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qu\Documents\"/>
    </mc:Choice>
  </mc:AlternateContent>
  <xr:revisionPtr revIDLastSave="0" documentId="13_ncr:1_{6FCC0E68-ECC3-4A27-B0F5-57F67FDDD280}" xr6:coauthVersionLast="46" xr6:coauthVersionMax="46" xr10:uidLastSave="{00000000-0000-0000-0000-000000000000}"/>
  <bookViews>
    <workbookView xWindow="-120" yWindow="-120" windowWidth="38640" windowHeight="21240" xr2:uid="{0901D191-17FD-4A4E-989A-29B5EB4E6D8C}"/>
  </bookViews>
  <sheets>
    <sheet name="DmgPlanner" sheetId="12" r:id="rId1"/>
    <sheet name="proto" sheetId="2" r:id="rId2"/>
    <sheet name="criticals" sheetId="13" r:id="rId3"/>
    <sheet name="calculations" sheetId="3" r:id="rId4"/>
    <sheet name="WeaponList" sheetId="1" r:id="rId5"/>
    <sheet name="ArmorList" sheetId="9" r:id="rId6"/>
    <sheet name="AmmoList" sheetId="11" r:id="rId7"/>
  </sheets>
  <definedNames>
    <definedName name="Aimlist">calculations!$D$708:$D$713</definedName>
    <definedName name="AmmoList">" "</definedName>
    <definedName name="AmmoListNew">calculations!$D$300:$D$358</definedName>
    <definedName name="ArmorListNew">calculations!$D$432:$D$450</definedName>
    <definedName name="ArtifactList">calculations!$J$105:$J$128</definedName>
    <definedName name="Attackmodelist">calculations!$D$88:$D$89</definedName>
    <definedName name="DistanceList">calculations!$G$88:$G$187</definedName>
    <definedName name="DrugListA">calculations!$D$284:$D$287</definedName>
    <definedName name="DrugListB">calculations!$D$290:$D$293</definedName>
    <definedName name="ExternalData_1" localSheetId="1" hidden="1">proto!$B$1:$C$14280</definedName>
    <definedName name="FireModeList">calculations!$D$231:$D$232</definedName>
    <definedName name="Hplist">calculations!$D$460:$D$560</definedName>
    <definedName name="ModuleList">calculations!$L$138:$L$166</definedName>
    <definedName name="MoveList">calculations!$D$98:$D$100</definedName>
    <definedName name="PerkList">calculations!$D$375:$D$425</definedName>
    <definedName name="QualityList">calculations!$J$80:$J$87</definedName>
    <definedName name="SpecialList">calculations!$D$194:$D$203</definedName>
    <definedName name="TraitList">calculations!$D$211:$D$225</definedName>
    <definedName name="W.PerkList">calculations!$D$247:$D$277</definedName>
    <definedName name="WeaponList">WeaponList!$D$2:$D$243</definedName>
    <definedName name="WeaponSkillList">calculations!$D$238:$D$244</definedName>
    <definedName name="yesno">calculations!$D$455:$D$456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8" i="12" l="1"/>
  <c r="H198" i="12" s="1"/>
  <c r="G199" i="12"/>
  <c r="G200" i="12" s="1"/>
  <c r="E114" i="3"/>
  <c r="D115" i="3" s="1"/>
  <c r="C211" i="12"/>
  <c r="G211" i="12"/>
  <c r="D211" i="12" s="1"/>
  <c r="N586" i="3"/>
  <c r="N587" i="3"/>
  <c r="N596" i="3"/>
  <c r="I172" i="12"/>
  <c r="E234" i="12"/>
  <c r="D117" i="12"/>
  <c r="L185" i="3"/>
  <c r="M185" i="3" s="1"/>
  <c r="O147" i="3" s="1"/>
  <c r="E188" i="12"/>
  <c r="C216" i="12"/>
  <c r="C215" i="12"/>
  <c r="L171" i="3"/>
  <c r="M171" i="3" s="1"/>
  <c r="O143" i="3" l="1"/>
  <c r="O142" i="3"/>
  <c r="O141" i="3"/>
  <c r="O158" i="3"/>
  <c r="O146" i="3"/>
  <c r="O157" i="3"/>
  <c r="D9" i="12" s="1"/>
  <c r="O145" i="3"/>
  <c r="O156" i="3"/>
  <c r="O138" i="3"/>
  <c r="O166" i="3"/>
  <c r="O165" i="3"/>
  <c r="O164" i="3"/>
  <c r="O152" i="3"/>
  <c r="O163" i="3"/>
  <c r="O151" i="3"/>
  <c r="O139" i="3"/>
  <c r="O144" i="3"/>
  <c r="O155" i="3"/>
  <c r="O154" i="3"/>
  <c r="O153" i="3"/>
  <c r="O140" i="3"/>
  <c r="O162" i="3"/>
  <c r="O150" i="3"/>
  <c r="O161" i="3"/>
  <c r="O149" i="3"/>
  <c r="O160" i="3"/>
  <c r="O148" i="3"/>
  <c r="O159" i="3"/>
  <c r="N138" i="3"/>
  <c r="N150" i="3"/>
  <c r="N162" i="3"/>
  <c r="J24" i="12" s="1"/>
  <c r="N164" i="3"/>
  <c r="N153" i="3"/>
  <c r="N142" i="3"/>
  <c r="J22" i="12" s="1"/>
  <c r="O587" i="3" s="1"/>
  <c r="P587" i="3" s="1"/>
  <c r="N166" i="3"/>
  <c r="N156" i="3"/>
  <c r="N148" i="3"/>
  <c r="N139" i="3"/>
  <c r="N151" i="3"/>
  <c r="N163" i="3"/>
  <c r="N152" i="3"/>
  <c r="N141" i="3"/>
  <c r="N165" i="3"/>
  <c r="N154" i="3"/>
  <c r="N143" i="3"/>
  <c r="N155" i="3"/>
  <c r="N144" i="3"/>
  <c r="J23" i="12" s="1"/>
  <c r="N145" i="3"/>
  <c r="N157" i="3"/>
  <c r="N146" i="3"/>
  <c r="N158" i="3"/>
  <c r="N161" i="3"/>
  <c r="N140" i="3"/>
  <c r="N159" i="3"/>
  <c r="N149" i="3"/>
  <c r="N147" i="3"/>
  <c r="N160" i="3"/>
  <c r="E117" i="12" l="1"/>
  <c r="C117" i="12" s="1"/>
  <c r="D11" i="12"/>
  <c r="D10" i="12"/>
  <c r="D234" i="12" s="1"/>
  <c r="C234" i="12" s="1"/>
  <c r="D216" i="12"/>
  <c r="C217" i="12" s="1"/>
  <c r="F188" i="12"/>
  <c r="D188" i="12" s="1"/>
  <c r="O596" i="3" l="1"/>
  <c r="P596" i="3" s="1"/>
  <c r="R71" i="12" l="1"/>
  <c r="R74" i="12"/>
  <c r="R73" i="12"/>
  <c r="R70" i="12"/>
  <c r="R75" i="12"/>
  <c r="R72" i="12"/>
  <c r="K20" i="12"/>
  <c r="B27" i="12" l="1"/>
  <c r="C27" i="12" s="1"/>
  <c r="B26" i="12"/>
  <c r="C26" i="12" s="1"/>
  <c r="C243" i="1"/>
  <c r="E243" i="1" s="1" a="1"/>
  <c r="E243" i="1" s="1"/>
  <c r="C242" i="1"/>
  <c r="C241" i="1"/>
  <c r="E241" i="1" s="1" a="1"/>
  <c r="E241" i="1" s="1"/>
  <c r="C240" i="1"/>
  <c r="D240" i="1" s="1"/>
  <c r="C239" i="1"/>
  <c r="E239" i="1" s="1" a="1"/>
  <c r="E239" i="1" s="1"/>
  <c r="C238" i="1"/>
  <c r="E238" i="1" s="1" a="1"/>
  <c r="E238" i="1" s="1"/>
  <c r="C237" i="1"/>
  <c r="C236" i="1"/>
  <c r="D236" i="1" s="1"/>
  <c r="C235" i="1"/>
  <c r="C234" i="1"/>
  <c r="D234" i="1" s="1"/>
  <c r="C233" i="1"/>
  <c r="E233" i="1" s="1" a="1"/>
  <c r="E233" i="1" s="1"/>
  <c r="C232" i="1"/>
  <c r="C231" i="1"/>
  <c r="E231" i="1" s="1" a="1"/>
  <c r="E231" i="1" s="1"/>
  <c r="C230" i="1"/>
  <c r="C229" i="1"/>
  <c r="C228" i="1"/>
  <c r="C227" i="1"/>
  <c r="C226" i="1"/>
  <c r="C225" i="1"/>
  <c r="D225" i="1" s="1"/>
  <c r="C224" i="1"/>
  <c r="D224" i="1" s="1"/>
  <c r="C223" i="1"/>
  <c r="D223" i="1" s="1"/>
  <c r="A12970" i="2"/>
  <c r="A12971" i="2"/>
  <c r="A12972" i="2"/>
  <c r="A12973" i="2"/>
  <c r="A12974" i="2"/>
  <c r="A12975" i="2"/>
  <c r="A12976" i="2"/>
  <c r="A12977" i="2"/>
  <c r="A12978" i="2"/>
  <c r="A12979" i="2"/>
  <c r="A12980" i="2"/>
  <c r="A12981" i="2"/>
  <c r="A12982" i="2"/>
  <c r="A12983" i="2"/>
  <c r="A12984" i="2"/>
  <c r="A12985" i="2"/>
  <c r="A12986" i="2"/>
  <c r="A12987" i="2"/>
  <c r="A12988" i="2"/>
  <c r="A12989" i="2"/>
  <c r="A12990" i="2"/>
  <c r="A12991" i="2"/>
  <c r="A12992" i="2"/>
  <c r="A12993" i="2"/>
  <c r="A12994" i="2"/>
  <c r="A12995" i="2"/>
  <c r="A12996" i="2"/>
  <c r="A12997" i="2"/>
  <c r="A12998" i="2"/>
  <c r="A12999" i="2"/>
  <c r="A13000" i="2"/>
  <c r="A13001" i="2"/>
  <c r="A13002" i="2"/>
  <c r="A13003" i="2"/>
  <c r="A13004" i="2"/>
  <c r="A13005" i="2"/>
  <c r="A13006" i="2"/>
  <c r="A13007" i="2"/>
  <c r="A13008" i="2"/>
  <c r="A13009" i="2"/>
  <c r="A13010" i="2"/>
  <c r="A13011" i="2"/>
  <c r="A13012" i="2"/>
  <c r="A13013" i="2"/>
  <c r="A13014" i="2"/>
  <c r="A13015" i="2"/>
  <c r="A13016" i="2"/>
  <c r="A13017" i="2"/>
  <c r="A13018" i="2"/>
  <c r="A13019" i="2"/>
  <c r="A13020" i="2"/>
  <c r="A13021" i="2"/>
  <c r="A13022" i="2"/>
  <c r="A13023" i="2"/>
  <c r="A13024" i="2"/>
  <c r="A13025" i="2"/>
  <c r="A13026" i="2"/>
  <c r="A13027" i="2"/>
  <c r="A13028" i="2"/>
  <c r="A13029" i="2"/>
  <c r="A13030" i="2"/>
  <c r="A13031" i="2"/>
  <c r="A13032" i="2"/>
  <c r="A13033" i="2"/>
  <c r="A13034" i="2"/>
  <c r="A13035" i="2"/>
  <c r="A13036" i="2"/>
  <c r="A13037" i="2"/>
  <c r="A13038" i="2"/>
  <c r="A13039" i="2"/>
  <c r="A13040" i="2"/>
  <c r="A13041" i="2"/>
  <c r="A13042" i="2"/>
  <c r="A13043" i="2"/>
  <c r="A13044" i="2"/>
  <c r="A13045" i="2"/>
  <c r="A13046" i="2"/>
  <c r="A13047" i="2"/>
  <c r="A13048" i="2"/>
  <c r="A13049" i="2"/>
  <c r="A13050" i="2"/>
  <c r="A13051" i="2"/>
  <c r="A13052" i="2"/>
  <c r="A13053" i="2"/>
  <c r="A13054" i="2"/>
  <c r="A13055" i="2"/>
  <c r="A13056" i="2"/>
  <c r="A13057" i="2"/>
  <c r="A13058" i="2"/>
  <c r="A13059" i="2"/>
  <c r="A13060" i="2"/>
  <c r="A13061" i="2"/>
  <c r="A13062" i="2"/>
  <c r="A13063" i="2"/>
  <c r="A13064" i="2"/>
  <c r="A13065" i="2"/>
  <c r="A13066" i="2"/>
  <c r="A13067" i="2"/>
  <c r="A13068" i="2"/>
  <c r="A13069" i="2"/>
  <c r="A13070" i="2"/>
  <c r="A13071" i="2"/>
  <c r="A13072" i="2"/>
  <c r="A13073" i="2"/>
  <c r="A13074" i="2"/>
  <c r="A13075" i="2"/>
  <c r="A13076" i="2"/>
  <c r="A13077" i="2"/>
  <c r="A13078" i="2"/>
  <c r="A13079" i="2"/>
  <c r="A13080" i="2"/>
  <c r="A13081" i="2"/>
  <c r="A13082" i="2"/>
  <c r="A13083" i="2"/>
  <c r="A13084" i="2"/>
  <c r="A13085" i="2"/>
  <c r="A13086" i="2"/>
  <c r="A13087" i="2"/>
  <c r="A13088" i="2"/>
  <c r="A13089" i="2"/>
  <c r="A13090" i="2"/>
  <c r="A13091" i="2"/>
  <c r="A13092" i="2"/>
  <c r="A13093" i="2"/>
  <c r="A13094" i="2"/>
  <c r="A13095" i="2"/>
  <c r="A13096" i="2"/>
  <c r="A13097" i="2"/>
  <c r="A13098" i="2"/>
  <c r="A13099" i="2"/>
  <c r="A13100" i="2"/>
  <c r="A13101" i="2"/>
  <c r="A13102" i="2"/>
  <c r="A13103" i="2"/>
  <c r="A13104" i="2"/>
  <c r="A13105" i="2"/>
  <c r="A13106" i="2"/>
  <c r="A13107" i="2"/>
  <c r="A13108" i="2"/>
  <c r="A13109" i="2"/>
  <c r="A13110" i="2"/>
  <c r="A13111" i="2"/>
  <c r="A13112" i="2"/>
  <c r="A13113" i="2"/>
  <c r="A13114" i="2"/>
  <c r="A13115" i="2"/>
  <c r="A13116" i="2"/>
  <c r="A13117" i="2"/>
  <c r="A13118" i="2"/>
  <c r="A13119" i="2"/>
  <c r="A13120" i="2"/>
  <c r="A13121" i="2"/>
  <c r="A13122" i="2"/>
  <c r="A13123" i="2"/>
  <c r="A13124" i="2"/>
  <c r="A13125" i="2"/>
  <c r="A13126" i="2"/>
  <c r="A13127" i="2"/>
  <c r="A13128" i="2"/>
  <c r="A13129" i="2"/>
  <c r="A13130" i="2"/>
  <c r="A13131" i="2"/>
  <c r="A13132" i="2"/>
  <c r="A13133" i="2"/>
  <c r="A13134" i="2"/>
  <c r="A13135" i="2"/>
  <c r="A13136" i="2"/>
  <c r="A13137" i="2"/>
  <c r="A13138" i="2"/>
  <c r="A13139" i="2"/>
  <c r="A13140" i="2"/>
  <c r="A13141" i="2"/>
  <c r="A13142" i="2"/>
  <c r="A13143" i="2"/>
  <c r="A13144" i="2"/>
  <c r="A13145" i="2"/>
  <c r="A13146" i="2"/>
  <c r="A13147" i="2"/>
  <c r="A13148" i="2"/>
  <c r="A13149" i="2"/>
  <c r="A13150" i="2"/>
  <c r="A13151" i="2"/>
  <c r="A13152" i="2"/>
  <c r="A13153" i="2"/>
  <c r="A13154" i="2"/>
  <c r="A13155" i="2"/>
  <c r="A13156" i="2"/>
  <c r="A13157" i="2"/>
  <c r="A13158" i="2"/>
  <c r="A13159" i="2"/>
  <c r="A13160" i="2"/>
  <c r="A13161" i="2"/>
  <c r="A13162" i="2"/>
  <c r="A13163" i="2"/>
  <c r="A13164" i="2"/>
  <c r="A13165" i="2"/>
  <c r="A13166" i="2"/>
  <c r="A13167" i="2"/>
  <c r="A13168" i="2"/>
  <c r="A13169" i="2"/>
  <c r="A13170" i="2"/>
  <c r="A13171" i="2"/>
  <c r="A13172" i="2"/>
  <c r="A13173" i="2"/>
  <c r="A13174" i="2"/>
  <c r="A13175" i="2"/>
  <c r="A13176" i="2"/>
  <c r="A13177" i="2"/>
  <c r="A13178" i="2"/>
  <c r="A13179" i="2"/>
  <c r="A13180" i="2"/>
  <c r="A13181" i="2"/>
  <c r="A13182" i="2"/>
  <c r="A13183" i="2"/>
  <c r="A13184" i="2"/>
  <c r="A13185" i="2"/>
  <c r="A13186" i="2"/>
  <c r="A13187" i="2"/>
  <c r="A13188" i="2"/>
  <c r="A13189" i="2"/>
  <c r="A13190" i="2"/>
  <c r="A13191" i="2"/>
  <c r="A13192" i="2"/>
  <c r="A13193" i="2"/>
  <c r="A13194" i="2"/>
  <c r="A13195" i="2"/>
  <c r="A13196" i="2"/>
  <c r="A13197" i="2"/>
  <c r="A13198" i="2"/>
  <c r="A13199" i="2"/>
  <c r="A13200" i="2"/>
  <c r="A13201" i="2"/>
  <c r="A13202" i="2"/>
  <c r="A13203" i="2"/>
  <c r="A13204" i="2"/>
  <c r="A13205" i="2"/>
  <c r="A13206" i="2"/>
  <c r="A13207" i="2"/>
  <c r="A13208" i="2"/>
  <c r="A13209" i="2"/>
  <c r="A13210" i="2"/>
  <c r="A13211" i="2"/>
  <c r="A13212" i="2"/>
  <c r="A13213" i="2"/>
  <c r="A13214" i="2"/>
  <c r="A13215" i="2"/>
  <c r="A13216" i="2"/>
  <c r="A13217" i="2"/>
  <c r="A13218" i="2"/>
  <c r="A13219" i="2"/>
  <c r="A13220" i="2"/>
  <c r="A13221" i="2"/>
  <c r="A13222" i="2"/>
  <c r="A13223" i="2"/>
  <c r="A13224" i="2"/>
  <c r="A13225" i="2"/>
  <c r="A13226" i="2"/>
  <c r="A13227" i="2"/>
  <c r="A13228" i="2"/>
  <c r="A13229" i="2"/>
  <c r="A13230" i="2"/>
  <c r="A13231" i="2"/>
  <c r="A13232" i="2"/>
  <c r="A13233" i="2"/>
  <c r="A13234" i="2"/>
  <c r="A13235" i="2"/>
  <c r="A13236" i="2"/>
  <c r="A13237" i="2"/>
  <c r="A13238" i="2"/>
  <c r="A13239" i="2"/>
  <c r="A13240" i="2"/>
  <c r="A13241" i="2"/>
  <c r="A13242" i="2"/>
  <c r="A13243" i="2"/>
  <c r="A13244" i="2"/>
  <c r="A13245" i="2"/>
  <c r="A13246" i="2"/>
  <c r="A13247" i="2"/>
  <c r="A13248" i="2"/>
  <c r="A13249" i="2"/>
  <c r="A13250" i="2"/>
  <c r="A13251" i="2"/>
  <c r="A13252" i="2"/>
  <c r="A13253" i="2"/>
  <c r="A13254" i="2"/>
  <c r="A13255" i="2"/>
  <c r="A13256" i="2"/>
  <c r="A13257" i="2"/>
  <c r="A13258" i="2"/>
  <c r="A13259" i="2"/>
  <c r="A13260" i="2"/>
  <c r="A13261" i="2"/>
  <c r="A13262" i="2"/>
  <c r="A13263" i="2"/>
  <c r="A13264" i="2"/>
  <c r="A13265" i="2"/>
  <c r="A13266" i="2"/>
  <c r="A13267" i="2"/>
  <c r="A13268" i="2"/>
  <c r="A13269" i="2"/>
  <c r="A13270" i="2"/>
  <c r="A13271" i="2"/>
  <c r="A13272" i="2"/>
  <c r="A13273" i="2"/>
  <c r="A13274" i="2"/>
  <c r="A13275" i="2"/>
  <c r="A13276" i="2"/>
  <c r="A13277" i="2"/>
  <c r="A13278" i="2"/>
  <c r="A13279" i="2"/>
  <c r="A13280" i="2"/>
  <c r="A13281" i="2"/>
  <c r="A13282" i="2"/>
  <c r="A13283" i="2"/>
  <c r="A13284" i="2"/>
  <c r="A13285" i="2"/>
  <c r="A13286" i="2"/>
  <c r="A13287" i="2"/>
  <c r="A13288" i="2"/>
  <c r="A13289" i="2"/>
  <c r="A13290" i="2"/>
  <c r="A13291" i="2"/>
  <c r="A13292" i="2"/>
  <c r="A13293" i="2"/>
  <c r="A13294" i="2"/>
  <c r="A13295" i="2"/>
  <c r="A13296" i="2"/>
  <c r="A13297" i="2"/>
  <c r="A13298" i="2"/>
  <c r="A13299" i="2"/>
  <c r="A13300" i="2"/>
  <c r="A13301" i="2"/>
  <c r="A13302" i="2"/>
  <c r="A13303" i="2"/>
  <c r="A13304" i="2"/>
  <c r="A13305" i="2"/>
  <c r="A13306" i="2"/>
  <c r="A13307" i="2"/>
  <c r="A13308" i="2"/>
  <c r="A13309" i="2"/>
  <c r="A13310" i="2"/>
  <c r="A13311" i="2"/>
  <c r="A13312" i="2"/>
  <c r="A13313" i="2"/>
  <c r="A13314" i="2"/>
  <c r="A13315" i="2"/>
  <c r="A13316" i="2"/>
  <c r="A13317" i="2"/>
  <c r="A13318" i="2"/>
  <c r="A13319" i="2"/>
  <c r="A13320" i="2"/>
  <c r="A13321" i="2"/>
  <c r="A13322" i="2"/>
  <c r="A13323" i="2"/>
  <c r="A13324" i="2"/>
  <c r="A13325" i="2"/>
  <c r="A13326" i="2"/>
  <c r="A13327" i="2"/>
  <c r="A13328" i="2"/>
  <c r="A13329" i="2"/>
  <c r="A13330" i="2"/>
  <c r="A13331" i="2"/>
  <c r="A13332" i="2"/>
  <c r="A13333" i="2"/>
  <c r="A13334" i="2"/>
  <c r="A13335" i="2"/>
  <c r="A13336" i="2"/>
  <c r="A13337" i="2"/>
  <c r="A13338" i="2"/>
  <c r="A13339" i="2"/>
  <c r="A13340" i="2"/>
  <c r="A13341" i="2"/>
  <c r="A13342" i="2"/>
  <c r="A13343" i="2"/>
  <c r="A13344" i="2"/>
  <c r="A13345" i="2"/>
  <c r="A13346" i="2"/>
  <c r="A13347" i="2"/>
  <c r="A13348" i="2"/>
  <c r="A13349" i="2"/>
  <c r="A13350" i="2"/>
  <c r="A13351" i="2"/>
  <c r="A13352" i="2"/>
  <c r="A13353" i="2"/>
  <c r="A13354" i="2"/>
  <c r="A13355" i="2"/>
  <c r="A13356" i="2"/>
  <c r="A13357" i="2"/>
  <c r="A13358" i="2"/>
  <c r="A13359" i="2"/>
  <c r="A13360" i="2"/>
  <c r="A13361" i="2"/>
  <c r="A13362" i="2"/>
  <c r="A13363" i="2"/>
  <c r="A13364" i="2"/>
  <c r="A13365" i="2"/>
  <c r="A13366" i="2"/>
  <c r="A13367" i="2"/>
  <c r="A13368" i="2"/>
  <c r="A13369" i="2"/>
  <c r="A13370" i="2"/>
  <c r="A13371" i="2"/>
  <c r="A13372" i="2"/>
  <c r="A13373" i="2"/>
  <c r="A13374" i="2"/>
  <c r="A13375" i="2"/>
  <c r="A13376" i="2"/>
  <c r="A13377" i="2"/>
  <c r="A13378" i="2"/>
  <c r="A13379" i="2"/>
  <c r="A13380" i="2"/>
  <c r="A13381" i="2"/>
  <c r="A13382" i="2"/>
  <c r="A13383" i="2"/>
  <c r="A13384" i="2"/>
  <c r="A13385" i="2"/>
  <c r="A13386" i="2"/>
  <c r="A13387" i="2"/>
  <c r="A13388" i="2"/>
  <c r="A13389" i="2"/>
  <c r="A13390" i="2"/>
  <c r="A13391" i="2"/>
  <c r="A13392" i="2"/>
  <c r="A13393" i="2"/>
  <c r="A13394" i="2"/>
  <c r="A13395" i="2"/>
  <c r="A13396" i="2"/>
  <c r="A13397" i="2"/>
  <c r="A13398" i="2"/>
  <c r="A13399" i="2"/>
  <c r="A13400" i="2"/>
  <c r="A13401" i="2"/>
  <c r="A13402" i="2"/>
  <c r="A13403" i="2"/>
  <c r="A13404" i="2"/>
  <c r="A13405" i="2"/>
  <c r="A13406" i="2"/>
  <c r="A13407" i="2"/>
  <c r="A13408" i="2"/>
  <c r="A13409" i="2"/>
  <c r="A13410" i="2"/>
  <c r="A13411" i="2"/>
  <c r="A13412" i="2"/>
  <c r="A13413" i="2"/>
  <c r="A13414" i="2"/>
  <c r="A13415" i="2"/>
  <c r="A13416" i="2"/>
  <c r="A13417" i="2"/>
  <c r="A13418" i="2"/>
  <c r="A13419" i="2"/>
  <c r="A13420" i="2"/>
  <c r="A13421" i="2"/>
  <c r="A13422" i="2"/>
  <c r="A13423" i="2"/>
  <c r="A13424" i="2"/>
  <c r="A13425" i="2"/>
  <c r="A13426" i="2"/>
  <c r="A13427" i="2"/>
  <c r="A13428" i="2"/>
  <c r="A13429" i="2"/>
  <c r="A13430" i="2"/>
  <c r="A13431" i="2"/>
  <c r="A13432" i="2"/>
  <c r="A13433" i="2"/>
  <c r="A13434" i="2"/>
  <c r="A13435" i="2"/>
  <c r="A13436" i="2"/>
  <c r="A13437" i="2"/>
  <c r="A13438" i="2"/>
  <c r="A13439" i="2"/>
  <c r="A13440" i="2"/>
  <c r="A13441" i="2"/>
  <c r="A13442" i="2"/>
  <c r="A13443" i="2"/>
  <c r="A13444" i="2"/>
  <c r="A13445" i="2"/>
  <c r="A13446" i="2"/>
  <c r="A13447" i="2"/>
  <c r="A13448" i="2"/>
  <c r="A13449" i="2"/>
  <c r="A13450" i="2"/>
  <c r="A13451" i="2"/>
  <c r="A13452" i="2"/>
  <c r="A13453" i="2"/>
  <c r="A13454" i="2"/>
  <c r="A13455" i="2"/>
  <c r="A13456" i="2"/>
  <c r="A13457" i="2"/>
  <c r="A13458" i="2"/>
  <c r="A13459" i="2"/>
  <c r="A13460" i="2"/>
  <c r="A13461" i="2"/>
  <c r="A13462" i="2"/>
  <c r="A13463" i="2"/>
  <c r="A13464" i="2"/>
  <c r="A13465" i="2"/>
  <c r="A13466" i="2"/>
  <c r="A13467" i="2"/>
  <c r="A13468" i="2"/>
  <c r="A13469" i="2"/>
  <c r="A13470" i="2"/>
  <c r="A13471" i="2"/>
  <c r="A13472" i="2"/>
  <c r="A13473" i="2"/>
  <c r="A13474" i="2"/>
  <c r="A13475" i="2"/>
  <c r="A13476" i="2"/>
  <c r="A13477" i="2"/>
  <c r="A13478" i="2"/>
  <c r="A13479" i="2"/>
  <c r="A13480" i="2"/>
  <c r="A13481" i="2"/>
  <c r="A13482" i="2"/>
  <c r="A13483" i="2"/>
  <c r="A13484" i="2"/>
  <c r="A13485" i="2"/>
  <c r="A13486" i="2"/>
  <c r="A13487" i="2"/>
  <c r="A13488" i="2"/>
  <c r="A13489" i="2"/>
  <c r="A13490" i="2"/>
  <c r="A13491" i="2"/>
  <c r="A13492" i="2"/>
  <c r="A13493" i="2"/>
  <c r="A13494" i="2"/>
  <c r="A13495" i="2"/>
  <c r="A13496" i="2"/>
  <c r="A13497" i="2"/>
  <c r="A13498" i="2"/>
  <c r="A13499" i="2"/>
  <c r="A13500" i="2"/>
  <c r="A13501" i="2"/>
  <c r="A13502" i="2"/>
  <c r="A13503" i="2"/>
  <c r="A13504" i="2"/>
  <c r="A13505" i="2"/>
  <c r="A13506" i="2"/>
  <c r="A13507" i="2"/>
  <c r="A13508" i="2"/>
  <c r="A13509" i="2"/>
  <c r="A13510" i="2"/>
  <c r="A13511" i="2"/>
  <c r="A13512" i="2"/>
  <c r="A13513" i="2"/>
  <c r="A13514" i="2"/>
  <c r="A13515" i="2"/>
  <c r="A13516" i="2"/>
  <c r="A13517" i="2"/>
  <c r="A13518" i="2"/>
  <c r="A13519" i="2"/>
  <c r="A13520" i="2"/>
  <c r="A13521" i="2"/>
  <c r="A13522" i="2"/>
  <c r="A13523" i="2"/>
  <c r="A13524" i="2"/>
  <c r="A13525" i="2"/>
  <c r="A13526" i="2"/>
  <c r="A13527" i="2"/>
  <c r="A13528" i="2"/>
  <c r="A13529" i="2"/>
  <c r="A13530" i="2"/>
  <c r="A13531" i="2"/>
  <c r="A13532" i="2"/>
  <c r="A13533" i="2"/>
  <c r="A13534" i="2"/>
  <c r="A13535" i="2"/>
  <c r="A13536" i="2"/>
  <c r="A13537" i="2"/>
  <c r="A13538" i="2"/>
  <c r="A13539" i="2"/>
  <c r="A13540" i="2"/>
  <c r="A13541" i="2"/>
  <c r="A13542" i="2"/>
  <c r="A13543" i="2"/>
  <c r="A13544" i="2"/>
  <c r="A13545" i="2"/>
  <c r="A13546" i="2"/>
  <c r="A13547" i="2"/>
  <c r="A13548" i="2"/>
  <c r="A13549" i="2"/>
  <c r="A13550" i="2"/>
  <c r="A13551" i="2"/>
  <c r="A13552" i="2"/>
  <c r="A13553" i="2"/>
  <c r="A13554" i="2"/>
  <c r="A13555" i="2"/>
  <c r="A13556" i="2"/>
  <c r="A13557" i="2"/>
  <c r="A13558" i="2"/>
  <c r="A13559" i="2"/>
  <c r="A13560" i="2"/>
  <c r="A13561" i="2"/>
  <c r="A13562" i="2"/>
  <c r="A13563" i="2"/>
  <c r="A13564" i="2"/>
  <c r="A13565" i="2"/>
  <c r="A13566" i="2"/>
  <c r="A13567" i="2"/>
  <c r="A13568" i="2"/>
  <c r="A13569" i="2"/>
  <c r="A13570" i="2"/>
  <c r="A13571" i="2"/>
  <c r="A13572" i="2"/>
  <c r="A13573" i="2"/>
  <c r="A13574" i="2"/>
  <c r="A13575" i="2"/>
  <c r="A13576" i="2"/>
  <c r="A13577" i="2"/>
  <c r="A13578" i="2"/>
  <c r="A13579" i="2"/>
  <c r="A13580" i="2"/>
  <c r="A13581" i="2"/>
  <c r="A13582" i="2"/>
  <c r="A13583" i="2"/>
  <c r="A13584" i="2"/>
  <c r="A13585" i="2"/>
  <c r="A13586" i="2"/>
  <c r="A13587" i="2"/>
  <c r="A13588" i="2"/>
  <c r="A13589" i="2"/>
  <c r="A13590" i="2"/>
  <c r="A13591" i="2"/>
  <c r="A13592" i="2"/>
  <c r="A13593" i="2"/>
  <c r="A13594" i="2"/>
  <c r="A13595" i="2"/>
  <c r="A13596" i="2"/>
  <c r="A13597" i="2"/>
  <c r="A13598" i="2"/>
  <c r="A13599" i="2"/>
  <c r="A13600" i="2"/>
  <c r="A13601" i="2"/>
  <c r="A13602" i="2"/>
  <c r="A13603" i="2"/>
  <c r="A13604" i="2"/>
  <c r="A13605" i="2"/>
  <c r="A13606" i="2"/>
  <c r="A13607" i="2"/>
  <c r="A13608" i="2"/>
  <c r="A13609" i="2"/>
  <c r="A13610" i="2"/>
  <c r="A13611" i="2"/>
  <c r="A13612" i="2"/>
  <c r="A13613" i="2"/>
  <c r="A13614" i="2"/>
  <c r="A13615" i="2"/>
  <c r="A13616" i="2"/>
  <c r="A13617" i="2"/>
  <c r="A13618" i="2"/>
  <c r="A13619" i="2"/>
  <c r="A13620" i="2"/>
  <c r="A13621" i="2"/>
  <c r="A13622" i="2"/>
  <c r="A13623" i="2"/>
  <c r="A13624" i="2"/>
  <c r="A13625" i="2"/>
  <c r="A13626" i="2"/>
  <c r="A13627" i="2"/>
  <c r="A13628" i="2"/>
  <c r="A13629" i="2"/>
  <c r="A13630" i="2"/>
  <c r="A13631" i="2"/>
  <c r="A13632" i="2"/>
  <c r="A13633" i="2"/>
  <c r="A13634" i="2"/>
  <c r="A13635" i="2"/>
  <c r="A13636" i="2"/>
  <c r="A13637" i="2"/>
  <c r="A13638" i="2"/>
  <c r="A13639" i="2"/>
  <c r="A13640" i="2"/>
  <c r="A13641" i="2"/>
  <c r="A13642" i="2"/>
  <c r="A13643" i="2"/>
  <c r="A13644" i="2"/>
  <c r="A13645" i="2"/>
  <c r="A13646" i="2"/>
  <c r="A13647" i="2"/>
  <c r="A13648" i="2"/>
  <c r="A13649" i="2"/>
  <c r="A13650" i="2"/>
  <c r="A13651" i="2"/>
  <c r="A13652" i="2"/>
  <c r="A13653" i="2"/>
  <c r="A13654" i="2"/>
  <c r="A13655" i="2"/>
  <c r="A13656" i="2"/>
  <c r="A13657" i="2"/>
  <c r="A13658" i="2"/>
  <c r="A13659" i="2"/>
  <c r="A13660" i="2"/>
  <c r="A13661" i="2"/>
  <c r="A13662" i="2"/>
  <c r="A13663" i="2"/>
  <c r="A13664" i="2"/>
  <c r="A13665" i="2"/>
  <c r="A13666" i="2"/>
  <c r="A13667" i="2"/>
  <c r="A13668" i="2"/>
  <c r="A13669" i="2"/>
  <c r="A13670" i="2"/>
  <c r="A13671" i="2"/>
  <c r="A13672" i="2"/>
  <c r="A13673" i="2"/>
  <c r="A13674" i="2"/>
  <c r="A13675" i="2"/>
  <c r="A13676" i="2"/>
  <c r="A13677" i="2"/>
  <c r="A13678" i="2"/>
  <c r="A13679" i="2"/>
  <c r="A13680" i="2"/>
  <c r="A13681" i="2"/>
  <c r="A13682" i="2"/>
  <c r="A13683" i="2"/>
  <c r="A13684" i="2"/>
  <c r="A13685" i="2"/>
  <c r="A13686" i="2"/>
  <c r="A13687" i="2"/>
  <c r="A13688" i="2"/>
  <c r="A13689" i="2"/>
  <c r="A13690" i="2"/>
  <c r="A13691" i="2"/>
  <c r="A13692" i="2"/>
  <c r="A13693" i="2"/>
  <c r="A13694" i="2"/>
  <c r="A13695" i="2"/>
  <c r="A13696" i="2"/>
  <c r="A13697" i="2"/>
  <c r="A13698" i="2"/>
  <c r="A13699" i="2"/>
  <c r="A13700" i="2"/>
  <c r="A13701" i="2"/>
  <c r="A13702" i="2"/>
  <c r="A13703" i="2"/>
  <c r="A13704" i="2"/>
  <c r="A13705" i="2"/>
  <c r="A13706" i="2"/>
  <c r="A13707" i="2"/>
  <c r="A13708" i="2"/>
  <c r="A13709" i="2"/>
  <c r="A13710" i="2"/>
  <c r="A13711" i="2"/>
  <c r="A13712" i="2"/>
  <c r="A13713" i="2"/>
  <c r="A13714" i="2"/>
  <c r="A13715" i="2"/>
  <c r="A13716" i="2"/>
  <c r="A13717" i="2"/>
  <c r="A13718" i="2"/>
  <c r="A13719" i="2"/>
  <c r="A13720" i="2"/>
  <c r="A13721" i="2"/>
  <c r="A13722" i="2"/>
  <c r="A13723" i="2"/>
  <c r="A13724" i="2"/>
  <c r="A13725" i="2"/>
  <c r="A13726" i="2"/>
  <c r="A13727" i="2"/>
  <c r="A13728" i="2"/>
  <c r="A13729" i="2"/>
  <c r="A13730" i="2"/>
  <c r="A13731" i="2"/>
  <c r="A13732" i="2"/>
  <c r="A13733" i="2"/>
  <c r="A13734" i="2"/>
  <c r="A13735" i="2"/>
  <c r="A13736" i="2"/>
  <c r="A13737" i="2"/>
  <c r="A13738" i="2"/>
  <c r="A13739" i="2"/>
  <c r="A13740" i="2"/>
  <c r="A13741" i="2"/>
  <c r="A13742" i="2"/>
  <c r="A13743" i="2"/>
  <c r="A13744" i="2"/>
  <c r="A13745" i="2"/>
  <c r="A13746" i="2"/>
  <c r="A13747" i="2"/>
  <c r="A13748" i="2"/>
  <c r="A13749" i="2"/>
  <c r="A13750" i="2"/>
  <c r="A13751" i="2"/>
  <c r="A13752" i="2"/>
  <c r="A13753" i="2"/>
  <c r="A13754" i="2"/>
  <c r="A13755" i="2"/>
  <c r="A13756" i="2"/>
  <c r="A13757" i="2"/>
  <c r="A13758" i="2"/>
  <c r="A13759" i="2"/>
  <c r="A13760" i="2"/>
  <c r="A13761" i="2"/>
  <c r="A13762" i="2"/>
  <c r="A13763" i="2"/>
  <c r="A13764" i="2"/>
  <c r="A13765" i="2"/>
  <c r="A13766" i="2"/>
  <c r="A13767" i="2"/>
  <c r="A13768" i="2"/>
  <c r="A13769" i="2"/>
  <c r="A13770" i="2"/>
  <c r="A13771" i="2"/>
  <c r="A13772" i="2"/>
  <c r="A13773" i="2"/>
  <c r="A13774" i="2"/>
  <c r="A13775" i="2"/>
  <c r="A13776" i="2"/>
  <c r="A13777" i="2"/>
  <c r="A13778" i="2"/>
  <c r="A13779" i="2"/>
  <c r="A13780" i="2"/>
  <c r="A13781" i="2"/>
  <c r="A13782" i="2"/>
  <c r="A13783" i="2"/>
  <c r="A13784" i="2"/>
  <c r="A13785" i="2"/>
  <c r="A13786" i="2"/>
  <c r="A13787" i="2"/>
  <c r="A13788" i="2"/>
  <c r="A13789" i="2"/>
  <c r="A13790" i="2"/>
  <c r="A13791" i="2"/>
  <c r="A13792" i="2"/>
  <c r="A13793" i="2"/>
  <c r="A13794" i="2"/>
  <c r="A13795" i="2"/>
  <c r="A13796" i="2"/>
  <c r="A13797" i="2"/>
  <c r="A13798" i="2"/>
  <c r="A13799" i="2"/>
  <c r="A13800" i="2"/>
  <c r="A13801" i="2"/>
  <c r="A13802" i="2"/>
  <c r="A13803" i="2"/>
  <c r="A13804" i="2"/>
  <c r="A13805" i="2"/>
  <c r="A13806" i="2"/>
  <c r="A13807" i="2"/>
  <c r="A13808" i="2"/>
  <c r="A13809" i="2"/>
  <c r="A13810" i="2"/>
  <c r="A13811" i="2"/>
  <c r="A13812" i="2"/>
  <c r="A13813" i="2"/>
  <c r="A13814" i="2"/>
  <c r="A13815" i="2"/>
  <c r="A13816" i="2"/>
  <c r="A13817" i="2"/>
  <c r="A13818" i="2"/>
  <c r="A13819" i="2"/>
  <c r="A13820" i="2"/>
  <c r="A13821" i="2"/>
  <c r="A13822" i="2"/>
  <c r="A13823" i="2"/>
  <c r="A13824" i="2"/>
  <c r="A13825" i="2"/>
  <c r="A13826" i="2"/>
  <c r="A13827" i="2"/>
  <c r="A13828" i="2"/>
  <c r="A13829" i="2"/>
  <c r="A13830" i="2"/>
  <c r="A13831" i="2"/>
  <c r="A13832" i="2"/>
  <c r="A13833" i="2"/>
  <c r="A13834" i="2"/>
  <c r="A13835" i="2"/>
  <c r="A13836" i="2"/>
  <c r="A13837" i="2"/>
  <c r="A13838" i="2"/>
  <c r="A13839" i="2"/>
  <c r="A13840" i="2"/>
  <c r="A13841" i="2"/>
  <c r="A13842" i="2"/>
  <c r="A13843" i="2"/>
  <c r="A13844" i="2"/>
  <c r="A13845" i="2"/>
  <c r="A13846" i="2"/>
  <c r="A13847" i="2"/>
  <c r="A13848" i="2"/>
  <c r="A13849" i="2"/>
  <c r="A13850" i="2"/>
  <c r="A13851" i="2"/>
  <c r="A13852" i="2"/>
  <c r="A13853" i="2"/>
  <c r="A13854" i="2"/>
  <c r="A13855" i="2"/>
  <c r="A13856" i="2"/>
  <c r="A13857" i="2"/>
  <c r="A13858" i="2"/>
  <c r="A13859" i="2"/>
  <c r="A13860" i="2"/>
  <c r="A13861" i="2"/>
  <c r="A13862" i="2"/>
  <c r="A13863" i="2"/>
  <c r="A13864" i="2"/>
  <c r="A13865" i="2"/>
  <c r="A13866" i="2"/>
  <c r="A13867" i="2"/>
  <c r="A13868" i="2"/>
  <c r="A13869" i="2"/>
  <c r="A13870" i="2"/>
  <c r="A13871" i="2"/>
  <c r="A13872" i="2"/>
  <c r="A13873" i="2"/>
  <c r="A13874" i="2"/>
  <c r="A13875" i="2"/>
  <c r="A13876" i="2"/>
  <c r="A13877" i="2"/>
  <c r="A13878" i="2"/>
  <c r="A13879" i="2"/>
  <c r="A13880" i="2"/>
  <c r="A13881" i="2"/>
  <c r="A13882" i="2"/>
  <c r="A13883" i="2"/>
  <c r="A13884" i="2"/>
  <c r="A13885" i="2"/>
  <c r="A13886" i="2"/>
  <c r="A13887" i="2"/>
  <c r="A13888" i="2"/>
  <c r="A13889" i="2"/>
  <c r="A13890" i="2"/>
  <c r="A13891" i="2"/>
  <c r="A13892" i="2"/>
  <c r="A13893" i="2"/>
  <c r="A13894" i="2"/>
  <c r="A13895" i="2"/>
  <c r="A13896" i="2"/>
  <c r="A13897" i="2"/>
  <c r="A13898" i="2"/>
  <c r="A13899" i="2"/>
  <c r="A13900" i="2"/>
  <c r="A13901" i="2"/>
  <c r="A13902" i="2"/>
  <c r="A13903" i="2"/>
  <c r="A13904" i="2"/>
  <c r="A13905" i="2"/>
  <c r="A13906" i="2"/>
  <c r="A13907" i="2"/>
  <c r="A13908" i="2"/>
  <c r="A13909" i="2"/>
  <c r="A13910" i="2"/>
  <c r="A13911" i="2"/>
  <c r="A13912" i="2"/>
  <c r="A13913" i="2"/>
  <c r="A13914" i="2"/>
  <c r="A13915" i="2"/>
  <c r="A13916" i="2"/>
  <c r="A13917" i="2"/>
  <c r="A13918" i="2"/>
  <c r="A13919" i="2"/>
  <c r="A13920" i="2"/>
  <c r="A13921" i="2"/>
  <c r="A13922" i="2"/>
  <c r="A13923" i="2"/>
  <c r="A13924" i="2"/>
  <c r="A13925" i="2"/>
  <c r="A13926" i="2"/>
  <c r="A13927" i="2"/>
  <c r="A13928" i="2"/>
  <c r="A13929" i="2"/>
  <c r="A13930" i="2"/>
  <c r="A13931" i="2"/>
  <c r="A13932" i="2"/>
  <c r="A13933" i="2"/>
  <c r="A13934" i="2"/>
  <c r="A13935" i="2"/>
  <c r="A13936" i="2"/>
  <c r="A13937" i="2"/>
  <c r="A13938" i="2"/>
  <c r="A13939" i="2"/>
  <c r="A13940" i="2"/>
  <c r="A13941" i="2"/>
  <c r="A13942" i="2"/>
  <c r="A13943" i="2"/>
  <c r="A13944" i="2"/>
  <c r="A13945" i="2"/>
  <c r="A13946" i="2"/>
  <c r="A13947" i="2"/>
  <c r="A13948" i="2"/>
  <c r="A13949" i="2"/>
  <c r="A13950" i="2"/>
  <c r="A13951" i="2"/>
  <c r="A13952" i="2"/>
  <c r="A13953" i="2"/>
  <c r="A13954" i="2"/>
  <c r="A13955" i="2"/>
  <c r="A13956" i="2"/>
  <c r="A13957" i="2"/>
  <c r="A13958" i="2"/>
  <c r="A13959" i="2"/>
  <c r="A13960" i="2"/>
  <c r="A13961" i="2"/>
  <c r="A13962" i="2"/>
  <c r="A13963" i="2"/>
  <c r="A13964" i="2"/>
  <c r="A13965" i="2"/>
  <c r="A13966" i="2"/>
  <c r="A13967" i="2"/>
  <c r="A13968" i="2"/>
  <c r="A13969" i="2"/>
  <c r="A13970" i="2"/>
  <c r="A13971" i="2"/>
  <c r="A13972" i="2"/>
  <c r="A13973" i="2"/>
  <c r="A13974" i="2"/>
  <c r="A13975" i="2"/>
  <c r="A13976" i="2"/>
  <c r="A13977" i="2"/>
  <c r="A13978" i="2"/>
  <c r="A13979" i="2"/>
  <c r="A13980" i="2"/>
  <c r="A13981" i="2"/>
  <c r="A13982" i="2"/>
  <c r="A13983" i="2"/>
  <c r="A13984" i="2"/>
  <c r="A13985" i="2"/>
  <c r="A13986" i="2"/>
  <c r="A13987" i="2"/>
  <c r="A13988" i="2"/>
  <c r="A13989" i="2"/>
  <c r="A13990" i="2"/>
  <c r="A13991" i="2"/>
  <c r="A13992" i="2"/>
  <c r="A13993" i="2"/>
  <c r="A13994" i="2"/>
  <c r="A13995" i="2"/>
  <c r="A13996" i="2"/>
  <c r="A13997" i="2"/>
  <c r="A13998" i="2"/>
  <c r="A13999" i="2"/>
  <c r="A14000" i="2"/>
  <c r="A14001" i="2"/>
  <c r="A14002" i="2"/>
  <c r="A14003" i="2"/>
  <c r="A14004" i="2"/>
  <c r="A14005" i="2"/>
  <c r="A14006" i="2"/>
  <c r="A14007" i="2"/>
  <c r="A14008" i="2"/>
  <c r="A14009" i="2"/>
  <c r="A14010" i="2"/>
  <c r="A14011" i="2"/>
  <c r="A14012" i="2"/>
  <c r="A14013" i="2"/>
  <c r="A14014" i="2"/>
  <c r="A14015" i="2"/>
  <c r="A14016" i="2"/>
  <c r="A14017" i="2"/>
  <c r="A14018" i="2"/>
  <c r="A14019" i="2"/>
  <c r="A14020" i="2"/>
  <c r="A14021" i="2"/>
  <c r="A14022" i="2"/>
  <c r="A14023" i="2"/>
  <c r="A14024" i="2"/>
  <c r="A14025" i="2"/>
  <c r="A14026" i="2"/>
  <c r="A14027" i="2"/>
  <c r="A14028" i="2"/>
  <c r="A14029" i="2"/>
  <c r="A14030" i="2"/>
  <c r="A14031" i="2"/>
  <c r="A14032" i="2"/>
  <c r="A14033" i="2"/>
  <c r="A14034" i="2"/>
  <c r="A14035" i="2"/>
  <c r="A14036" i="2"/>
  <c r="A14037" i="2"/>
  <c r="A14038" i="2"/>
  <c r="A14039" i="2"/>
  <c r="A14040" i="2"/>
  <c r="A14041" i="2"/>
  <c r="A14042" i="2"/>
  <c r="A14043" i="2"/>
  <c r="A14044" i="2"/>
  <c r="A14045" i="2"/>
  <c r="A14046" i="2"/>
  <c r="A14047" i="2"/>
  <c r="A14048" i="2"/>
  <c r="A14049" i="2"/>
  <c r="A14050" i="2"/>
  <c r="A14051" i="2"/>
  <c r="A14052" i="2"/>
  <c r="A14053" i="2"/>
  <c r="A14054" i="2"/>
  <c r="A14055" i="2"/>
  <c r="A14056" i="2"/>
  <c r="A14057" i="2"/>
  <c r="A14058" i="2"/>
  <c r="A14059" i="2"/>
  <c r="A14060" i="2"/>
  <c r="A14061" i="2"/>
  <c r="A14062" i="2"/>
  <c r="A14063" i="2"/>
  <c r="A14064" i="2"/>
  <c r="A14065" i="2"/>
  <c r="A14066" i="2"/>
  <c r="A14067" i="2"/>
  <c r="A14068" i="2"/>
  <c r="A14069" i="2"/>
  <c r="A14070" i="2"/>
  <c r="A14071" i="2"/>
  <c r="A14072" i="2"/>
  <c r="A14073" i="2"/>
  <c r="A14074" i="2"/>
  <c r="A14075" i="2"/>
  <c r="A14076" i="2"/>
  <c r="A14077" i="2"/>
  <c r="A14078" i="2"/>
  <c r="A14079" i="2"/>
  <c r="A14080" i="2"/>
  <c r="A14081" i="2"/>
  <c r="A14082" i="2"/>
  <c r="A14083" i="2"/>
  <c r="A14084" i="2"/>
  <c r="A14085" i="2"/>
  <c r="A14086" i="2"/>
  <c r="A14087" i="2"/>
  <c r="A14088" i="2"/>
  <c r="A14089" i="2"/>
  <c r="A14090" i="2"/>
  <c r="A14091" i="2"/>
  <c r="A14092" i="2"/>
  <c r="A14093" i="2"/>
  <c r="A14094" i="2"/>
  <c r="A14095" i="2"/>
  <c r="A14096" i="2"/>
  <c r="A14097" i="2"/>
  <c r="A14098" i="2"/>
  <c r="A14099" i="2"/>
  <c r="A14100" i="2"/>
  <c r="A14101" i="2"/>
  <c r="A14102" i="2"/>
  <c r="A14103" i="2"/>
  <c r="A14104" i="2"/>
  <c r="A14105" i="2"/>
  <c r="A14106" i="2"/>
  <c r="A14107" i="2"/>
  <c r="A14108" i="2"/>
  <c r="A14109" i="2"/>
  <c r="A14110" i="2"/>
  <c r="A14111" i="2"/>
  <c r="A14112" i="2"/>
  <c r="A14113" i="2"/>
  <c r="A14114" i="2"/>
  <c r="A14115" i="2"/>
  <c r="A14116" i="2"/>
  <c r="A14117" i="2"/>
  <c r="A14118" i="2"/>
  <c r="A14119" i="2"/>
  <c r="A14120" i="2"/>
  <c r="A14121" i="2"/>
  <c r="A14122" i="2"/>
  <c r="A14123" i="2"/>
  <c r="A14124" i="2"/>
  <c r="A14125" i="2"/>
  <c r="A14126" i="2"/>
  <c r="A14127" i="2"/>
  <c r="A14128" i="2"/>
  <c r="A14129" i="2"/>
  <c r="A14130" i="2"/>
  <c r="A14131" i="2"/>
  <c r="A14132" i="2"/>
  <c r="A14133" i="2"/>
  <c r="A14134" i="2"/>
  <c r="A14135" i="2"/>
  <c r="A14136" i="2"/>
  <c r="A14137" i="2"/>
  <c r="A14138" i="2"/>
  <c r="A14139" i="2"/>
  <c r="A14140" i="2"/>
  <c r="A14141" i="2"/>
  <c r="A14142" i="2"/>
  <c r="A14143" i="2"/>
  <c r="A14144" i="2"/>
  <c r="A14145" i="2"/>
  <c r="A14146" i="2"/>
  <c r="A14147" i="2"/>
  <c r="A14148" i="2"/>
  <c r="A14149" i="2"/>
  <c r="A14150" i="2"/>
  <c r="A14151" i="2"/>
  <c r="A14152" i="2"/>
  <c r="A14153" i="2"/>
  <c r="A14154" i="2"/>
  <c r="A14155" i="2"/>
  <c r="A14156" i="2"/>
  <c r="A14157" i="2"/>
  <c r="A14158" i="2"/>
  <c r="A14159" i="2"/>
  <c r="A14160" i="2"/>
  <c r="A14161" i="2"/>
  <c r="A14162" i="2"/>
  <c r="A14163" i="2"/>
  <c r="A14164" i="2"/>
  <c r="A14165" i="2"/>
  <c r="A14166" i="2"/>
  <c r="A14167" i="2"/>
  <c r="A14168" i="2"/>
  <c r="A14169" i="2"/>
  <c r="A14170" i="2"/>
  <c r="A14171" i="2"/>
  <c r="A14172" i="2"/>
  <c r="A14173" i="2"/>
  <c r="A14174" i="2"/>
  <c r="A14175" i="2"/>
  <c r="A14176" i="2"/>
  <c r="A14177" i="2"/>
  <c r="A14178" i="2"/>
  <c r="A14179" i="2"/>
  <c r="A14180" i="2"/>
  <c r="A14181" i="2"/>
  <c r="A14182" i="2"/>
  <c r="A14183" i="2"/>
  <c r="A14184" i="2"/>
  <c r="A14185" i="2"/>
  <c r="A14186" i="2"/>
  <c r="A14187" i="2"/>
  <c r="A14188" i="2"/>
  <c r="A14189" i="2"/>
  <c r="A14190" i="2"/>
  <c r="A14191" i="2"/>
  <c r="A14192" i="2"/>
  <c r="A14193" i="2"/>
  <c r="A14194" i="2"/>
  <c r="A14195" i="2"/>
  <c r="A14196" i="2"/>
  <c r="A14197" i="2"/>
  <c r="A14198" i="2"/>
  <c r="A14199" i="2"/>
  <c r="A14200" i="2"/>
  <c r="A14201" i="2"/>
  <c r="A14202" i="2"/>
  <c r="A14203" i="2"/>
  <c r="A14204" i="2"/>
  <c r="A14205" i="2"/>
  <c r="A14206" i="2"/>
  <c r="A14207" i="2"/>
  <c r="A14208" i="2"/>
  <c r="A14209" i="2"/>
  <c r="A14210" i="2"/>
  <c r="A14211" i="2"/>
  <c r="A14212" i="2"/>
  <c r="A14213" i="2"/>
  <c r="A14214" i="2"/>
  <c r="A14215" i="2"/>
  <c r="A14216" i="2"/>
  <c r="A14217" i="2"/>
  <c r="A14218" i="2"/>
  <c r="A14219" i="2"/>
  <c r="A14220" i="2"/>
  <c r="A14221" i="2"/>
  <c r="A14222" i="2"/>
  <c r="A14223" i="2"/>
  <c r="A14224" i="2"/>
  <c r="A14225" i="2"/>
  <c r="A14226" i="2"/>
  <c r="A14227" i="2"/>
  <c r="A14228" i="2"/>
  <c r="A14229" i="2"/>
  <c r="A14230" i="2"/>
  <c r="A14231" i="2"/>
  <c r="A14232" i="2"/>
  <c r="A14233" i="2"/>
  <c r="A14234" i="2"/>
  <c r="A14235" i="2"/>
  <c r="A14236" i="2"/>
  <c r="A14237" i="2"/>
  <c r="A14238" i="2"/>
  <c r="A14239" i="2"/>
  <c r="A14240" i="2"/>
  <c r="A14241" i="2"/>
  <c r="A14242" i="2"/>
  <c r="A14243" i="2"/>
  <c r="A14244" i="2"/>
  <c r="A14245" i="2"/>
  <c r="A14246" i="2"/>
  <c r="A14247" i="2"/>
  <c r="A14248" i="2"/>
  <c r="A14249" i="2"/>
  <c r="A14250" i="2"/>
  <c r="A14251" i="2"/>
  <c r="A14252" i="2"/>
  <c r="A14253" i="2"/>
  <c r="A14254" i="2"/>
  <c r="A14255" i="2"/>
  <c r="A14256" i="2"/>
  <c r="A14257" i="2"/>
  <c r="A14258" i="2"/>
  <c r="A14259" i="2"/>
  <c r="A14260" i="2"/>
  <c r="A14261" i="2"/>
  <c r="A14262" i="2"/>
  <c r="A14263" i="2"/>
  <c r="A14264" i="2"/>
  <c r="A14265" i="2"/>
  <c r="A14266" i="2"/>
  <c r="A14267" i="2"/>
  <c r="A14268" i="2"/>
  <c r="A14269" i="2"/>
  <c r="A14270" i="2"/>
  <c r="A14271" i="2"/>
  <c r="A14272" i="2"/>
  <c r="A14273" i="2"/>
  <c r="A14274" i="2"/>
  <c r="A14275" i="2"/>
  <c r="A14276" i="2"/>
  <c r="A14277" i="2"/>
  <c r="A14278" i="2"/>
  <c r="A14279" i="2"/>
  <c r="A14280" i="2"/>
  <c r="A12963" i="2"/>
  <c r="A12964" i="2"/>
  <c r="A12965" i="2"/>
  <c r="A12966" i="2"/>
  <c r="A12967" i="2"/>
  <c r="A12968" i="2"/>
  <c r="A12969" i="2"/>
  <c r="C222" i="1"/>
  <c r="D222" i="1" s="1"/>
  <c r="C221" i="1"/>
  <c r="E221" i="1" s="1" a="1"/>
  <c r="E221" i="1" s="1"/>
  <c r="C220" i="1"/>
  <c r="E220" i="1" s="1" a="1"/>
  <c r="E220" i="1" s="1"/>
  <c r="C219" i="1"/>
  <c r="C62" i="1"/>
  <c r="D355" i="3"/>
  <c r="D356" i="3"/>
  <c r="D357" i="3"/>
  <c r="D358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C212" i="12"/>
  <c r="N637" i="3"/>
  <c r="C233" i="12"/>
  <c r="D233" i="12" s="1"/>
  <c r="C232" i="12"/>
  <c r="Q81" i="12" l="1"/>
  <c r="Q78" i="12"/>
  <c r="Q77" i="12"/>
  <c r="Q76" i="12"/>
  <c r="Q80" i="12"/>
  <c r="Q79" i="12"/>
  <c r="Q75" i="12"/>
  <c r="Q74" i="12"/>
  <c r="Q73" i="12"/>
  <c r="Q72" i="12"/>
  <c r="Q71" i="12"/>
  <c r="Q70" i="12"/>
  <c r="D243" i="1"/>
  <c r="A242" i="1"/>
  <c r="D242" i="1"/>
  <c r="D241" i="1"/>
  <c r="D239" i="1"/>
  <c r="F239" i="1" a="1"/>
  <c r="F239" i="1" s="1"/>
  <c r="D238" i="1"/>
  <c r="A237" i="1"/>
  <c r="D237" i="1"/>
  <c r="F236" i="1" a="1"/>
  <c r="F236" i="1" s="1"/>
  <c r="E236" i="1" a="1"/>
  <c r="E236" i="1" s="1"/>
  <c r="A235" i="1"/>
  <c r="D235" i="1"/>
  <c r="E235" i="1" a="1"/>
  <c r="E235" i="1" s="1"/>
  <c r="D233" i="1"/>
  <c r="F233" i="1" a="1"/>
  <c r="F233" i="1" s="1"/>
  <c r="A232" i="1"/>
  <c r="D232" i="1"/>
  <c r="E232" i="1" a="1"/>
  <c r="E232" i="1" s="1"/>
  <c r="D231" i="1"/>
  <c r="A230" i="1"/>
  <c r="D230" i="1"/>
  <c r="F230" i="1" a="1"/>
  <c r="F230" i="1" s="1"/>
  <c r="E230" i="1" a="1"/>
  <c r="E230" i="1" s="1"/>
  <c r="A229" i="1"/>
  <c r="D229" i="1"/>
  <c r="F229" i="1" a="1"/>
  <c r="F229" i="1" s="1"/>
  <c r="E229" i="1" a="1"/>
  <c r="E229" i="1" s="1"/>
  <c r="A228" i="1"/>
  <c r="F228" i="1" a="1"/>
  <c r="F228" i="1" s="1"/>
  <c r="D228" i="1"/>
  <c r="E228" i="1" a="1"/>
  <c r="E228" i="1" s="1"/>
  <c r="A227" i="1"/>
  <c r="F227" i="1" a="1"/>
  <c r="F227" i="1" s="1"/>
  <c r="D227" i="1"/>
  <c r="E227" i="1" a="1"/>
  <c r="E227" i="1" s="1"/>
  <c r="A226" i="1"/>
  <c r="F226" i="1" a="1"/>
  <c r="F226" i="1" s="1"/>
  <c r="D226" i="1"/>
  <c r="E226" i="1" a="1"/>
  <c r="E226" i="1" s="1"/>
  <c r="E225" i="1" a="1"/>
  <c r="E225" i="1" s="1"/>
  <c r="F225" i="1" a="1"/>
  <c r="F225" i="1" s="1"/>
  <c r="F224" i="1" a="1"/>
  <c r="F224" i="1" s="1"/>
  <c r="E224" i="1" a="1"/>
  <c r="E224" i="1" s="1"/>
  <c r="A224" i="1"/>
  <c r="F223" i="1" a="1"/>
  <c r="F223" i="1" s="1"/>
  <c r="E223" i="1" a="1"/>
  <c r="E223" i="1" s="1"/>
  <c r="E222" i="1" a="1"/>
  <c r="E222" i="1" s="1"/>
  <c r="D221" i="1"/>
  <c r="F221" i="1" a="1"/>
  <c r="F221" i="1" s="1"/>
  <c r="D220" i="1"/>
  <c r="A219" i="1"/>
  <c r="A243" i="1"/>
  <c r="A241" i="1"/>
  <c r="E237" i="1" a="1"/>
  <c r="E237" i="1" s="1"/>
  <c r="F234" i="1" a="1"/>
  <c r="F234" i="1" s="1"/>
  <c r="A233" i="1"/>
  <c r="E234" i="1" a="1"/>
  <c r="E234" i="1" s="1"/>
  <c r="E242" i="1" a="1"/>
  <c r="E242" i="1" s="1"/>
  <c r="E240" i="1" a="1"/>
  <c r="E240" i="1" s="1"/>
  <c r="A236" i="1"/>
  <c r="A234" i="1"/>
  <c r="A240" i="1"/>
  <c r="A239" i="1"/>
  <c r="F240" i="1" a="1"/>
  <c r="F240" i="1" s="1"/>
  <c r="F238" i="1" a="1"/>
  <c r="F238" i="1" s="1"/>
  <c r="A238" i="1"/>
  <c r="A231" i="1"/>
  <c r="F235" i="1" a="1"/>
  <c r="F235" i="1" s="1"/>
  <c r="A220" i="1"/>
  <c r="A221" i="1"/>
  <c r="A222" i="1"/>
  <c r="A223" i="1"/>
  <c r="A225" i="1"/>
  <c r="F219" i="1" a="1"/>
  <c r="F219" i="1" s="1"/>
  <c r="F220" i="1" a="1"/>
  <c r="F220" i="1" s="1"/>
  <c r="E219" i="1" a="1"/>
  <c r="E219" i="1" s="1"/>
  <c r="F222" i="1" a="1"/>
  <c r="F222" i="1" s="1"/>
  <c r="D219" i="1"/>
  <c r="F62" i="1" a="1"/>
  <c r="F62" i="1" s="1"/>
  <c r="E62" i="1" a="1"/>
  <c r="E62" i="1" s="1"/>
  <c r="J121" i="12"/>
  <c r="J122" i="12"/>
  <c r="J123" i="12" l="1"/>
  <c r="N13" i="12" l="1"/>
  <c r="N12" i="12"/>
  <c r="N11" i="12"/>
  <c r="N10" i="12"/>
  <c r="C385" i="12"/>
  <c r="D385" i="12" s="1"/>
  <c r="J764" i="3"/>
  <c r="I764" i="3"/>
  <c r="H764" i="3"/>
  <c r="I781" i="3" s="1"/>
  <c r="G764" i="3"/>
  <c r="H781" i="3" s="1"/>
  <c r="F764" i="3"/>
  <c r="G781" i="3" s="1"/>
  <c r="H798" i="3" s="1"/>
  <c r="J763" i="3"/>
  <c r="I763" i="3"/>
  <c r="H763" i="3"/>
  <c r="I780" i="3" s="1"/>
  <c r="G763" i="3"/>
  <c r="H780" i="3" s="1"/>
  <c r="I797" i="3" s="1"/>
  <c r="F763" i="3"/>
  <c r="G780" i="3" s="1"/>
  <c r="J762" i="3"/>
  <c r="I762" i="3"/>
  <c r="H762" i="3"/>
  <c r="I779" i="3" s="1"/>
  <c r="G762" i="3"/>
  <c r="H779" i="3" s="1"/>
  <c r="I796" i="3" s="1"/>
  <c r="F762" i="3"/>
  <c r="G779" i="3" s="1"/>
  <c r="H796" i="3" s="1"/>
  <c r="J761" i="3"/>
  <c r="I761" i="3"/>
  <c r="H761" i="3"/>
  <c r="I778" i="3" s="1"/>
  <c r="G761" i="3"/>
  <c r="H778" i="3" s="1"/>
  <c r="I795" i="3" s="1"/>
  <c r="F761" i="3"/>
  <c r="J760" i="3"/>
  <c r="I760" i="3"/>
  <c r="H760" i="3"/>
  <c r="I777" i="3" s="1"/>
  <c r="G760" i="3"/>
  <c r="H777" i="3" s="1"/>
  <c r="I794" i="3" s="1"/>
  <c r="F760" i="3"/>
  <c r="G777" i="3" s="1"/>
  <c r="H794" i="3" s="1"/>
  <c r="J759" i="3"/>
  <c r="I759" i="3"/>
  <c r="H759" i="3"/>
  <c r="I776" i="3" s="1"/>
  <c r="G759" i="3"/>
  <c r="H776" i="3" s="1"/>
  <c r="I793" i="3" s="1"/>
  <c r="F759" i="3"/>
  <c r="J758" i="3"/>
  <c r="I758" i="3"/>
  <c r="H758" i="3"/>
  <c r="I775" i="3" s="1"/>
  <c r="G758" i="3"/>
  <c r="H775" i="3" s="1"/>
  <c r="F758" i="3"/>
  <c r="G775" i="3" s="1"/>
  <c r="H792" i="3" s="1"/>
  <c r="J757" i="3"/>
  <c r="I757" i="3"/>
  <c r="H757" i="3"/>
  <c r="I774" i="3" s="1"/>
  <c r="G757" i="3"/>
  <c r="H774" i="3" s="1"/>
  <c r="I791" i="3" s="1"/>
  <c r="F757" i="3"/>
  <c r="G774" i="3" s="1"/>
  <c r="J756" i="3"/>
  <c r="J773" i="3" s="1"/>
  <c r="I756" i="3"/>
  <c r="H756" i="3"/>
  <c r="I773" i="3" s="1"/>
  <c r="G756" i="3"/>
  <c r="H773" i="3" s="1"/>
  <c r="F756" i="3"/>
  <c r="G773" i="3" s="1"/>
  <c r="H790" i="3" s="1"/>
  <c r="J755" i="3"/>
  <c r="I755" i="3"/>
  <c r="H755" i="3"/>
  <c r="I772" i="3" s="1"/>
  <c r="G755" i="3"/>
  <c r="H772" i="3" s="1"/>
  <c r="I789" i="3" s="1"/>
  <c r="F755" i="3"/>
  <c r="G772" i="3" s="1"/>
  <c r="K743" i="3"/>
  <c r="K742" i="3"/>
  <c r="K741" i="3"/>
  <c r="K740" i="3"/>
  <c r="K739" i="3"/>
  <c r="K738" i="3"/>
  <c r="K737" i="3"/>
  <c r="K736" i="3"/>
  <c r="K735" i="3"/>
  <c r="K734" i="3"/>
  <c r="K760" i="3" l="1"/>
  <c r="J781" i="3"/>
  <c r="J798" i="3" s="1"/>
  <c r="K761" i="3"/>
  <c r="K759" i="3"/>
  <c r="J776" i="3"/>
  <c r="J777" i="3"/>
  <c r="J794" i="3" s="1"/>
  <c r="J811" i="3" s="1"/>
  <c r="G776" i="3"/>
  <c r="H793" i="3" s="1"/>
  <c r="J775" i="3"/>
  <c r="J792" i="3" s="1"/>
  <c r="K756" i="3"/>
  <c r="J772" i="3"/>
  <c r="K772" i="3" s="1"/>
  <c r="K764" i="3"/>
  <c r="J780" i="3"/>
  <c r="J797" i="3" s="1"/>
  <c r="J814" i="3" s="1"/>
  <c r="J778" i="3"/>
  <c r="J795" i="3" s="1"/>
  <c r="J812" i="3" s="1"/>
  <c r="J774" i="3"/>
  <c r="J791" i="3" s="1"/>
  <c r="J808" i="3" s="1"/>
  <c r="J779" i="3"/>
  <c r="J796" i="3" s="1"/>
  <c r="H797" i="3"/>
  <c r="I815" i="3"/>
  <c r="I809" i="3"/>
  <c r="K776" i="3"/>
  <c r="I811" i="3"/>
  <c r="K794" i="3"/>
  <c r="H791" i="3"/>
  <c r="I807" i="3"/>
  <c r="I790" i="3"/>
  <c r="K790" i="3" s="1"/>
  <c r="K773" i="3"/>
  <c r="H789" i="3"/>
  <c r="I798" i="3"/>
  <c r="K798" i="3" s="1"/>
  <c r="K781" i="3"/>
  <c r="J790" i="3"/>
  <c r="J807" i="3" s="1"/>
  <c r="I792" i="3"/>
  <c r="K775" i="3"/>
  <c r="J793" i="3"/>
  <c r="J810" i="3" s="1"/>
  <c r="I813" i="3"/>
  <c r="K755" i="3"/>
  <c r="K763" i="3"/>
  <c r="K777" i="3"/>
  <c r="G778" i="3"/>
  <c r="K758" i="3"/>
  <c r="K762" i="3"/>
  <c r="K779" i="3"/>
  <c r="K757" i="3"/>
  <c r="N589" i="3"/>
  <c r="K780" i="3" l="1"/>
  <c r="K792" i="3"/>
  <c r="K807" i="3"/>
  <c r="J813" i="3"/>
  <c r="J830" i="3" s="1"/>
  <c r="K830" i="3" s="1"/>
  <c r="K796" i="3"/>
  <c r="K774" i="3"/>
  <c r="J809" i="3"/>
  <c r="J826" i="3" s="1"/>
  <c r="K826" i="3" s="1"/>
  <c r="J789" i="3"/>
  <c r="J806" i="3" s="1"/>
  <c r="J823" i="3" s="1"/>
  <c r="K823" i="3" s="1"/>
  <c r="K813" i="3"/>
  <c r="J828" i="3"/>
  <c r="K828" i="3" s="1"/>
  <c r="I806" i="3"/>
  <c r="K806" i="3" s="1"/>
  <c r="K789" i="3"/>
  <c r="I814" i="3"/>
  <c r="K814" i="3" s="1"/>
  <c r="K797" i="3"/>
  <c r="K793" i="3"/>
  <c r="I810" i="3"/>
  <c r="K810" i="3" s="1"/>
  <c r="J815" i="3"/>
  <c r="J832" i="3" s="1"/>
  <c r="K832" i="3" s="1"/>
  <c r="K778" i="3"/>
  <c r="H795" i="3"/>
  <c r="K791" i="3"/>
  <c r="I808" i="3"/>
  <c r="J824" i="3"/>
  <c r="K824" i="3" s="1"/>
  <c r="K811" i="3"/>
  <c r="N593" i="3"/>
  <c r="O593" i="3" s="1"/>
  <c r="N591" i="3"/>
  <c r="N590" i="3"/>
  <c r="O590" i="3" s="1"/>
  <c r="P589" i="3"/>
  <c r="AS207" i="1"/>
  <c r="AS89" i="1"/>
  <c r="W237" i="1"/>
  <c r="T240" i="1"/>
  <c r="AL179" i="1"/>
  <c r="AQ52" i="1"/>
  <c r="AQ30" i="1"/>
  <c r="AD240" i="1"/>
  <c r="AP238" i="1"/>
  <c r="AV225" i="1"/>
  <c r="AP226" i="1"/>
  <c r="AS23" i="1"/>
  <c r="AP88" i="1"/>
  <c r="AL60" i="1"/>
  <c r="AT205" i="1"/>
  <c r="AQ145" i="1"/>
  <c r="AS223" i="1"/>
  <c r="AL53" i="1"/>
  <c r="AJ226" i="1"/>
  <c r="AP161" i="1"/>
  <c r="AS180" i="1"/>
  <c r="U230" i="1"/>
  <c r="AP107" i="1"/>
  <c r="O222" i="1"/>
  <c r="AQ240" i="1"/>
  <c r="L240" i="1"/>
  <c r="AT112" i="1"/>
  <c r="AS216" i="1"/>
  <c r="AP6" i="1"/>
  <c r="AL79" i="1"/>
  <c r="AS214" i="1"/>
  <c r="AQ232" i="1"/>
  <c r="AQ87" i="1"/>
  <c r="AP33" i="1"/>
  <c r="AS172" i="1"/>
  <c r="H234" i="1"/>
  <c r="V228" i="1"/>
  <c r="AQ238" i="1"/>
  <c r="R235" i="1"/>
  <c r="AL238" i="1"/>
  <c r="AS4" i="1"/>
  <c r="J229" i="1"/>
  <c r="AS112" i="1"/>
  <c r="Z235" i="1"/>
  <c r="Q237" i="1"/>
  <c r="AQ3" i="1"/>
  <c r="I222" i="1"/>
  <c r="O224" i="1"/>
  <c r="AQ177" i="1"/>
  <c r="AI243" i="1"/>
  <c r="Q232" i="1"/>
  <c r="AK224" i="1"/>
  <c r="AQ43" i="1"/>
  <c r="AE221" i="1"/>
  <c r="AO237" i="1"/>
  <c r="AP156" i="1"/>
  <c r="AS20" i="1"/>
  <c r="AT189" i="1"/>
  <c r="T235" i="1"/>
  <c r="S243" i="1"/>
  <c r="AB231" i="1"/>
  <c r="G242" i="1"/>
  <c r="AS155" i="1"/>
  <c r="L238" i="1"/>
  <c r="AE229" i="1"/>
  <c r="M219" i="1"/>
  <c r="L228" i="1"/>
  <c r="AP202" i="1"/>
  <c r="AQ146" i="1"/>
  <c r="AL160" i="1"/>
  <c r="AQ109" i="1"/>
  <c r="AS127" i="1"/>
  <c r="AJ219" i="1"/>
  <c r="W239" i="1"/>
  <c r="AB221" i="1"/>
  <c r="AL175" i="1"/>
  <c r="AF239" i="1"/>
  <c r="AT158" i="1"/>
  <c r="AP71" i="1"/>
  <c r="AP142" i="1"/>
  <c r="AD241" i="1"/>
  <c r="M240" i="1"/>
  <c r="AU220" i="1"/>
  <c r="AI240" i="1"/>
  <c r="AE222" i="1"/>
  <c r="M232" i="1"/>
  <c r="AP13" i="1"/>
  <c r="N228" i="1"/>
  <c r="AL5" i="1"/>
  <c r="AW28" i="1"/>
  <c r="Z233" i="1"/>
  <c r="K233" i="1"/>
  <c r="AE232" i="1"/>
  <c r="AQ223" i="1"/>
  <c r="AQ17" i="1"/>
  <c r="T220" i="1"/>
  <c r="L219" i="1"/>
  <c r="AS35" i="1"/>
  <c r="AW47" i="1"/>
  <c r="M229" i="1"/>
  <c r="AO242" i="1"/>
  <c r="K225" i="1"/>
  <c r="AQ165" i="1"/>
  <c r="N220" i="1"/>
  <c r="AQ22" i="1"/>
  <c r="AP132" i="1"/>
  <c r="AT98" i="1"/>
  <c r="AP150" i="1"/>
  <c r="AQ42" i="1"/>
  <c r="AL74" i="1"/>
  <c r="AQ64" i="1"/>
  <c r="Z241" i="1"/>
  <c r="AQ221" i="1"/>
  <c r="AS143" i="1"/>
  <c r="AQ194" i="1"/>
  <c r="AP57" i="1"/>
  <c r="Y227" i="1"/>
  <c r="M238" i="1"/>
  <c r="U227" i="1"/>
  <c r="T243" i="1"/>
  <c r="AQ97" i="1"/>
  <c r="AS50" i="1"/>
  <c r="AP119" i="1"/>
  <c r="AH235" i="1"/>
  <c r="AN232" i="1"/>
  <c r="AI242" i="1"/>
  <c r="AG231" i="1"/>
  <c r="AJ224" i="1"/>
  <c r="U243" i="1"/>
  <c r="AJ243" i="1"/>
  <c r="AQ157" i="1"/>
  <c r="AI224" i="1"/>
  <c r="P235" i="1"/>
  <c r="AC219" i="1"/>
  <c r="AO231" i="1"/>
  <c r="AP153" i="1"/>
  <c r="AP12" i="1"/>
  <c r="AQ203" i="1"/>
  <c r="W232" i="1"/>
  <c r="AP196" i="1"/>
  <c r="K234" i="1"/>
  <c r="U237" i="1"/>
  <c r="S226" i="1"/>
  <c r="L220" i="1"/>
  <c r="V235" i="1"/>
  <c r="AL80" i="1"/>
  <c r="AP181" i="1"/>
  <c r="G221" i="1"/>
  <c r="AA230" i="1"/>
  <c r="AT154" i="1"/>
  <c r="AT132" i="1"/>
  <c r="AQ59" i="1"/>
  <c r="W229" i="1"/>
  <c r="S241" i="1"/>
  <c r="H241" i="1"/>
  <c r="AH240" i="1"/>
  <c r="AI238" i="1"/>
  <c r="N222" i="1"/>
  <c r="AE225" i="1"/>
  <c r="Q240" i="1"/>
  <c r="AQ53" i="1"/>
  <c r="AP122" i="1"/>
  <c r="AO236" i="1"/>
  <c r="G226" i="1"/>
  <c r="X241" i="1"/>
  <c r="AS49" i="1"/>
  <c r="J236" i="1"/>
  <c r="T231" i="1"/>
  <c r="S238" i="1"/>
  <c r="X233" i="1"/>
  <c r="I227" i="1"/>
  <c r="AS238" i="1"/>
  <c r="AS153" i="1"/>
  <c r="AS236" i="1"/>
  <c r="I230" i="1"/>
  <c r="AG232" i="1"/>
  <c r="AM16" i="1"/>
  <c r="AC231" i="1"/>
  <c r="AF229" i="1"/>
  <c r="AF236" i="1"/>
  <c r="AR224" i="1"/>
  <c r="AC227" i="1"/>
  <c r="AP183" i="1"/>
  <c r="AQ234" i="1"/>
  <c r="Q223" i="1"/>
  <c r="AH233" i="1"/>
  <c r="K236" i="1"/>
  <c r="AV228" i="1"/>
  <c r="Y233" i="1"/>
  <c r="AM77" i="1"/>
  <c r="AP58" i="1"/>
  <c r="AP110" i="1"/>
  <c r="AQ34" i="1"/>
  <c r="W221" i="1"/>
  <c r="AQ92" i="1"/>
  <c r="AS206" i="1"/>
  <c r="AR240" i="1"/>
  <c r="AF233" i="1"/>
  <c r="AR242" i="1"/>
  <c r="S222" i="1"/>
  <c r="X224" i="1"/>
  <c r="AF243" i="1"/>
  <c r="AJ235" i="1"/>
  <c r="AS199" i="1"/>
  <c r="AS37" i="1"/>
  <c r="AC235" i="1"/>
  <c r="AO229" i="1"/>
  <c r="AP189" i="1"/>
  <c r="AM133" i="1"/>
  <c r="AQ93" i="1"/>
  <c r="G228" i="1"/>
  <c r="AQ106" i="1"/>
  <c r="AB239" i="1"/>
  <c r="AR238" i="1"/>
  <c r="Z229" i="1"/>
  <c r="N229" i="1"/>
  <c r="L239" i="1"/>
  <c r="AP229" i="1"/>
  <c r="AP197" i="1"/>
  <c r="L232" i="1"/>
  <c r="AS77" i="1"/>
  <c r="V233" i="1"/>
  <c r="G240" i="1"/>
  <c r="AP209" i="1"/>
  <c r="AN227" i="1"/>
  <c r="AP73" i="1"/>
  <c r="AD229" i="1"/>
  <c r="AS224" i="1"/>
  <c r="I234" i="1"/>
  <c r="AT232" i="1"/>
  <c r="AU233" i="1"/>
  <c r="AS227" i="1"/>
  <c r="AQ83" i="1"/>
  <c r="AW46" i="1"/>
  <c r="AT20" i="1"/>
  <c r="AQ41" i="1"/>
  <c r="AQ182" i="1"/>
  <c r="V229" i="1"/>
  <c r="AN231" i="1"/>
  <c r="Q224" i="1"/>
  <c r="AT34" i="1"/>
  <c r="AQ95" i="1"/>
  <c r="AP176" i="1"/>
  <c r="Q229" i="1"/>
  <c r="M225" i="1"/>
  <c r="AV229" i="1"/>
  <c r="H225" i="1"/>
  <c r="V219" i="1"/>
  <c r="AS116" i="1"/>
  <c r="AT85" i="1"/>
  <c r="AC229" i="1"/>
  <c r="AQ239" i="1"/>
  <c r="AQ139" i="1"/>
  <c r="AP18" i="1"/>
  <c r="Q241" i="1"/>
  <c r="AK241" i="1"/>
  <c r="AG234" i="1"/>
  <c r="AP241" i="1"/>
  <c r="AS208" i="1"/>
  <c r="AC230" i="1"/>
  <c r="P243" i="1"/>
  <c r="AQ118" i="1"/>
  <c r="AQ149" i="1"/>
  <c r="Z232" i="1"/>
  <c r="AS83" i="1"/>
  <c r="L234" i="1"/>
  <c r="G233" i="1"/>
  <c r="AQ15" i="1"/>
  <c r="AP7" i="1"/>
  <c r="AS177" i="1"/>
  <c r="AQ99" i="1"/>
  <c r="AS213" i="1"/>
  <c r="AK225" i="1"/>
  <c r="Y238" i="1"/>
  <c r="AP98" i="1"/>
  <c r="AQ237" i="1"/>
  <c r="U232" i="1"/>
  <c r="AT225" i="1"/>
  <c r="AS198" i="1"/>
  <c r="AU224" i="1"/>
  <c r="X226" i="1"/>
  <c r="J242" i="1"/>
  <c r="Z239" i="1"/>
  <c r="AS41" i="1"/>
  <c r="AP19" i="1"/>
  <c r="AJ231" i="1"/>
  <c r="AS205" i="1"/>
  <c r="AQ200" i="1"/>
  <c r="AS80" i="1"/>
  <c r="AP105" i="1"/>
  <c r="AG239" i="1"/>
  <c r="Y234" i="1"/>
  <c r="K223" i="1"/>
  <c r="AQ131" i="1"/>
  <c r="Z223" i="1"/>
  <c r="AQ71" i="1"/>
  <c r="S227" i="1"/>
  <c r="AS164" i="1"/>
  <c r="AP227" i="1"/>
  <c r="R224" i="1"/>
  <c r="AS102" i="1"/>
  <c r="AQ11" i="1"/>
  <c r="K232" i="1"/>
  <c r="AP187" i="1"/>
  <c r="AQ197" i="1"/>
  <c r="N236" i="1"/>
  <c r="AP15" i="1"/>
  <c r="O241" i="1"/>
  <c r="K228" i="1"/>
  <c r="AP99" i="1"/>
  <c r="AK232" i="1"/>
  <c r="AQ4" i="1"/>
  <c r="AR232" i="1"/>
  <c r="AT131" i="1"/>
  <c r="AP94" i="1"/>
  <c r="AQ122" i="1"/>
  <c r="AS167" i="1"/>
  <c r="H233" i="1"/>
  <c r="AP66" i="1"/>
  <c r="AS57" i="1"/>
  <c r="AP108" i="1"/>
  <c r="AT84" i="1"/>
  <c r="X228" i="1"/>
  <c r="AS103" i="1"/>
  <c r="AS33" i="1"/>
  <c r="AS212" i="1"/>
  <c r="AQ130" i="1"/>
  <c r="AP219" i="1"/>
  <c r="AQ103" i="1"/>
  <c r="AP93" i="1"/>
  <c r="Q230" i="1"/>
  <c r="AQ169" i="1"/>
  <c r="AJ228" i="1"/>
  <c r="Y221" i="1"/>
  <c r="AP65" i="1"/>
  <c r="M224" i="1"/>
  <c r="AP62" i="1"/>
  <c r="AQ213" i="1"/>
  <c r="AP201" i="1"/>
  <c r="AP243" i="1"/>
  <c r="AS145" i="1"/>
  <c r="AA231" i="1"/>
  <c r="V238" i="1"/>
  <c r="AN225" i="1"/>
  <c r="O227" i="1"/>
  <c r="AL25" i="1"/>
  <c r="W219" i="1"/>
  <c r="J220" i="1"/>
  <c r="O229" i="1"/>
  <c r="AP237" i="1"/>
  <c r="AT101" i="1"/>
  <c r="AQ107" i="1"/>
  <c r="AK233" i="1"/>
  <c r="AP111" i="1"/>
  <c r="AP91" i="1"/>
  <c r="AQ220" i="1"/>
  <c r="AP115" i="1"/>
  <c r="Q228" i="1"/>
  <c r="AG226" i="1"/>
  <c r="AA236" i="1"/>
  <c r="AL62" i="1"/>
  <c r="AQ57" i="1"/>
  <c r="AS138" i="1"/>
  <c r="AQ70" i="1"/>
  <c r="AL57" i="1"/>
  <c r="Y220" i="1"/>
  <c r="AW146" i="1"/>
  <c r="W222" i="1"/>
  <c r="AI228" i="1"/>
  <c r="AQ175" i="1"/>
  <c r="N235" i="1"/>
  <c r="AC243" i="1"/>
  <c r="T239" i="1"/>
  <c r="AS119" i="1"/>
  <c r="AS191" i="1"/>
  <c r="AQ10" i="1"/>
  <c r="AM103" i="1"/>
  <c r="AB236" i="1"/>
  <c r="AP147" i="1"/>
  <c r="AI226" i="1"/>
  <c r="AN234" i="1"/>
  <c r="AB228" i="1"/>
  <c r="Z226" i="1"/>
  <c r="J227" i="1"/>
  <c r="AL43" i="1"/>
  <c r="AP182" i="1"/>
  <c r="AS204" i="1"/>
  <c r="Q238" i="1"/>
  <c r="AP5" i="1"/>
  <c r="AI221" i="1"/>
  <c r="AS107" i="1"/>
  <c r="X240" i="1"/>
  <c r="AP82" i="1"/>
  <c r="J243" i="1"/>
  <c r="AQ235" i="1"/>
  <c r="J230" i="1"/>
  <c r="AP222" i="1"/>
  <c r="AQ188" i="1"/>
  <c r="AL78" i="1"/>
  <c r="AP152" i="1"/>
  <c r="G229" i="1"/>
  <c r="AN239" i="1"/>
  <c r="AP175" i="1"/>
  <c r="AF242" i="1"/>
  <c r="AU243" i="1"/>
  <c r="G227" i="1"/>
  <c r="AS230" i="1"/>
  <c r="AD232" i="1"/>
  <c r="AQ72" i="1"/>
  <c r="AT199" i="1"/>
  <c r="AP167" i="1"/>
  <c r="AS159" i="1"/>
  <c r="AS71" i="1"/>
  <c r="AW119" i="1"/>
  <c r="O219" i="1"/>
  <c r="AU227" i="1"/>
  <c r="AH232" i="1"/>
  <c r="W236" i="1"/>
  <c r="K224" i="1"/>
  <c r="AD225" i="1"/>
  <c r="AI234" i="1"/>
  <c r="AP195" i="1"/>
  <c r="AS123" i="1"/>
  <c r="AR237" i="1"/>
  <c r="AS211" i="1"/>
  <c r="AA227" i="1"/>
  <c r="AS42" i="1"/>
  <c r="AS129" i="1"/>
  <c r="S233" i="1"/>
  <c r="AQ195" i="1"/>
  <c r="I238" i="1"/>
  <c r="AO223" i="1"/>
  <c r="AL161" i="1"/>
  <c r="J221" i="1"/>
  <c r="R236" i="1"/>
  <c r="AP177" i="1"/>
  <c r="AQ144" i="1"/>
  <c r="AQ105" i="1"/>
  <c r="AQ198" i="1"/>
  <c r="AC222" i="1"/>
  <c r="AQ49" i="1"/>
  <c r="AP184" i="1"/>
  <c r="AS110" i="1"/>
  <c r="AG229" i="1"/>
  <c r="AS113" i="1"/>
  <c r="AT168" i="1"/>
  <c r="Q220" i="1"/>
  <c r="AT17" i="1"/>
  <c r="AQ120" i="1"/>
  <c r="S237" i="1"/>
  <c r="AS86" i="1"/>
  <c r="AS106" i="1"/>
  <c r="AQ88" i="1"/>
  <c r="AS130" i="1"/>
  <c r="AT174" i="1"/>
  <c r="G237" i="1"/>
  <c r="AS122" i="1"/>
  <c r="AS243" i="1"/>
  <c r="U234" i="1"/>
  <c r="P234" i="1"/>
  <c r="AS25" i="1"/>
  <c r="AV219" i="1"/>
  <c r="AQ208" i="1"/>
  <c r="AQ172" i="1"/>
  <c r="AN236" i="1"/>
  <c r="AD224" i="1"/>
  <c r="AK226" i="1"/>
  <c r="H227" i="1"/>
  <c r="AM105" i="1"/>
  <c r="AP204" i="1"/>
  <c r="AH222" i="1"/>
  <c r="AP217" i="1"/>
  <c r="U222" i="1"/>
  <c r="AL88" i="1"/>
  <c r="I225" i="1"/>
  <c r="J240" i="1"/>
  <c r="N231" i="1"/>
  <c r="AG237" i="1"/>
  <c r="AW30" i="1"/>
  <c r="AP190" i="1"/>
  <c r="AQ148" i="1"/>
  <c r="AS144" i="1"/>
  <c r="AG227" i="1"/>
  <c r="AA241" i="1"/>
  <c r="K229" i="1"/>
  <c r="AC241" i="1"/>
  <c r="AQ136" i="1"/>
  <c r="AG225" i="1"/>
  <c r="AQ185" i="1"/>
  <c r="AL169" i="1"/>
  <c r="AT100" i="1"/>
  <c r="AR233" i="1"/>
  <c r="AG235" i="1"/>
  <c r="AQ189" i="1"/>
  <c r="AS137" i="1"/>
  <c r="AO228" i="1"/>
  <c r="L229" i="1"/>
  <c r="J224" i="1"/>
  <c r="AP129" i="1"/>
  <c r="AG238" i="1"/>
  <c r="AQ63" i="1"/>
  <c r="AG243" i="1"/>
  <c r="S219" i="1"/>
  <c r="Q227" i="1"/>
  <c r="M237" i="1"/>
  <c r="AW183" i="1"/>
  <c r="AL198" i="1"/>
  <c r="Q239" i="1"/>
  <c r="AW225" i="1"/>
  <c r="W224" i="1"/>
  <c r="P240" i="1"/>
  <c r="AK228" i="1"/>
  <c r="AW29" i="1"/>
  <c r="I239" i="1"/>
  <c r="O223" i="1"/>
  <c r="AI239" i="1"/>
  <c r="AL61" i="1"/>
  <c r="S232" i="1"/>
  <c r="AT197" i="1"/>
  <c r="AQ218" i="1"/>
  <c r="AP9" i="1"/>
  <c r="AP140" i="1"/>
  <c r="AM17" i="1"/>
  <c r="AP70" i="1"/>
  <c r="S229" i="1"/>
  <c r="AS6" i="1"/>
  <c r="K230" i="1"/>
  <c r="U219" i="1"/>
  <c r="AT126" i="1"/>
  <c r="AQ152" i="1"/>
  <c r="AS5" i="1"/>
  <c r="N237" i="1"/>
  <c r="AT206" i="1"/>
  <c r="AS166" i="1"/>
  <c r="AP61" i="1"/>
  <c r="K239" i="1"/>
  <c r="AT137" i="1"/>
  <c r="W241" i="1"/>
  <c r="AQ67" i="1"/>
  <c r="G234" i="1"/>
  <c r="AS79" i="1"/>
  <c r="AP104" i="1"/>
  <c r="AE227" i="1"/>
  <c r="AQ138" i="1"/>
  <c r="H242" i="1"/>
  <c r="AP40" i="1"/>
  <c r="Q226" i="1"/>
  <c r="J228" i="1"/>
  <c r="AV221" i="1"/>
  <c r="AQ45" i="1"/>
  <c r="G235" i="1"/>
  <c r="T234" i="1"/>
  <c r="M242" i="1"/>
  <c r="AQ8" i="1"/>
  <c r="AS56" i="1"/>
  <c r="AS40" i="1"/>
  <c r="J241" i="1"/>
  <c r="AK238" i="1"/>
  <c r="AI220" i="1"/>
  <c r="K242" i="1"/>
  <c r="AH226" i="1"/>
  <c r="AD219" i="1"/>
  <c r="Q243" i="1"/>
  <c r="Y228" i="1"/>
  <c r="AQ108" i="1"/>
  <c r="AW68" i="1"/>
  <c r="M236" i="1"/>
  <c r="AQ54" i="1"/>
  <c r="W225" i="1"/>
  <c r="AP206" i="1"/>
  <c r="H239" i="1"/>
  <c r="P220" i="1"/>
  <c r="AB219" i="1"/>
  <c r="AP16" i="1"/>
  <c r="AU234" i="1"/>
  <c r="AP97" i="1"/>
  <c r="AW95" i="1"/>
  <c r="AS234" i="1"/>
  <c r="Z227" i="1"/>
  <c r="AS196" i="1"/>
  <c r="AS178" i="1"/>
  <c r="AQ46" i="1"/>
  <c r="AM98" i="1"/>
  <c r="AF222" i="1"/>
  <c r="AJ236" i="1"/>
  <c r="AB220" i="1"/>
  <c r="O237" i="1"/>
  <c r="AQ128" i="1"/>
  <c r="AL142" i="1"/>
  <c r="P227" i="1"/>
  <c r="AS217" i="1"/>
  <c r="I233" i="1"/>
  <c r="AL38" i="1"/>
  <c r="AS108" i="1"/>
  <c r="AP198" i="1"/>
  <c r="AS27" i="1"/>
  <c r="H224" i="1"/>
  <c r="AP173" i="1"/>
  <c r="Z237" i="1"/>
  <c r="N240" i="1"/>
  <c r="M222" i="1"/>
  <c r="Z238" i="1"/>
  <c r="K219" i="1"/>
  <c r="I219" i="1"/>
  <c r="AP164" i="1"/>
  <c r="AV232" i="1"/>
  <c r="AV235" i="1"/>
  <c r="U231" i="1"/>
  <c r="AT109" i="1"/>
  <c r="AM79" i="1"/>
  <c r="AV239" i="1"/>
  <c r="AS88" i="1"/>
  <c r="AP36" i="1"/>
  <c r="J233" i="1"/>
  <c r="AP63" i="1"/>
  <c r="J226" i="1"/>
  <c r="AQ73" i="1"/>
  <c r="AW118" i="1"/>
  <c r="AP124" i="1"/>
  <c r="K235" i="1"/>
  <c r="AP35" i="1"/>
  <c r="AS233" i="1"/>
  <c r="G230" i="1"/>
  <c r="AW180" i="1"/>
  <c r="AP207" i="1"/>
  <c r="AQ115" i="1"/>
  <c r="AU222" i="1"/>
  <c r="P229" i="1"/>
  <c r="AQ89" i="1"/>
  <c r="AP59" i="1"/>
  <c r="AS139" i="1"/>
  <c r="AS109" i="1"/>
  <c r="AP121" i="1"/>
  <c r="T222" i="1"/>
  <c r="AS82" i="1"/>
  <c r="AH238" i="1"/>
  <c r="AP230" i="1"/>
  <c r="U223" i="1"/>
  <c r="AQ143" i="1"/>
  <c r="AP148" i="1"/>
  <c r="AP179" i="1"/>
  <c r="AQ193" i="1"/>
  <c r="AP53" i="1"/>
  <c r="AQ76" i="1"/>
  <c r="T241" i="1"/>
  <c r="AH220" i="1"/>
  <c r="AJ223" i="1"/>
  <c r="Y242" i="1"/>
  <c r="L237" i="1"/>
  <c r="N232" i="1"/>
  <c r="L224" i="1"/>
  <c r="AT196" i="1"/>
  <c r="P231" i="1"/>
  <c r="AP85" i="1"/>
  <c r="N224" i="1"/>
  <c r="AS24" i="1"/>
  <c r="AP56" i="1"/>
  <c r="T224" i="1"/>
  <c r="AS160" i="1"/>
  <c r="AM160" i="1"/>
  <c r="W231" i="1"/>
  <c r="AC223" i="1"/>
  <c r="AN241" i="1"/>
  <c r="AQ14" i="1"/>
  <c r="AP44" i="1"/>
  <c r="AN242" i="1"/>
  <c r="AN221" i="1"/>
  <c r="AP96" i="1"/>
  <c r="AQ27" i="1"/>
  <c r="AS190" i="1"/>
  <c r="AT191" i="1"/>
  <c r="AQ19" i="1"/>
  <c r="AJ238" i="1"/>
  <c r="N230" i="1"/>
  <c r="AN222" i="1"/>
  <c r="AS74" i="1"/>
  <c r="AS161" i="1"/>
  <c r="AT214" i="1"/>
  <c r="AP143" i="1"/>
  <c r="AQ121" i="1"/>
  <c r="AQ229" i="1"/>
  <c r="AP133" i="1"/>
  <c r="AQ167" i="1"/>
  <c r="AQ25" i="1"/>
  <c r="N226" i="1"/>
  <c r="AD242" i="1"/>
  <c r="AP76" i="1"/>
  <c r="AU231" i="1"/>
  <c r="AP233" i="1"/>
  <c r="AT157" i="1"/>
  <c r="AP200" i="1"/>
  <c r="AN229" i="1"/>
  <c r="AP139" i="1"/>
  <c r="AP186" i="1"/>
  <c r="AW182" i="1"/>
  <c r="AS140" i="1"/>
  <c r="AD222" i="1"/>
  <c r="W234" i="1"/>
  <c r="S225" i="1"/>
  <c r="AB242" i="1"/>
  <c r="P219" i="1"/>
  <c r="AK219" i="1"/>
  <c r="AP215" i="1"/>
  <c r="AS55" i="1"/>
  <c r="O243" i="1"/>
  <c r="AW145" i="1"/>
  <c r="AQ65" i="1"/>
  <c r="O225" i="1"/>
  <c r="AA242" i="1"/>
  <c r="AT54" i="1"/>
  <c r="S234" i="1"/>
  <c r="AJ234" i="1"/>
  <c r="AV234" i="1"/>
  <c r="AH230" i="1"/>
  <c r="AP77" i="1"/>
  <c r="Y224" i="1"/>
  <c r="AS192" i="1"/>
  <c r="AG224" i="1"/>
  <c r="AT231" i="1"/>
  <c r="AL8" i="1"/>
  <c r="L233" i="1"/>
  <c r="AS22" i="1"/>
  <c r="S224" i="1"/>
  <c r="S220" i="1"/>
  <c r="AI219" i="1"/>
  <c r="AA224" i="1"/>
  <c r="AK222" i="1"/>
  <c r="AQ163" i="1"/>
  <c r="AO220" i="1"/>
  <c r="AP39" i="1"/>
  <c r="AL105" i="1"/>
  <c r="AS237" i="1"/>
  <c r="AS235" i="1"/>
  <c r="V237" i="1"/>
  <c r="AP68" i="1"/>
  <c r="AL9" i="1"/>
  <c r="H222" i="1"/>
  <c r="AQ47" i="1"/>
  <c r="AP210" i="1"/>
  <c r="AD235" i="1"/>
  <c r="AQ137" i="1"/>
  <c r="AU229" i="1"/>
  <c r="AN219" i="1"/>
  <c r="AQ236" i="1"/>
  <c r="AL54" i="1"/>
  <c r="AR227" i="1"/>
  <c r="AP37" i="1"/>
  <c r="M230" i="1"/>
  <c r="AP240" i="1"/>
  <c r="AC224" i="1"/>
  <c r="U241" i="1"/>
  <c r="AL3" i="1"/>
  <c r="AP8" i="1"/>
  <c r="X230" i="1"/>
  <c r="AO232" i="1"/>
  <c r="AQ204" i="1"/>
  <c r="AQ160" i="1"/>
  <c r="AT77" i="1"/>
  <c r="AQ207" i="1"/>
  <c r="AP194" i="1"/>
  <c r="AL90" i="1"/>
  <c r="P223" i="1"/>
  <c r="AH219" i="1"/>
  <c r="AP103" i="1"/>
  <c r="M243" i="1"/>
  <c r="AS128" i="1"/>
  <c r="V240" i="1"/>
  <c r="AQ133" i="1"/>
  <c r="K220" i="1"/>
  <c r="AS98" i="1"/>
  <c r="AA238" i="1"/>
  <c r="AP144" i="1"/>
  <c r="AT155" i="1"/>
  <c r="AQ181" i="1"/>
  <c r="O236" i="1"/>
  <c r="Q221" i="1"/>
  <c r="Z219" i="1"/>
  <c r="O226" i="1"/>
  <c r="AK237" i="1"/>
  <c r="AE230" i="1"/>
  <c r="AW45" i="1"/>
  <c r="U233" i="1"/>
  <c r="AO233" i="1"/>
  <c r="P236" i="1"/>
  <c r="AW10" i="1"/>
  <c r="AQ199" i="1"/>
  <c r="AQ171" i="1"/>
  <c r="AQ13" i="1"/>
  <c r="AQ77" i="1"/>
  <c r="AQ86" i="1"/>
  <c r="AS232" i="1"/>
  <c r="H221" i="1"/>
  <c r="Q233" i="1"/>
  <c r="AL4" i="1"/>
  <c r="AL39" i="1"/>
  <c r="AS39" i="1"/>
  <c r="AE224" i="1"/>
  <c r="AH221" i="1"/>
  <c r="AQ166" i="1"/>
  <c r="AQ129" i="1"/>
  <c r="AK223" i="1"/>
  <c r="AD234" i="1"/>
  <c r="O233" i="1"/>
  <c r="AP135" i="1"/>
  <c r="AV220" i="1"/>
  <c r="AP112" i="1"/>
  <c r="AD230" i="1"/>
  <c r="AP54" i="1"/>
  <c r="AH224" i="1"/>
  <c r="AS43" i="1"/>
  <c r="AT161" i="1"/>
  <c r="AP41" i="1"/>
  <c r="AS59" i="1"/>
  <c r="AL133" i="1"/>
  <c r="AF235" i="1"/>
  <c r="AO243" i="1"/>
  <c r="AQ56" i="1"/>
  <c r="AS101" i="1"/>
  <c r="AE238" i="1"/>
  <c r="AQ140" i="1"/>
  <c r="AQ222" i="1"/>
  <c r="AT192" i="1"/>
  <c r="AU241" i="1"/>
  <c r="AW91" i="1"/>
  <c r="AC237" i="1"/>
  <c r="AT166" i="1"/>
  <c r="Y230" i="1"/>
  <c r="AF227" i="1"/>
  <c r="AP113" i="1"/>
  <c r="AS132" i="1"/>
  <c r="H236" i="1"/>
  <c r="AP117" i="1"/>
  <c r="AQ173" i="1"/>
  <c r="AS158" i="1"/>
  <c r="V234" i="1"/>
  <c r="L235" i="1"/>
  <c r="AQ196" i="1"/>
  <c r="AP242" i="1"/>
  <c r="AP87" i="1"/>
  <c r="AS3" i="1"/>
  <c r="AS58" i="1"/>
  <c r="N219" i="1"/>
  <c r="AS152" i="1"/>
  <c r="AS51" i="1"/>
  <c r="AO225" i="1"/>
  <c r="AV230" i="1"/>
  <c r="AS219" i="1"/>
  <c r="AS105" i="1"/>
  <c r="AQ187" i="1"/>
  <c r="AQ243" i="1"/>
  <c r="AU238" i="1"/>
  <c r="AO224" i="1"/>
  <c r="K237" i="1"/>
  <c r="AT125" i="1"/>
  <c r="P233" i="1"/>
  <c r="P228" i="1"/>
  <c r="AI229" i="1"/>
  <c r="AJ233" i="1"/>
  <c r="AF231" i="1"/>
  <c r="AE220" i="1"/>
  <c r="AJ222" i="1"/>
  <c r="AQ159" i="1"/>
  <c r="Z242" i="1"/>
  <c r="AV236" i="1"/>
  <c r="AQ39" i="1"/>
  <c r="X221" i="1"/>
  <c r="M239" i="1"/>
  <c r="AE233" i="1"/>
  <c r="AU219" i="1"/>
  <c r="AH237" i="1"/>
  <c r="AP235" i="1"/>
  <c r="AP52" i="1"/>
  <c r="Q222" i="1"/>
  <c r="AS60" i="1"/>
  <c r="AV242" i="1"/>
  <c r="AO221" i="1"/>
  <c r="AW223" i="1"/>
  <c r="AL207" i="1"/>
  <c r="U225" i="1"/>
  <c r="AI236" i="1"/>
  <c r="Q231" i="1"/>
  <c r="AP138" i="1"/>
  <c r="AG233" i="1"/>
  <c r="AR229" i="1"/>
  <c r="AP170" i="1"/>
  <c r="AK230" i="1"/>
  <c r="AQ81" i="1"/>
  <c r="AJ225" i="1"/>
  <c r="AQ40" i="1"/>
  <c r="AN226" i="1"/>
  <c r="AB229" i="1"/>
  <c r="AQ224" i="1"/>
  <c r="W233" i="1"/>
  <c r="AI241" i="1"/>
  <c r="AV226" i="1"/>
  <c r="AS242" i="1"/>
  <c r="AH236" i="1"/>
  <c r="AT37" i="1"/>
  <c r="AC220" i="1"/>
  <c r="X232" i="1"/>
  <c r="AG242" i="1"/>
  <c r="T233" i="1"/>
  <c r="AQ206" i="1"/>
  <c r="G232" i="1"/>
  <c r="AT160" i="1"/>
  <c r="AR220" i="1"/>
  <c r="H243" i="1"/>
  <c r="O230" i="1"/>
  <c r="AS151" i="1"/>
  <c r="AS17" i="1"/>
  <c r="AN235" i="1"/>
  <c r="Y219" i="1"/>
  <c r="AQ205" i="1"/>
  <c r="AL166" i="1"/>
  <c r="AR226" i="1"/>
  <c r="AQ94" i="1"/>
  <c r="AS176" i="1"/>
  <c r="S236" i="1"/>
  <c r="AC226" i="1"/>
  <c r="AQ161" i="1"/>
  <c r="Y239" i="1"/>
  <c r="AG219" i="1"/>
  <c r="AP55" i="1"/>
  <c r="J232" i="1"/>
  <c r="T223" i="1"/>
  <c r="AQ110" i="1"/>
  <c r="AK229" i="1"/>
  <c r="AS193" i="1"/>
  <c r="AQ147" i="1"/>
  <c r="AS135" i="1"/>
  <c r="M234" i="1"/>
  <c r="P242" i="1"/>
  <c r="AQ142" i="1"/>
  <c r="AF224" i="1"/>
  <c r="AF228" i="1"/>
  <c r="Y226" i="1"/>
  <c r="AL239" i="1"/>
  <c r="G238" i="1"/>
  <c r="AA220" i="1"/>
  <c r="AV243" i="1"/>
  <c r="AE235" i="1"/>
  <c r="AP131" i="1"/>
  <c r="AR228" i="1"/>
  <c r="M223" i="1"/>
  <c r="AV227" i="1"/>
  <c r="AP149" i="1"/>
  <c r="N239" i="1"/>
  <c r="AF240" i="1"/>
  <c r="V227" i="1"/>
  <c r="L223" i="1"/>
  <c r="AM50" i="1"/>
  <c r="AS134" i="1"/>
  <c r="Z243" i="1"/>
  <c r="G236" i="1"/>
  <c r="X231" i="1"/>
  <c r="AG236" i="1"/>
  <c r="AP48" i="1"/>
  <c r="AB227" i="1"/>
  <c r="O228" i="1"/>
  <c r="AM161" i="1"/>
  <c r="AA226" i="1"/>
  <c r="AQ164" i="1"/>
  <c r="AP123" i="1"/>
  <c r="AQ174" i="1"/>
  <c r="AP86" i="1"/>
  <c r="AO227" i="1"/>
  <c r="AS36" i="1"/>
  <c r="AQ111" i="1"/>
  <c r="AQ104" i="1"/>
  <c r="V231" i="1"/>
  <c r="AW93" i="1"/>
  <c r="H228" i="1"/>
  <c r="N243" i="1"/>
  <c r="U224" i="1"/>
  <c r="AQ117" i="1"/>
  <c r="S235" i="1"/>
  <c r="AS169" i="1"/>
  <c r="AP165" i="1"/>
  <c r="M226" i="1"/>
  <c r="AT19" i="1"/>
  <c r="AQ84" i="1"/>
  <c r="AI223" i="1"/>
  <c r="N225" i="1"/>
  <c r="L243" i="1"/>
  <c r="O221" i="1"/>
  <c r="AR236" i="1"/>
  <c r="AT75" i="1"/>
  <c r="AU225" i="1"/>
  <c r="AH223" i="1"/>
  <c r="AP205" i="1"/>
  <c r="U228" i="1"/>
  <c r="AV240" i="1"/>
  <c r="O239" i="1"/>
  <c r="W226" i="1"/>
  <c r="T225" i="1"/>
  <c r="S230" i="1"/>
  <c r="AQ180" i="1"/>
  <c r="AO241" i="1"/>
  <c r="AL116" i="1"/>
  <c r="V220" i="1"/>
  <c r="AF223" i="1"/>
  <c r="AQ214" i="1"/>
  <c r="AI232" i="1"/>
  <c r="AV233" i="1"/>
  <c r="AP114" i="1"/>
  <c r="J239" i="1"/>
  <c r="AQ151" i="1"/>
  <c r="U239" i="1"/>
  <c r="AS202" i="1"/>
  <c r="AB226" i="1"/>
  <c r="AS21" i="1"/>
  <c r="AG222" i="1"/>
  <c r="AP42" i="1"/>
  <c r="H229" i="1"/>
  <c r="Z221" i="1"/>
  <c r="AE242" i="1"/>
  <c r="M221" i="1"/>
  <c r="AS126" i="1"/>
  <c r="AM54" i="1"/>
  <c r="AW67" i="1"/>
  <c r="AK236" i="1"/>
  <c r="AK231" i="1"/>
  <c r="W240" i="1"/>
  <c r="AO240" i="1"/>
  <c r="J234" i="1"/>
  <c r="AE239" i="1"/>
  <c r="AP50" i="1"/>
  <c r="AP10" i="1"/>
  <c r="K240" i="1"/>
  <c r="J223" i="1"/>
  <c r="S231" i="1"/>
  <c r="P225" i="1"/>
  <c r="AM58" i="1"/>
  <c r="AS197" i="1"/>
  <c r="Y222" i="1"/>
  <c r="H238" i="1"/>
  <c r="AP199" i="1"/>
  <c r="R238" i="1"/>
  <c r="S228" i="1"/>
  <c r="G225" i="1"/>
  <c r="AU226" i="1"/>
  <c r="Q225" i="1"/>
  <c r="AQ112" i="1"/>
  <c r="AE219" i="1"/>
  <c r="AS38" i="1"/>
  <c r="AS231" i="1"/>
  <c r="AP43" i="1"/>
  <c r="N242" i="1"/>
  <c r="AJ230" i="1"/>
  <c r="AS165" i="1"/>
  <c r="AD220" i="1"/>
  <c r="AS240" i="1"/>
  <c r="AS221" i="1"/>
  <c r="AP32" i="1"/>
  <c r="O240" i="1"/>
  <c r="AO238" i="1"/>
  <c r="N241" i="1"/>
  <c r="AP34" i="1"/>
  <c r="Z234" i="1"/>
  <c r="AP45" i="1"/>
  <c r="AS163" i="1"/>
  <c r="AR225" i="1"/>
  <c r="AS194" i="1"/>
  <c r="Y243" i="1"/>
  <c r="AP83" i="1"/>
  <c r="I229" i="1"/>
  <c r="I226" i="1"/>
  <c r="AT130" i="1"/>
  <c r="X219" i="1"/>
  <c r="AT78" i="1"/>
  <c r="AD239" i="1"/>
  <c r="AU239" i="1"/>
  <c r="N223" i="1"/>
  <c r="X237" i="1"/>
  <c r="AP106" i="1"/>
  <c r="AC242" i="1"/>
  <c r="Y231" i="1"/>
  <c r="AQ78" i="1"/>
  <c r="AT72" i="1"/>
  <c r="L236" i="1"/>
  <c r="AA229" i="1"/>
  <c r="AP3" i="1"/>
  <c r="AQ124" i="1"/>
  <c r="AF238" i="1"/>
  <c r="AQ91" i="1"/>
  <c r="AS100" i="1"/>
  <c r="AJ227" i="1"/>
  <c r="AB240" i="1"/>
  <c r="AL42" i="1"/>
  <c r="AU232" i="1"/>
  <c r="AT237" i="1"/>
  <c r="AP185" i="1"/>
  <c r="AQ141" i="1"/>
  <c r="AS18" i="1"/>
  <c r="AD231" i="1"/>
  <c r="AQ179" i="1"/>
  <c r="AS85" i="1"/>
  <c r="AA219" i="1"/>
  <c r="AW66" i="1"/>
  <c r="O232" i="1"/>
  <c r="AP234" i="1"/>
  <c r="AP22" i="1"/>
  <c r="I235" i="1"/>
  <c r="AB237" i="1"/>
  <c r="S239" i="1"/>
  <c r="G243" i="1"/>
  <c r="AP128" i="1"/>
  <c r="AH243" i="1"/>
  <c r="AR219" i="1"/>
  <c r="W235" i="1"/>
  <c r="AR234" i="1"/>
  <c r="AP216" i="1"/>
  <c r="AQ61" i="1"/>
  <c r="AP80" i="1"/>
  <c r="G223" i="1"/>
  <c r="AL127" i="1"/>
  <c r="AO222" i="1"/>
  <c r="AK235" i="1"/>
  <c r="AS76" i="1"/>
  <c r="AS189" i="1"/>
  <c r="J222" i="1"/>
  <c r="AQ134" i="1"/>
  <c r="AS117" i="1"/>
  <c r="J238" i="1"/>
  <c r="AL170" i="1"/>
  <c r="AH228" i="1"/>
  <c r="J235" i="1"/>
  <c r="AQ162" i="1"/>
  <c r="AT50" i="1"/>
  <c r="V236" i="1"/>
  <c r="AS168" i="1"/>
  <c r="O220" i="1"/>
  <c r="N238" i="1"/>
  <c r="AI233" i="1"/>
  <c r="AP120" i="1"/>
  <c r="AT223" i="1"/>
  <c r="AQ12" i="1"/>
  <c r="T230" i="1"/>
  <c r="L227" i="1"/>
  <c r="I220" i="1"/>
  <c r="AK243" i="1"/>
  <c r="U235" i="1"/>
  <c r="AQ227" i="1"/>
  <c r="AQ183" i="1"/>
  <c r="T219" i="1"/>
  <c r="H237" i="1"/>
  <c r="AP159" i="1"/>
  <c r="Z224" i="1"/>
  <c r="AP166" i="1"/>
  <c r="AN228" i="1"/>
  <c r="AP188" i="1"/>
  <c r="AC233" i="1"/>
  <c r="AQ153" i="1"/>
  <c r="I224" i="1"/>
  <c r="K227" i="1"/>
  <c r="AS72" i="1"/>
  <c r="O238" i="1"/>
  <c r="AQ23" i="1"/>
  <c r="AS220" i="1"/>
  <c r="AP145" i="1"/>
  <c r="AA225" i="1"/>
  <c r="AN237" i="1"/>
  <c r="X239" i="1"/>
  <c r="AP116" i="1"/>
  <c r="AS9" i="1"/>
  <c r="AQ37" i="1"/>
  <c r="AQ168" i="1"/>
  <c r="V223" i="1"/>
  <c r="AB222" i="1"/>
  <c r="AA233" i="1"/>
  <c r="AU235" i="1"/>
  <c r="AS131" i="1"/>
  <c r="AQ6" i="1"/>
  <c r="V230" i="1"/>
  <c r="AV224" i="1"/>
  <c r="AK240" i="1"/>
  <c r="AP109" i="1"/>
  <c r="AE226" i="1"/>
  <c r="AA235" i="1"/>
  <c r="AP17" i="1"/>
  <c r="AU223" i="1"/>
  <c r="AQ48" i="1"/>
  <c r="AQ102" i="1"/>
  <c r="I223" i="1"/>
  <c r="AH242" i="1"/>
  <c r="V241" i="1"/>
  <c r="H230" i="1"/>
  <c r="AA232" i="1"/>
  <c r="AR223" i="1"/>
  <c r="L231" i="1"/>
  <c r="AS154" i="1"/>
  <c r="AE231" i="1"/>
  <c r="AP38" i="1"/>
  <c r="AU221" i="1"/>
  <c r="H219" i="1"/>
  <c r="AE243" i="1"/>
  <c r="AP231" i="1"/>
  <c r="AS52" i="1"/>
  <c r="AS218" i="1"/>
  <c r="AK242" i="1"/>
  <c r="G220" i="1"/>
  <c r="H231" i="1"/>
  <c r="S240" i="1"/>
  <c r="AL115" i="1"/>
  <c r="AC232" i="1"/>
  <c r="M231" i="1"/>
  <c r="X243" i="1"/>
  <c r="AQ202" i="1"/>
  <c r="X236" i="1"/>
  <c r="AW144" i="1"/>
  <c r="AD221" i="1"/>
  <c r="N234" i="1"/>
  <c r="AP95" i="1"/>
  <c r="AS225" i="1"/>
  <c r="H235" i="1"/>
  <c r="AT105" i="1"/>
  <c r="U238" i="1"/>
  <c r="AG230" i="1"/>
  <c r="AQ26" i="1"/>
  <c r="AN220" i="1"/>
  <c r="AS203" i="1"/>
  <c r="Q242" i="1"/>
  <c r="M227" i="1"/>
  <c r="J231" i="1"/>
  <c r="AO239" i="1"/>
  <c r="AP212" i="1"/>
  <c r="AQ60" i="1"/>
  <c r="Z225" i="1"/>
  <c r="P239" i="1"/>
  <c r="AQ230" i="1"/>
  <c r="AS200" i="1"/>
  <c r="AQ79" i="1"/>
  <c r="AP89" i="1"/>
  <c r="AA228" i="1"/>
  <c r="AP193" i="1"/>
  <c r="AL26" i="1"/>
  <c r="S223" i="1"/>
  <c r="M220" i="1"/>
  <c r="U240" i="1"/>
  <c r="AS136" i="1"/>
  <c r="AU230" i="1"/>
  <c r="AB238" i="1"/>
  <c r="Z240" i="1"/>
  <c r="AW117" i="1"/>
  <c r="AP213" i="1"/>
  <c r="AQ24" i="1"/>
  <c r="AQ242" i="1"/>
  <c r="M233" i="1"/>
  <c r="AC239" i="1"/>
  <c r="AQ225" i="1"/>
  <c r="G222" i="1"/>
  <c r="AH234" i="1"/>
  <c r="AK239" i="1"/>
  <c r="AB223" i="1"/>
  <c r="I240" i="1"/>
  <c r="AQ201" i="1"/>
  <c r="AP102" i="1"/>
  <c r="AP92" i="1"/>
  <c r="N233" i="1"/>
  <c r="H226" i="1"/>
  <c r="AC240" i="1"/>
  <c r="AW224" i="1"/>
  <c r="AP141" i="1"/>
  <c r="AQ190" i="1"/>
  <c r="AJ229" i="1"/>
  <c r="I237" i="1"/>
  <c r="AE240" i="1"/>
  <c r="AS215" i="1"/>
  <c r="P221" i="1"/>
  <c r="AU236" i="1"/>
  <c r="P226" i="1"/>
  <c r="AS175" i="1"/>
  <c r="V242" i="1"/>
  <c r="X235" i="1"/>
  <c r="X242" i="1"/>
  <c r="AN233" i="1"/>
  <c r="AK220" i="1"/>
  <c r="AD227" i="1"/>
  <c r="AQ9" i="1"/>
  <c r="AQ85" i="1"/>
  <c r="AB235" i="1"/>
  <c r="Y235" i="1"/>
  <c r="AS115" i="1"/>
  <c r="AD243" i="1"/>
  <c r="AP224" i="1"/>
  <c r="U221" i="1"/>
  <c r="AS222" i="1"/>
  <c r="AK227" i="1"/>
  <c r="AW226" i="1"/>
  <c r="AP180" i="1"/>
  <c r="AD236" i="1"/>
  <c r="T228" i="1"/>
  <c r="K221" i="1"/>
  <c r="AP208" i="1"/>
  <c r="P224" i="1"/>
  <c r="AP232" i="1"/>
  <c r="AQ55" i="1"/>
  <c r="AO234" i="1"/>
  <c r="Q235" i="1"/>
  <c r="V239" i="1"/>
  <c r="X222" i="1"/>
  <c r="AP29" i="1"/>
  <c r="AQ123" i="1"/>
  <c r="AQ44" i="1"/>
  <c r="K241" i="1"/>
  <c r="AF241" i="1"/>
  <c r="AQ119" i="1"/>
  <c r="T232" i="1"/>
  <c r="AT103" i="1"/>
  <c r="AT119" i="1"/>
  <c r="L230" i="1"/>
  <c r="AV241" i="1"/>
  <c r="AR221" i="1"/>
  <c r="AL216" i="1"/>
  <c r="P237" i="1"/>
  <c r="AS114" i="1"/>
  <c r="AA221" i="1"/>
  <c r="Y225" i="1"/>
  <c r="AQ116" i="1"/>
  <c r="AQ184" i="1"/>
  <c r="AO235" i="1"/>
  <c r="AS84" i="1"/>
  <c r="AP162" i="1"/>
  <c r="L242" i="1"/>
  <c r="AP211" i="1"/>
  <c r="AD238" i="1"/>
  <c r="AR222" i="1"/>
  <c r="AP20" i="1"/>
  <c r="T226" i="1"/>
  <c r="AF221" i="1"/>
  <c r="AH231" i="1"/>
  <c r="AM159" i="1"/>
  <c r="AF237" i="1"/>
  <c r="AA243" i="1"/>
  <c r="AQ69" i="1"/>
  <c r="AP28" i="1"/>
  <c r="AT133" i="1"/>
  <c r="AF219" i="1"/>
  <c r="AQ156" i="1"/>
  <c r="T242" i="1"/>
  <c r="AL7" i="1"/>
  <c r="Y237" i="1"/>
  <c r="AP69" i="1"/>
  <c r="J219" i="1"/>
  <c r="AB224" i="1"/>
  <c r="AQ68" i="1"/>
  <c r="V224" i="1"/>
  <c r="AB243" i="1"/>
  <c r="N227" i="1"/>
  <c r="X238" i="1"/>
  <c r="AS187" i="1"/>
  <c r="AS65" i="1"/>
  <c r="AQ212" i="1"/>
  <c r="AS179" i="1"/>
  <c r="AP78" i="1"/>
  <c r="AP84" i="1"/>
  <c r="K238" i="1"/>
  <c r="H240" i="1"/>
  <c r="AP157" i="1"/>
  <c r="AQ82" i="1"/>
  <c r="AP23" i="1"/>
  <c r="AT138" i="1"/>
  <c r="AQ31" i="1"/>
  <c r="AL86" i="1"/>
  <c r="AS16" i="1"/>
  <c r="AP81" i="1"/>
  <c r="AG228" i="1"/>
  <c r="AP163" i="1"/>
  <c r="AD233" i="1"/>
  <c r="AT194" i="1"/>
  <c r="P241" i="1"/>
  <c r="AT108" i="1"/>
  <c r="AS133" i="1"/>
  <c r="AN240" i="1"/>
  <c r="T236" i="1"/>
  <c r="AT198" i="1"/>
  <c r="AP171" i="1"/>
  <c r="AG223" i="1"/>
  <c r="AW92" i="1"/>
  <c r="AP90" i="1"/>
  <c r="AH227" i="1"/>
  <c r="AP26" i="1"/>
  <c r="AP127" i="1"/>
  <c r="AV238" i="1"/>
  <c r="AP174" i="1"/>
  <c r="AL177" i="1"/>
  <c r="H220" i="1"/>
  <c r="AQ178" i="1"/>
  <c r="AQ241" i="1"/>
  <c r="AP14" i="1"/>
  <c r="Y232" i="1"/>
  <c r="AN224" i="1"/>
  <c r="AS111" i="1"/>
  <c r="AV237" i="1"/>
  <c r="AT79" i="1"/>
  <c r="AS81" i="1"/>
  <c r="AQ36" i="1"/>
  <c r="AQ66" i="1"/>
  <c r="K226" i="1"/>
  <c r="AS75" i="1"/>
  <c r="AB230" i="1"/>
  <c r="AP134" i="1"/>
  <c r="L241" i="1"/>
  <c r="AQ113" i="1"/>
  <c r="AJ242" i="1"/>
  <c r="M235" i="1"/>
  <c r="AM78" i="1"/>
  <c r="AP60" i="1"/>
  <c r="AP225" i="1"/>
  <c r="AE241" i="1"/>
  <c r="AE223" i="1"/>
  <c r="AP118" i="1"/>
  <c r="AP214" i="1"/>
  <c r="L226" i="1"/>
  <c r="AQ28" i="1"/>
  <c r="AS170" i="1"/>
  <c r="K243" i="1"/>
  <c r="AI225" i="1"/>
  <c r="AS195" i="1"/>
  <c r="AP130" i="1"/>
  <c r="AS209" i="1"/>
  <c r="AS53" i="1"/>
  <c r="AP146" i="1"/>
  <c r="AP220" i="1"/>
  <c r="AC225" i="1"/>
  <c r="T221" i="1"/>
  <c r="O234" i="1"/>
  <c r="W242" i="1"/>
  <c r="AP228" i="1"/>
  <c r="Y229" i="1"/>
  <c r="AE237" i="1"/>
  <c r="AT208" i="1"/>
  <c r="AS174" i="1"/>
  <c r="I236" i="1"/>
  <c r="AN230" i="1"/>
  <c r="AT159" i="1"/>
  <c r="AS104" i="1"/>
  <c r="AS62" i="1"/>
  <c r="P232" i="1"/>
  <c r="AS239" i="1"/>
  <c r="AU240" i="1"/>
  <c r="S242" i="1"/>
  <c r="AP21" i="1"/>
  <c r="AP137" i="1"/>
  <c r="AP158" i="1"/>
  <c r="AG240" i="1"/>
  <c r="O231" i="1"/>
  <c r="AI222" i="1"/>
  <c r="AQ135" i="1"/>
  <c r="AP169" i="1"/>
  <c r="AV223" i="1"/>
  <c r="AW11" i="1"/>
  <c r="N221" i="1"/>
  <c r="AU242" i="1"/>
  <c r="P230" i="1"/>
  <c r="AU228" i="1"/>
  <c r="L221" i="1"/>
  <c r="AP218" i="1"/>
  <c r="U220" i="1"/>
  <c r="J225" i="1"/>
  <c r="AJ241" i="1"/>
  <c r="G219" i="1"/>
  <c r="AR235" i="1"/>
  <c r="AQ127" i="1"/>
  <c r="AV222" i="1"/>
  <c r="AF232" i="1"/>
  <c r="G224" i="1"/>
  <c r="AL159" i="1"/>
  <c r="AQ228" i="1"/>
  <c r="Y236" i="1"/>
  <c r="I242" i="1"/>
  <c r="V232" i="1"/>
  <c r="AQ176" i="1"/>
  <c r="AQ16" i="1"/>
  <c r="AP4" i="1"/>
  <c r="AP178" i="1"/>
  <c r="AT193" i="1"/>
  <c r="AI230" i="1"/>
  <c r="AP46" i="1"/>
  <c r="Z236" i="1"/>
  <c r="AP203" i="1"/>
  <c r="AQ170" i="1"/>
  <c r="AS157" i="1"/>
  <c r="AQ132" i="1"/>
  <c r="AK234" i="1"/>
  <c r="AG221" i="1"/>
  <c r="AA237" i="1"/>
  <c r="AF226" i="1"/>
  <c r="AT51" i="1"/>
  <c r="AF225" i="1"/>
  <c r="AL113" i="1"/>
  <c r="AQ90" i="1"/>
  <c r="Z230" i="1"/>
  <c r="AR230" i="1"/>
  <c r="Z231" i="1"/>
  <c r="AQ58" i="1"/>
  <c r="V225" i="1"/>
  <c r="AQ5" i="1"/>
  <c r="AJ240" i="1"/>
  <c r="AS156" i="1"/>
  <c r="AK221" i="1"/>
  <c r="AB232" i="1"/>
  <c r="AP25" i="1"/>
  <c r="AQ50" i="1"/>
  <c r="AQ231" i="1"/>
  <c r="X227" i="1"/>
  <c r="I232" i="1"/>
  <c r="T229" i="1"/>
  <c r="AC234" i="1"/>
  <c r="AQ209" i="1"/>
  <c r="U226" i="1"/>
  <c r="AP236" i="1"/>
  <c r="AF220" i="1"/>
  <c r="Q219" i="1"/>
  <c r="AB234" i="1"/>
  <c r="K222" i="1"/>
  <c r="AE234" i="1"/>
  <c r="O235" i="1"/>
  <c r="AQ217" i="1"/>
  <c r="V226" i="1"/>
  <c r="AC228" i="1"/>
  <c r="AJ237" i="1"/>
  <c r="AP221" i="1"/>
  <c r="AQ226" i="1"/>
  <c r="AW44" i="1"/>
  <c r="AT16" i="1"/>
  <c r="AO226" i="1"/>
  <c r="R234" i="1"/>
  <c r="W223" i="1"/>
  <c r="G239" i="1"/>
  <c r="AL203" i="1"/>
  <c r="Q234" i="1"/>
  <c r="J237" i="1"/>
  <c r="AS210" i="1"/>
  <c r="AS188" i="1"/>
  <c r="AQ29" i="1"/>
  <c r="AS171" i="1"/>
  <c r="AH229" i="1"/>
  <c r="W220" i="1"/>
  <c r="W227" i="1"/>
  <c r="AS162" i="1"/>
  <c r="AS78" i="1"/>
  <c r="AL104" i="1"/>
  <c r="AH239" i="1"/>
  <c r="AS61" i="1"/>
  <c r="AP11" i="1"/>
  <c r="AP151" i="1"/>
  <c r="P222" i="1"/>
  <c r="AP31" i="1"/>
  <c r="AI235" i="1"/>
  <c r="AH241" i="1"/>
  <c r="AL208" i="1"/>
  <c r="X234" i="1"/>
  <c r="AD237" i="1"/>
  <c r="AC221" i="1"/>
  <c r="AE228" i="1"/>
  <c r="I231" i="1"/>
  <c r="AP27" i="1"/>
  <c r="G241" i="1"/>
  <c r="AW12" i="1"/>
  <c r="AQ35" i="1"/>
  <c r="Y241" i="1"/>
  <c r="L222" i="1"/>
  <c r="P238" i="1"/>
  <c r="AQ32" i="1"/>
  <c r="AC238" i="1"/>
  <c r="I243" i="1"/>
  <c r="AG241" i="1"/>
  <c r="V221" i="1"/>
  <c r="X223" i="1"/>
  <c r="Z228" i="1"/>
  <c r="AC236" i="1"/>
  <c r="W238" i="1"/>
  <c r="AQ211" i="1"/>
  <c r="AN238" i="1"/>
  <c r="AA240" i="1"/>
  <c r="AQ96" i="1"/>
  <c r="AM198" i="1"/>
  <c r="AS201" i="1"/>
  <c r="K231" i="1"/>
  <c r="AS64" i="1"/>
  <c r="AP168" i="1"/>
  <c r="AW181" i="1"/>
  <c r="AT215" i="1"/>
  <c r="AS99" i="1"/>
  <c r="AS73" i="1"/>
  <c r="AV231" i="1"/>
  <c r="AP47" i="1"/>
  <c r="AG220" i="1"/>
  <c r="Y223" i="1"/>
  <c r="AP136" i="1"/>
  <c r="AQ18" i="1"/>
  <c r="AT58" i="1"/>
  <c r="V243" i="1"/>
  <c r="AS34" i="1"/>
  <c r="AJ220" i="1"/>
  <c r="AP49" i="1"/>
  <c r="AP160" i="1"/>
  <c r="AS142" i="1"/>
  <c r="AS125" i="1"/>
  <c r="AP172" i="1"/>
  <c r="O242" i="1"/>
  <c r="M228" i="1"/>
  <c r="M241" i="1"/>
  <c r="AS124" i="1"/>
  <c r="Y240" i="1"/>
  <c r="AS241" i="1"/>
  <c r="AQ158" i="1"/>
  <c r="AP239" i="1"/>
  <c r="AN243" i="1"/>
  <c r="AB241" i="1"/>
  <c r="AQ216" i="1"/>
  <c r="AI227" i="1"/>
  <c r="T238" i="1"/>
  <c r="S221" i="1"/>
  <c r="AO230" i="1"/>
  <c r="L225" i="1"/>
  <c r="AB225" i="1"/>
  <c r="AE236" i="1"/>
  <c r="AP30" i="1"/>
  <c r="AQ80" i="1"/>
  <c r="AJ232" i="1"/>
  <c r="AF230" i="1"/>
  <c r="AQ98" i="1"/>
  <c r="AP64" i="1"/>
  <c r="AD223" i="1"/>
  <c r="W228" i="1"/>
  <c r="AQ33" i="1"/>
  <c r="AQ219" i="1"/>
  <c r="AS54" i="1"/>
  <c r="U229" i="1"/>
  <c r="AS7" i="1"/>
  <c r="T227" i="1"/>
  <c r="U242" i="1"/>
  <c r="AR243" i="1"/>
  <c r="AS63" i="1"/>
  <c r="Z220" i="1"/>
  <c r="G231" i="1"/>
  <c r="Z222" i="1"/>
  <c r="AS8" i="1"/>
  <c r="AI237" i="1"/>
  <c r="AS19" i="1"/>
  <c r="AQ114" i="1"/>
  <c r="AD226" i="1"/>
  <c r="AM132" i="1"/>
  <c r="AQ62" i="1"/>
  <c r="AF234" i="1"/>
  <c r="AP72" i="1"/>
  <c r="AQ38" i="1"/>
  <c r="AH225" i="1"/>
  <c r="AD228" i="1"/>
  <c r="AU237" i="1"/>
  <c r="AP223" i="1"/>
  <c r="V222" i="1"/>
  <c r="AP67" i="1"/>
  <c r="AR231" i="1"/>
  <c r="AQ210" i="1"/>
  <c r="AR239" i="1"/>
  <c r="X220" i="1"/>
  <c r="AP79" i="1"/>
  <c r="X225" i="1"/>
  <c r="AQ150" i="1"/>
  <c r="U236" i="1"/>
  <c r="AO219" i="1"/>
  <c r="AA234" i="1"/>
  <c r="W230" i="1"/>
  <c r="I241" i="1"/>
  <c r="AM34" i="1"/>
  <c r="AR241" i="1"/>
  <c r="AN223" i="1"/>
  <c r="AQ20" i="1"/>
  <c r="T237" i="1"/>
  <c r="AQ186" i="1"/>
  <c r="W243" i="1"/>
  <c r="AI231" i="1"/>
  <c r="AA223" i="1"/>
  <c r="AM72" i="1"/>
  <c r="AA222" i="1"/>
  <c r="I221" i="1"/>
  <c r="H232" i="1"/>
  <c r="AQ215" i="1"/>
  <c r="AP24" i="1"/>
  <c r="AS26" i="1"/>
  <c r="AQ7" i="1"/>
  <c r="AM189" i="1"/>
  <c r="AQ21" i="1"/>
  <c r="Q236" i="1"/>
  <c r="AT195" i="1"/>
  <c r="X229" i="1"/>
  <c r="AA239" i="1"/>
  <c r="AQ233" i="1"/>
  <c r="I228" i="1"/>
  <c r="AS150" i="1"/>
  <c r="AJ239" i="1"/>
  <c r="AW94" i="1"/>
  <c r="AS87" i="1"/>
  <c r="AJ221" i="1"/>
  <c r="AB233" i="1"/>
  <c r="H223" i="1"/>
  <c r="B241" i="1" l="1"/>
  <c r="B239" i="1"/>
  <c r="B231" i="1"/>
  <c r="B243" i="1"/>
  <c r="B230" i="1"/>
  <c r="B235" i="1"/>
  <c r="B222" i="1"/>
  <c r="B221" i="1"/>
  <c r="B223" i="1"/>
  <c r="B234" i="1"/>
  <c r="B219" i="1"/>
  <c r="B225" i="1"/>
  <c r="B236" i="1"/>
  <c r="B228" i="1"/>
  <c r="B226" i="1"/>
  <c r="B220" i="1"/>
  <c r="B229" i="1"/>
  <c r="B227" i="1"/>
  <c r="B233" i="1"/>
  <c r="B237" i="1"/>
  <c r="B232" i="1"/>
  <c r="B238" i="1"/>
  <c r="B242" i="1"/>
  <c r="B240" i="1"/>
  <c r="B224" i="1"/>
  <c r="K809" i="3"/>
  <c r="K808" i="3"/>
  <c r="J825" i="3"/>
  <c r="K825" i="3" s="1"/>
  <c r="K815" i="3"/>
  <c r="I812" i="3"/>
  <c r="K795" i="3"/>
  <c r="J827" i="3"/>
  <c r="K827" i="3" s="1"/>
  <c r="J831" i="3"/>
  <c r="K831" i="3" s="1"/>
  <c r="C318" i="12"/>
  <c r="D318" i="12" s="1"/>
  <c r="K812" i="3" l="1"/>
  <c r="J829" i="3"/>
  <c r="K829" i="3" s="1"/>
  <c r="I629" i="3"/>
  <c r="J632" i="3"/>
  <c r="F611" i="3"/>
  <c r="G628" i="3" s="1"/>
  <c r="G611" i="3"/>
  <c r="H628" i="3" s="1"/>
  <c r="I645" i="3" s="1"/>
  <c r="H611" i="3"/>
  <c r="I628" i="3" s="1"/>
  <c r="F612" i="3"/>
  <c r="G612" i="3"/>
  <c r="H629" i="3" s="1"/>
  <c r="I646" i="3" s="1"/>
  <c r="H612" i="3"/>
  <c r="F613" i="3"/>
  <c r="G613" i="3"/>
  <c r="H630" i="3" s="1"/>
  <c r="I647" i="3" s="1"/>
  <c r="H613" i="3"/>
  <c r="I630" i="3" s="1"/>
  <c r="F614" i="3"/>
  <c r="G631" i="3" s="1"/>
  <c r="G614" i="3"/>
  <c r="H631" i="3" s="1"/>
  <c r="I648" i="3" s="1"/>
  <c r="H614" i="3"/>
  <c r="I631" i="3" s="1"/>
  <c r="F615" i="3"/>
  <c r="G632" i="3" s="1"/>
  <c r="G615" i="3"/>
  <c r="H632" i="3" s="1"/>
  <c r="I649" i="3" s="1"/>
  <c r="H615" i="3"/>
  <c r="I632" i="3" s="1"/>
  <c r="F616" i="3"/>
  <c r="G616" i="3"/>
  <c r="H633" i="3" s="1"/>
  <c r="I650" i="3" s="1"/>
  <c r="H616" i="3"/>
  <c r="I633" i="3" s="1"/>
  <c r="F617" i="3"/>
  <c r="G634" i="3" s="1"/>
  <c r="G617" i="3"/>
  <c r="H634" i="3" s="1"/>
  <c r="I651" i="3" s="1"/>
  <c r="H617" i="3"/>
  <c r="I634" i="3" s="1"/>
  <c r="F618" i="3"/>
  <c r="G635" i="3" s="1"/>
  <c r="H652" i="3" s="1"/>
  <c r="G618" i="3"/>
  <c r="H635" i="3" s="1"/>
  <c r="I652" i="3" s="1"/>
  <c r="H618" i="3"/>
  <c r="I635" i="3" s="1"/>
  <c r="F619" i="3"/>
  <c r="G636" i="3" s="1"/>
  <c r="H653" i="3" s="1"/>
  <c r="I670" i="3" s="1"/>
  <c r="G619" i="3"/>
  <c r="H636" i="3" s="1"/>
  <c r="I653" i="3" s="1"/>
  <c r="H619" i="3"/>
  <c r="I636" i="3" s="1"/>
  <c r="F620" i="3"/>
  <c r="G637" i="3" s="1"/>
  <c r="H654" i="3" s="1"/>
  <c r="I671" i="3" s="1"/>
  <c r="G620" i="3"/>
  <c r="H637" i="3" s="1"/>
  <c r="I654" i="3" s="1"/>
  <c r="H620" i="3"/>
  <c r="I637" i="3" s="1"/>
  <c r="I612" i="3"/>
  <c r="I613" i="3"/>
  <c r="I614" i="3"/>
  <c r="J631" i="3" s="1"/>
  <c r="I615" i="3"/>
  <c r="I616" i="3"/>
  <c r="I617" i="3"/>
  <c r="I618" i="3"/>
  <c r="I619" i="3"/>
  <c r="I620" i="3"/>
  <c r="J612" i="3"/>
  <c r="J613" i="3"/>
  <c r="J614" i="3"/>
  <c r="J615" i="3"/>
  <c r="J616" i="3"/>
  <c r="J617" i="3"/>
  <c r="J618" i="3"/>
  <c r="J619" i="3"/>
  <c r="J620" i="3"/>
  <c r="K591" i="3"/>
  <c r="K592" i="3"/>
  <c r="K593" i="3"/>
  <c r="K594" i="3"/>
  <c r="K595" i="3"/>
  <c r="K596" i="3"/>
  <c r="K597" i="3"/>
  <c r="K598" i="3"/>
  <c r="K599" i="3"/>
  <c r="K590" i="3"/>
  <c r="I611" i="3"/>
  <c r="J611" i="3"/>
  <c r="J628" i="3" s="1"/>
  <c r="C226" i="12"/>
  <c r="J637" i="3" l="1"/>
  <c r="J654" i="3"/>
  <c r="J671" i="3"/>
  <c r="J688" i="3"/>
  <c r="J636" i="3"/>
  <c r="J653" i="3"/>
  <c r="J670" i="3"/>
  <c r="J649" i="3"/>
  <c r="J666" i="3"/>
  <c r="J630" i="3"/>
  <c r="J629" i="3"/>
  <c r="J645" i="3"/>
  <c r="J662" i="3"/>
  <c r="J687" i="3"/>
  <c r="K687" i="3" s="1"/>
  <c r="J635" i="3"/>
  <c r="K635" i="3" s="1"/>
  <c r="K617" i="3"/>
  <c r="K613" i="3"/>
  <c r="J633" i="3"/>
  <c r="J650" i="3" s="1"/>
  <c r="J667" i="3" s="1"/>
  <c r="K612" i="3"/>
  <c r="K611" i="3"/>
  <c r="J646" i="3"/>
  <c r="J663" i="3" s="1"/>
  <c r="K616" i="3"/>
  <c r="H649" i="3"/>
  <c r="I666" i="3" s="1"/>
  <c r="K632" i="3"/>
  <c r="J683" i="3"/>
  <c r="K683" i="3" s="1"/>
  <c r="J647" i="3"/>
  <c r="J664" i="3" s="1"/>
  <c r="H651" i="3"/>
  <c r="I668" i="3" s="1"/>
  <c r="H648" i="3"/>
  <c r="K631" i="3"/>
  <c r="K628" i="3"/>
  <c r="J652" i="3"/>
  <c r="J669" i="3" s="1"/>
  <c r="J648" i="3"/>
  <c r="J665" i="3" s="1"/>
  <c r="I669" i="3"/>
  <c r="K636" i="3"/>
  <c r="G633" i="3"/>
  <c r="H645" i="3"/>
  <c r="K615" i="3"/>
  <c r="G630" i="3"/>
  <c r="G629" i="3"/>
  <c r="J634" i="3"/>
  <c r="J651" i="3" s="1"/>
  <c r="J668" i="3" s="1"/>
  <c r="J685" i="3" s="1"/>
  <c r="K685" i="3" s="1"/>
  <c r="K618" i="3"/>
  <c r="K614" i="3"/>
  <c r="K666" i="3"/>
  <c r="K688" i="3"/>
  <c r="K671" i="3"/>
  <c r="K653" i="3"/>
  <c r="K654" i="3"/>
  <c r="K670" i="3"/>
  <c r="K637" i="3"/>
  <c r="K620" i="3"/>
  <c r="K619" i="3"/>
  <c r="K652" i="3" l="1"/>
  <c r="K669" i="3"/>
  <c r="K668" i="3"/>
  <c r="K649" i="3"/>
  <c r="K630" i="3"/>
  <c r="H647" i="3"/>
  <c r="H650" i="3"/>
  <c r="K633" i="3"/>
  <c r="K651" i="3"/>
  <c r="H646" i="3"/>
  <c r="K629" i="3"/>
  <c r="I665" i="3"/>
  <c r="K665" i="3" s="1"/>
  <c r="K648" i="3"/>
  <c r="K634" i="3"/>
  <c r="K645" i="3"/>
  <c r="I662" i="3"/>
  <c r="J686" i="3"/>
  <c r="K686" i="3" s="1"/>
  <c r="E291" i="12"/>
  <c r="E290" i="12"/>
  <c r="D232" i="12"/>
  <c r="C228" i="12"/>
  <c r="C227" i="12"/>
  <c r="C293" i="12" s="1"/>
  <c r="D212" i="12"/>
  <c r="C210" i="12"/>
  <c r="D210" i="12" s="1"/>
  <c r="C197" i="12"/>
  <c r="D197" i="12" s="1"/>
  <c r="C193" i="12"/>
  <c r="C192" i="12"/>
  <c r="D192" i="12" s="1"/>
  <c r="D191" i="12"/>
  <c r="C190" i="12"/>
  <c r="D190" i="12" s="1"/>
  <c r="D213" i="12" l="1"/>
  <c r="I663" i="3"/>
  <c r="K646" i="3"/>
  <c r="I667" i="3"/>
  <c r="K650" i="3"/>
  <c r="J682" i="3"/>
  <c r="K682" i="3" s="1"/>
  <c r="I664" i="3"/>
  <c r="K647" i="3"/>
  <c r="K662" i="3"/>
  <c r="J679" i="3"/>
  <c r="K679" i="3" s="1"/>
  <c r="E587" i="3"/>
  <c r="E600" i="3" s="1"/>
  <c r="C372" i="12"/>
  <c r="C183" i="12"/>
  <c r="C182" i="12"/>
  <c r="K664" i="3" l="1"/>
  <c r="J681" i="3"/>
  <c r="K681" i="3" s="1"/>
  <c r="J684" i="3"/>
  <c r="K684" i="3" s="1"/>
  <c r="K667" i="3"/>
  <c r="K663" i="3"/>
  <c r="J680" i="3"/>
  <c r="K680" i="3" s="1"/>
  <c r="J600" i="3"/>
  <c r="E608" i="3"/>
  <c r="E731" i="3"/>
  <c r="F600" i="3"/>
  <c r="G600" i="3"/>
  <c r="H600" i="3"/>
  <c r="I600" i="3"/>
  <c r="E12" i="9"/>
  <c r="R5" i="9"/>
  <c r="M12" i="9"/>
  <c r="R20" i="9"/>
  <c r="R21" i="9"/>
  <c r="R9" i="9"/>
  <c r="R19" i="9"/>
  <c r="W36" i="11"/>
  <c r="R6" i="9"/>
  <c r="Y9" i="11"/>
  <c r="R17" i="9"/>
  <c r="R8" i="9"/>
  <c r="W4" i="11"/>
  <c r="R13" i="9"/>
  <c r="R11" i="9"/>
  <c r="R10" i="9"/>
  <c r="R15" i="9"/>
  <c r="R4" i="9"/>
  <c r="R7" i="9"/>
  <c r="R16" i="9"/>
  <c r="R18" i="9"/>
  <c r="R14" i="9"/>
  <c r="X9" i="11"/>
  <c r="C65" i="12" l="1"/>
  <c r="C66" i="12"/>
  <c r="C64" i="12"/>
  <c r="O605" i="3"/>
  <c r="O633" i="3"/>
  <c r="O634" i="3"/>
  <c r="O632" i="3"/>
  <c r="E744" i="3"/>
  <c r="G744" i="3"/>
  <c r="I744" i="3"/>
  <c r="H744" i="3"/>
  <c r="F744" i="3"/>
  <c r="E752" i="3"/>
  <c r="J744" i="3"/>
  <c r="H621" i="3"/>
  <c r="E642" i="3"/>
  <c r="E621" i="3"/>
  <c r="E659" i="3"/>
  <c r="F621" i="3"/>
  <c r="E625" i="3"/>
  <c r="J621" i="3"/>
  <c r="P605" i="3" s="1"/>
  <c r="E676" i="3"/>
  <c r="I621" i="3"/>
  <c r="G621" i="3"/>
  <c r="O12" i="9"/>
  <c r="L12" i="9"/>
  <c r="I12" i="9"/>
  <c r="Y12" i="9"/>
  <c r="K12" i="9"/>
  <c r="Q12" i="9"/>
  <c r="S12" i="9"/>
  <c r="T12" i="9"/>
  <c r="X12" i="9"/>
  <c r="W12" i="9"/>
  <c r="N12" i="9"/>
  <c r="AA12" i="9"/>
  <c r="AB12" i="9"/>
  <c r="P12" i="9"/>
  <c r="U12" i="9"/>
  <c r="V12" i="9"/>
  <c r="R12" i="9"/>
  <c r="C189" i="12" l="1"/>
  <c r="D189" i="12" s="1"/>
  <c r="P634" i="3"/>
  <c r="J765" i="3"/>
  <c r="E786" i="3"/>
  <c r="G765" i="3"/>
  <c r="E765" i="3"/>
  <c r="F765" i="3"/>
  <c r="H765" i="3"/>
  <c r="I765" i="3"/>
  <c r="E820" i="3"/>
  <c r="E769" i="3"/>
  <c r="E803" i="3"/>
  <c r="F689" i="3"/>
  <c r="J689" i="3"/>
  <c r="T605" i="3" s="1"/>
  <c r="E689" i="3"/>
  <c r="H689" i="3"/>
  <c r="I689" i="3"/>
  <c r="G689" i="3"/>
  <c r="P632" i="3"/>
  <c r="O631" i="3"/>
  <c r="E672" i="3"/>
  <c r="I672" i="3"/>
  <c r="H672" i="3"/>
  <c r="F672" i="3"/>
  <c r="G672" i="3"/>
  <c r="J672" i="3"/>
  <c r="S605" i="3" s="1"/>
  <c r="J638" i="3"/>
  <c r="Q605" i="3" s="1"/>
  <c r="G638" i="3"/>
  <c r="I638" i="3"/>
  <c r="H638" i="3"/>
  <c r="F638" i="3"/>
  <c r="E638" i="3"/>
  <c r="P633" i="3"/>
  <c r="E655" i="3"/>
  <c r="I655" i="3"/>
  <c r="J655" i="3"/>
  <c r="R605" i="3" s="1"/>
  <c r="H655" i="3"/>
  <c r="F655" i="3"/>
  <c r="G655" i="3"/>
  <c r="E564" i="3"/>
  <c r="G579" i="3" s="1"/>
  <c r="Q632" i="3" l="1"/>
  <c r="Q634" i="3"/>
  <c r="E833" i="3"/>
  <c r="J833" i="3"/>
  <c r="H833" i="3"/>
  <c r="G833" i="3"/>
  <c r="F833" i="3"/>
  <c r="I833" i="3"/>
  <c r="R634" i="3"/>
  <c r="Q633" i="3"/>
  <c r="E816" i="3"/>
  <c r="H816" i="3"/>
  <c r="I816" i="3"/>
  <c r="F816" i="3"/>
  <c r="G816" i="3"/>
  <c r="J816" i="3"/>
  <c r="E799" i="3"/>
  <c r="J799" i="3"/>
  <c r="H799" i="3"/>
  <c r="G799" i="3"/>
  <c r="F799" i="3"/>
  <c r="I799" i="3"/>
  <c r="J782" i="3"/>
  <c r="I782" i="3"/>
  <c r="H782" i="3"/>
  <c r="G782" i="3"/>
  <c r="F782" i="3"/>
  <c r="E782" i="3"/>
  <c r="G575" i="3"/>
  <c r="G576" i="3"/>
  <c r="G577" i="3"/>
  <c r="G578" i="3"/>
  <c r="K75" i="12" l="1"/>
  <c r="K74" i="12"/>
  <c r="K73" i="12"/>
  <c r="K72" i="12"/>
  <c r="K71" i="12"/>
  <c r="K70" i="12"/>
  <c r="E80" i="3" l="1"/>
  <c r="E75" i="3"/>
  <c r="E77" i="3" s="1"/>
  <c r="E81" i="12" s="1"/>
  <c r="G74" i="12"/>
  <c r="F81" i="3"/>
  <c r="E82" i="3" s="1"/>
  <c r="D75" i="12"/>
  <c r="D74" i="12"/>
  <c r="D73" i="12"/>
  <c r="D72" i="12"/>
  <c r="D71" i="12"/>
  <c r="D70" i="12"/>
  <c r="D81" i="12"/>
  <c r="D80" i="12"/>
  <c r="D79" i="12"/>
  <c r="D78" i="12"/>
  <c r="D77" i="12"/>
  <c r="D76" i="12"/>
  <c r="G55" i="12"/>
  <c r="I56" i="12" s="1"/>
  <c r="B42" i="12"/>
  <c r="D434" i="3"/>
  <c r="D435" i="3"/>
  <c r="D436" i="3"/>
  <c r="D437" i="3"/>
  <c r="D438" i="3"/>
  <c r="D439" i="3"/>
  <c r="D440" i="3"/>
  <c r="D442" i="3"/>
  <c r="D443" i="3"/>
  <c r="D444" i="3"/>
  <c r="D445" i="3"/>
  <c r="D446" i="3"/>
  <c r="D447" i="3"/>
  <c r="D448" i="3"/>
  <c r="D449" i="3"/>
  <c r="D450" i="3"/>
  <c r="D433" i="3"/>
  <c r="E83" i="3" l="1"/>
  <c r="F73" i="12" s="1"/>
  <c r="E76" i="3"/>
  <c r="E76" i="12"/>
  <c r="E77" i="12"/>
  <c r="E79" i="12"/>
  <c r="E78" i="12"/>
  <c r="E80" i="12"/>
  <c r="I65" i="12"/>
  <c r="J65" i="12" s="1"/>
  <c r="G57" i="12"/>
  <c r="C76" i="12" s="1"/>
  <c r="I60" i="12"/>
  <c r="H60" i="12"/>
  <c r="C73" i="12" s="1"/>
  <c r="H61" i="12"/>
  <c r="C74" i="12" s="1"/>
  <c r="G59" i="12"/>
  <c r="C78" i="12" s="1"/>
  <c r="H62" i="12"/>
  <c r="C75" i="12" s="1"/>
  <c r="I59" i="12"/>
  <c r="I63" i="12"/>
  <c r="J63" i="12" s="1"/>
  <c r="I62" i="12"/>
  <c r="G58" i="12"/>
  <c r="C77" i="12" s="1"/>
  <c r="I58" i="12"/>
  <c r="G62" i="12"/>
  <c r="C81" i="12" s="1"/>
  <c r="M81" i="12" s="1"/>
  <c r="G64" i="12"/>
  <c r="I57" i="12"/>
  <c r="H58" i="12"/>
  <c r="C71" i="12" s="1"/>
  <c r="H59" i="12"/>
  <c r="C72" i="12" s="1"/>
  <c r="I61" i="12"/>
  <c r="G60" i="12"/>
  <c r="C79" i="12" s="1"/>
  <c r="G63" i="12"/>
  <c r="G61" i="12"/>
  <c r="C80" i="12" s="1"/>
  <c r="I64" i="12"/>
  <c r="J64" i="12" s="1"/>
  <c r="H57" i="12"/>
  <c r="C70" i="12" s="1"/>
  <c r="E72" i="12" l="1"/>
  <c r="E70" i="12"/>
  <c r="M80" i="12"/>
  <c r="M78" i="12"/>
  <c r="M79" i="12"/>
  <c r="M77" i="12"/>
  <c r="M76" i="12"/>
  <c r="F74" i="12"/>
  <c r="F75" i="12"/>
  <c r="F71" i="12"/>
  <c r="F72" i="12"/>
  <c r="F70" i="12"/>
  <c r="E75" i="12"/>
  <c r="E73" i="12"/>
  <c r="M73" i="12" s="1"/>
  <c r="E71" i="12"/>
  <c r="E74" i="12"/>
  <c r="M72" i="12" l="1"/>
  <c r="M71" i="12"/>
  <c r="M75" i="12"/>
  <c r="M74" i="12"/>
  <c r="M70" i="12"/>
  <c r="D300" i="3"/>
  <c r="C55" i="12"/>
  <c r="C63" i="12" s="1"/>
  <c r="C57" i="12" l="1"/>
  <c r="C62" i="12"/>
  <c r="D62" i="12"/>
  <c r="C61" i="12"/>
  <c r="D61" i="12"/>
  <c r="C60" i="12"/>
  <c r="D60" i="12"/>
  <c r="C59" i="12"/>
  <c r="C194" i="12" s="1"/>
  <c r="D194" i="12" s="1"/>
  <c r="C58" i="12"/>
  <c r="C273" i="12" s="1"/>
  <c r="C383" i="12" s="1"/>
  <c r="C56" i="12"/>
  <c r="D195" i="12" l="1"/>
  <c r="D198" i="12" s="1"/>
  <c r="C120" i="12"/>
  <c r="C164" i="12"/>
  <c r="A91" i="12"/>
  <c r="A90" i="12"/>
  <c r="A89" i="12"/>
  <c r="A88" i="12"/>
  <c r="A87" i="12"/>
  <c r="A92" i="12"/>
  <c r="A86" i="12"/>
  <c r="L74" i="12"/>
  <c r="L72" i="12"/>
  <c r="L71" i="12"/>
  <c r="L75" i="12"/>
  <c r="L73" i="12"/>
  <c r="L70" i="12"/>
  <c r="L78" i="12"/>
  <c r="L81" i="12"/>
  <c r="L77" i="12"/>
  <c r="L76" i="12"/>
  <c r="L80" i="12"/>
  <c r="L79" i="12"/>
  <c r="D202" i="12" l="1"/>
  <c r="D201" i="12"/>
  <c r="D200" i="12"/>
  <c r="C218" i="1"/>
  <c r="C217" i="1"/>
  <c r="F217" i="1" s="1" a="1"/>
  <c r="F217" i="1" s="1"/>
  <c r="C216" i="1"/>
  <c r="E216" i="1" s="1" a="1"/>
  <c r="E216" i="1" s="1"/>
  <c r="C215" i="1"/>
  <c r="C214" i="1"/>
  <c r="C213" i="1"/>
  <c r="C212" i="1"/>
  <c r="E212" i="1" s="1" a="1"/>
  <c r="E212" i="1" s="1"/>
  <c r="C211" i="1"/>
  <c r="F211" i="1" s="1" a="1"/>
  <c r="F211" i="1" s="1"/>
  <c r="C210" i="1"/>
  <c r="E210" i="1" s="1" a="1"/>
  <c r="E210" i="1" s="1"/>
  <c r="C209" i="1"/>
  <c r="F209" i="1" s="1" a="1"/>
  <c r="F209" i="1" s="1"/>
  <c r="C208" i="1"/>
  <c r="C207" i="1"/>
  <c r="C206" i="1"/>
  <c r="C205" i="1"/>
  <c r="E205" i="1" s="1" a="1"/>
  <c r="E205" i="1" s="1"/>
  <c r="C204" i="1"/>
  <c r="F204" i="1" s="1" a="1"/>
  <c r="F204" i="1" s="1"/>
  <c r="C203" i="1"/>
  <c r="C202" i="1"/>
  <c r="C201" i="1"/>
  <c r="F201" i="1" s="1" a="1"/>
  <c r="F201" i="1" s="1"/>
  <c r="C200" i="1"/>
  <c r="F200" i="1" s="1" a="1"/>
  <c r="F200" i="1" s="1"/>
  <c r="A11550" i="2"/>
  <c r="A11551" i="2"/>
  <c r="A11552" i="2"/>
  <c r="A11553" i="2"/>
  <c r="A11554" i="2"/>
  <c r="A11555" i="2"/>
  <c r="A11556" i="2"/>
  <c r="A11557" i="2"/>
  <c r="A11558" i="2"/>
  <c r="A11559" i="2"/>
  <c r="A11560" i="2"/>
  <c r="A11561" i="2"/>
  <c r="A11562" i="2"/>
  <c r="A11563" i="2"/>
  <c r="A11564" i="2"/>
  <c r="A11565" i="2"/>
  <c r="A11566" i="2"/>
  <c r="A11567" i="2"/>
  <c r="A11568" i="2"/>
  <c r="A11569" i="2"/>
  <c r="A11570" i="2"/>
  <c r="A11571" i="2"/>
  <c r="A11572" i="2"/>
  <c r="A11573" i="2"/>
  <c r="A11574" i="2"/>
  <c r="A11575" i="2"/>
  <c r="A11576" i="2"/>
  <c r="A11577" i="2"/>
  <c r="A11578" i="2"/>
  <c r="A11579" i="2"/>
  <c r="A11580" i="2"/>
  <c r="A11581" i="2"/>
  <c r="A11582" i="2"/>
  <c r="A11583" i="2"/>
  <c r="A11584" i="2"/>
  <c r="A11585" i="2"/>
  <c r="A11586" i="2"/>
  <c r="A11587" i="2"/>
  <c r="A11588" i="2"/>
  <c r="A11589" i="2"/>
  <c r="A11590" i="2"/>
  <c r="A11591" i="2"/>
  <c r="A11592" i="2"/>
  <c r="A11593" i="2"/>
  <c r="A11594" i="2"/>
  <c r="A11595" i="2"/>
  <c r="A11596" i="2"/>
  <c r="A11597" i="2"/>
  <c r="A11598" i="2"/>
  <c r="A11599" i="2"/>
  <c r="A11600" i="2"/>
  <c r="A11601" i="2"/>
  <c r="A11602" i="2"/>
  <c r="A11603" i="2"/>
  <c r="A11604" i="2"/>
  <c r="A11605" i="2"/>
  <c r="A11606" i="2"/>
  <c r="A11607" i="2"/>
  <c r="A11608" i="2"/>
  <c r="A11609" i="2"/>
  <c r="A11610" i="2"/>
  <c r="A11611" i="2"/>
  <c r="A11612" i="2"/>
  <c r="A11613" i="2"/>
  <c r="A11614" i="2"/>
  <c r="A11615" i="2"/>
  <c r="A11616" i="2"/>
  <c r="A11617" i="2"/>
  <c r="A11618" i="2"/>
  <c r="A11619" i="2"/>
  <c r="A11620" i="2"/>
  <c r="A11621" i="2"/>
  <c r="A11622" i="2"/>
  <c r="A11623" i="2"/>
  <c r="A11624" i="2"/>
  <c r="A11625" i="2"/>
  <c r="A11626" i="2"/>
  <c r="A11627" i="2"/>
  <c r="A11628" i="2"/>
  <c r="A11629" i="2"/>
  <c r="A11630" i="2"/>
  <c r="A11631" i="2"/>
  <c r="A11632" i="2"/>
  <c r="A11633" i="2"/>
  <c r="A11634" i="2"/>
  <c r="A11635" i="2"/>
  <c r="A11636" i="2"/>
  <c r="A11637" i="2"/>
  <c r="A11638" i="2"/>
  <c r="A11639" i="2"/>
  <c r="A11640" i="2"/>
  <c r="A11641" i="2"/>
  <c r="A11642" i="2"/>
  <c r="A11643" i="2"/>
  <c r="A11644" i="2"/>
  <c r="A11645" i="2"/>
  <c r="A11646" i="2"/>
  <c r="A11647" i="2"/>
  <c r="A11648" i="2"/>
  <c r="A11649" i="2"/>
  <c r="A11650" i="2"/>
  <c r="A11651" i="2"/>
  <c r="A11652" i="2"/>
  <c r="A11653" i="2"/>
  <c r="A11654" i="2"/>
  <c r="A11655" i="2"/>
  <c r="A11656" i="2"/>
  <c r="A11657" i="2"/>
  <c r="A11658" i="2"/>
  <c r="A11659" i="2"/>
  <c r="A11660" i="2"/>
  <c r="A11661" i="2"/>
  <c r="A11662" i="2"/>
  <c r="A11663" i="2"/>
  <c r="A11664" i="2"/>
  <c r="A11665" i="2"/>
  <c r="A11666" i="2"/>
  <c r="A11667" i="2"/>
  <c r="A11668" i="2"/>
  <c r="A11669" i="2"/>
  <c r="A11670" i="2"/>
  <c r="A11671" i="2"/>
  <c r="A11672" i="2"/>
  <c r="A11673" i="2"/>
  <c r="A11674" i="2"/>
  <c r="A11675" i="2"/>
  <c r="A11676" i="2"/>
  <c r="A11677" i="2"/>
  <c r="A11678" i="2"/>
  <c r="A11679" i="2"/>
  <c r="A11680" i="2"/>
  <c r="A11681" i="2"/>
  <c r="A11682" i="2"/>
  <c r="A11683" i="2"/>
  <c r="A11684" i="2"/>
  <c r="A11685" i="2"/>
  <c r="A11686" i="2"/>
  <c r="A11687" i="2"/>
  <c r="A11688" i="2"/>
  <c r="A11689" i="2"/>
  <c r="A11690" i="2"/>
  <c r="A11691" i="2"/>
  <c r="A11692" i="2"/>
  <c r="A11693" i="2"/>
  <c r="A11694" i="2"/>
  <c r="A11695" i="2"/>
  <c r="A11696" i="2"/>
  <c r="A11697" i="2"/>
  <c r="A11698" i="2"/>
  <c r="A11699" i="2"/>
  <c r="A11700" i="2"/>
  <c r="A11701" i="2"/>
  <c r="A11702" i="2"/>
  <c r="A11703" i="2"/>
  <c r="A11704" i="2"/>
  <c r="A11705" i="2"/>
  <c r="A11706" i="2"/>
  <c r="A11707" i="2"/>
  <c r="A11708" i="2"/>
  <c r="A11709" i="2"/>
  <c r="A11710" i="2"/>
  <c r="A11711" i="2"/>
  <c r="A11712" i="2"/>
  <c r="A11713" i="2"/>
  <c r="A11714" i="2"/>
  <c r="A11715" i="2"/>
  <c r="A11716" i="2"/>
  <c r="A11717" i="2"/>
  <c r="A11718" i="2"/>
  <c r="A11719" i="2"/>
  <c r="A11720" i="2"/>
  <c r="A11721" i="2"/>
  <c r="A11722" i="2"/>
  <c r="A11723" i="2"/>
  <c r="A11724" i="2"/>
  <c r="A11725" i="2"/>
  <c r="A11726" i="2"/>
  <c r="A11727" i="2"/>
  <c r="A11728" i="2"/>
  <c r="A11729" i="2"/>
  <c r="A11730" i="2"/>
  <c r="A11731" i="2"/>
  <c r="A11732" i="2"/>
  <c r="A11733" i="2"/>
  <c r="A11734" i="2"/>
  <c r="A11735" i="2"/>
  <c r="A11736" i="2"/>
  <c r="A11737" i="2"/>
  <c r="A11738" i="2"/>
  <c r="A11739" i="2"/>
  <c r="A11740" i="2"/>
  <c r="A11741" i="2"/>
  <c r="A11742" i="2"/>
  <c r="A11743" i="2"/>
  <c r="A11744" i="2"/>
  <c r="A11745" i="2"/>
  <c r="A11746" i="2"/>
  <c r="A11747" i="2"/>
  <c r="A11748" i="2"/>
  <c r="A11749" i="2"/>
  <c r="A11750" i="2"/>
  <c r="A11751" i="2"/>
  <c r="A11752" i="2"/>
  <c r="A11753" i="2"/>
  <c r="A11754" i="2"/>
  <c r="A11755" i="2"/>
  <c r="A11756" i="2"/>
  <c r="A11757" i="2"/>
  <c r="A11758" i="2"/>
  <c r="A11759" i="2"/>
  <c r="A11760" i="2"/>
  <c r="A11761" i="2"/>
  <c r="A11762" i="2"/>
  <c r="A11763" i="2"/>
  <c r="A11764" i="2"/>
  <c r="A11765" i="2"/>
  <c r="A11766" i="2"/>
  <c r="A11767" i="2"/>
  <c r="A11768" i="2"/>
  <c r="A11769" i="2"/>
  <c r="A11770" i="2"/>
  <c r="A11771" i="2"/>
  <c r="A11772" i="2"/>
  <c r="A11773" i="2"/>
  <c r="A11774" i="2"/>
  <c r="A11775" i="2"/>
  <c r="A11776" i="2"/>
  <c r="A11777" i="2"/>
  <c r="A11778" i="2"/>
  <c r="A11779" i="2"/>
  <c r="A11780" i="2"/>
  <c r="A11781" i="2"/>
  <c r="A11782" i="2"/>
  <c r="A11783" i="2"/>
  <c r="A11784" i="2"/>
  <c r="A11785" i="2"/>
  <c r="A11786" i="2"/>
  <c r="A11787" i="2"/>
  <c r="A11788" i="2"/>
  <c r="A11789" i="2"/>
  <c r="A11790" i="2"/>
  <c r="A11791" i="2"/>
  <c r="A11792" i="2"/>
  <c r="A11793" i="2"/>
  <c r="A11794" i="2"/>
  <c r="A11795" i="2"/>
  <c r="A11796" i="2"/>
  <c r="A11797" i="2"/>
  <c r="A11798" i="2"/>
  <c r="A11799" i="2"/>
  <c r="A11800" i="2"/>
  <c r="A11801" i="2"/>
  <c r="A11802" i="2"/>
  <c r="A11803" i="2"/>
  <c r="A11804" i="2"/>
  <c r="A11805" i="2"/>
  <c r="A11806" i="2"/>
  <c r="A11807" i="2"/>
  <c r="A11808" i="2"/>
  <c r="A11809" i="2"/>
  <c r="A11810" i="2"/>
  <c r="A11811" i="2"/>
  <c r="A11812" i="2"/>
  <c r="A11813" i="2"/>
  <c r="A11814" i="2"/>
  <c r="A11815" i="2"/>
  <c r="A11816" i="2"/>
  <c r="A11817" i="2"/>
  <c r="A11818" i="2"/>
  <c r="A11819" i="2"/>
  <c r="A11820" i="2"/>
  <c r="A11821" i="2"/>
  <c r="A11822" i="2"/>
  <c r="A11823" i="2"/>
  <c r="A11824" i="2"/>
  <c r="A11825" i="2"/>
  <c r="A11826" i="2"/>
  <c r="A11827" i="2"/>
  <c r="A11828" i="2"/>
  <c r="A11829" i="2"/>
  <c r="A11830" i="2"/>
  <c r="A11831" i="2"/>
  <c r="A11832" i="2"/>
  <c r="A11833" i="2"/>
  <c r="A11834" i="2"/>
  <c r="A11835" i="2"/>
  <c r="A11836" i="2"/>
  <c r="A11837" i="2"/>
  <c r="A11838" i="2"/>
  <c r="A11839" i="2"/>
  <c r="A11840" i="2"/>
  <c r="A11841" i="2"/>
  <c r="A11842" i="2"/>
  <c r="A11843" i="2"/>
  <c r="A11844" i="2"/>
  <c r="A11845" i="2"/>
  <c r="A11846" i="2"/>
  <c r="A11847" i="2"/>
  <c r="A11848" i="2"/>
  <c r="A11849" i="2"/>
  <c r="A11850" i="2"/>
  <c r="A11851" i="2"/>
  <c r="A11852" i="2"/>
  <c r="A11853" i="2"/>
  <c r="A11854" i="2"/>
  <c r="A11855" i="2"/>
  <c r="A11856" i="2"/>
  <c r="A11857" i="2"/>
  <c r="A11858" i="2"/>
  <c r="A11859" i="2"/>
  <c r="A11860" i="2"/>
  <c r="A11861" i="2"/>
  <c r="A11862" i="2"/>
  <c r="A11863" i="2"/>
  <c r="A11864" i="2"/>
  <c r="A11865" i="2"/>
  <c r="A11866" i="2"/>
  <c r="A11867" i="2"/>
  <c r="A11868" i="2"/>
  <c r="A11869" i="2"/>
  <c r="A11870" i="2"/>
  <c r="A11871" i="2"/>
  <c r="A11872" i="2"/>
  <c r="A11873" i="2"/>
  <c r="A11874" i="2"/>
  <c r="A11875" i="2"/>
  <c r="A11876" i="2"/>
  <c r="A11877" i="2"/>
  <c r="A11878" i="2"/>
  <c r="A11879" i="2"/>
  <c r="A11880" i="2"/>
  <c r="A11881" i="2"/>
  <c r="A11882" i="2"/>
  <c r="A11883" i="2"/>
  <c r="A11884" i="2"/>
  <c r="A11885" i="2"/>
  <c r="A11886" i="2"/>
  <c r="A11887" i="2"/>
  <c r="A11888" i="2"/>
  <c r="A11889" i="2"/>
  <c r="A11890" i="2"/>
  <c r="A11891" i="2"/>
  <c r="A11892" i="2"/>
  <c r="A11893" i="2"/>
  <c r="A11894" i="2"/>
  <c r="A11895" i="2"/>
  <c r="A11896" i="2"/>
  <c r="A11897" i="2"/>
  <c r="A11898" i="2"/>
  <c r="A11899" i="2"/>
  <c r="A11900" i="2"/>
  <c r="A11901" i="2"/>
  <c r="A11902" i="2"/>
  <c r="A11903" i="2"/>
  <c r="A11904" i="2"/>
  <c r="A11905" i="2"/>
  <c r="A11906" i="2"/>
  <c r="A11907" i="2"/>
  <c r="A11908" i="2"/>
  <c r="A11909" i="2"/>
  <c r="A11910" i="2"/>
  <c r="A11911" i="2"/>
  <c r="A11912" i="2"/>
  <c r="A11913" i="2"/>
  <c r="A11914" i="2"/>
  <c r="A11915" i="2"/>
  <c r="A11916" i="2"/>
  <c r="A11917" i="2"/>
  <c r="A11918" i="2"/>
  <c r="A11919" i="2"/>
  <c r="A11920" i="2"/>
  <c r="A11921" i="2"/>
  <c r="A11922" i="2"/>
  <c r="A11923" i="2"/>
  <c r="A11924" i="2"/>
  <c r="A11925" i="2"/>
  <c r="A11926" i="2"/>
  <c r="A11927" i="2"/>
  <c r="A11928" i="2"/>
  <c r="A11929" i="2"/>
  <c r="A11930" i="2"/>
  <c r="A11931" i="2"/>
  <c r="A11932" i="2"/>
  <c r="A11933" i="2"/>
  <c r="A11934" i="2"/>
  <c r="A11935" i="2"/>
  <c r="A11936" i="2"/>
  <c r="A11937" i="2"/>
  <c r="A11938" i="2"/>
  <c r="A11939" i="2"/>
  <c r="A11940" i="2"/>
  <c r="A11941" i="2"/>
  <c r="A11942" i="2"/>
  <c r="A11943" i="2"/>
  <c r="A11944" i="2"/>
  <c r="A11945" i="2"/>
  <c r="A11946" i="2"/>
  <c r="A11947" i="2"/>
  <c r="A11948" i="2"/>
  <c r="A11949" i="2"/>
  <c r="A11950" i="2"/>
  <c r="A11951" i="2"/>
  <c r="A11952" i="2"/>
  <c r="A11953" i="2"/>
  <c r="A11954" i="2"/>
  <c r="A11955" i="2"/>
  <c r="A11956" i="2"/>
  <c r="A11957" i="2"/>
  <c r="A11958" i="2"/>
  <c r="A11959" i="2"/>
  <c r="A11960" i="2"/>
  <c r="A11961" i="2"/>
  <c r="A11962" i="2"/>
  <c r="A11963" i="2"/>
  <c r="A11964" i="2"/>
  <c r="A11965" i="2"/>
  <c r="A11966" i="2"/>
  <c r="A11967" i="2"/>
  <c r="A11968" i="2"/>
  <c r="A11969" i="2"/>
  <c r="A11970" i="2"/>
  <c r="A11971" i="2"/>
  <c r="A11972" i="2"/>
  <c r="A11973" i="2"/>
  <c r="A11974" i="2"/>
  <c r="A11975" i="2"/>
  <c r="A11976" i="2"/>
  <c r="A11977" i="2"/>
  <c r="A11978" i="2"/>
  <c r="A11979" i="2"/>
  <c r="A11980" i="2"/>
  <c r="A11981" i="2"/>
  <c r="A11982" i="2"/>
  <c r="A11983" i="2"/>
  <c r="A11984" i="2"/>
  <c r="A11985" i="2"/>
  <c r="A11986" i="2"/>
  <c r="A11987" i="2"/>
  <c r="A11988" i="2"/>
  <c r="A11989" i="2"/>
  <c r="A11990" i="2"/>
  <c r="A11991" i="2"/>
  <c r="A11992" i="2"/>
  <c r="A11993" i="2"/>
  <c r="A11994" i="2"/>
  <c r="A11995" i="2"/>
  <c r="A11996" i="2"/>
  <c r="A11997" i="2"/>
  <c r="A11998" i="2"/>
  <c r="A11999" i="2"/>
  <c r="A12000" i="2"/>
  <c r="A12001" i="2"/>
  <c r="A12002" i="2"/>
  <c r="A12003" i="2"/>
  <c r="A12004" i="2"/>
  <c r="A12005" i="2"/>
  <c r="A12006" i="2"/>
  <c r="A12007" i="2"/>
  <c r="A12008" i="2"/>
  <c r="A12009" i="2"/>
  <c r="A12010" i="2"/>
  <c r="A12011" i="2"/>
  <c r="A12012" i="2"/>
  <c r="A12013" i="2"/>
  <c r="A12014" i="2"/>
  <c r="A12015" i="2"/>
  <c r="A12016" i="2"/>
  <c r="A12017" i="2"/>
  <c r="A12018" i="2"/>
  <c r="A12019" i="2"/>
  <c r="A12020" i="2"/>
  <c r="A12021" i="2"/>
  <c r="A12022" i="2"/>
  <c r="A12023" i="2"/>
  <c r="A12024" i="2"/>
  <c r="A12025" i="2"/>
  <c r="A12026" i="2"/>
  <c r="A12027" i="2"/>
  <c r="A12028" i="2"/>
  <c r="A12029" i="2"/>
  <c r="A12030" i="2"/>
  <c r="A12031" i="2"/>
  <c r="A12032" i="2"/>
  <c r="A12033" i="2"/>
  <c r="A12034" i="2"/>
  <c r="A12035" i="2"/>
  <c r="A12036" i="2"/>
  <c r="A12037" i="2"/>
  <c r="A12038" i="2"/>
  <c r="A12039" i="2"/>
  <c r="A12040" i="2"/>
  <c r="A12041" i="2"/>
  <c r="A12042" i="2"/>
  <c r="A12043" i="2"/>
  <c r="A12044" i="2"/>
  <c r="A12045" i="2"/>
  <c r="A12046" i="2"/>
  <c r="A12047" i="2"/>
  <c r="A12048" i="2"/>
  <c r="A12049" i="2"/>
  <c r="A12050" i="2"/>
  <c r="A12051" i="2"/>
  <c r="A12052" i="2"/>
  <c r="A12053" i="2"/>
  <c r="A12054" i="2"/>
  <c r="A12055" i="2"/>
  <c r="A12056" i="2"/>
  <c r="A12057" i="2"/>
  <c r="A12058" i="2"/>
  <c r="A12059" i="2"/>
  <c r="A12060" i="2"/>
  <c r="A12061" i="2"/>
  <c r="A12062" i="2"/>
  <c r="A12063" i="2"/>
  <c r="A12064" i="2"/>
  <c r="A12065" i="2"/>
  <c r="A12066" i="2"/>
  <c r="A12067" i="2"/>
  <c r="A12068" i="2"/>
  <c r="A12069" i="2"/>
  <c r="A12070" i="2"/>
  <c r="A12071" i="2"/>
  <c r="A12072" i="2"/>
  <c r="A12073" i="2"/>
  <c r="A12074" i="2"/>
  <c r="A12075" i="2"/>
  <c r="A12076" i="2"/>
  <c r="A12077" i="2"/>
  <c r="A12078" i="2"/>
  <c r="A12079" i="2"/>
  <c r="A12080" i="2"/>
  <c r="A12081" i="2"/>
  <c r="A12082" i="2"/>
  <c r="A12083" i="2"/>
  <c r="A12084" i="2"/>
  <c r="A12085" i="2"/>
  <c r="A12086" i="2"/>
  <c r="A12087" i="2"/>
  <c r="A12088" i="2"/>
  <c r="A12089" i="2"/>
  <c r="A12090" i="2"/>
  <c r="A12091" i="2"/>
  <c r="A12092" i="2"/>
  <c r="A12093" i="2"/>
  <c r="A12094" i="2"/>
  <c r="A12095" i="2"/>
  <c r="A12096" i="2"/>
  <c r="A12097" i="2"/>
  <c r="A12098" i="2"/>
  <c r="A12099" i="2"/>
  <c r="A12100" i="2"/>
  <c r="A12101" i="2"/>
  <c r="A12102" i="2"/>
  <c r="A12103" i="2"/>
  <c r="A12104" i="2"/>
  <c r="A12105" i="2"/>
  <c r="A12106" i="2"/>
  <c r="A12107" i="2"/>
  <c r="A12108" i="2"/>
  <c r="A12109" i="2"/>
  <c r="A12110" i="2"/>
  <c r="A12111" i="2"/>
  <c r="A12112" i="2"/>
  <c r="A12113" i="2"/>
  <c r="A12114" i="2"/>
  <c r="A12115" i="2"/>
  <c r="A12116" i="2"/>
  <c r="A12117" i="2"/>
  <c r="A12118" i="2"/>
  <c r="A12119" i="2"/>
  <c r="A12120" i="2"/>
  <c r="A12121" i="2"/>
  <c r="A12122" i="2"/>
  <c r="A12123" i="2"/>
  <c r="A12124" i="2"/>
  <c r="A12125" i="2"/>
  <c r="A12126" i="2"/>
  <c r="A12127" i="2"/>
  <c r="A12128" i="2"/>
  <c r="A12129" i="2"/>
  <c r="A12130" i="2"/>
  <c r="A12131" i="2"/>
  <c r="A12132" i="2"/>
  <c r="A12133" i="2"/>
  <c r="A12134" i="2"/>
  <c r="A12135" i="2"/>
  <c r="A12136" i="2"/>
  <c r="A12137" i="2"/>
  <c r="A12138" i="2"/>
  <c r="A12139" i="2"/>
  <c r="A12140" i="2"/>
  <c r="A12141" i="2"/>
  <c r="A12142" i="2"/>
  <c r="A12143" i="2"/>
  <c r="A12144" i="2"/>
  <c r="A12145" i="2"/>
  <c r="A12146" i="2"/>
  <c r="A12147" i="2"/>
  <c r="A12148" i="2"/>
  <c r="A12149" i="2"/>
  <c r="A12150" i="2"/>
  <c r="A12151" i="2"/>
  <c r="A12152" i="2"/>
  <c r="A12153" i="2"/>
  <c r="A12154" i="2"/>
  <c r="A12155" i="2"/>
  <c r="A12156" i="2"/>
  <c r="A12157" i="2"/>
  <c r="A12158" i="2"/>
  <c r="A12159" i="2"/>
  <c r="A12160" i="2"/>
  <c r="A12161" i="2"/>
  <c r="A12162" i="2"/>
  <c r="A12163" i="2"/>
  <c r="A12164" i="2"/>
  <c r="A12165" i="2"/>
  <c r="A12166" i="2"/>
  <c r="A12167" i="2"/>
  <c r="A12168" i="2"/>
  <c r="A12169" i="2"/>
  <c r="A12170" i="2"/>
  <c r="A12171" i="2"/>
  <c r="A12172" i="2"/>
  <c r="A12173" i="2"/>
  <c r="A12174" i="2"/>
  <c r="A12175" i="2"/>
  <c r="A12176" i="2"/>
  <c r="A12177" i="2"/>
  <c r="A12178" i="2"/>
  <c r="A12179" i="2"/>
  <c r="A12180" i="2"/>
  <c r="A12181" i="2"/>
  <c r="A12182" i="2"/>
  <c r="A12183" i="2"/>
  <c r="A12184" i="2"/>
  <c r="A12185" i="2"/>
  <c r="A12186" i="2"/>
  <c r="A12187" i="2"/>
  <c r="A12188" i="2"/>
  <c r="A12189" i="2"/>
  <c r="A12190" i="2"/>
  <c r="A12191" i="2"/>
  <c r="A12192" i="2"/>
  <c r="A12193" i="2"/>
  <c r="A12194" i="2"/>
  <c r="A12195" i="2"/>
  <c r="A12196" i="2"/>
  <c r="A12197" i="2"/>
  <c r="A12198" i="2"/>
  <c r="A12199" i="2"/>
  <c r="A12200" i="2"/>
  <c r="A12201" i="2"/>
  <c r="A12202" i="2"/>
  <c r="A12203" i="2"/>
  <c r="A12204" i="2"/>
  <c r="A12205" i="2"/>
  <c r="A12206" i="2"/>
  <c r="A12207" i="2"/>
  <c r="A12208" i="2"/>
  <c r="A12209" i="2"/>
  <c r="A12210" i="2"/>
  <c r="A12211" i="2"/>
  <c r="A12212" i="2"/>
  <c r="A12213" i="2"/>
  <c r="A12214" i="2"/>
  <c r="A12215" i="2"/>
  <c r="A12216" i="2"/>
  <c r="A12217" i="2"/>
  <c r="A12218" i="2"/>
  <c r="A12219" i="2"/>
  <c r="A12220" i="2"/>
  <c r="A12221" i="2"/>
  <c r="A12222" i="2"/>
  <c r="A12223" i="2"/>
  <c r="A12224" i="2"/>
  <c r="A12225" i="2"/>
  <c r="A12226" i="2"/>
  <c r="A12227" i="2"/>
  <c r="A12228" i="2"/>
  <c r="A12229" i="2"/>
  <c r="A12230" i="2"/>
  <c r="A12231" i="2"/>
  <c r="A12232" i="2"/>
  <c r="A12233" i="2"/>
  <c r="A12234" i="2"/>
  <c r="A12235" i="2"/>
  <c r="A12236" i="2"/>
  <c r="A12237" i="2"/>
  <c r="A12238" i="2"/>
  <c r="A12239" i="2"/>
  <c r="A12240" i="2"/>
  <c r="A12241" i="2"/>
  <c r="A12242" i="2"/>
  <c r="A12243" i="2"/>
  <c r="A12244" i="2"/>
  <c r="A12245" i="2"/>
  <c r="A12246" i="2"/>
  <c r="A12247" i="2"/>
  <c r="A12248" i="2"/>
  <c r="A12249" i="2"/>
  <c r="A12250" i="2"/>
  <c r="A12251" i="2"/>
  <c r="A12252" i="2"/>
  <c r="A12253" i="2"/>
  <c r="A12254" i="2"/>
  <c r="A12255" i="2"/>
  <c r="A12256" i="2"/>
  <c r="A12257" i="2"/>
  <c r="A12258" i="2"/>
  <c r="A12259" i="2"/>
  <c r="A12260" i="2"/>
  <c r="A12261" i="2"/>
  <c r="A12262" i="2"/>
  <c r="A12263" i="2"/>
  <c r="A12264" i="2"/>
  <c r="A12265" i="2"/>
  <c r="A12266" i="2"/>
  <c r="A12267" i="2"/>
  <c r="A12268" i="2"/>
  <c r="A12269" i="2"/>
  <c r="A12270" i="2"/>
  <c r="A12271" i="2"/>
  <c r="A12272" i="2"/>
  <c r="A12273" i="2"/>
  <c r="A12274" i="2"/>
  <c r="A12275" i="2"/>
  <c r="A12276" i="2"/>
  <c r="A12277" i="2"/>
  <c r="A12278" i="2"/>
  <c r="A12279" i="2"/>
  <c r="A12280" i="2"/>
  <c r="A12281" i="2"/>
  <c r="A12282" i="2"/>
  <c r="A12283" i="2"/>
  <c r="A12284" i="2"/>
  <c r="A12285" i="2"/>
  <c r="A12286" i="2"/>
  <c r="A12287" i="2"/>
  <c r="A12288" i="2"/>
  <c r="A12289" i="2"/>
  <c r="A12290" i="2"/>
  <c r="A12291" i="2"/>
  <c r="A12292" i="2"/>
  <c r="A12293" i="2"/>
  <c r="A12294" i="2"/>
  <c r="A12295" i="2"/>
  <c r="A12296" i="2"/>
  <c r="A12297" i="2"/>
  <c r="A12298" i="2"/>
  <c r="A12299" i="2"/>
  <c r="A12300" i="2"/>
  <c r="A12301" i="2"/>
  <c r="A12302" i="2"/>
  <c r="A12303" i="2"/>
  <c r="A12304" i="2"/>
  <c r="A12305" i="2"/>
  <c r="A12306" i="2"/>
  <c r="A12307" i="2"/>
  <c r="A12308" i="2"/>
  <c r="A12309" i="2"/>
  <c r="A12310" i="2"/>
  <c r="A12311" i="2"/>
  <c r="A12312" i="2"/>
  <c r="A12313" i="2"/>
  <c r="A12314" i="2"/>
  <c r="A12315" i="2"/>
  <c r="A12316" i="2"/>
  <c r="A12317" i="2"/>
  <c r="A12318" i="2"/>
  <c r="A12319" i="2"/>
  <c r="A12320" i="2"/>
  <c r="A12321" i="2"/>
  <c r="A12322" i="2"/>
  <c r="A12323" i="2"/>
  <c r="A12324" i="2"/>
  <c r="A12325" i="2"/>
  <c r="A12326" i="2"/>
  <c r="A12327" i="2"/>
  <c r="A12328" i="2"/>
  <c r="A12329" i="2"/>
  <c r="A12330" i="2"/>
  <c r="A12331" i="2"/>
  <c r="A12332" i="2"/>
  <c r="A12333" i="2"/>
  <c r="A12334" i="2"/>
  <c r="A12335" i="2"/>
  <c r="A12336" i="2"/>
  <c r="A12337" i="2"/>
  <c r="A12338" i="2"/>
  <c r="A12339" i="2"/>
  <c r="A12340" i="2"/>
  <c r="A12341" i="2"/>
  <c r="A12342" i="2"/>
  <c r="A12343" i="2"/>
  <c r="A12344" i="2"/>
  <c r="A12345" i="2"/>
  <c r="A12346" i="2"/>
  <c r="A12347" i="2"/>
  <c r="A12348" i="2"/>
  <c r="A12349" i="2"/>
  <c r="A12350" i="2"/>
  <c r="A12351" i="2"/>
  <c r="A12352" i="2"/>
  <c r="A12353" i="2"/>
  <c r="A12354" i="2"/>
  <c r="A12355" i="2"/>
  <c r="A12356" i="2"/>
  <c r="A12357" i="2"/>
  <c r="A12358" i="2"/>
  <c r="A12359" i="2"/>
  <c r="A12360" i="2"/>
  <c r="A12361" i="2"/>
  <c r="A12362" i="2"/>
  <c r="A12363" i="2"/>
  <c r="A12364" i="2"/>
  <c r="A12365" i="2"/>
  <c r="A12366" i="2"/>
  <c r="A12367" i="2"/>
  <c r="A12368" i="2"/>
  <c r="A12369" i="2"/>
  <c r="A12370" i="2"/>
  <c r="A12371" i="2"/>
  <c r="A12372" i="2"/>
  <c r="A12373" i="2"/>
  <c r="A12374" i="2"/>
  <c r="A12375" i="2"/>
  <c r="A12376" i="2"/>
  <c r="A12377" i="2"/>
  <c r="A12378" i="2"/>
  <c r="A12379" i="2"/>
  <c r="A12380" i="2"/>
  <c r="A12381" i="2"/>
  <c r="A12382" i="2"/>
  <c r="A12383" i="2"/>
  <c r="A12384" i="2"/>
  <c r="A12385" i="2"/>
  <c r="A12386" i="2"/>
  <c r="A12387" i="2"/>
  <c r="A12388" i="2"/>
  <c r="A12389" i="2"/>
  <c r="A12390" i="2"/>
  <c r="A12391" i="2"/>
  <c r="A12392" i="2"/>
  <c r="A12393" i="2"/>
  <c r="A12394" i="2"/>
  <c r="A12395" i="2"/>
  <c r="A12396" i="2"/>
  <c r="A12397" i="2"/>
  <c r="A12398" i="2"/>
  <c r="A12399" i="2"/>
  <c r="A12400" i="2"/>
  <c r="A12401" i="2"/>
  <c r="A12402" i="2"/>
  <c r="A12403" i="2"/>
  <c r="A12404" i="2"/>
  <c r="A12405" i="2"/>
  <c r="A12406" i="2"/>
  <c r="A12407" i="2"/>
  <c r="A12408" i="2"/>
  <c r="A12409" i="2"/>
  <c r="A12410" i="2"/>
  <c r="A12411" i="2"/>
  <c r="A12412" i="2"/>
  <c r="A12413" i="2"/>
  <c r="A12414" i="2"/>
  <c r="A12415" i="2"/>
  <c r="A12416" i="2"/>
  <c r="A12417" i="2"/>
  <c r="A12418" i="2"/>
  <c r="A12419" i="2"/>
  <c r="A12420" i="2"/>
  <c r="A12421" i="2"/>
  <c r="A12422" i="2"/>
  <c r="A12423" i="2"/>
  <c r="A12424" i="2"/>
  <c r="A12425" i="2"/>
  <c r="A12426" i="2"/>
  <c r="A12427" i="2"/>
  <c r="A12428" i="2"/>
  <c r="A12429" i="2"/>
  <c r="A12430" i="2"/>
  <c r="A12431" i="2"/>
  <c r="A12432" i="2"/>
  <c r="A12433" i="2"/>
  <c r="A12434" i="2"/>
  <c r="A12435" i="2"/>
  <c r="A12436" i="2"/>
  <c r="A12437" i="2"/>
  <c r="A12438" i="2"/>
  <c r="A12439" i="2"/>
  <c r="A12440" i="2"/>
  <c r="A12441" i="2"/>
  <c r="A12442" i="2"/>
  <c r="A12443" i="2"/>
  <c r="A12444" i="2"/>
  <c r="A12445" i="2"/>
  <c r="A12446" i="2"/>
  <c r="A12447" i="2"/>
  <c r="A12448" i="2"/>
  <c r="A12449" i="2"/>
  <c r="A12450" i="2"/>
  <c r="A12451" i="2"/>
  <c r="A12452" i="2"/>
  <c r="A12453" i="2"/>
  <c r="A12454" i="2"/>
  <c r="A12455" i="2"/>
  <c r="A12456" i="2"/>
  <c r="A12457" i="2"/>
  <c r="A12458" i="2"/>
  <c r="A12459" i="2"/>
  <c r="A12460" i="2"/>
  <c r="A12461" i="2"/>
  <c r="A12462" i="2"/>
  <c r="A12463" i="2"/>
  <c r="A12464" i="2"/>
  <c r="A12465" i="2"/>
  <c r="A12466" i="2"/>
  <c r="A12467" i="2"/>
  <c r="A12468" i="2"/>
  <c r="A12469" i="2"/>
  <c r="A12470" i="2"/>
  <c r="A12471" i="2"/>
  <c r="A12472" i="2"/>
  <c r="A12473" i="2"/>
  <c r="A12474" i="2"/>
  <c r="A12475" i="2"/>
  <c r="A12476" i="2"/>
  <c r="A12477" i="2"/>
  <c r="A12478" i="2"/>
  <c r="A12479" i="2"/>
  <c r="A12480" i="2"/>
  <c r="A12481" i="2"/>
  <c r="A12482" i="2"/>
  <c r="A12483" i="2"/>
  <c r="A12484" i="2"/>
  <c r="A12485" i="2"/>
  <c r="A12486" i="2"/>
  <c r="A12487" i="2"/>
  <c r="A12488" i="2"/>
  <c r="A12489" i="2"/>
  <c r="A12490" i="2"/>
  <c r="A12491" i="2"/>
  <c r="A12492" i="2"/>
  <c r="A12493" i="2"/>
  <c r="A12494" i="2"/>
  <c r="A12495" i="2"/>
  <c r="A12496" i="2"/>
  <c r="A12497" i="2"/>
  <c r="A12498" i="2"/>
  <c r="A12499" i="2"/>
  <c r="A12500" i="2"/>
  <c r="A12501" i="2"/>
  <c r="A12502" i="2"/>
  <c r="A12503" i="2"/>
  <c r="A12504" i="2"/>
  <c r="A12505" i="2"/>
  <c r="A12506" i="2"/>
  <c r="A12507" i="2"/>
  <c r="A12508" i="2"/>
  <c r="A12509" i="2"/>
  <c r="A12510" i="2"/>
  <c r="A12511" i="2"/>
  <c r="A12512" i="2"/>
  <c r="A12513" i="2"/>
  <c r="A12514" i="2"/>
  <c r="A12515" i="2"/>
  <c r="A12516" i="2"/>
  <c r="A12517" i="2"/>
  <c r="A12518" i="2"/>
  <c r="A12519" i="2"/>
  <c r="A12520" i="2"/>
  <c r="A12521" i="2"/>
  <c r="A12522" i="2"/>
  <c r="A12523" i="2"/>
  <c r="A12524" i="2"/>
  <c r="A12525" i="2"/>
  <c r="A12526" i="2"/>
  <c r="A12527" i="2"/>
  <c r="A12528" i="2"/>
  <c r="A12529" i="2"/>
  <c r="A12530" i="2"/>
  <c r="A12531" i="2"/>
  <c r="A12532" i="2"/>
  <c r="A12533" i="2"/>
  <c r="A12534" i="2"/>
  <c r="A12535" i="2"/>
  <c r="A12536" i="2"/>
  <c r="A12537" i="2"/>
  <c r="A12538" i="2"/>
  <c r="A12539" i="2"/>
  <c r="A12540" i="2"/>
  <c r="A12541" i="2"/>
  <c r="A12542" i="2"/>
  <c r="A12543" i="2"/>
  <c r="A12544" i="2"/>
  <c r="A12545" i="2"/>
  <c r="A12546" i="2"/>
  <c r="A12547" i="2"/>
  <c r="A12548" i="2"/>
  <c r="A12549" i="2"/>
  <c r="A12550" i="2"/>
  <c r="A12551" i="2"/>
  <c r="A12552" i="2"/>
  <c r="A12553" i="2"/>
  <c r="A12554" i="2"/>
  <c r="A12555" i="2"/>
  <c r="A12556" i="2"/>
  <c r="A12557" i="2"/>
  <c r="A12558" i="2"/>
  <c r="A12559" i="2"/>
  <c r="A12560" i="2"/>
  <c r="A12561" i="2"/>
  <c r="A12562" i="2"/>
  <c r="A12563" i="2"/>
  <c r="A12564" i="2"/>
  <c r="A12565" i="2"/>
  <c r="A12566" i="2"/>
  <c r="A12567" i="2"/>
  <c r="A12568" i="2"/>
  <c r="A12569" i="2"/>
  <c r="A12570" i="2"/>
  <c r="A12571" i="2"/>
  <c r="A12572" i="2"/>
  <c r="A12573" i="2"/>
  <c r="A12574" i="2"/>
  <c r="A12575" i="2"/>
  <c r="A12576" i="2"/>
  <c r="A12577" i="2"/>
  <c r="A12578" i="2"/>
  <c r="A12579" i="2"/>
  <c r="A12580" i="2"/>
  <c r="A12581" i="2"/>
  <c r="A12582" i="2"/>
  <c r="A12583" i="2"/>
  <c r="A12584" i="2"/>
  <c r="A12585" i="2"/>
  <c r="A12586" i="2"/>
  <c r="A12587" i="2"/>
  <c r="A12588" i="2"/>
  <c r="A12589" i="2"/>
  <c r="A12590" i="2"/>
  <c r="A12591" i="2"/>
  <c r="A12592" i="2"/>
  <c r="A12593" i="2"/>
  <c r="A12594" i="2"/>
  <c r="A12595" i="2"/>
  <c r="A12596" i="2"/>
  <c r="A12597" i="2"/>
  <c r="A12598" i="2"/>
  <c r="A12599" i="2"/>
  <c r="A12600" i="2"/>
  <c r="A12601" i="2"/>
  <c r="A12602" i="2"/>
  <c r="A12603" i="2"/>
  <c r="A12604" i="2"/>
  <c r="A12605" i="2"/>
  <c r="A12606" i="2"/>
  <c r="A12607" i="2"/>
  <c r="A12608" i="2"/>
  <c r="A12609" i="2"/>
  <c r="A12610" i="2"/>
  <c r="A12611" i="2"/>
  <c r="A12612" i="2"/>
  <c r="A12613" i="2"/>
  <c r="A12614" i="2"/>
  <c r="A12615" i="2"/>
  <c r="A12616" i="2"/>
  <c r="A12617" i="2"/>
  <c r="A12618" i="2"/>
  <c r="A12619" i="2"/>
  <c r="A12620" i="2"/>
  <c r="A12621" i="2"/>
  <c r="A12622" i="2"/>
  <c r="A12623" i="2"/>
  <c r="A12624" i="2"/>
  <c r="A12625" i="2"/>
  <c r="A12626" i="2"/>
  <c r="A12627" i="2"/>
  <c r="A12628" i="2"/>
  <c r="A12629" i="2"/>
  <c r="A12630" i="2"/>
  <c r="A12631" i="2"/>
  <c r="A12632" i="2"/>
  <c r="A12633" i="2"/>
  <c r="A12634" i="2"/>
  <c r="A12635" i="2"/>
  <c r="A12636" i="2"/>
  <c r="A12637" i="2"/>
  <c r="A12638" i="2"/>
  <c r="A12639" i="2"/>
  <c r="A12640" i="2"/>
  <c r="A12641" i="2"/>
  <c r="A12642" i="2"/>
  <c r="A12643" i="2"/>
  <c r="A12644" i="2"/>
  <c r="A12645" i="2"/>
  <c r="A12646" i="2"/>
  <c r="A12647" i="2"/>
  <c r="A12648" i="2"/>
  <c r="A12649" i="2"/>
  <c r="A12650" i="2"/>
  <c r="A12651" i="2"/>
  <c r="A12652" i="2"/>
  <c r="A12653" i="2"/>
  <c r="A12654" i="2"/>
  <c r="A12655" i="2"/>
  <c r="A12656" i="2"/>
  <c r="A12657" i="2"/>
  <c r="A12658" i="2"/>
  <c r="A12659" i="2"/>
  <c r="A12660" i="2"/>
  <c r="A12661" i="2"/>
  <c r="A12662" i="2"/>
  <c r="A12663" i="2"/>
  <c r="A12664" i="2"/>
  <c r="A12665" i="2"/>
  <c r="A12666" i="2"/>
  <c r="A12667" i="2"/>
  <c r="A12668" i="2"/>
  <c r="A12669" i="2"/>
  <c r="A12670" i="2"/>
  <c r="A12671" i="2"/>
  <c r="A12672" i="2"/>
  <c r="A12673" i="2"/>
  <c r="A12674" i="2"/>
  <c r="A12675" i="2"/>
  <c r="A12676" i="2"/>
  <c r="A12677" i="2"/>
  <c r="A12678" i="2"/>
  <c r="A12679" i="2"/>
  <c r="A12680" i="2"/>
  <c r="A12681" i="2"/>
  <c r="A12682" i="2"/>
  <c r="A12683" i="2"/>
  <c r="A12684" i="2"/>
  <c r="A12685" i="2"/>
  <c r="A12686" i="2"/>
  <c r="A12687" i="2"/>
  <c r="A12688" i="2"/>
  <c r="A12689" i="2"/>
  <c r="A12690" i="2"/>
  <c r="A12691" i="2"/>
  <c r="A12692" i="2"/>
  <c r="A12693" i="2"/>
  <c r="A12694" i="2"/>
  <c r="A12695" i="2"/>
  <c r="A12696" i="2"/>
  <c r="A12697" i="2"/>
  <c r="A12698" i="2"/>
  <c r="A12699" i="2"/>
  <c r="A12700" i="2"/>
  <c r="A12701" i="2"/>
  <c r="A12702" i="2"/>
  <c r="A12703" i="2"/>
  <c r="A12704" i="2"/>
  <c r="A12705" i="2"/>
  <c r="A12706" i="2"/>
  <c r="A12707" i="2"/>
  <c r="A12708" i="2"/>
  <c r="A12709" i="2"/>
  <c r="A12710" i="2"/>
  <c r="A12711" i="2"/>
  <c r="A12712" i="2"/>
  <c r="A12713" i="2"/>
  <c r="A12714" i="2"/>
  <c r="A12715" i="2"/>
  <c r="A12716" i="2"/>
  <c r="A12717" i="2"/>
  <c r="A12718" i="2"/>
  <c r="A12719" i="2"/>
  <c r="A12720" i="2"/>
  <c r="A12721" i="2"/>
  <c r="A12722" i="2"/>
  <c r="A12723" i="2"/>
  <c r="A12724" i="2"/>
  <c r="A12725" i="2"/>
  <c r="A12726" i="2"/>
  <c r="A12727" i="2"/>
  <c r="A12728" i="2"/>
  <c r="A12729" i="2"/>
  <c r="A12730" i="2"/>
  <c r="A12731" i="2"/>
  <c r="A12732" i="2"/>
  <c r="A12733" i="2"/>
  <c r="A12734" i="2"/>
  <c r="A12735" i="2"/>
  <c r="A12736" i="2"/>
  <c r="A12737" i="2"/>
  <c r="A12738" i="2"/>
  <c r="A12739" i="2"/>
  <c r="A12740" i="2"/>
  <c r="A12741" i="2"/>
  <c r="A12742" i="2"/>
  <c r="A12743" i="2"/>
  <c r="A12744" i="2"/>
  <c r="A12745" i="2"/>
  <c r="A12746" i="2"/>
  <c r="A12747" i="2"/>
  <c r="A12748" i="2"/>
  <c r="A12749" i="2"/>
  <c r="A12750" i="2"/>
  <c r="A12751" i="2"/>
  <c r="A12752" i="2"/>
  <c r="A12753" i="2"/>
  <c r="A12754" i="2"/>
  <c r="A12755" i="2"/>
  <c r="A12756" i="2"/>
  <c r="A12757" i="2"/>
  <c r="A12758" i="2"/>
  <c r="A12759" i="2"/>
  <c r="A12760" i="2"/>
  <c r="A12761" i="2"/>
  <c r="A12762" i="2"/>
  <c r="A12763" i="2"/>
  <c r="A12764" i="2"/>
  <c r="A12765" i="2"/>
  <c r="A12766" i="2"/>
  <c r="A12767" i="2"/>
  <c r="A12768" i="2"/>
  <c r="A12769" i="2"/>
  <c r="A12770" i="2"/>
  <c r="A12771" i="2"/>
  <c r="A12772" i="2"/>
  <c r="A12773" i="2"/>
  <c r="A12774" i="2"/>
  <c r="A12775" i="2"/>
  <c r="A12776" i="2"/>
  <c r="A12777" i="2"/>
  <c r="A12778" i="2"/>
  <c r="A12779" i="2"/>
  <c r="A12780" i="2"/>
  <c r="A12781" i="2"/>
  <c r="A12782" i="2"/>
  <c r="A12783" i="2"/>
  <c r="A12784" i="2"/>
  <c r="A12785" i="2"/>
  <c r="A12786" i="2"/>
  <c r="A12787" i="2"/>
  <c r="A12788" i="2"/>
  <c r="A12789" i="2"/>
  <c r="A12790" i="2"/>
  <c r="A12791" i="2"/>
  <c r="A12792" i="2"/>
  <c r="A12793" i="2"/>
  <c r="A12794" i="2"/>
  <c r="A12795" i="2"/>
  <c r="A12796" i="2"/>
  <c r="A12797" i="2"/>
  <c r="A12798" i="2"/>
  <c r="A12799" i="2"/>
  <c r="A12800" i="2"/>
  <c r="A12801" i="2"/>
  <c r="A12802" i="2"/>
  <c r="A12803" i="2"/>
  <c r="A12804" i="2"/>
  <c r="A12805" i="2"/>
  <c r="A12806" i="2"/>
  <c r="A12807" i="2"/>
  <c r="A12808" i="2"/>
  <c r="A12809" i="2"/>
  <c r="A12810" i="2"/>
  <c r="A12811" i="2"/>
  <c r="A12812" i="2"/>
  <c r="A12813" i="2"/>
  <c r="A12814" i="2"/>
  <c r="A12815" i="2"/>
  <c r="A12816" i="2"/>
  <c r="A12817" i="2"/>
  <c r="A12818" i="2"/>
  <c r="A12819" i="2"/>
  <c r="A12820" i="2"/>
  <c r="A12821" i="2"/>
  <c r="A12822" i="2"/>
  <c r="A12823" i="2"/>
  <c r="A12824" i="2"/>
  <c r="A12825" i="2"/>
  <c r="A12826" i="2"/>
  <c r="A12827" i="2"/>
  <c r="A12828" i="2"/>
  <c r="A12829" i="2"/>
  <c r="A12830" i="2"/>
  <c r="A12831" i="2"/>
  <c r="A12832" i="2"/>
  <c r="A12833" i="2"/>
  <c r="A12834" i="2"/>
  <c r="A12835" i="2"/>
  <c r="A12836" i="2"/>
  <c r="A12837" i="2"/>
  <c r="A12838" i="2"/>
  <c r="A12839" i="2"/>
  <c r="A12840" i="2"/>
  <c r="A12841" i="2"/>
  <c r="A12842" i="2"/>
  <c r="A12843" i="2"/>
  <c r="A12844" i="2"/>
  <c r="A12845" i="2"/>
  <c r="A12846" i="2"/>
  <c r="A12847" i="2"/>
  <c r="A12848" i="2"/>
  <c r="A12849" i="2"/>
  <c r="A12850" i="2"/>
  <c r="A12851" i="2"/>
  <c r="A12852" i="2"/>
  <c r="A12853" i="2"/>
  <c r="A12854" i="2"/>
  <c r="A12855" i="2"/>
  <c r="A12856" i="2"/>
  <c r="A12857" i="2"/>
  <c r="A12858" i="2"/>
  <c r="A12859" i="2"/>
  <c r="A12860" i="2"/>
  <c r="A12861" i="2"/>
  <c r="A12862" i="2"/>
  <c r="A12863" i="2"/>
  <c r="A12864" i="2"/>
  <c r="A12865" i="2"/>
  <c r="A12866" i="2"/>
  <c r="A12867" i="2"/>
  <c r="A12868" i="2"/>
  <c r="A12869" i="2"/>
  <c r="A12870" i="2"/>
  <c r="A12871" i="2"/>
  <c r="A12872" i="2"/>
  <c r="A12873" i="2"/>
  <c r="A12874" i="2"/>
  <c r="A12875" i="2"/>
  <c r="A12876" i="2"/>
  <c r="A12877" i="2"/>
  <c r="A12878" i="2"/>
  <c r="A12879" i="2"/>
  <c r="A12880" i="2"/>
  <c r="A12881" i="2"/>
  <c r="A12882" i="2"/>
  <c r="A12883" i="2"/>
  <c r="A12884" i="2"/>
  <c r="A12885" i="2"/>
  <c r="A12886" i="2"/>
  <c r="A12887" i="2"/>
  <c r="A12888" i="2"/>
  <c r="A12889" i="2"/>
  <c r="A12890" i="2"/>
  <c r="A12891" i="2"/>
  <c r="A12892" i="2"/>
  <c r="A12893" i="2"/>
  <c r="A12894" i="2"/>
  <c r="A12895" i="2"/>
  <c r="A12896" i="2"/>
  <c r="A12897" i="2"/>
  <c r="A12898" i="2"/>
  <c r="A12899" i="2"/>
  <c r="A12900" i="2"/>
  <c r="A12901" i="2"/>
  <c r="A12902" i="2"/>
  <c r="A12903" i="2"/>
  <c r="A12904" i="2"/>
  <c r="A12905" i="2"/>
  <c r="A12906" i="2"/>
  <c r="A12907" i="2"/>
  <c r="A12908" i="2"/>
  <c r="A12909" i="2"/>
  <c r="A12910" i="2"/>
  <c r="A12911" i="2"/>
  <c r="A12912" i="2"/>
  <c r="A12913" i="2"/>
  <c r="A12914" i="2"/>
  <c r="A12915" i="2"/>
  <c r="A12916" i="2"/>
  <c r="A12917" i="2"/>
  <c r="A12918" i="2"/>
  <c r="A12919" i="2"/>
  <c r="A12920" i="2"/>
  <c r="A12921" i="2"/>
  <c r="A12922" i="2"/>
  <c r="A12923" i="2"/>
  <c r="A12924" i="2"/>
  <c r="A12925" i="2"/>
  <c r="A12926" i="2"/>
  <c r="A12927" i="2"/>
  <c r="A12928" i="2"/>
  <c r="A12929" i="2"/>
  <c r="A12930" i="2"/>
  <c r="A12931" i="2"/>
  <c r="A12932" i="2"/>
  <c r="A12933" i="2"/>
  <c r="A12934" i="2"/>
  <c r="A12935" i="2"/>
  <c r="A12936" i="2"/>
  <c r="A12937" i="2"/>
  <c r="A12938" i="2"/>
  <c r="A12939" i="2"/>
  <c r="A12940" i="2"/>
  <c r="A12941" i="2"/>
  <c r="A12942" i="2"/>
  <c r="A12943" i="2"/>
  <c r="A12944" i="2"/>
  <c r="A12945" i="2"/>
  <c r="A12946" i="2"/>
  <c r="A12947" i="2"/>
  <c r="A12948" i="2"/>
  <c r="A12949" i="2"/>
  <c r="A12950" i="2"/>
  <c r="A12951" i="2"/>
  <c r="A12952" i="2"/>
  <c r="A12953" i="2"/>
  <c r="A12954" i="2"/>
  <c r="A12955" i="2"/>
  <c r="A12956" i="2"/>
  <c r="A12957" i="2"/>
  <c r="A12958" i="2"/>
  <c r="A12959" i="2"/>
  <c r="A12960" i="2"/>
  <c r="A12961" i="2"/>
  <c r="A12962" i="2"/>
  <c r="C199" i="1"/>
  <c r="E199" i="1" s="1" a="1"/>
  <c r="E199" i="1" s="1"/>
  <c r="C198" i="1"/>
  <c r="A218" i="1" l="1"/>
  <c r="E217" i="1" a="1"/>
  <c r="E217" i="1" s="1"/>
  <c r="A216" i="1"/>
  <c r="F216" i="1" a="1"/>
  <c r="F216" i="1" s="1"/>
  <c r="F213" i="1" a="1"/>
  <c r="F213" i="1" s="1"/>
  <c r="A210" i="1"/>
  <c r="F210" i="1" a="1"/>
  <c r="F210" i="1" s="1"/>
  <c r="A208" i="1"/>
  <c r="A207" i="1"/>
  <c r="E207" i="1" a="1"/>
  <c r="E207" i="1" s="1"/>
  <c r="F205" i="1" a="1"/>
  <c r="F205" i="1" s="1"/>
  <c r="E204" i="1" a="1"/>
  <c r="E204" i="1" s="1"/>
  <c r="A204" i="1"/>
  <c r="A203" i="1"/>
  <c r="A214" i="1"/>
  <c r="A202" i="1"/>
  <c r="F203" i="1" a="1"/>
  <c r="F203" i="1" s="1"/>
  <c r="E203" i="1" a="1"/>
  <c r="E203" i="1" s="1"/>
  <c r="F202" i="1" a="1"/>
  <c r="F202" i="1" s="1"/>
  <c r="E202" i="1" a="1"/>
  <c r="E202" i="1" s="1"/>
  <c r="E201" i="1" a="1"/>
  <c r="E201" i="1" s="1"/>
  <c r="E200" i="1" a="1"/>
  <c r="E200" i="1" s="1"/>
  <c r="A198" i="1"/>
  <c r="E218" i="1" a="1"/>
  <c r="E218" i="1" s="1"/>
  <c r="E214" i="1" a="1"/>
  <c r="E214" i="1" s="1"/>
  <c r="A213" i="1"/>
  <c r="F214" i="1" a="1"/>
  <c r="F214" i="1" s="1"/>
  <c r="E215" i="1" a="1"/>
  <c r="E215" i="1" s="1"/>
  <c r="A217" i="1"/>
  <c r="A215" i="1"/>
  <c r="F215" i="1" a="1"/>
  <c r="F215" i="1" s="1"/>
  <c r="F218" i="1" a="1"/>
  <c r="F218" i="1" s="1"/>
  <c r="E209" i="1" a="1"/>
  <c r="E209" i="1" s="1"/>
  <c r="F208" i="1" a="1"/>
  <c r="F208" i="1" s="1"/>
  <c r="A205" i="1"/>
  <c r="E213" i="1" a="1"/>
  <c r="E213" i="1" s="1"/>
  <c r="A211" i="1"/>
  <c r="E208" i="1" a="1"/>
  <c r="E208" i="1" s="1"/>
  <c r="F207" i="1" a="1"/>
  <c r="F207" i="1" s="1"/>
  <c r="F206" i="1" a="1"/>
  <c r="F206" i="1" s="1"/>
  <c r="F212" i="1" a="1"/>
  <c r="F212" i="1" s="1"/>
  <c r="A209" i="1"/>
  <c r="E206" i="1" a="1"/>
  <c r="E206" i="1" s="1"/>
  <c r="E211" i="1" a="1"/>
  <c r="E211" i="1" s="1"/>
  <c r="A206" i="1"/>
  <c r="A212" i="1"/>
  <c r="A199" i="1"/>
  <c r="A200" i="1"/>
  <c r="A201" i="1"/>
  <c r="F198" i="1" a="1"/>
  <c r="F198" i="1" s="1"/>
  <c r="F199" i="1" a="1"/>
  <c r="F199" i="1" s="1"/>
  <c r="E198" i="1" a="1"/>
  <c r="E198" i="1" s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9389" i="2"/>
  <c r="A9390" i="2"/>
  <c r="A9391" i="2"/>
  <c r="A9392" i="2"/>
  <c r="A9393" i="2"/>
  <c r="A9394" i="2"/>
  <c r="A9395" i="2"/>
  <c r="A9396" i="2"/>
  <c r="A9397" i="2"/>
  <c r="A9398" i="2"/>
  <c r="A9399" i="2"/>
  <c r="A9400" i="2"/>
  <c r="A9401" i="2"/>
  <c r="A9402" i="2"/>
  <c r="A9403" i="2"/>
  <c r="A9404" i="2"/>
  <c r="A9405" i="2"/>
  <c r="A9406" i="2"/>
  <c r="A9407" i="2"/>
  <c r="A9408" i="2"/>
  <c r="A9409" i="2"/>
  <c r="A9410" i="2"/>
  <c r="A9411" i="2"/>
  <c r="A9412" i="2"/>
  <c r="A9413" i="2"/>
  <c r="A9414" i="2"/>
  <c r="A9415" i="2"/>
  <c r="A9416" i="2"/>
  <c r="A9417" i="2"/>
  <c r="A9418" i="2"/>
  <c r="A9419" i="2"/>
  <c r="A9420" i="2"/>
  <c r="A9421" i="2"/>
  <c r="A9422" i="2"/>
  <c r="A9423" i="2"/>
  <c r="A9424" i="2"/>
  <c r="A9425" i="2"/>
  <c r="A9426" i="2"/>
  <c r="A9427" i="2"/>
  <c r="A9428" i="2"/>
  <c r="A9429" i="2"/>
  <c r="A9430" i="2"/>
  <c r="A9431" i="2"/>
  <c r="A9432" i="2"/>
  <c r="A9433" i="2"/>
  <c r="A9434" i="2"/>
  <c r="A9435" i="2"/>
  <c r="A9436" i="2"/>
  <c r="A9437" i="2"/>
  <c r="A9438" i="2"/>
  <c r="A9439" i="2"/>
  <c r="A9440" i="2"/>
  <c r="A9441" i="2"/>
  <c r="A9442" i="2"/>
  <c r="A9443" i="2"/>
  <c r="A9444" i="2"/>
  <c r="A9445" i="2"/>
  <c r="A9446" i="2"/>
  <c r="A9447" i="2"/>
  <c r="A9448" i="2"/>
  <c r="A9449" i="2"/>
  <c r="A9450" i="2"/>
  <c r="A9451" i="2"/>
  <c r="A9452" i="2"/>
  <c r="A9453" i="2"/>
  <c r="A9454" i="2"/>
  <c r="A9455" i="2"/>
  <c r="A9456" i="2"/>
  <c r="A9457" i="2"/>
  <c r="A9458" i="2"/>
  <c r="A9459" i="2"/>
  <c r="A9460" i="2"/>
  <c r="A9461" i="2"/>
  <c r="A9462" i="2"/>
  <c r="A9463" i="2"/>
  <c r="A9464" i="2"/>
  <c r="A9465" i="2"/>
  <c r="A9466" i="2"/>
  <c r="A9467" i="2"/>
  <c r="A9468" i="2"/>
  <c r="A9469" i="2"/>
  <c r="A9470" i="2"/>
  <c r="A9471" i="2"/>
  <c r="A9472" i="2"/>
  <c r="A9473" i="2"/>
  <c r="A9474" i="2"/>
  <c r="A9475" i="2"/>
  <c r="A9476" i="2"/>
  <c r="A9477" i="2"/>
  <c r="A9478" i="2"/>
  <c r="A9479" i="2"/>
  <c r="A9480" i="2"/>
  <c r="A9481" i="2"/>
  <c r="A9482" i="2"/>
  <c r="A9483" i="2"/>
  <c r="A9484" i="2"/>
  <c r="A9485" i="2"/>
  <c r="A9486" i="2"/>
  <c r="A9487" i="2"/>
  <c r="A9488" i="2"/>
  <c r="A9489" i="2"/>
  <c r="A9490" i="2"/>
  <c r="A9491" i="2"/>
  <c r="A9492" i="2"/>
  <c r="A9493" i="2"/>
  <c r="A9494" i="2"/>
  <c r="A9495" i="2"/>
  <c r="A9496" i="2"/>
  <c r="A9497" i="2"/>
  <c r="A9498" i="2"/>
  <c r="A9499" i="2"/>
  <c r="A9500" i="2"/>
  <c r="A9501" i="2"/>
  <c r="A9502" i="2"/>
  <c r="A9503" i="2"/>
  <c r="A9504" i="2"/>
  <c r="A9505" i="2"/>
  <c r="A9506" i="2"/>
  <c r="A9507" i="2"/>
  <c r="A9508" i="2"/>
  <c r="A9509" i="2"/>
  <c r="A9510" i="2"/>
  <c r="A9511" i="2"/>
  <c r="A9512" i="2"/>
  <c r="A9513" i="2"/>
  <c r="A9514" i="2"/>
  <c r="A9515" i="2"/>
  <c r="A9516" i="2"/>
  <c r="A9517" i="2"/>
  <c r="A9518" i="2"/>
  <c r="A9519" i="2"/>
  <c r="A9520" i="2"/>
  <c r="A9521" i="2"/>
  <c r="A9522" i="2"/>
  <c r="A9523" i="2"/>
  <c r="A9524" i="2"/>
  <c r="A9525" i="2"/>
  <c r="A9526" i="2"/>
  <c r="A9527" i="2"/>
  <c r="A9528" i="2"/>
  <c r="A9529" i="2"/>
  <c r="A9530" i="2"/>
  <c r="A9531" i="2"/>
  <c r="A9532" i="2"/>
  <c r="A9533" i="2"/>
  <c r="A9534" i="2"/>
  <c r="A9535" i="2"/>
  <c r="A9536" i="2"/>
  <c r="A9537" i="2"/>
  <c r="A9538" i="2"/>
  <c r="A9539" i="2"/>
  <c r="A9540" i="2"/>
  <c r="A9541" i="2"/>
  <c r="A9542" i="2"/>
  <c r="A9543" i="2"/>
  <c r="A9544" i="2"/>
  <c r="A9545" i="2"/>
  <c r="A9546" i="2"/>
  <c r="A9547" i="2"/>
  <c r="A9548" i="2"/>
  <c r="A9549" i="2"/>
  <c r="A9550" i="2"/>
  <c r="A9551" i="2"/>
  <c r="A9552" i="2"/>
  <c r="A9553" i="2"/>
  <c r="A9554" i="2"/>
  <c r="A9555" i="2"/>
  <c r="A9556" i="2"/>
  <c r="A9557" i="2"/>
  <c r="A9558" i="2"/>
  <c r="A9559" i="2"/>
  <c r="A9560" i="2"/>
  <c r="A9561" i="2"/>
  <c r="A9562" i="2"/>
  <c r="A9563" i="2"/>
  <c r="A9564" i="2"/>
  <c r="A9565" i="2"/>
  <c r="A9566" i="2"/>
  <c r="A9567" i="2"/>
  <c r="A9568" i="2"/>
  <c r="A9569" i="2"/>
  <c r="A9570" i="2"/>
  <c r="A9571" i="2"/>
  <c r="A9572" i="2"/>
  <c r="A9573" i="2"/>
  <c r="A9574" i="2"/>
  <c r="A9575" i="2"/>
  <c r="A9576" i="2"/>
  <c r="A9577" i="2"/>
  <c r="A9578" i="2"/>
  <c r="A9579" i="2"/>
  <c r="A9580" i="2"/>
  <c r="A9581" i="2"/>
  <c r="A9582" i="2"/>
  <c r="A9583" i="2"/>
  <c r="A9584" i="2"/>
  <c r="A9585" i="2"/>
  <c r="A9586" i="2"/>
  <c r="A9587" i="2"/>
  <c r="A9588" i="2"/>
  <c r="A9589" i="2"/>
  <c r="A9590" i="2"/>
  <c r="A9591" i="2"/>
  <c r="A9592" i="2"/>
  <c r="A9593" i="2"/>
  <c r="A9594" i="2"/>
  <c r="A9595" i="2"/>
  <c r="A9596" i="2"/>
  <c r="A9597" i="2"/>
  <c r="A9598" i="2"/>
  <c r="A9599" i="2"/>
  <c r="A9600" i="2"/>
  <c r="A9601" i="2"/>
  <c r="A9602" i="2"/>
  <c r="A9603" i="2"/>
  <c r="A9604" i="2"/>
  <c r="A9605" i="2"/>
  <c r="A9606" i="2"/>
  <c r="A9607" i="2"/>
  <c r="A9608" i="2"/>
  <c r="A9609" i="2"/>
  <c r="A9610" i="2"/>
  <c r="A9611" i="2"/>
  <c r="A9612" i="2"/>
  <c r="A9613" i="2"/>
  <c r="A9614" i="2"/>
  <c r="A9615" i="2"/>
  <c r="A9616" i="2"/>
  <c r="A9617" i="2"/>
  <c r="A9618" i="2"/>
  <c r="A9619" i="2"/>
  <c r="A9620" i="2"/>
  <c r="A9621" i="2"/>
  <c r="A9622" i="2"/>
  <c r="A9623" i="2"/>
  <c r="A9624" i="2"/>
  <c r="A9625" i="2"/>
  <c r="A9626" i="2"/>
  <c r="A9627" i="2"/>
  <c r="A9628" i="2"/>
  <c r="A9629" i="2"/>
  <c r="A9630" i="2"/>
  <c r="A9631" i="2"/>
  <c r="A9632" i="2"/>
  <c r="A9633" i="2"/>
  <c r="A9634" i="2"/>
  <c r="A9635" i="2"/>
  <c r="A9636" i="2"/>
  <c r="A9637" i="2"/>
  <c r="A9638" i="2"/>
  <c r="A9639" i="2"/>
  <c r="A9640" i="2"/>
  <c r="A9641" i="2"/>
  <c r="A9642" i="2"/>
  <c r="A9643" i="2"/>
  <c r="A9644" i="2"/>
  <c r="A9645" i="2"/>
  <c r="A9646" i="2"/>
  <c r="A9647" i="2"/>
  <c r="A9648" i="2"/>
  <c r="A9649" i="2"/>
  <c r="A9650" i="2"/>
  <c r="A9651" i="2"/>
  <c r="A9652" i="2"/>
  <c r="A9653" i="2"/>
  <c r="A9654" i="2"/>
  <c r="A9655" i="2"/>
  <c r="A9656" i="2"/>
  <c r="A9657" i="2"/>
  <c r="A9658" i="2"/>
  <c r="A9659" i="2"/>
  <c r="A9660" i="2"/>
  <c r="A9661" i="2"/>
  <c r="A9662" i="2"/>
  <c r="A9663" i="2"/>
  <c r="A9664" i="2"/>
  <c r="A9665" i="2"/>
  <c r="A9666" i="2"/>
  <c r="A9667" i="2"/>
  <c r="A9668" i="2"/>
  <c r="A9669" i="2"/>
  <c r="A9670" i="2"/>
  <c r="A9671" i="2"/>
  <c r="A9672" i="2"/>
  <c r="A9673" i="2"/>
  <c r="A9674" i="2"/>
  <c r="A9675" i="2"/>
  <c r="A9676" i="2"/>
  <c r="A9677" i="2"/>
  <c r="A9678" i="2"/>
  <c r="A9679" i="2"/>
  <c r="A9680" i="2"/>
  <c r="A9681" i="2"/>
  <c r="A9682" i="2"/>
  <c r="A9683" i="2"/>
  <c r="A9684" i="2"/>
  <c r="A9685" i="2"/>
  <c r="A9686" i="2"/>
  <c r="A9687" i="2"/>
  <c r="A9688" i="2"/>
  <c r="A9689" i="2"/>
  <c r="A9690" i="2"/>
  <c r="A9691" i="2"/>
  <c r="A9692" i="2"/>
  <c r="A9693" i="2"/>
  <c r="A9694" i="2"/>
  <c r="A9695" i="2"/>
  <c r="A9696" i="2"/>
  <c r="A9697" i="2"/>
  <c r="A9698" i="2"/>
  <c r="A9699" i="2"/>
  <c r="A9700" i="2"/>
  <c r="A9701" i="2"/>
  <c r="A9702" i="2"/>
  <c r="A9703" i="2"/>
  <c r="A9704" i="2"/>
  <c r="A9705" i="2"/>
  <c r="A9706" i="2"/>
  <c r="A9707" i="2"/>
  <c r="A9708" i="2"/>
  <c r="A9709" i="2"/>
  <c r="A9710" i="2"/>
  <c r="A9711" i="2"/>
  <c r="A9712" i="2"/>
  <c r="A9713" i="2"/>
  <c r="A9714" i="2"/>
  <c r="A9715" i="2"/>
  <c r="A9716" i="2"/>
  <c r="A9717" i="2"/>
  <c r="A9718" i="2"/>
  <c r="A9719" i="2"/>
  <c r="A9720" i="2"/>
  <c r="A9721" i="2"/>
  <c r="A9722" i="2"/>
  <c r="A9723" i="2"/>
  <c r="A9724" i="2"/>
  <c r="A9725" i="2"/>
  <c r="A9726" i="2"/>
  <c r="A9727" i="2"/>
  <c r="A9728" i="2"/>
  <c r="A9729" i="2"/>
  <c r="A9730" i="2"/>
  <c r="A9731" i="2"/>
  <c r="A9732" i="2"/>
  <c r="A9733" i="2"/>
  <c r="A9734" i="2"/>
  <c r="A9735" i="2"/>
  <c r="A9736" i="2"/>
  <c r="A9737" i="2"/>
  <c r="A9738" i="2"/>
  <c r="A9739" i="2"/>
  <c r="A9740" i="2"/>
  <c r="A9741" i="2"/>
  <c r="A9742" i="2"/>
  <c r="A9743" i="2"/>
  <c r="A9744" i="2"/>
  <c r="A9745" i="2"/>
  <c r="A9746" i="2"/>
  <c r="A9747" i="2"/>
  <c r="A9748" i="2"/>
  <c r="A9749" i="2"/>
  <c r="A9750" i="2"/>
  <c r="A9751" i="2"/>
  <c r="A9752" i="2"/>
  <c r="A9753" i="2"/>
  <c r="A9754" i="2"/>
  <c r="A9755" i="2"/>
  <c r="A9756" i="2"/>
  <c r="A9757" i="2"/>
  <c r="A9758" i="2"/>
  <c r="A9759" i="2"/>
  <c r="A9760" i="2"/>
  <c r="A9761" i="2"/>
  <c r="A9762" i="2"/>
  <c r="A9763" i="2"/>
  <c r="A9764" i="2"/>
  <c r="A9765" i="2"/>
  <c r="A9766" i="2"/>
  <c r="A9767" i="2"/>
  <c r="A9768" i="2"/>
  <c r="A9769" i="2"/>
  <c r="A9770" i="2"/>
  <c r="A9771" i="2"/>
  <c r="A9772" i="2"/>
  <c r="A9773" i="2"/>
  <c r="A9774" i="2"/>
  <c r="A9775" i="2"/>
  <c r="A9776" i="2"/>
  <c r="A9777" i="2"/>
  <c r="A9778" i="2"/>
  <c r="A9779" i="2"/>
  <c r="A9780" i="2"/>
  <c r="A9781" i="2"/>
  <c r="A9782" i="2"/>
  <c r="A9783" i="2"/>
  <c r="A9784" i="2"/>
  <c r="A9785" i="2"/>
  <c r="A9786" i="2"/>
  <c r="A9787" i="2"/>
  <c r="A9788" i="2"/>
  <c r="A9789" i="2"/>
  <c r="A9790" i="2"/>
  <c r="A9791" i="2"/>
  <c r="A9792" i="2"/>
  <c r="A9793" i="2"/>
  <c r="A9794" i="2"/>
  <c r="A9795" i="2"/>
  <c r="A9796" i="2"/>
  <c r="A9797" i="2"/>
  <c r="A9798" i="2"/>
  <c r="A9799" i="2"/>
  <c r="A9800" i="2"/>
  <c r="A9801" i="2"/>
  <c r="A9802" i="2"/>
  <c r="A9803" i="2"/>
  <c r="A9804" i="2"/>
  <c r="A9805" i="2"/>
  <c r="A9806" i="2"/>
  <c r="A9807" i="2"/>
  <c r="A9808" i="2"/>
  <c r="A9809" i="2"/>
  <c r="A9810" i="2"/>
  <c r="A9811" i="2"/>
  <c r="A9812" i="2"/>
  <c r="A9813" i="2"/>
  <c r="A9814" i="2"/>
  <c r="A9815" i="2"/>
  <c r="A9816" i="2"/>
  <c r="A9817" i="2"/>
  <c r="A9818" i="2"/>
  <c r="A9819" i="2"/>
  <c r="A9820" i="2"/>
  <c r="A9821" i="2"/>
  <c r="A9822" i="2"/>
  <c r="A9823" i="2"/>
  <c r="A9824" i="2"/>
  <c r="A9825" i="2"/>
  <c r="A9826" i="2"/>
  <c r="A9827" i="2"/>
  <c r="A9828" i="2"/>
  <c r="A9829" i="2"/>
  <c r="A9830" i="2"/>
  <c r="A9831" i="2"/>
  <c r="A9832" i="2"/>
  <c r="A9833" i="2"/>
  <c r="A9834" i="2"/>
  <c r="A9835" i="2"/>
  <c r="A9836" i="2"/>
  <c r="A9837" i="2"/>
  <c r="A9838" i="2"/>
  <c r="A9839" i="2"/>
  <c r="A9840" i="2"/>
  <c r="A9841" i="2"/>
  <c r="A9842" i="2"/>
  <c r="A9843" i="2"/>
  <c r="A9844" i="2"/>
  <c r="A9845" i="2"/>
  <c r="A9846" i="2"/>
  <c r="A9847" i="2"/>
  <c r="A9848" i="2"/>
  <c r="A9849" i="2"/>
  <c r="A9850" i="2"/>
  <c r="A9851" i="2"/>
  <c r="A9852" i="2"/>
  <c r="A9853" i="2"/>
  <c r="A9854" i="2"/>
  <c r="A9855" i="2"/>
  <c r="A9856" i="2"/>
  <c r="A9857" i="2"/>
  <c r="A9858" i="2"/>
  <c r="A9859" i="2"/>
  <c r="A9860" i="2"/>
  <c r="A9861" i="2"/>
  <c r="A9862" i="2"/>
  <c r="A9863" i="2"/>
  <c r="A9864" i="2"/>
  <c r="A9865" i="2"/>
  <c r="A9866" i="2"/>
  <c r="A9867" i="2"/>
  <c r="A9868" i="2"/>
  <c r="A9869" i="2"/>
  <c r="A9870" i="2"/>
  <c r="A9871" i="2"/>
  <c r="A9872" i="2"/>
  <c r="A9873" i="2"/>
  <c r="A9874" i="2"/>
  <c r="A9875" i="2"/>
  <c r="A9876" i="2"/>
  <c r="A9877" i="2"/>
  <c r="A9878" i="2"/>
  <c r="A9879" i="2"/>
  <c r="A9880" i="2"/>
  <c r="A9881" i="2"/>
  <c r="A9882" i="2"/>
  <c r="A9883" i="2"/>
  <c r="A9884" i="2"/>
  <c r="A9885" i="2"/>
  <c r="A9886" i="2"/>
  <c r="A9887" i="2"/>
  <c r="A9888" i="2"/>
  <c r="A9889" i="2"/>
  <c r="A9890" i="2"/>
  <c r="A9891" i="2"/>
  <c r="A9892" i="2"/>
  <c r="A9893" i="2"/>
  <c r="A9894" i="2"/>
  <c r="A9895" i="2"/>
  <c r="A9896" i="2"/>
  <c r="A9897" i="2"/>
  <c r="A9898" i="2"/>
  <c r="A9899" i="2"/>
  <c r="A9900" i="2"/>
  <c r="A9901" i="2"/>
  <c r="A9902" i="2"/>
  <c r="A9903" i="2"/>
  <c r="A9904" i="2"/>
  <c r="A9905" i="2"/>
  <c r="A9906" i="2"/>
  <c r="A9907" i="2"/>
  <c r="A9908" i="2"/>
  <c r="A9909" i="2"/>
  <c r="A9910" i="2"/>
  <c r="A9911" i="2"/>
  <c r="A9912" i="2"/>
  <c r="A9913" i="2"/>
  <c r="A9914" i="2"/>
  <c r="A9915" i="2"/>
  <c r="A9916" i="2"/>
  <c r="A9917" i="2"/>
  <c r="A9918" i="2"/>
  <c r="A9919" i="2"/>
  <c r="A9920" i="2"/>
  <c r="A9921" i="2"/>
  <c r="A9922" i="2"/>
  <c r="A9923" i="2"/>
  <c r="A9924" i="2"/>
  <c r="A9925" i="2"/>
  <c r="A9926" i="2"/>
  <c r="A9927" i="2"/>
  <c r="A9928" i="2"/>
  <c r="A9929" i="2"/>
  <c r="A9930" i="2"/>
  <c r="A9931" i="2"/>
  <c r="A9932" i="2"/>
  <c r="A9933" i="2"/>
  <c r="A9934" i="2"/>
  <c r="A9935" i="2"/>
  <c r="A9936" i="2"/>
  <c r="A9937" i="2"/>
  <c r="A9938" i="2"/>
  <c r="A9939" i="2"/>
  <c r="A9940" i="2"/>
  <c r="A9941" i="2"/>
  <c r="A9942" i="2"/>
  <c r="A9943" i="2"/>
  <c r="A9944" i="2"/>
  <c r="A9945" i="2"/>
  <c r="A9946" i="2"/>
  <c r="A9947" i="2"/>
  <c r="A9948" i="2"/>
  <c r="A9949" i="2"/>
  <c r="A9950" i="2"/>
  <c r="A9951" i="2"/>
  <c r="A9952" i="2"/>
  <c r="A9953" i="2"/>
  <c r="A9954" i="2"/>
  <c r="A9955" i="2"/>
  <c r="A9956" i="2"/>
  <c r="A9957" i="2"/>
  <c r="A9958" i="2"/>
  <c r="A9959" i="2"/>
  <c r="A9960" i="2"/>
  <c r="A9961" i="2"/>
  <c r="A9962" i="2"/>
  <c r="A9963" i="2"/>
  <c r="A9964" i="2"/>
  <c r="A9965" i="2"/>
  <c r="A9966" i="2"/>
  <c r="A9967" i="2"/>
  <c r="A9968" i="2"/>
  <c r="A9969" i="2"/>
  <c r="A9970" i="2"/>
  <c r="A9971" i="2"/>
  <c r="A9972" i="2"/>
  <c r="A9973" i="2"/>
  <c r="A9974" i="2"/>
  <c r="A9975" i="2"/>
  <c r="A9976" i="2"/>
  <c r="A9977" i="2"/>
  <c r="A9978" i="2"/>
  <c r="A9979" i="2"/>
  <c r="A9980" i="2"/>
  <c r="A9981" i="2"/>
  <c r="A9982" i="2"/>
  <c r="A9983" i="2"/>
  <c r="A9984" i="2"/>
  <c r="A9985" i="2"/>
  <c r="A9986" i="2"/>
  <c r="A9987" i="2"/>
  <c r="A9988" i="2"/>
  <c r="A9989" i="2"/>
  <c r="A9990" i="2"/>
  <c r="A9991" i="2"/>
  <c r="A9992" i="2"/>
  <c r="A9993" i="2"/>
  <c r="A9994" i="2"/>
  <c r="A9995" i="2"/>
  <c r="A9996" i="2"/>
  <c r="A9997" i="2"/>
  <c r="A9998" i="2"/>
  <c r="A9999" i="2"/>
  <c r="A10000" i="2"/>
  <c r="A10001" i="2"/>
  <c r="A10002" i="2"/>
  <c r="A10003" i="2"/>
  <c r="A10004" i="2"/>
  <c r="A10005" i="2"/>
  <c r="A10006" i="2"/>
  <c r="A10007" i="2"/>
  <c r="A10008" i="2"/>
  <c r="A10009" i="2"/>
  <c r="A10010" i="2"/>
  <c r="A10011" i="2"/>
  <c r="A10012" i="2"/>
  <c r="A10013" i="2"/>
  <c r="A10014" i="2"/>
  <c r="A10015" i="2"/>
  <c r="A10016" i="2"/>
  <c r="A10017" i="2"/>
  <c r="A10018" i="2"/>
  <c r="A10019" i="2"/>
  <c r="A10020" i="2"/>
  <c r="A10021" i="2"/>
  <c r="A10022" i="2"/>
  <c r="A10023" i="2"/>
  <c r="A10024" i="2"/>
  <c r="A10025" i="2"/>
  <c r="A10026" i="2"/>
  <c r="A10027" i="2"/>
  <c r="A10028" i="2"/>
  <c r="A10029" i="2"/>
  <c r="A10030" i="2"/>
  <c r="A10031" i="2"/>
  <c r="A10032" i="2"/>
  <c r="A10033" i="2"/>
  <c r="A10034" i="2"/>
  <c r="A10035" i="2"/>
  <c r="A10036" i="2"/>
  <c r="A10037" i="2"/>
  <c r="A10038" i="2"/>
  <c r="A10039" i="2"/>
  <c r="A10040" i="2"/>
  <c r="A10041" i="2"/>
  <c r="A10042" i="2"/>
  <c r="A10043" i="2"/>
  <c r="A10044" i="2"/>
  <c r="A10045" i="2"/>
  <c r="A10046" i="2"/>
  <c r="A10047" i="2"/>
  <c r="A10048" i="2"/>
  <c r="A10049" i="2"/>
  <c r="A10050" i="2"/>
  <c r="A10051" i="2"/>
  <c r="A10052" i="2"/>
  <c r="A10053" i="2"/>
  <c r="A10054" i="2"/>
  <c r="A10055" i="2"/>
  <c r="A10056" i="2"/>
  <c r="A10057" i="2"/>
  <c r="A10058" i="2"/>
  <c r="A10059" i="2"/>
  <c r="A10060" i="2"/>
  <c r="A10061" i="2"/>
  <c r="A10062" i="2"/>
  <c r="A10063" i="2"/>
  <c r="A10064" i="2"/>
  <c r="A10065" i="2"/>
  <c r="A10066" i="2"/>
  <c r="A10067" i="2"/>
  <c r="A10068" i="2"/>
  <c r="A10069" i="2"/>
  <c r="A10070" i="2"/>
  <c r="A10071" i="2"/>
  <c r="A10072" i="2"/>
  <c r="A10073" i="2"/>
  <c r="A10074" i="2"/>
  <c r="A10075" i="2"/>
  <c r="A10076" i="2"/>
  <c r="A10077" i="2"/>
  <c r="A10078" i="2"/>
  <c r="A10079" i="2"/>
  <c r="A10080" i="2"/>
  <c r="A10081" i="2"/>
  <c r="A10082" i="2"/>
  <c r="A10083" i="2"/>
  <c r="A10084" i="2"/>
  <c r="A10085" i="2"/>
  <c r="A10086" i="2"/>
  <c r="A10087" i="2"/>
  <c r="A10088" i="2"/>
  <c r="A10089" i="2"/>
  <c r="A10090" i="2"/>
  <c r="A10091" i="2"/>
  <c r="A10092" i="2"/>
  <c r="A10093" i="2"/>
  <c r="A10094" i="2"/>
  <c r="A10095" i="2"/>
  <c r="A10096" i="2"/>
  <c r="A10097" i="2"/>
  <c r="A10098" i="2"/>
  <c r="A10099" i="2"/>
  <c r="A10100" i="2"/>
  <c r="A10101" i="2"/>
  <c r="A10102" i="2"/>
  <c r="A10103" i="2"/>
  <c r="A10104" i="2"/>
  <c r="A10105" i="2"/>
  <c r="A10106" i="2"/>
  <c r="A10107" i="2"/>
  <c r="A10108" i="2"/>
  <c r="A10109" i="2"/>
  <c r="A10110" i="2"/>
  <c r="A10111" i="2"/>
  <c r="A10112" i="2"/>
  <c r="A10113" i="2"/>
  <c r="A10114" i="2"/>
  <c r="A10115" i="2"/>
  <c r="A10116" i="2"/>
  <c r="A10117" i="2"/>
  <c r="A10118" i="2"/>
  <c r="A10119" i="2"/>
  <c r="A10120" i="2"/>
  <c r="A10121" i="2"/>
  <c r="A10122" i="2"/>
  <c r="A10123" i="2"/>
  <c r="A10124" i="2"/>
  <c r="A10125" i="2"/>
  <c r="A10126" i="2"/>
  <c r="A10127" i="2"/>
  <c r="A10128" i="2"/>
  <c r="A10129" i="2"/>
  <c r="A10130" i="2"/>
  <c r="A10131" i="2"/>
  <c r="A10132" i="2"/>
  <c r="A10133" i="2"/>
  <c r="A10134" i="2"/>
  <c r="A10135" i="2"/>
  <c r="A10136" i="2"/>
  <c r="A10137" i="2"/>
  <c r="A10138" i="2"/>
  <c r="A10139" i="2"/>
  <c r="A10140" i="2"/>
  <c r="A10141" i="2"/>
  <c r="A10142" i="2"/>
  <c r="A10143" i="2"/>
  <c r="A10144" i="2"/>
  <c r="A10145" i="2"/>
  <c r="A10146" i="2"/>
  <c r="A10147" i="2"/>
  <c r="A10148" i="2"/>
  <c r="A10149" i="2"/>
  <c r="A10150" i="2"/>
  <c r="A10151" i="2"/>
  <c r="A10152" i="2"/>
  <c r="A10153" i="2"/>
  <c r="A10154" i="2"/>
  <c r="A10155" i="2"/>
  <c r="A10156" i="2"/>
  <c r="A10157" i="2"/>
  <c r="A10158" i="2"/>
  <c r="A10159" i="2"/>
  <c r="A10160" i="2"/>
  <c r="A10161" i="2"/>
  <c r="A10162" i="2"/>
  <c r="A10163" i="2"/>
  <c r="A10164" i="2"/>
  <c r="A10165" i="2"/>
  <c r="A10166" i="2"/>
  <c r="A10167" i="2"/>
  <c r="A10168" i="2"/>
  <c r="A10169" i="2"/>
  <c r="A10170" i="2"/>
  <c r="A10171" i="2"/>
  <c r="A10172" i="2"/>
  <c r="A10173" i="2"/>
  <c r="A10174" i="2"/>
  <c r="A10175" i="2"/>
  <c r="A10176" i="2"/>
  <c r="A10177" i="2"/>
  <c r="A10178" i="2"/>
  <c r="A10179" i="2"/>
  <c r="A10180" i="2"/>
  <c r="A10181" i="2"/>
  <c r="A10182" i="2"/>
  <c r="A10183" i="2"/>
  <c r="A10184" i="2"/>
  <c r="A10185" i="2"/>
  <c r="A10186" i="2"/>
  <c r="A10187" i="2"/>
  <c r="A10188" i="2"/>
  <c r="A10189" i="2"/>
  <c r="A10190" i="2"/>
  <c r="A10191" i="2"/>
  <c r="A10192" i="2"/>
  <c r="A10193" i="2"/>
  <c r="A10194" i="2"/>
  <c r="A10195" i="2"/>
  <c r="A10196" i="2"/>
  <c r="A10197" i="2"/>
  <c r="A10198" i="2"/>
  <c r="A10199" i="2"/>
  <c r="A10200" i="2"/>
  <c r="A10201" i="2"/>
  <c r="A10202" i="2"/>
  <c r="A10203" i="2"/>
  <c r="A10204" i="2"/>
  <c r="A10205" i="2"/>
  <c r="A10206" i="2"/>
  <c r="A10207" i="2"/>
  <c r="A10208" i="2"/>
  <c r="A10209" i="2"/>
  <c r="A10210" i="2"/>
  <c r="A10211" i="2"/>
  <c r="A10212" i="2"/>
  <c r="A10213" i="2"/>
  <c r="A10214" i="2"/>
  <c r="A10215" i="2"/>
  <c r="A10216" i="2"/>
  <c r="A10217" i="2"/>
  <c r="A10218" i="2"/>
  <c r="A10219" i="2"/>
  <c r="A10220" i="2"/>
  <c r="A10221" i="2"/>
  <c r="A10222" i="2"/>
  <c r="A10223" i="2"/>
  <c r="A10224" i="2"/>
  <c r="A10225" i="2"/>
  <c r="A10226" i="2"/>
  <c r="A10227" i="2"/>
  <c r="A10228" i="2"/>
  <c r="A10229" i="2"/>
  <c r="A10230" i="2"/>
  <c r="A10231" i="2"/>
  <c r="A10232" i="2"/>
  <c r="A10233" i="2"/>
  <c r="A10234" i="2"/>
  <c r="A10235" i="2"/>
  <c r="A10236" i="2"/>
  <c r="A10237" i="2"/>
  <c r="A10238" i="2"/>
  <c r="A10239" i="2"/>
  <c r="A10240" i="2"/>
  <c r="A10241" i="2"/>
  <c r="A10242" i="2"/>
  <c r="A10243" i="2"/>
  <c r="A10244" i="2"/>
  <c r="A10245" i="2"/>
  <c r="A10246" i="2"/>
  <c r="A10247" i="2"/>
  <c r="A10248" i="2"/>
  <c r="A10249" i="2"/>
  <c r="A10250" i="2"/>
  <c r="A10251" i="2"/>
  <c r="A10252" i="2"/>
  <c r="A10253" i="2"/>
  <c r="A10254" i="2"/>
  <c r="A10255" i="2"/>
  <c r="A10256" i="2"/>
  <c r="A10257" i="2"/>
  <c r="A10258" i="2"/>
  <c r="A10259" i="2"/>
  <c r="A10260" i="2"/>
  <c r="A10261" i="2"/>
  <c r="A10262" i="2"/>
  <c r="A10263" i="2"/>
  <c r="A10264" i="2"/>
  <c r="A10265" i="2"/>
  <c r="A10266" i="2"/>
  <c r="A10267" i="2"/>
  <c r="A10268" i="2"/>
  <c r="A10269" i="2"/>
  <c r="A10270" i="2"/>
  <c r="A10271" i="2"/>
  <c r="A10272" i="2"/>
  <c r="A10273" i="2"/>
  <c r="A10274" i="2"/>
  <c r="A10275" i="2"/>
  <c r="A10276" i="2"/>
  <c r="A10277" i="2"/>
  <c r="A10278" i="2"/>
  <c r="A10279" i="2"/>
  <c r="A10280" i="2"/>
  <c r="A10281" i="2"/>
  <c r="A10282" i="2"/>
  <c r="A10283" i="2"/>
  <c r="A10284" i="2"/>
  <c r="A10285" i="2"/>
  <c r="A10286" i="2"/>
  <c r="A10287" i="2"/>
  <c r="A10288" i="2"/>
  <c r="A10289" i="2"/>
  <c r="A10290" i="2"/>
  <c r="A10291" i="2"/>
  <c r="A10292" i="2"/>
  <c r="A10293" i="2"/>
  <c r="A10294" i="2"/>
  <c r="A10295" i="2"/>
  <c r="A10296" i="2"/>
  <c r="A10297" i="2"/>
  <c r="A10298" i="2"/>
  <c r="A10299" i="2"/>
  <c r="A10300" i="2"/>
  <c r="A10301" i="2"/>
  <c r="A10302" i="2"/>
  <c r="A10303" i="2"/>
  <c r="A10304" i="2"/>
  <c r="A10305" i="2"/>
  <c r="A10306" i="2"/>
  <c r="A10307" i="2"/>
  <c r="A10308" i="2"/>
  <c r="A10309" i="2"/>
  <c r="A10310" i="2"/>
  <c r="A10311" i="2"/>
  <c r="A10312" i="2"/>
  <c r="A10313" i="2"/>
  <c r="A10314" i="2"/>
  <c r="A10315" i="2"/>
  <c r="A10316" i="2"/>
  <c r="A10317" i="2"/>
  <c r="A10318" i="2"/>
  <c r="A10319" i="2"/>
  <c r="A10320" i="2"/>
  <c r="A10321" i="2"/>
  <c r="A10322" i="2"/>
  <c r="A10323" i="2"/>
  <c r="A10324" i="2"/>
  <c r="A10325" i="2"/>
  <c r="A10326" i="2"/>
  <c r="A10327" i="2"/>
  <c r="A10328" i="2"/>
  <c r="A10329" i="2"/>
  <c r="A10330" i="2"/>
  <c r="A10331" i="2"/>
  <c r="A10332" i="2"/>
  <c r="A10333" i="2"/>
  <c r="A10334" i="2"/>
  <c r="A10335" i="2"/>
  <c r="A10336" i="2"/>
  <c r="A10337" i="2"/>
  <c r="A10338" i="2"/>
  <c r="A10339" i="2"/>
  <c r="A10340" i="2"/>
  <c r="A10341" i="2"/>
  <c r="A10342" i="2"/>
  <c r="A10343" i="2"/>
  <c r="A10344" i="2"/>
  <c r="A10345" i="2"/>
  <c r="A10346" i="2"/>
  <c r="A10347" i="2"/>
  <c r="A10348" i="2"/>
  <c r="A10349" i="2"/>
  <c r="A10350" i="2"/>
  <c r="A10351" i="2"/>
  <c r="A10352" i="2"/>
  <c r="A10353" i="2"/>
  <c r="A10354" i="2"/>
  <c r="A10355" i="2"/>
  <c r="A10356" i="2"/>
  <c r="A10357" i="2"/>
  <c r="A10358" i="2"/>
  <c r="A10359" i="2"/>
  <c r="A10360" i="2"/>
  <c r="A10361" i="2"/>
  <c r="A10362" i="2"/>
  <c r="A10363" i="2"/>
  <c r="A10364" i="2"/>
  <c r="A10365" i="2"/>
  <c r="A10366" i="2"/>
  <c r="A10367" i="2"/>
  <c r="A10368" i="2"/>
  <c r="A10369" i="2"/>
  <c r="A10370" i="2"/>
  <c r="A10371" i="2"/>
  <c r="A10372" i="2"/>
  <c r="A10373" i="2"/>
  <c r="A10374" i="2"/>
  <c r="A10375" i="2"/>
  <c r="A10376" i="2"/>
  <c r="A10377" i="2"/>
  <c r="A10378" i="2"/>
  <c r="A10379" i="2"/>
  <c r="A10380" i="2"/>
  <c r="A10381" i="2"/>
  <c r="A10382" i="2"/>
  <c r="A10383" i="2"/>
  <c r="A10384" i="2"/>
  <c r="A10385" i="2"/>
  <c r="A10386" i="2"/>
  <c r="A10387" i="2"/>
  <c r="A10388" i="2"/>
  <c r="A10389" i="2"/>
  <c r="A10390" i="2"/>
  <c r="A10391" i="2"/>
  <c r="A10392" i="2"/>
  <c r="A10393" i="2"/>
  <c r="A10394" i="2"/>
  <c r="A10395" i="2"/>
  <c r="A10396" i="2"/>
  <c r="A10397" i="2"/>
  <c r="A10398" i="2"/>
  <c r="A10399" i="2"/>
  <c r="A10400" i="2"/>
  <c r="A10401" i="2"/>
  <c r="A10402" i="2"/>
  <c r="A10403" i="2"/>
  <c r="A10404" i="2"/>
  <c r="A10405" i="2"/>
  <c r="A10406" i="2"/>
  <c r="A10407" i="2"/>
  <c r="A10408" i="2"/>
  <c r="A10409" i="2"/>
  <c r="A10410" i="2"/>
  <c r="A10411" i="2"/>
  <c r="A10412" i="2"/>
  <c r="A10413" i="2"/>
  <c r="A10414" i="2"/>
  <c r="A10415" i="2"/>
  <c r="A10416" i="2"/>
  <c r="A10417" i="2"/>
  <c r="A10418" i="2"/>
  <c r="A10419" i="2"/>
  <c r="A10420" i="2"/>
  <c r="A10421" i="2"/>
  <c r="A10422" i="2"/>
  <c r="A10423" i="2"/>
  <c r="A10424" i="2"/>
  <c r="A10425" i="2"/>
  <c r="A10426" i="2"/>
  <c r="A10427" i="2"/>
  <c r="A10428" i="2"/>
  <c r="A10429" i="2"/>
  <c r="A10430" i="2"/>
  <c r="A10431" i="2"/>
  <c r="A10432" i="2"/>
  <c r="A10433" i="2"/>
  <c r="A10434" i="2"/>
  <c r="A10435" i="2"/>
  <c r="A10436" i="2"/>
  <c r="A10437" i="2"/>
  <c r="A10438" i="2"/>
  <c r="A10439" i="2"/>
  <c r="A10440" i="2"/>
  <c r="A10441" i="2"/>
  <c r="A10442" i="2"/>
  <c r="A10443" i="2"/>
  <c r="A10444" i="2"/>
  <c r="A10445" i="2"/>
  <c r="A10446" i="2"/>
  <c r="A10447" i="2"/>
  <c r="A10448" i="2"/>
  <c r="A10449" i="2"/>
  <c r="A10450" i="2"/>
  <c r="A10451" i="2"/>
  <c r="A10452" i="2"/>
  <c r="A10453" i="2"/>
  <c r="A10454" i="2"/>
  <c r="A10455" i="2"/>
  <c r="A10456" i="2"/>
  <c r="A10457" i="2"/>
  <c r="A10458" i="2"/>
  <c r="A10459" i="2"/>
  <c r="A10460" i="2"/>
  <c r="A10461" i="2"/>
  <c r="A10462" i="2"/>
  <c r="A10463" i="2"/>
  <c r="A10464" i="2"/>
  <c r="A10465" i="2"/>
  <c r="A10466" i="2"/>
  <c r="A10467" i="2"/>
  <c r="A10468" i="2"/>
  <c r="A10469" i="2"/>
  <c r="A10470" i="2"/>
  <c r="A10471" i="2"/>
  <c r="A10472" i="2"/>
  <c r="A10473" i="2"/>
  <c r="A10474" i="2"/>
  <c r="A10475" i="2"/>
  <c r="A10476" i="2"/>
  <c r="A10477" i="2"/>
  <c r="A10478" i="2"/>
  <c r="A10479" i="2"/>
  <c r="A10480" i="2"/>
  <c r="A10481" i="2"/>
  <c r="A10482" i="2"/>
  <c r="A10483" i="2"/>
  <c r="A10484" i="2"/>
  <c r="A10485" i="2"/>
  <c r="A10486" i="2"/>
  <c r="A10487" i="2"/>
  <c r="A10488" i="2"/>
  <c r="A10489" i="2"/>
  <c r="A10490" i="2"/>
  <c r="A10491" i="2"/>
  <c r="A10492" i="2"/>
  <c r="A10493" i="2"/>
  <c r="A10494" i="2"/>
  <c r="A10495" i="2"/>
  <c r="A10496" i="2"/>
  <c r="A10497" i="2"/>
  <c r="A10498" i="2"/>
  <c r="A10499" i="2"/>
  <c r="A10500" i="2"/>
  <c r="A10501" i="2"/>
  <c r="A10502" i="2"/>
  <c r="A10503" i="2"/>
  <c r="A10504" i="2"/>
  <c r="A10505" i="2"/>
  <c r="A10506" i="2"/>
  <c r="A10507" i="2"/>
  <c r="A10508" i="2"/>
  <c r="A10509" i="2"/>
  <c r="A10510" i="2"/>
  <c r="A10511" i="2"/>
  <c r="A10512" i="2"/>
  <c r="A10513" i="2"/>
  <c r="A10514" i="2"/>
  <c r="A10515" i="2"/>
  <c r="A10516" i="2"/>
  <c r="A10517" i="2"/>
  <c r="A10518" i="2"/>
  <c r="A10519" i="2"/>
  <c r="A10520" i="2"/>
  <c r="A10521" i="2"/>
  <c r="A10522" i="2"/>
  <c r="A10523" i="2"/>
  <c r="A10524" i="2"/>
  <c r="A10525" i="2"/>
  <c r="A10526" i="2"/>
  <c r="A10527" i="2"/>
  <c r="A10528" i="2"/>
  <c r="A10529" i="2"/>
  <c r="A10530" i="2"/>
  <c r="A10531" i="2"/>
  <c r="A10532" i="2"/>
  <c r="A10533" i="2"/>
  <c r="A10534" i="2"/>
  <c r="A10535" i="2"/>
  <c r="A10536" i="2"/>
  <c r="A10537" i="2"/>
  <c r="A10538" i="2"/>
  <c r="A10539" i="2"/>
  <c r="A10540" i="2"/>
  <c r="A10541" i="2"/>
  <c r="A10542" i="2"/>
  <c r="A10543" i="2"/>
  <c r="A10544" i="2"/>
  <c r="A10545" i="2"/>
  <c r="A10546" i="2"/>
  <c r="A10547" i="2"/>
  <c r="A10548" i="2"/>
  <c r="A10549" i="2"/>
  <c r="A10550" i="2"/>
  <c r="A10551" i="2"/>
  <c r="A10552" i="2"/>
  <c r="A10553" i="2"/>
  <c r="A10554" i="2"/>
  <c r="A10555" i="2"/>
  <c r="A10556" i="2"/>
  <c r="A10557" i="2"/>
  <c r="A10558" i="2"/>
  <c r="A10559" i="2"/>
  <c r="A10560" i="2"/>
  <c r="A10561" i="2"/>
  <c r="A10562" i="2"/>
  <c r="A10563" i="2"/>
  <c r="A10564" i="2"/>
  <c r="A10565" i="2"/>
  <c r="A10566" i="2"/>
  <c r="A10567" i="2"/>
  <c r="A10568" i="2"/>
  <c r="A10569" i="2"/>
  <c r="A10570" i="2"/>
  <c r="A10571" i="2"/>
  <c r="A10572" i="2"/>
  <c r="A10573" i="2"/>
  <c r="A10574" i="2"/>
  <c r="A10575" i="2"/>
  <c r="A10576" i="2"/>
  <c r="A10577" i="2"/>
  <c r="A10578" i="2"/>
  <c r="A10579" i="2"/>
  <c r="A10580" i="2"/>
  <c r="A10581" i="2"/>
  <c r="A10582" i="2"/>
  <c r="A10583" i="2"/>
  <c r="A10584" i="2"/>
  <c r="A10585" i="2"/>
  <c r="A10586" i="2"/>
  <c r="A10587" i="2"/>
  <c r="A10588" i="2"/>
  <c r="A10589" i="2"/>
  <c r="A10590" i="2"/>
  <c r="A10591" i="2"/>
  <c r="A10592" i="2"/>
  <c r="A10593" i="2"/>
  <c r="A10594" i="2"/>
  <c r="A10595" i="2"/>
  <c r="A10596" i="2"/>
  <c r="A10597" i="2"/>
  <c r="A10598" i="2"/>
  <c r="A10599" i="2"/>
  <c r="A10600" i="2"/>
  <c r="A10601" i="2"/>
  <c r="A10602" i="2"/>
  <c r="A10603" i="2"/>
  <c r="A10604" i="2"/>
  <c r="A10605" i="2"/>
  <c r="A10606" i="2"/>
  <c r="A10607" i="2"/>
  <c r="A10608" i="2"/>
  <c r="A10609" i="2"/>
  <c r="A10610" i="2"/>
  <c r="A10611" i="2"/>
  <c r="A10612" i="2"/>
  <c r="A10613" i="2"/>
  <c r="A10614" i="2"/>
  <c r="A10615" i="2"/>
  <c r="A10616" i="2"/>
  <c r="A10617" i="2"/>
  <c r="A10618" i="2"/>
  <c r="A10619" i="2"/>
  <c r="A10620" i="2"/>
  <c r="A10621" i="2"/>
  <c r="A10622" i="2"/>
  <c r="A10623" i="2"/>
  <c r="A10624" i="2"/>
  <c r="A10625" i="2"/>
  <c r="A10626" i="2"/>
  <c r="A10627" i="2"/>
  <c r="A10628" i="2"/>
  <c r="A10629" i="2"/>
  <c r="A10630" i="2"/>
  <c r="A10631" i="2"/>
  <c r="A10632" i="2"/>
  <c r="A10633" i="2"/>
  <c r="A10634" i="2"/>
  <c r="A10635" i="2"/>
  <c r="A10636" i="2"/>
  <c r="A10637" i="2"/>
  <c r="A10638" i="2"/>
  <c r="A10639" i="2"/>
  <c r="A10640" i="2"/>
  <c r="A10641" i="2"/>
  <c r="A10642" i="2"/>
  <c r="A10643" i="2"/>
  <c r="A10644" i="2"/>
  <c r="A10645" i="2"/>
  <c r="A10646" i="2"/>
  <c r="A10647" i="2"/>
  <c r="A10648" i="2"/>
  <c r="A10649" i="2"/>
  <c r="A10650" i="2"/>
  <c r="A10651" i="2"/>
  <c r="A10652" i="2"/>
  <c r="A10653" i="2"/>
  <c r="A10654" i="2"/>
  <c r="A10655" i="2"/>
  <c r="A10656" i="2"/>
  <c r="A10657" i="2"/>
  <c r="A10658" i="2"/>
  <c r="A10659" i="2"/>
  <c r="A10660" i="2"/>
  <c r="A10661" i="2"/>
  <c r="A10662" i="2"/>
  <c r="A10663" i="2"/>
  <c r="A10664" i="2"/>
  <c r="A10665" i="2"/>
  <c r="A10666" i="2"/>
  <c r="A10667" i="2"/>
  <c r="A10668" i="2"/>
  <c r="A10669" i="2"/>
  <c r="A10670" i="2"/>
  <c r="A10671" i="2"/>
  <c r="A10672" i="2"/>
  <c r="A10673" i="2"/>
  <c r="A10674" i="2"/>
  <c r="A10675" i="2"/>
  <c r="A10676" i="2"/>
  <c r="A10677" i="2"/>
  <c r="A10678" i="2"/>
  <c r="A10679" i="2"/>
  <c r="A10680" i="2"/>
  <c r="A10681" i="2"/>
  <c r="A10682" i="2"/>
  <c r="A10683" i="2"/>
  <c r="A10684" i="2"/>
  <c r="A10685" i="2"/>
  <c r="A10686" i="2"/>
  <c r="A10687" i="2"/>
  <c r="A10688" i="2"/>
  <c r="A10689" i="2"/>
  <c r="A10690" i="2"/>
  <c r="A10691" i="2"/>
  <c r="A10692" i="2"/>
  <c r="A10693" i="2"/>
  <c r="A10694" i="2"/>
  <c r="A10695" i="2"/>
  <c r="A10696" i="2"/>
  <c r="A10697" i="2"/>
  <c r="A10698" i="2"/>
  <c r="A10699" i="2"/>
  <c r="A10700" i="2"/>
  <c r="A10701" i="2"/>
  <c r="A10702" i="2"/>
  <c r="A10703" i="2"/>
  <c r="A10704" i="2"/>
  <c r="A10705" i="2"/>
  <c r="A10706" i="2"/>
  <c r="A10707" i="2"/>
  <c r="A10708" i="2"/>
  <c r="A10709" i="2"/>
  <c r="A10710" i="2"/>
  <c r="A10711" i="2"/>
  <c r="A10712" i="2"/>
  <c r="A10713" i="2"/>
  <c r="A10714" i="2"/>
  <c r="A10715" i="2"/>
  <c r="A10716" i="2"/>
  <c r="A10717" i="2"/>
  <c r="A10718" i="2"/>
  <c r="A10719" i="2"/>
  <c r="A10720" i="2"/>
  <c r="A10721" i="2"/>
  <c r="A10722" i="2"/>
  <c r="A10723" i="2"/>
  <c r="A10724" i="2"/>
  <c r="A10725" i="2"/>
  <c r="A10726" i="2"/>
  <c r="A10727" i="2"/>
  <c r="A10728" i="2"/>
  <c r="A10729" i="2"/>
  <c r="A10730" i="2"/>
  <c r="A10731" i="2"/>
  <c r="A10732" i="2"/>
  <c r="A10733" i="2"/>
  <c r="A10734" i="2"/>
  <c r="A10735" i="2"/>
  <c r="A10736" i="2"/>
  <c r="A10737" i="2"/>
  <c r="A10738" i="2"/>
  <c r="A10739" i="2"/>
  <c r="A10740" i="2"/>
  <c r="A10741" i="2"/>
  <c r="A10742" i="2"/>
  <c r="A10743" i="2"/>
  <c r="A10744" i="2"/>
  <c r="A10745" i="2"/>
  <c r="A10746" i="2"/>
  <c r="A10747" i="2"/>
  <c r="A10748" i="2"/>
  <c r="A10749" i="2"/>
  <c r="A10750" i="2"/>
  <c r="A10751" i="2"/>
  <c r="A10752" i="2"/>
  <c r="A10753" i="2"/>
  <c r="A10754" i="2"/>
  <c r="A10755" i="2"/>
  <c r="A10756" i="2"/>
  <c r="A10757" i="2"/>
  <c r="A10758" i="2"/>
  <c r="A10759" i="2"/>
  <c r="A10760" i="2"/>
  <c r="A10761" i="2"/>
  <c r="A10762" i="2"/>
  <c r="A10763" i="2"/>
  <c r="A10764" i="2"/>
  <c r="A10765" i="2"/>
  <c r="A10766" i="2"/>
  <c r="A10767" i="2"/>
  <c r="A10768" i="2"/>
  <c r="A10769" i="2"/>
  <c r="A10770" i="2"/>
  <c r="A10771" i="2"/>
  <c r="A10772" i="2"/>
  <c r="A10773" i="2"/>
  <c r="A10774" i="2"/>
  <c r="A10775" i="2"/>
  <c r="A10776" i="2"/>
  <c r="A10777" i="2"/>
  <c r="A10778" i="2"/>
  <c r="A10779" i="2"/>
  <c r="A10780" i="2"/>
  <c r="A10781" i="2"/>
  <c r="A10782" i="2"/>
  <c r="A10783" i="2"/>
  <c r="A10784" i="2"/>
  <c r="A10785" i="2"/>
  <c r="A10786" i="2"/>
  <c r="A10787" i="2"/>
  <c r="A10788" i="2"/>
  <c r="A10789" i="2"/>
  <c r="A10790" i="2"/>
  <c r="A10791" i="2"/>
  <c r="A10792" i="2"/>
  <c r="A10793" i="2"/>
  <c r="A10794" i="2"/>
  <c r="A10795" i="2"/>
  <c r="A10796" i="2"/>
  <c r="A10797" i="2"/>
  <c r="A10798" i="2"/>
  <c r="A10799" i="2"/>
  <c r="A10800" i="2"/>
  <c r="A10801" i="2"/>
  <c r="A10802" i="2"/>
  <c r="A10803" i="2"/>
  <c r="A10804" i="2"/>
  <c r="A10805" i="2"/>
  <c r="A10806" i="2"/>
  <c r="A10807" i="2"/>
  <c r="A10808" i="2"/>
  <c r="A10809" i="2"/>
  <c r="A10810" i="2"/>
  <c r="A10811" i="2"/>
  <c r="A10812" i="2"/>
  <c r="A10813" i="2"/>
  <c r="A10814" i="2"/>
  <c r="A10815" i="2"/>
  <c r="A10816" i="2"/>
  <c r="A10817" i="2"/>
  <c r="A10818" i="2"/>
  <c r="A10819" i="2"/>
  <c r="A10820" i="2"/>
  <c r="A10821" i="2"/>
  <c r="A10822" i="2"/>
  <c r="A10823" i="2"/>
  <c r="A10824" i="2"/>
  <c r="A10825" i="2"/>
  <c r="A10826" i="2"/>
  <c r="A10827" i="2"/>
  <c r="A10828" i="2"/>
  <c r="A10829" i="2"/>
  <c r="A10830" i="2"/>
  <c r="A10831" i="2"/>
  <c r="A10832" i="2"/>
  <c r="A10833" i="2"/>
  <c r="A10834" i="2"/>
  <c r="A10835" i="2"/>
  <c r="A10836" i="2"/>
  <c r="A10837" i="2"/>
  <c r="A10838" i="2"/>
  <c r="A10839" i="2"/>
  <c r="A10840" i="2"/>
  <c r="A10841" i="2"/>
  <c r="A10842" i="2"/>
  <c r="A10843" i="2"/>
  <c r="A10844" i="2"/>
  <c r="A10845" i="2"/>
  <c r="A10846" i="2"/>
  <c r="A10847" i="2"/>
  <c r="A10848" i="2"/>
  <c r="A10849" i="2"/>
  <c r="A10850" i="2"/>
  <c r="A10851" i="2"/>
  <c r="A10852" i="2"/>
  <c r="A10853" i="2"/>
  <c r="A10854" i="2"/>
  <c r="A10855" i="2"/>
  <c r="A10856" i="2"/>
  <c r="A10857" i="2"/>
  <c r="A10858" i="2"/>
  <c r="A10859" i="2"/>
  <c r="A10860" i="2"/>
  <c r="A10861" i="2"/>
  <c r="A10862" i="2"/>
  <c r="A10863" i="2"/>
  <c r="A10864" i="2"/>
  <c r="A10865" i="2"/>
  <c r="A10866" i="2"/>
  <c r="A10867" i="2"/>
  <c r="A10868" i="2"/>
  <c r="A10869" i="2"/>
  <c r="A10870" i="2"/>
  <c r="A10871" i="2"/>
  <c r="A10872" i="2"/>
  <c r="A10873" i="2"/>
  <c r="A10874" i="2"/>
  <c r="A10875" i="2"/>
  <c r="A10876" i="2"/>
  <c r="A10877" i="2"/>
  <c r="A10878" i="2"/>
  <c r="A10879" i="2"/>
  <c r="A10880" i="2"/>
  <c r="A10881" i="2"/>
  <c r="A10882" i="2"/>
  <c r="A10883" i="2"/>
  <c r="A10884" i="2"/>
  <c r="A10885" i="2"/>
  <c r="A10886" i="2"/>
  <c r="A10887" i="2"/>
  <c r="A10888" i="2"/>
  <c r="A10889" i="2"/>
  <c r="A10890" i="2"/>
  <c r="A10891" i="2"/>
  <c r="A10892" i="2"/>
  <c r="A10893" i="2"/>
  <c r="A10894" i="2"/>
  <c r="A10895" i="2"/>
  <c r="A10896" i="2"/>
  <c r="A10897" i="2"/>
  <c r="A10898" i="2"/>
  <c r="A10899" i="2"/>
  <c r="A10900" i="2"/>
  <c r="A10901" i="2"/>
  <c r="A10902" i="2"/>
  <c r="A10903" i="2"/>
  <c r="A10904" i="2"/>
  <c r="A10905" i="2"/>
  <c r="A10906" i="2"/>
  <c r="A10907" i="2"/>
  <c r="A10908" i="2"/>
  <c r="A10909" i="2"/>
  <c r="A10910" i="2"/>
  <c r="A10911" i="2"/>
  <c r="A10912" i="2"/>
  <c r="A10913" i="2"/>
  <c r="A10914" i="2"/>
  <c r="A10915" i="2"/>
  <c r="A10916" i="2"/>
  <c r="A10917" i="2"/>
  <c r="A10918" i="2"/>
  <c r="A10919" i="2"/>
  <c r="A10920" i="2"/>
  <c r="A10921" i="2"/>
  <c r="A10922" i="2"/>
  <c r="A10923" i="2"/>
  <c r="A10924" i="2"/>
  <c r="A10925" i="2"/>
  <c r="A10926" i="2"/>
  <c r="A10927" i="2"/>
  <c r="A10928" i="2"/>
  <c r="A10929" i="2"/>
  <c r="A10930" i="2"/>
  <c r="A10931" i="2"/>
  <c r="A10932" i="2"/>
  <c r="A10933" i="2"/>
  <c r="A10934" i="2"/>
  <c r="A10935" i="2"/>
  <c r="A10936" i="2"/>
  <c r="A10937" i="2"/>
  <c r="A10938" i="2"/>
  <c r="A10939" i="2"/>
  <c r="A10940" i="2"/>
  <c r="A10941" i="2"/>
  <c r="A10942" i="2"/>
  <c r="A10943" i="2"/>
  <c r="A10944" i="2"/>
  <c r="A10945" i="2"/>
  <c r="A10946" i="2"/>
  <c r="A10947" i="2"/>
  <c r="A10948" i="2"/>
  <c r="A10949" i="2"/>
  <c r="A10950" i="2"/>
  <c r="A10951" i="2"/>
  <c r="A10952" i="2"/>
  <c r="A10953" i="2"/>
  <c r="A10954" i="2"/>
  <c r="A10955" i="2"/>
  <c r="A10956" i="2"/>
  <c r="A10957" i="2"/>
  <c r="A10958" i="2"/>
  <c r="A10959" i="2"/>
  <c r="A10960" i="2"/>
  <c r="A10961" i="2"/>
  <c r="A10962" i="2"/>
  <c r="A10963" i="2"/>
  <c r="A10964" i="2"/>
  <c r="A10965" i="2"/>
  <c r="A10966" i="2"/>
  <c r="A10967" i="2"/>
  <c r="A10968" i="2"/>
  <c r="A10969" i="2"/>
  <c r="A10970" i="2"/>
  <c r="A10971" i="2"/>
  <c r="A10972" i="2"/>
  <c r="A10973" i="2"/>
  <c r="A10974" i="2"/>
  <c r="A10975" i="2"/>
  <c r="A10976" i="2"/>
  <c r="A10977" i="2"/>
  <c r="A10978" i="2"/>
  <c r="A10979" i="2"/>
  <c r="A10980" i="2"/>
  <c r="A10981" i="2"/>
  <c r="A10982" i="2"/>
  <c r="A10983" i="2"/>
  <c r="A10984" i="2"/>
  <c r="A10985" i="2"/>
  <c r="A10986" i="2"/>
  <c r="A10987" i="2"/>
  <c r="A10988" i="2"/>
  <c r="A10989" i="2"/>
  <c r="A10990" i="2"/>
  <c r="A10991" i="2"/>
  <c r="A10992" i="2"/>
  <c r="A10993" i="2"/>
  <c r="A10994" i="2"/>
  <c r="A10995" i="2"/>
  <c r="A10996" i="2"/>
  <c r="A10997" i="2"/>
  <c r="A10998" i="2"/>
  <c r="A10999" i="2"/>
  <c r="A11000" i="2"/>
  <c r="A11001" i="2"/>
  <c r="A11002" i="2"/>
  <c r="A11003" i="2"/>
  <c r="A11004" i="2"/>
  <c r="A11005" i="2"/>
  <c r="A11006" i="2"/>
  <c r="A11007" i="2"/>
  <c r="A11008" i="2"/>
  <c r="A11009" i="2"/>
  <c r="A11010" i="2"/>
  <c r="A11011" i="2"/>
  <c r="A11012" i="2"/>
  <c r="A11013" i="2"/>
  <c r="A11014" i="2"/>
  <c r="A11015" i="2"/>
  <c r="A11016" i="2"/>
  <c r="A11017" i="2"/>
  <c r="A11018" i="2"/>
  <c r="A11019" i="2"/>
  <c r="A11020" i="2"/>
  <c r="A11021" i="2"/>
  <c r="A11022" i="2"/>
  <c r="A11023" i="2"/>
  <c r="A11024" i="2"/>
  <c r="A11025" i="2"/>
  <c r="A11026" i="2"/>
  <c r="A11027" i="2"/>
  <c r="A11028" i="2"/>
  <c r="A11029" i="2"/>
  <c r="A11030" i="2"/>
  <c r="A11031" i="2"/>
  <c r="A11032" i="2"/>
  <c r="A11033" i="2"/>
  <c r="A11034" i="2"/>
  <c r="A11035" i="2"/>
  <c r="A11036" i="2"/>
  <c r="A11037" i="2"/>
  <c r="A11038" i="2"/>
  <c r="A11039" i="2"/>
  <c r="A11040" i="2"/>
  <c r="A11041" i="2"/>
  <c r="A11042" i="2"/>
  <c r="A11043" i="2"/>
  <c r="A11044" i="2"/>
  <c r="A11045" i="2"/>
  <c r="A11046" i="2"/>
  <c r="A11047" i="2"/>
  <c r="A11048" i="2"/>
  <c r="A11049" i="2"/>
  <c r="A11050" i="2"/>
  <c r="A11051" i="2"/>
  <c r="A11052" i="2"/>
  <c r="A11053" i="2"/>
  <c r="A11054" i="2"/>
  <c r="A11055" i="2"/>
  <c r="A11056" i="2"/>
  <c r="A11057" i="2"/>
  <c r="A11058" i="2"/>
  <c r="A11059" i="2"/>
  <c r="A11060" i="2"/>
  <c r="A11061" i="2"/>
  <c r="A11062" i="2"/>
  <c r="A11063" i="2"/>
  <c r="A11064" i="2"/>
  <c r="A11065" i="2"/>
  <c r="A11066" i="2"/>
  <c r="A11067" i="2"/>
  <c r="A11068" i="2"/>
  <c r="A11069" i="2"/>
  <c r="A11070" i="2"/>
  <c r="A11071" i="2"/>
  <c r="A11072" i="2"/>
  <c r="A11073" i="2"/>
  <c r="A11074" i="2"/>
  <c r="A11075" i="2"/>
  <c r="A11076" i="2"/>
  <c r="A11077" i="2"/>
  <c r="A11078" i="2"/>
  <c r="A11079" i="2"/>
  <c r="A11080" i="2"/>
  <c r="A11081" i="2"/>
  <c r="A11082" i="2"/>
  <c r="A11083" i="2"/>
  <c r="A11084" i="2"/>
  <c r="A11085" i="2"/>
  <c r="A11086" i="2"/>
  <c r="A11087" i="2"/>
  <c r="A11088" i="2"/>
  <c r="A11089" i="2"/>
  <c r="A11090" i="2"/>
  <c r="A11091" i="2"/>
  <c r="A11092" i="2"/>
  <c r="A11093" i="2"/>
  <c r="A11094" i="2"/>
  <c r="A11095" i="2"/>
  <c r="A11096" i="2"/>
  <c r="A11097" i="2"/>
  <c r="A11098" i="2"/>
  <c r="A11099" i="2"/>
  <c r="A11100" i="2"/>
  <c r="A11101" i="2"/>
  <c r="A11102" i="2"/>
  <c r="A11103" i="2"/>
  <c r="A11104" i="2"/>
  <c r="A11105" i="2"/>
  <c r="A11106" i="2"/>
  <c r="A11107" i="2"/>
  <c r="A11108" i="2"/>
  <c r="A11109" i="2"/>
  <c r="A11110" i="2"/>
  <c r="A11111" i="2"/>
  <c r="A11112" i="2"/>
  <c r="A11113" i="2"/>
  <c r="A11114" i="2"/>
  <c r="A11115" i="2"/>
  <c r="A11116" i="2"/>
  <c r="A11117" i="2"/>
  <c r="A11118" i="2"/>
  <c r="A11119" i="2"/>
  <c r="A11120" i="2"/>
  <c r="A11121" i="2"/>
  <c r="A11122" i="2"/>
  <c r="A11123" i="2"/>
  <c r="A11124" i="2"/>
  <c r="A11125" i="2"/>
  <c r="A11126" i="2"/>
  <c r="A11127" i="2"/>
  <c r="A11128" i="2"/>
  <c r="A11129" i="2"/>
  <c r="A11130" i="2"/>
  <c r="A11131" i="2"/>
  <c r="A11132" i="2"/>
  <c r="A11133" i="2"/>
  <c r="A11134" i="2"/>
  <c r="A11135" i="2"/>
  <c r="A11136" i="2"/>
  <c r="A11137" i="2"/>
  <c r="A11138" i="2"/>
  <c r="A11139" i="2"/>
  <c r="A11140" i="2"/>
  <c r="A11141" i="2"/>
  <c r="A11142" i="2"/>
  <c r="A11143" i="2"/>
  <c r="A11144" i="2"/>
  <c r="A11145" i="2"/>
  <c r="A11146" i="2"/>
  <c r="A11147" i="2"/>
  <c r="A11148" i="2"/>
  <c r="A11149" i="2"/>
  <c r="A11150" i="2"/>
  <c r="A11151" i="2"/>
  <c r="A11152" i="2"/>
  <c r="A11153" i="2"/>
  <c r="A11154" i="2"/>
  <c r="A11155" i="2"/>
  <c r="A11156" i="2"/>
  <c r="A11157" i="2"/>
  <c r="A11158" i="2"/>
  <c r="A11159" i="2"/>
  <c r="A11160" i="2"/>
  <c r="A11161" i="2"/>
  <c r="A11162" i="2"/>
  <c r="A11163" i="2"/>
  <c r="A11164" i="2"/>
  <c r="A11165" i="2"/>
  <c r="A11166" i="2"/>
  <c r="A11167" i="2"/>
  <c r="A11168" i="2"/>
  <c r="A11169" i="2"/>
  <c r="A11170" i="2"/>
  <c r="A11171" i="2"/>
  <c r="A11172" i="2"/>
  <c r="A11173" i="2"/>
  <c r="A11174" i="2"/>
  <c r="A11175" i="2"/>
  <c r="A11176" i="2"/>
  <c r="A11177" i="2"/>
  <c r="A11178" i="2"/>
  <c r="A11179" i="2"/>
  <c r="A11180" i="2"/>
  <c r="A11181" i="2"/>
  <c r="A11182" i="2"/>
  <c r="A11183" i="2"/>
  <c r="A11184" i="2"/>
  <c r="A11185" i="2"/>
  <c r="A11186" i="2"/>
  <c r="A11187" i="2"/>
  <c r="A11188" i="2"/>
  <c r="A11189" i="2"/>
  <c r="A11190" i="2"/>
  <c r="A11191" i="2"/>
  <c r="A11192" i="2"/>
  <c r="A11193" i="2"/>
  <c r="A11194" i="2"/>
  <c r="A11195" i="2"/>
  <c r="A11196" i="2"/>
  <c r="A11197" i="2"/>
  <c r="A11198" i="2"/>
  <c r="A11199" i="2"/>
  <c r="A11200" i="2"/>
  <c r="A11201" i="2"/>
  <c r="A11202" i="2"/>
  <c r="A11203" i="2"/>
  <c r="A11204" i="2"/>
  <c r="A11205" i="2"/>
  <c r="A11206" i="2"/>
  <c r="A11207" i="2"/>
  <c r="A11208" i="2"/>
  <c r="A11209" i="2"/>
  <c r="A11210" i="2"/>
  <c r="A11211" i="2"/>
  <c r="A11212" i="2"/>
  <c r="A11213" i="2"/>
  <c r="A11214" i="2"/>
  <c r="A11215" i="2"/>
  <c r="A11216" i="2"/>
  <c r="A11217" i="2"/>
  <c r="A11218" i="2"/>
  <c r="A11219" i="2"/>
  <c r="A11220" i="2"/>
  <c r="A11221" i="2"/>
  <c r="A11222" i="2"/>
  <c r="A11223" i="2"/>
  <c r="A11224" i="2"/>
  <c r="A11225" i="2"/>
  <c r="A11226" i="2"/>
  <c r="A11227" i="2"/>
  <c r="A11228" i="2"/>
  <c r="A11229" i="2"/>
  <c r="A11230" i="2"/>
  <c r="A11231" i="2"/>
  <c r="A11232" i="2"/>
  <c r="A11233" i="2"/>
  <c r="A11234" i="2"/>
  <c r="A11235" i="2"/>
  <c r="A11236" i="2"/>
  <c r="A11237" i="2"/>
  <c r="A11238" i="2"/>
  <c r="A11239" i="2"/>
  <c r="A11240" i="2"/>
  <c r="A11241" i="2"/>
  <c r="A11242" i="2"/>
  <c r="A11243" i="2"/>
  <c r="A11244" i="2"/>
  <c r="A11245" i="2"/>
  <c r="A11246" i="2"/>
  <c r="A11247" i="2"/>
  <c r="A11248" i="2"/>
  <c r="A11249" i="2"/>
  <c r="A11250" i="2"/>
  <c r="A11251" i="2"/>
  <c r="A11252" i="2"/>
  <c r="A11253" i="2"/>
  <c r="A11254" i="2"/>
  <c r="A11255" i="2"/>
  <c r="A11256" i="2"/>
  <c r="A11257" i="2"/>
  <c r="A11258" i="2"/>
  <c r="A11259" i="2"/>
  <c r="A11260" i="2"/>
  <c r="A11261" i="2"/>
  <c r="A11262" i="2"/>
  <c r="A11263" i="2"/>
  <c r="A11264" i="2"/>
  <c r="A11265" i="2"/>
  <c r="A11266" i="2"/>
  <c r="A11267" i="2"/>
  <c r="A11268" i="2"/>
  <c r="A11269" i="2"/>
  <c r="A11270" i="2"/>
  <c r="A11271" i="2"/>
  <c r="A11272" i="2"/>
  <c r="A11273" i="2"/>
  <c r="A11274" i="2"/>
  <c r="A11275" i="2"/>
  <c r="A11276" i="2"/>
  <c r="A11277" i="2"/>
  <c r="A11278" i="2"/>
  <c r="A11279" i="2"/>
  <c r="A11280" i="2"/>
  <c r="A11281" i="2"/>
  <c r="A11282" i="2"/>
  <c r="A11283" i="2"/>
  <c r="A11284" i="2"/>
  <c r="A11285" i="2"/>
  <c r="A11286" i="2"/>
  <c r="A11287" i="2"/>
  <c r="A11288" i="2"/>
  <c r="A11289" i="2"/>
  <c r="A11290" i="2"/>
  <c r="A11291" i="2"/>
  <c r="A11292" i="2"/>
  <c r="A11293" i="2"/>
  <c r="A11294" i="2"/>
  <c r="A11295" i="2"/>
  <c r="A11296" i="2"/>
  <c r="A11297" i="2"/>
  <c r="A11298" i="2"/>
  <c r="A11299" i="2"/>
  <c r="A11300" i="2"/>
  <c r="A11301" i="2"/>
  <c r="A11302" i="2"/>
  <c r="A11303" i="2"/>
  <c r="A11304" i="2"/>
  <c r="A11305" i="2"/>
  <c r="A11306" i="2"/>
  <c r="A11307" i="2"/>
  <c r="A11308" i="2"/>
  <c r="A11309" i="2"/>
  <c r="A11310" i="2"/>
  <c r="A11311" i="2"/>
  <c r="A11312" i="2"/>
  <c r="A11313" i="2"/>
  <c r="A11314" i="2"/>
  <c r="A11315" i="2"/>
  <c r="A11316" i="2"/>
  <c r="A11317" i="2"/>
  <c r="A11318" i="2"/>
  <c r="A11319" i="2"/>
  <c r="A11320" i="2"/>
  <c r="A11321" i="2"/>
  <c r="A11322" i="2"/>
  <c r="A11323" i="2"/>
  <c r="A11324" i="2"/>
  <c r="A11325" i="2"/>
  <c r="A11326" i="2"/>
  <c r="A11327" i="2"/>
  <c r="A11328" i="2"/>
  <c r="A11329" i="2"/>
  <c r="A11330" i="2"/>
  <c r="A11331" i="2"/>
  <c r="A11332" i="2"/>
  <c r="A11333" i="2"/>
  <c r="A11334" i="2"/>
  <c r="A11335" i="2"/>
  <c r="A11336" i="2"/>
  <c r="A11337" i="2"/>
  <c r="A11338" i="2"/>
  <c r="A11339" i="2"/>
  <c r="A11340" i="2"/>
  <c r="A11341" i="2"/>
  <c r="A11342" i="2"/>
  <c r="A11343" i="2"/>
  <c r="A11344" i="2"/>
  <c r="A11345" i="2"/>
  <c r="A11346" i="2"/>
  <c r="A11347" i="2"/>
  <c r="A11348" i="2"/>
  <c r="A11349" i="2"/>
  <c r="A11350" i="2"/>
  <c r="A11351" i="2"/>
  <c r="A11352" i="2"/>
  <c r="A11353" i="2"/>
  <c r="A11354" i="2"/>
  <c r="A11355" i="2"/>
  <c r="A11356" i="2"/>
  <c r="A11357" i="2"/>
  <c r="A11358" i="2"/>
  <c r="A11359" i="2"/>
  <c r="A11360" i="2"/>
  <c r="A11361" i="2"/>
  <c r="A11362" i="2"/>
  <c r="A11363" i="2"/>
  <c r="A11364" i="2"/>
  <c r="A11365" i="2"/>
  <c r="A11366" i="2"/>
  <c r="A11367" i="2"/>
  <c r="A11368" i="2"/>
  <c r="A11369" i="2"/>
  <c r="A11370" i="2"/>
  <c r="A11371" i="2"/>
  <c r="A11372" i="2"/>
  <c r="A11373" i="2"/>
  <c r="A11374" i="2"/>
  <c r="A11375" i="2"/>
  <c r="A11376" i="2"/>
  <c r="A11377" i="2"/>
  <c r="A11378" i="2"/>
  <c r="A11379" i="2"/>
  <c r="A11380" i="2"/>
  <c r="A11381" i="2"/>
  <c r="A11382" i="2"/>
  <c r="A11383" i="2"/>
  <c r="A11384" i="2"/>
  <c r="A11385" i="2"/>
  <c r="A11386" i="2"/>
  <c r="A11387" i="2"/>
  <c r="A11388" i="2"/>
  <c r="A11389" i="2"/>
  <c r="A11390" i="2"/>
  <c r="A11391" i="2"/>
  <c r="A11392" i="2"/>
  <c r="A11393" i="2"/>
  <c r="A11394" i="2"/>
  <c r="A11395" i="2"/>
  <c r="A11396" i="2"/>
  <c r="A11397" i="2"/>
  <c r="A11398" i="2"/>
  <c r="A11399" i="2"/>
  <c r="A11400" i="2"/>
  <c r="A11401" i="2"/>
  <c r="A11402" i="2"/>
  <c r="A11403" i="2"/>
  <c r="A11404" i="2"/>
  <c r="A11405" i="2"/>
  <c r="A11406" i="2"/>
  <c r="A11407" i="2"/>
  <c r="A11408" i="2"/>
  <c r="A11409" i="2"/>
  <c r="A11410" i="2"/>
  <c r="A11411" i="2"/>
  <c r="A11412" i="2"/>
  <c r="A11413" i="2"/>
  <c r="A11414" i="2"/>
  <c r="A11415" i="2"/>
  <c r="A11416" i="2"/>
  <c r="A11417" i="2"/>
  <c r="A11418" i="2"/>
  <c r="A11419" i="2"/>
  <c r="A11420" i="2"/>
  <c r="A11421" i="2"/>
  <c r="A11422" i="2"/>
  <c r="A11423" i="2"/>
  <c r="A11424" i="2"/>
  <c r="A11425" i="2"/>
  <c r="A11426" i="2"/>
  <c r="A11427" i="2"/>
  <c r="A11428" i="2"/>
  <c r="A11429" i="2"/>
  <c r="A11430" i="2"/>
  <c r="A11431" i="2"/>
  <c r="A11432" i="2"/>
  <c r="A11433" i="2"/>
  <c r="A11434" i="2"/>
  <c r="A11435" i="2"/>
  <c r="A11436" i="2"/>
  <c r="A11437" i="2"/>
  <c r="A11438" i="2"/>
  <c r="A11439" i="2"/>
  <c r="A11440" i="2"/>
  <c r="A11441" i="2"/>
  <c r="A11442" i="2"/>
  <c r="A11443" i="2"/>
  <c r="A11444" i="2"/>
  <c r="A11445" i="2"/>
  <c r="A11446" i="2"/>
  <c r="A11447" i="2"/>
  <c r="A11448" i="2"/>
  <c r="A11449" i="2"/>
  <c r="A11450" i="2"/>
  <c r="A11451" i="2"/>
  <c r="A11452" i="2"/>
  <c r="A11453" i="2"/>
  <c r="A11454" i="2"/>
  <c r="A11455" i="2"/>
  <c r="A11456" i="2"/>
  <c r="A11457" i="2"/>
  <c r="A11458" i="2"/>
  <c r="A11459" i="2"/>
  <c r="A11460" i="2"/>
  <c r="A11461" i="2"/>
  <c r="A11462" i="2"/>
  <c r="A11463" i="2"/>
  <c r="A11464" i="2"/>
  <c r="A11465" i="2"/>
  <c r="A11466" i="2"/>
  <c r="A11467" i="2"/>
  <c r="A11468" i="2"/>
  <c r="A11469" i="2"/>
  <c r="A11470" i="2"/>
  <c r="A11471" i="2"/>
  <c r="A11472" i="2"/>
  <c r="A11473" i="2"/>
  <c r="A11474" i="2"/>
  <c r="A11475" i="2"/>
  <c r="A11476" i="2"/>
  <c r="A11477" i="2"/>
  <c r="A11478" i="2"/>
  <c r="A11479" i="2"/>
  <c r="A11480" i="2"/>
  <c r="A11481" i="2"/>
  <c r="A11482" i="2"/>
  <c r="A11483" i="2"/>
  <c r="A11484" i="2"/>
  <c r="A11485" i="2"/>
  <c r="A11486" i="2"/>
  <c r="A11487" i="2"/>
  <c r="A11488" i="2"/>
  <c r="A11489" i="2"/>
  <c r="A11490" i="2"/>
  <c r="A11491" i="2"/>
  <c r="A11492" i="2"/>
  <c r="A11493" i="2"/>
  <c r="A11494" i="2"/>
  <c r="A11495" i="2"/>
  <c r="A11496" i="2"/>
  <c r="A11497" i="2"/>
  <c r="A11498" i="2"/>
  <c r="A11499" i="2"/>
  <c r="A11500" i="2"/>
  <c r="A11501" i="2"/>
  <c r="A11502" i="2"/>
  <c r="A11503" i="2"/>
  <c r="A11504" i="2"/>
  <c r="A11505" i="2"/>
  <c r="A11506" i="2"/>
  <c r="A11507" i="2"/>
  <c r="A11508" i="2"/>
  <c r="A11509" i="2"/>
  <c r="A11510" i="2"/>
  <c r="A11511" i="2"/>
  <c r="A11512" i="2"/>
  <c r="A11513" i="2"/>
  <c r="A11514" i="2"/>
  <c r="A11515" i="2"/>
  <c r="A11516" i="2"/>
  <c r="A11517" i="2"/>
  <c r="A11518" i="2"/>
  <c r="A11519" i="2"/>
  <c r="A11520" i="2"/>
  <c r="A11521" i="2"/>
  <c r="A11522" i="2"/>
  <c r="A11523" i="2"/>
  <c r="A11524" i="2"/>
  <c r="A11525" i="2"/>
  <c r="A11526" i="2"/>
  <c r="A11527" i="2"/>
  <c r="A11528" i="2"/>
  <c r="A11529" i="2"/>
  <c r="A11530" i="2"/>
  <c r="A11531" i="2"/>
  <c r="A11532" i="2"/>
  <c r="A11533" i="2"/>
  <c r="A11534" i="2"/>
  <c r="A11535" i="2"/>
  <c r="A11536" i="2"/>
  <c r="A11537" i="2"/>
  <c r="A11538" i="2"/>
  <c r="A11539" i="2"/>
  <c r="A11540" i="2"/>
  <c r="A11541" i="2"/>
  <c r="A11542" i="2"/>
  <c r="A11543" i="2"/>
  <c r="A11544" i="2"/>
  <c r="A11545" i="2"/>
  <c r="A11546" i="2"/>
  <c r="A11547" i="2"/>
  <c r="A11548" i="2"/>
  <c r="A11549" i="2"/>
  <c r="A1" i="2"/>
  <c r="C197" i="1"/>
  <c r="F197" i="1" s="1" a="1"/>
  <c r="F197" i="1" s="1"/>
  <c r="C196" i="1"/>
  <c r="F196" i="1" s="1" a="1"/>
  <c r="F196" i="1" s="1"/>
  <c r="C195" i="1"/>
  <c r="F195" i="1" s="1" a="1"/>
  <c r="F195" i="1" s="1"/>
  <c r="C194" i="1"/>
  <c r="F194" i="1" s="1" a="1"/>
  <c r="F194" i="1" s="1"/>
  <c r="C193" i="1"/>
  <c r="F193" i="1" s="1" a="1"/>
  <c r="F193" i="1" s="1"/>
  <c r="C192" i="1"/>
  <c r="F192" i="1" s="1" a="1"/>
  <c r="F192" i="1" s="1"/>
  <c r="C191" i="1"/>
  <c r="F191" i="1" s="1" a="1"/>
  <c r="F191" i="1" s="1"/>
  <c r="C190" i="1"/>
  <c r="E190" i="1" s="1" a="1"/>
  <c r="E190" i="1" s="1"/>
  <c r="C189" i="1"/>
  <c r="F189" i="1" s="1" a="1"/>
  <c r="F189" i="1" s="1"/>
  <c r="C188" i="1"/>
  <c r="F188" i="1" s="1" a="1"/>
  <c r="F188" i="1" s="1"/>
  <c r="C187" i="1"/>
  <c r="F187" i="1" s="1" a="1"/>
  <c r="F187" i="1" s="1"/>
  <c r="C186" i="1"/>
  <c r="F186" i="1" s="1" a="1"/>
  <c r="F186" i="1" s="1"/>
  <c r="C185" i="1"/>
  <c r="F185" i="1" s="1" a="1"/>
  <c r="F185" i="1" s="1"/>
  <c r="C184" i="1"/>
  <c r="F184" i="1" s="1" a="1"/>
  <c r="F184" i="1" s="1"/>
  <c r="C183" i="1"/>
  <c r="F183" i="1" s="1" a="1"/>
  <c r="F183" i="1" s="1"/>
  <c r="C182" i="1"/>
  <c r="F182" i="1" s="1" a="1"/>
  <c r="F182" i="1" s="1"/>
  <c r="C181" i="1"/>
  <c r="F181" i="1" s="1" a="1"/>
  <c r="F181" i="1" s="1"/>
  <c r="C180" i="1"/>
  <c r="F180" i="1" s="1" a="1"/>
  <c r="F180" i="1" s="1"/>
  <c r="C179" i="1"/>
  <c r="F179" i="1" s="1" a="1"/>
  <c r="F179" i="1" s="1"/>
  <c r="C178" i="1"/>
  <c r="F178" i="1" s="1" a="1"/>
  <c r="F178" i="1" s="1"/>
  <c r="C177" i="1"/>
  <c r="F177" i="1" s="1" a="1"/>
  <c r="F177" i="1" s="1"/>
  <c r="C176" i="1"/>
  <c r="F176" i="1" s="1" a="1"/>
  <c r="F176" i="1" s="1"/>
  <c r="C175" i="1"/>
  <c r="F175" i="1" s="1" a="1"/>
  <c r="F175" i="1" s="1"/>
  <c r="C174" i="1"/>
  <c r="F174" i="1" s="1" a="1"/>
  <c r="F174" i="1" s="1"/>
  <c r="C173" i="1"/>
  <c r="F173" i="1" s="1" a="1"/>
  <c r="F173" i="1" s="1"/>
  <c r="C172" i="1"/>
  <c r="F172" i="1" s="1" a="1"/>
  <c r="F172" i="1" s="1"/>
  <c r="C171" i="1"/>
  <c r="E171" i="1" s="1" a="1"/>
  <c r="E171" i="1" s="1"/>
  <c r="C170" i="1"/>
  <c r="F170" i="1" s="1" a="1"/>
  <c r="F170" i="1" s="1"/>
  <c r="C168" i="1"/>
  <c r="F168" i="1" s="1" a="1"/>
  <c r="F168" i="1" s="1"/>
  <c r="C169" i="1"/>
  <c r="F169" i="1" s="1" a="1"/>
  <c r="F169" i="1" s="1"/>
  <c r="C167" i="1"/>
  <c r="F167" i="1" s="1" a="1"/>
  <c r="F167" i="1" s="1"/>
  <c r="C166" i="1"/>
  <c r="F166" i="1" s="1" a="1"/>
  <c r="F166" i="1" s="1"/>
  <c r="C165" i="1"/>
  <c r="F165" i="1" s="1" a="1"/>
  <c r="F165" i="1" s="1"/>
  <c r="C164" i="1"/>
  <c r="F164" i="1" s="1" a="1"/>
  <c r="F164" i="1" s="1"/>
  <c r="C163" i="1"/>
  <c r="F163" i="1" s="1" a="1"/>
  <c r="F163" i="1" s="1"/>
  <c r="C162" i="1"/>
  <c r="F162" i="1" s="1" a="1"/>
  <c r="F162" i="1" s="1"/>
  <c r="C161" i="1"/>
  <c r="E161" i="1" s="1" a="1"/>
  <c r="E161" i="1" s="1"/>
  <c r="C160" i="1"/>
  <c r="F160" i="1" s="1" a="1"/>
  <c r="F160" i="1" s="1"/>
  <c r="C159" i="1"/>
  <c r="F159" i="1" s="1" a="1"/>
  <c r="F159" i="1" s="1"/>
  <c r="C158" i="1"/>
  <c r="F158" i="1" s="1" a="1"/>
  <c r="F158" i="1" s="1"/>
  <c r="C157" i="1"/>
  <c r="F157" i="1" s="1" a="1"/>
  <c r="F157" i="1" s="1"/>
  <c r="C156" i="1"/>
  <c r="F156" i="1" s="1" a="1"/>
  <c r="F156" i="1" s="1"/>
  <c r="C155" i="1"/>
  <c r="F155" i="1" s="1" a="1"/>
  <c r="F155" i="1" s="1"/>
  <c r="C154" i="1"/>
  <c r="F154" i="1" s="1" a="1"/>
  <c r="F154" i="1" s="1"/>
  <c r="C153" i="1"/>
  <c r="E153" i="1" s="1" a="1"/>
  <c r="E153" i="1" s="1"/>
  <c r="C152" i="1"/>
  <c r="F152" i="1" s="1" a="1"/>
  <c r="F152" i="1" s="1"/>
  <c r="C151" i="1"/>
  <c r="F151" i="1" s="1" a="1"/>
  <c r="F151" i="1" s="1"/>
  <c r="C150" i="1"/>
  <c r="F150" i="1" s="1" a="1"/>
  <c r="F150" i="1" s="1"/>
  <c r="C149" i="1"/>
  <c r="F149" i="1" s="1" a="1"/>
  <c r="F149" i="1" s="1"/>
  <c r="C148" i="1"/>
  <c r="F148" i="1" s="1" a="1"/>
  <c r="F148" i="1" s="1"/>
  <c r="C147" i="1"/>
  <c r="F147" i="1" s="1" a="1"/>
  <c r="F147" i="1" s="1"/>
  <c r="C146" i="1"/>
  <c r="F146" i="1" s="1" a="1"/>
  <c r="F146" i="1" s="1"/>
  <c r="C145" i="1"/>
  <c r="F145" i="1" s="1" a="1"/>
  <c r="F145" i="1" s="1"/>
  <c r="C144" i="1"/>
  <c r="F144" i="1" s="1" a="1"/>
  <c r="F144" i="1" s="1"/>
  <c r="C143" i="1"/>
  <c r="F143" i="1" s="1" a="1"/>
  <c r="F143" i="1" s="1"/>
  <c r="C142" i="1"/>
  <c r="F142" i="1" s="1" a="1"/>
  <c r="F142" i="1" s="1"/>
  <c r="C141" i="1"/>
  <c r="F141" i="1" s="1" a="1"/>
  <c r="F141" i="1" s="1"/>
  <c r="C140" i="1"/>
  <c r="F140" i="1" s="1" a="1"/>
  <c r="F140" i="1" s="1"/>
  <c r="C139" i="1"/>
  <c r="F139" i="1" s="1" a="1"/>
  <c r="F139" i="1" s="1"/>
  <c r="C138" i="1"/>
  <c r="F138" i="1" s="1" a="1"/>
  <c r="F138" i="1" s="1"/>
  <c r="C137" i="1"/>
  <c r="F137" i="1" s="1" a="1"/>
  <c r="F137" i="1" s="1"/>
  <c r="C136" i="1"/>
  <c r="F136" i="1" s="1" a="1"/>
  <c r="F136" i="1" s="1"/>
  <c r="C135" i="1"/>
  <c r="F135" i="1" s="1" a="1"/>
  <c r="F135" i="1" s="1"/>
  <c r="C134" i="1"/>
  <c r="F134" i="1" s="1" a="1"/>
  <c r="F134" i="1" s="1"/>
  <c r="C133" i="1"/>
  <c r="F133" i="1" s="1" a="1"/>
  <c r="F133" i="1" s="1"/>
  <c r="C132" i="1"/>
  <c r="F132" i="1" s="1" a="1"/>
  <c r="F132" i="1" s="1"/>
  <c r="C131" i="1"/>
  <c r="F131" i="1" s="1" a="1"/>
  <c r="F131" i="1" s="1"/>
  <c r="C130" i="1"/>
  <c r="F130" i="1" s="1" a="1"/>
  <c r="F130" i="1" s="1"/>
  <c r="C129" i="1"/>
  <c r="F129" i="1" s="1" a="1"/>
  <c r="F129" i="1" s="1"/>
  <c r="C128" i="1"/>
  <c r="F128" i="1" s="1" a="1"/>
  <c r="F128" i="1" s="1"/>
  <c r="C127" i="1"/>
  <c r="F127" i="1" s="1" a="1"/>
  <c r="F127" i="1" s="1"/>
  <c r="C126" i="1"/>
  <c r="F126" i="1" s="1" a="1"/>
  <c r="F126" i="1" s="1"/>
  <c r="C125" i="1"/>
  <c r="F125" i="1" s="1" a="1"/>
  <c r="F125" i="1" s="1"/>
  <c r="C124" i="1"/>
  <c r="F124" i="1" s="1" a="1"/>
  <c r="F124" i="1" s="1"/>
  <c r="C123" i="1"/>
  <c r="F123" i="1" s="1" a="1"/>
  <c r="F123" i="1" s="1"/>
  <c r="C122" i="1"/>
  <c r="F122" i="1" s="1" a="1"/>
  <c r="F122" i="1" s="1"/>
  <c r="C121" i="1"/>
  <c r="F121" i="1" s="1" a="1"/>
  <c r="F121" i="1" s="1"/>
  <c r="C120" i="1"/>
  <c r="E120" i="1" s="1" a="1"/>
  <c r="E120" i="1" s="1"/>
  <c r="C119" i="1"/>
  <c r="E119" i="1" s="1" a="1"/>
  <c r="E119" i="1" s="1"/>
  <c r="C118" i="1"/>
  <c r="F118" i="1" s="1" a="1"/>
  <c r="F118" i="1" s="1"/>
  <c r="C117" i="1"/>
  <c r="F117" i="1" s="1" a="1"/>
  <c r="F117" i="1" s="1"/>
  <c r="C116" i="1"/>
  <c r="F116" i="1" s="1" a="1"/>
  <c r="F116" i="1" s="1"/>
  <c r="C115" i="1"/>
  <c r="F115" i="1" s="1" a="1"/>
  <c r="F115" i="1" s="1"/>
  <c r="C114" i="1"/>
  <c r="F114" i="1" s="1" a="1"/>
  <c r="F114" i="1" s="1"/>
  <c r="C113" i="1"/>
  <c r="F113" i="1" s="1" a="1"/>
  <c r="F113" i="1" s="1"/>
  <c r="C112" i="1"/>
  <c r="F112" i="1" s="1" a="1"/>
  <c r="F112" i="1" s="1"/>
  <c r="C111" i="1"/>
  <c r="F111" i="1" s="1" a="1"/>
  <c r="F111" i="1" s="1"/>
  <c r="C110" i="1"/>
  <c r="F110" i="1" s="1" a="1"/>
  <c r="F110" i="1" s="1"/>
  <c r="C109" i="1"/>
  <c r="F109" i="1" s="1" a="1"/>
  <c r="F109" i="1" s="1"/>
  <c r="C108" i="1"/>
  <c r="E108" i="1" s="1" a="1"/>
  <c r="E108" i="1" s="1"/>
  <c r="C107" i="1"/>
  <c r="F107" i="1" s="1" a="1"/>
  <c r="F107" i="1" s="1"/>
  <c r="C106" i="1"/>
  <c r="F106" i="1" s="1" a="1"/>
  <c r="F106" i="1" s="1"/>
  <c r="C105" i="1"/>
  <c r="F105" i="1" s="1" a="1"/>
  <c r="F105" i="1" s="1"/>
  <c r="C104" i="1"/>
  <c r="F104" i="1" s="1" a="1"/>
  <c r="F104" i="1" s="1"/>
  <c r="C103" i="1"/>
  <c r="F103" i="1" s="1" a="1"/>
  <c r="F103" i="1" s="1"/>
  <c r="C102" i="1"/>
  <c r="F102" i="1" s="1" a="1"/>
  <c r="F102" i="1" s="1"/>
  <c r="C101" i="1"/>
  <c r="F101" i="1" s="1" a="1"/>
  <c r="F101" i="1" s="1"/>
  <c r="C100" i="1"/>
  <c r="F100" i="1" s="1" a="1"/>
  <c r="F100" i="1" s="1"/>
  <c r="C99" i="1"/>
  <c r="F99" i="1" s="1" a="1"/>
  <c r="F99" i="1" s="1"/>
  <c r="C98" i="1"/>
  <c r="F98" i="1" s="1" a="1"/>
  <c r="F98" i="1" s="1"/>
  <c r="C97" i="1"/>
  <c r="F97" i="1" s="1" a="1"/>
  <c r="F97" i="1" s="1"/>
  <c r="C96" i="1"/>
  <c r="F96" i="1" s="1" a="1"/>
  <c r="F96" i="1" s="1"/>
  <c r="C95" i="1"/>
  <c r="F95" i="1" s="1" a="1"/>
  <c r="F95" i="1" s="1"/>
  <c r="C94" i="1"/>
  <c r="F94" i="1" s="1" a="1"/>
  <c r="F94" i="1" s="1"/>
  <c r="C93" i="1"/>
  <c r="F93" i="1" s="1" a="1"/>
  <c r="F93" i="1" s="1"/>
  <c r="C92" i="1"/>
  <c r="F92" i="1" s="1" a="1"/>
  <c r="F92" i="1" s="1"/>
  <c r="C91" i="1"/>
  <c r="F91" i="1" s="1" a="1"/>
  <c r="F91" i="1" s="1"/>
  <c r="C90" i="1"/>
  <c r="F90" i="1" s="1" a="1"/>
  <c r="F90" i="1" s="1"/>
  <c r="C89" i="1"/>
  <c r="F89" i="1" s="1" a="1"/>
  <c r="F89" i="1" s="1"/>
  <c r="C88" i="1"/>
  <c r="F88" i="1" s="1" a="1"/>
  <c r="F88" i="1" s="1"/>
  <c r="C87" i="1"/>
  <c r="F87" i="1" s="1" a="1"/>
  <c r="F87" i="1" s="1"/>
  <c r="C86" i="1"/>
  <c r="F86" i="1" s="1" a="1"/>
  <c r="F86" i="1" s="1"/>
  <c r="C85" i="1"/>
  <c r="F85" i="1" s="1" a="1"/>
  <c r="F85" i="1" s="1"/>
  <c r="C84" i="1"/>
  <c r="F84" i="1" s="1" a="1"/>
  <c r="F84" i="1" s="1"/>
  <c r="C83" i="1"/>
  <c r="F83" i="1" s="1" a="1"/>
  <c r="F83" i="1" s="1"/>
  <c r="C82" i="1"/>
  <c r="F82" i="1" s="1" a="1"/>
  <c r="F82" i="1" s="1"/>
  <c r="C81" i="1"/>
  <c r="F81" i="1" s="1" a="1"/>
  <c r="F81" i="1" s="1"/>
  <c r="C80" i="1"/>
  <c r="F80" i="1" s="1" a="1"/>
  <c r="F80" i="1" s="1"/>
  <c r="C79" i="1"/>
  <c r="F79" i="1" s="1" a="1"/>
  <c r="F79" i="1" s="1"/>
  <c r="C78" i="1"/>
  <c r="F78" i="1" s="1" a="1"/>
  <c r="F78" i="1" s="1"/>
  <c r="C77" i="1"/>
  <c r="F77" i="1" s="1" a="1"/>
  <c r="F77" i="1" s="1"/>
  <c r="C76" i="1"/>
  <c r="F76" i="1" s="1" a="1"/>
  <c r="F76" i="1" s="1"/>
  <c r="C75" i="1"/>
  <c r="F75" i="1" s="1" a="1"/>
  <c r="F75" i="1" s="1"/>
  <c r="C74" i="1"/>
  <c r="F74" i="1" s="1" a="1"/>
  <c r="F74" i="1" s="1"/>
  <c r="C73" i="1"/>
  <c r="F73" i="1" s="1" a="1"/>
  <c r="F73" i="1" s="1"/>
  <c r="C72" i="1"/>
  <c r="F72" i="1" s="1" a="1"/>
  <c r="F72" i="1" s="1"/>
  <c r="C69" i="1"/>
  <c r="F69" i="1" s="1" a="1"/>
  <c r="F69" i="1" s="1"/>
  <c r="C71" i="1"/>
  <c r="F71" i="1" s="1" a="1"/>
  <c r="F71" i="1" s="1"/>
  <c r="C70" i="1"/>
  <c r="F70" i="1" s="1" a="1"/>
  <c r="F70" i="1" s="1"/>
  <c r="C68" i="1"/>
  <c r="F68" i="1" s="1" a="1"/>
  <c r="F68" i="1" s="1"/>
  <c r="C67" i="1"/>
  <c r="F67" i="1" s="1" a="1"/>
  <c r="F67" i="1" s="1"/>
  <c r="C66" i="1"/>
  <c r="F66" i="1" s="1" a="1"/>
  <c r="F66" i="1" s="1"/>
  <c r="C65" i="1"/>
  <c r="F65" i="1" s="1" a="1"/>
  <c r="F65" i="1" s="1"/>
  <c r="C64" i="1"/>
  <c r="C63" i="1"/>
  <c r="F63" i="1" s="1" a="1"/>
  <c r="F63" i="1" s="1"/>
  <c r="R204" i="1"/>
  <c r="G216" i="1"/>
  <c r="AV199" i="1"/>
  <c r="AG207" i="1"/>
  <c r="X216" i="1"/>
  <c r="AC207" i="1"/>
  <c r="AU211" i="1"/>
  <c r="H217" i="1"/>
  <c r="AF200" i="1"/>
  <c r="AH203" i="1"/>
  <c r="AB210" i="1"/>
  <c r="AA214" i="1"/>
  <c r="AG208" i="1"/>
  <c r="T198" i="1"/>
  <c r="AO198" i="1"/>
  <c r="AB217" i="1"/>
  <c r="AO207" i="1"/>
  <c r="H198" i="1"/>
  <c r="K214" i="1"/>
  <c r="V208" i="1"/>
  <c r="AK198" i="1"/>
  <c r="K202" i="1"/>
  <c r="L210" i="1"/>
  <c r="AA208" i="1"/>
  <c r="AE206" i="1"/>
  <c r="AE201" i="1"/>
  <c r="AV217" i="1"/>
  <c r="O218" i="1"/>
  <c r="Q216" i="1"/>
  <c r="AB218" i="1"/>
  <c r="U208" i="1"/>
  <c r="S218" i="1"/>
  <c r="AH198" i="1"/>
  <c r="AO214" i="1"/>
  <c r="T214" i="1"/>
  <c r="AF214" i="1"/>
  <c r="U218" i="1"/>
  <c r="W202" i="1"/>
  <c r="AU218" i="1"/>
  <c r="Q214" i="1"/>
  <c r="AF216" i="1"/>
  <c r="Z207" i="1"/>
  <c r="S207" i="1"/>
  <c r="L207" i="1"/>
  <c r="G208" i="1"/>
  <c r="H211" i="1"/>
  <c r="O203" i="1"/>
  <c r="K210" i="1"/>
  <c r="AB203" i="1"/>
  <c r="M214" i="1"/>
  <c r="AE198" i="1"/>
  <c r="AO216" i="1"/>
  <c r="H214" i="1"/>
  <c r="AE204" i="1"/>
  <c r="AI216" i="1"/>
  <c r="AD204" i="1"/>
  <c r="H202" i="1"/>
  <c r="AE218" i="1"/>
  <c r="AH218" i="1"/>
  <c r="Z198" i="1"/>
  <c r="W203" i="1"/>
  <c r="AE199" i="1"/>
  <c r="S203" i="1"/>
  <c r="AB208" i="1"/>
  <c r="AR202" i="1"/>
  <c r="AU212" i="1"/>
  <c r="K198" i="1"/>
  <c r="AD207" i="1"/>
  <c r="I208" i="1"/>
  <c r="AV215" i="1"/>
  <c r="AF212" i="1"/>
  <c r="AD202" i="1"/>
  <c r="T216" i="1"/>
  <c r="AG214" i="1"/>
  <c r="N203" i="1"/>
  <c r="AJ210" i="1"/>
  <c r="AE214" i="1"/>
  <c r="O208" i="1"/>
  <c r="AC214" i="1"/>
  <c r="AR214" i="1"/>
  <c r="AE209" i="1"/>
  <c r="X210" i="1"/>
  <c r="X202" i="1"/>
  <c r="AN198" i="1"/>
  <c r="AR204" i="1"/>
  <c r="J207" i="1"/>
  <c r="T207" i="1"/>
  <c r="G218" i="1"/>
  <c r="L216" i="1"/>
  <c r="X214" i="1"/>
  <c r="Y208" i="1"/>
  <c r="AH210" i="1"/>
  <c r="P214" i="1"/>
  <c r="AF208" i="1"/>
  <c r="AE208" i="1"/>
  <c r="AR203" i="1"/>
  <c r="AF201" i="1"/>
  <c r="AG210" i="1"/>
  <c r="AC208" i="1"/>
  <c r="H207" i="1"/>
  <c r="H200" i="1"/>
  <c r="AG202" i="1"/>
  <c r="AJ202" i="1"/>
  <c r="AB206" i="1"/>
  <c r="V207" i="1"/>
  <c r="AV203" i="1"/>
  <c r="Q204" i="1"/>
  <c r="AB216" i="1"/>
  <c r="O207" i="1"/>
  <c r="W214" i="1"/>
  <c r="V218" i="1"/>
  <c r="G207" i="1"/>
  <c r="I216" i="1"/>
  <c r="AG204" i="1"/>
  <c r="AA207" i="1"/>
  <c r="J216" i="1"/>
  <c r="AR207" i="1"/>
  <c r="AG216" i="1"/>
  <c r="AU202" i="1"/>
  <c r="AD203" i="1"/>
  <c r="AE202" i="1"/>
  <c r="AO208" i="1"/>
  <c r="AG203" i="1"/>
  <c r="Q207" i="1"/>
  <c r="H206" i="1"/>
  <c r="J202" i="1"/>
  <c r="S210" i="1"/>
  <c r="AV202" i="1"/>
  <c r="AF202" i="1"/>
  <c r="N218" i="1"/>
  <c r="AA203" i="1"/>
  <c r="H210" i="1"/>
  <c r="AO202" i="1"/>
  <c r="AV216" i="1"/>
  <c r="K216" i="1"/>
  <c r="Z203" i="1"/>
  <c r="AE211" i="1"/>
  <c r="AH208" i="1"/>
  <c r="AF209" i="1"/>
  <c r="AU217" i="1"/>
  <c r="AN210" i="1"/>
  <c r="Z208" i="1"/>
  <c r="X198" i="1"/>
  <c r="O204" i="1"/>
  <c r="AR216" i="1"/>
  <c r="Q198" i="1"/>
  <c r="Q218" i="1"/>
  <c r="AV204" i="1"/>
  <c r="Y198" i="1"/>
  <c r="AB198" i="1"/>
  <c r="P198" i="1"/>
  <c r="H208" i="1"/>
  <c r="I204" i="1"/>
  <c r="AV198" i="1"/>
  <c r="R200" i="1"/>
  <c r="AF217" i="1"/>
  <c r="M202" i="1"/>
  <c r="AI218" i="1"/>
  <c r="S202" i="1"/>
  <c r="AI208" i="1"/>
  <c r="AE205" i="1"/>
  <c r="AC210" i="1"/>
  <c r="G210" i="1"/>
  <c r="AA216" i="1"/>
  <c r="AN216" i="1"/>
  <c r="P208" i="1"/>
  <c r="S204" i="1"/>
  <c r="AV218" i="1"/>
  <c r="L203" i="1"/>
  <c r="U204" i="1"/>
  <c r="I218" i="1"/>
  <c r="Q208" i="1"/>
  <c r="AB201" i="1"/>
  <c r="AB209" i="1"/>
  <c r="V202" i="1"/>
  <c r="V204" i="1"/>
  <c r="AG218" i="1"/>
  <c r="T208" i="1"/>
  <c r="AB213" i="1"/>
  <c r="T204" i="1"/>
  <c r="AV214" i="1"/>
  <c r="S216" i="1"/>
  <c r="AI203" i="1"/>
  <c r="AJ216" i="1"/>
  <c r="AV201" i="1"/>
  <c r="AE213" i="1"/>
  <c r="O198" i="1"/>
  <c r="G203" i="1"/>
  <c r="AK208" i="1"/>
  <c r="AU210" i="1"/>
  <c r="G214" i="1"/>
  <c r="K218" i="1"/>
  <c r="V203" i="1"/>
  <c r="Y210" i="1"/>
  <c r="AH214" i="1"/>
  <c r="AU208" i="1"/>
  <c r="O216" i="1"/>
  <c r="L218" i="1"/>
  <c r="AB212" i="1"/>
  <c r="T203" i="1"/>
  <c r="AK214" i="1"/>
  <c r="AA202" i="1"/>
  <c r="AU199" i="1"/>
  <c r="L214" i="1"/>
  <c r="M204" i="1"/>
  <c r="AI204" i="1"/>
  <c r="P202" i="1"/>
  <c r="N214" i="1"/>
  <c r="AU203" i="1"/>
  <c r="AN203" i="1"/>
  <c r="H218" i="1"/>
  <c r="Z202" i="1"/>
  <c r="V214" i="1"/>
  <c r="AN214" i="1"/>
  <c r="AH202" i="1"/>
  <c r="H209" i="1"/>
  <c r="AF211" i="1"/>
  <c r="J204" i="1"/>
  <c r="U210" i="1"/>
  <c r="S214" i="1"/>
  <c r="Y214" i="1"/>
  <c r="AB202" i="1"/>
  <c r="L204" i="1"/>
  <c r="AO203" i="1"/>
  <c r="O210" i="1"/>
  <c r="AK218" i="1"/>
  <c r="AB205" i="1"/>
  <c r="AF205" i="1"/>
  <c r="AC198" i="1"/>
  <c r="I210" i="1"/>
  <c r="AU200" i="1"/>
  <c r="N208" i="1"/>
  <c r="AI207" i="1"/>
  <c r="I203" i="1"/>
  <c r="U203" i="1"/>
  <c r="AU201" i="1"/>
  <c r="N210" i="1"/>
  <c r="Y216" i="1"/>
  <c r="AB199" i="1"/>
  <c r="AU214" i="1"/>
  <c r="AF215" i="1"/>
  <c r="AA210" i="1"/>
  <c r="N207" i="1"/>
  <c r="AR210" i="1"/>
  <c r="P216" i="1"/>
  <c r="P207" i="1"/>
  <c r="J214" i="1"/>
  <c r="AF210" i="1"/>
  <c r="J208" i="1"/>
  <c r="AF203" i="1"/>
  <c r="V216" i="1"/>
  <c r="M216" i="1"/>
  <c r="Y204" i="1"/>
  <c r="AV213" i="1"/>
  <c r="M207" i="1"/>
  <c r="W204" i="1"/>
  <c r="AB214" i="1"/>
  <c r="N198" i="1"/>
  <c r="X208" i="1"/>
  <c r="AR198" i="1"/>
  <c r="T218" i="1"/>
  <c r="G204" i="1"/>
  <c r="AH204" i="1"/>
  <c r="H201" i="1"/>
  <c r="AC204" i="1"/>
  <c r="AJ214" i="1"/>
  <c r="Z218" i="1"/>
  <c r="W216" i="1"/>
  <c r="AD214" i="1"/>
  <c r="AV200" i="1"/>
  <c r="O202" i="1"/>
  <c r="AG198" i="1"/>
  <c r="AO218" i="1"/>
  <c r="M198" i="1"/>
  <c r="Y202" i="1"/>
  <c r="M208" i="1"/>
  <c r="AO204" i="1"/>
  <c r="K203" i="1"/>
  <c r="Y218" i="1"/>
  <c r="U207" i="1"/>
  <c r="AV207" i="1"/>
  <c r="AN207" i="1"/>
  <c r="AA218" i="1"/>
  <c r="H212" i="1"/>
  <c r="AU215" i="1"/>
  <c r="K207" i="1"/>
  <c r="AU216" i="1"/>
  <c r="AE203" i="1"/>
  <c r="H204" i="1"/>
  <c r="M203" i="1"/>
  <c r="AD218" i="1"/>
  <c r="P210" i="1"/>
  <c r="H216" i="1"/>
  <c r="AE212" i="1"/>
  <c r="AB211" i="1"/>
  <c r="AE207" i="1"/>
  <c r="AH207" i="1"/>
  <c r="Q203" i="1"/>
  <c r="N204" i="1"/>
  <c r="I207" i="1"/>
  <c r="AC218" i="1"/>
  <c r="T202" i="1"/>
  <c r="AE215" i="1"/>
  <c r="X204" i="1"/>
  <c r="AF204" i="1"/>
  <c r="M210" i="1"/>
  <c r="N202" i="1"/>
  <c r="L208" i="1"/>
  <c r="AA204" i="1"/>
  <c r="H203" i="1"/>
  <c r="AB200" i="1"/>
  <c r="AI214" i="1"/>
  <c r="V198" i="1"/>
  <c r="M218" i="1"/>
  <c r="AN202" i="1"/>
  <c r="W210" i="1"/>
  <c r="AD210" i="1"/>
  <c r="AJ203" i="1"/>
  <c r="Q210" i="1"/>
  <c r="Z204" i="1"/>
  <c r="J210" i="1"/>
  <c r="AU207" i="1"/>
  <c r="R199" i="1"/>
  <c r="AI198" i="1"/>
  <c r="P218" i="1"/>
  <c r="AN208" i="1"/>
  <c r="S208" i="1"/>
  <c r="AE210" i="1"/>
  <c r="AE217" i="1"/>
  <c r="Q202" i="1"/>
  <c r="U216" i="1"/>
  <c r="K204" i="1"/>
  <c r="AI210" i="1"/>
  <c r="AJ207" i="1"/>
  <c r="I214" i="1"/>
  <c r="H205" i="1"/>
  <c r="V210" i="1"/>
  <c r="Z214" i="1"/>
  <c r="AF206" i="1"/>
  <c r="AF213" i="1"/>
  <c r="AV206" i="1"/>
  <c r="AR218" i="1"/>
  <c r="W198" i="1"/>
  <c r="X207" i="1"/>
  <c r="J198" i="1"/>
  <c r="AC203" i="1"/>
  <c r="AH216" i="1"/>
  <c r="AR208" i="1"/>
  <c r="I202" i="1"/>
  <c r="AB204" i="1"/>
  <c r="AO210" i="1"/>
  <c r="Y207" i="1"/>
  <c r="AD208" i="1"/>
  <c r="AI202" i="1"/>
  <c r="AF218" i="1"/>
  <c r="W208" i="1"/>
  <c r="AU205" i="1"/>
  <c r="AN218" i="1"/>
  <c r="U198" i="1"/>
  <c r="AD198" i="1"/>
  <c r="AV210" i="1"/>
  <c r="AE200" i="1"/>
  <c r="P203" i="1"/>
  <c r="AK203" i="1"/>
  <c r="AC202" i="1"/>
  <c r="AB215" i="1"/>
  <c r="G198" i="1"/>
  <c r="AU213" i="1"/>
  <c r="L198" i="1"/>
  <c r="AK202" i="1"/>
  <c r="X203" i="1"/>
  <c r="W218" i="1"/>
  <c r="H215" i="1"/>
  <c r="AV211" i="1"/>
  <c r="AF199" i="1"/>
  <c r="AU209" i="1"/>
  <c r="AC216" i="1"/>
  <c r="AF207" i="1"/>
  <c r="N216" i="1"/>
  <c r="AJ208" i="1"/>
  <c r="AF198" i="1"/>
  <c r="T210" i="1"/>
  <c r="AE216" i="1"/>
  <c r="AJ198" i="1"/>
  <c r="O214" i="1"/>
  <c r="AK207" i="1"/>
  <c r="Z210" i="1"/>
  <c r="AV205" i="1"/>
  <c r="AK204" i="1"/>
  <c r="H199" i="1"/>
  <c r="AV208" i="1"/>
  <c r="AU204" i="1"/>
  <c r="X218" i="1"/>
  <c r="K208" i="1"/>
  <c r="H213" i="1"/>
  <c r="J218" i="1"/>
  <c r="U202" i="1"/>
  <c r="I198" i="1"/>
  <c r="Y203" i="1"/>
  <c r="AB207" i="1"/>
  <c r="Z216" i="1"/>
  <c r="W207" i="1"/>
  <c r="AD216" i="1"/>
  <c r="U214" i="1"/>
  <c r="AK210" i="1"/>
  <c r="J203" i="1"/>
  <c r="AJ204" i="1"/>
  <c r="AK216" i="1"/>
  <c r="AN204" i="1"/>
  <c r="AV209" i="1"/>
  <c r="S198" i="1"/>
  <c r="L202" i="1"/>
  <c r="AA198" i="1"/>
  <c r="AU206" i="1"/>
  <c r="AU198" i="1"/>
  <c r="AJ218" i="1"/>
  <c r="AV212" i="1"/>
  <c r="P204" i="1"/>
  <c r="G202" i="1"/>
  <c r="D213" i="1" l="1"/>
  <c r="D62" i="1"/>
  <c r="F64" i="1" a="1"/>
  <c r="F64" i="1" s="1"/>
  <c r="A62" i="1"/>
  <c r="B202" i="1"/>
  <c r="B214" i="1"/>
  <c r="B208" i="1"/>
  <c r="B218" i="1"/>
  <c r="B207" i="1"/>
  <c r="B203" i="1"/>
  <c r="B198" i="1"/>
  <c r="B204" i="1"/>
  <c r="B216" i="1"/>
  <c r="B210" i="1"/>
  <c r="D216" i="1"/>
  <c r="D214" i="1"/>
  <c r="D200" i="1"/>
  <c r="D218" i="1"/>
  <c r="D208" i="1"/>
  <c r="D217" i="1"/>
  <c r="D210" i="1"/>
  <c r="D199" i="1"/>
  <c r="D198" i="1"/>
  <c r="D204" i="1"/>
  <c r="D202" i="1"/>
  <c r="D209" i="1"/>
  <c r="D201" i="1"/>
  <c r="D215" i="1"/>
  <c r="D203" i="1"/>
  <c r="D212" i="1"/>
  <c r="D206" i="1"/>
  <c r="D207" i="1"/>
  <c r="D211" i="1"/>
  <c r="D205" i="1"/>
  <c r="A197" i="1"/>
  <c r="A189" i="1"/>
  <c r="A181" i="1"/>
  <c r="A173" i="1"/>
  <c r="A165" i="1"/>
  <c r="A157" i="1"/>
  <c r="A149" i="1"/>
  <c r="A141" i="1"/>
  <c r="A133" i="1"/>
  <c r="A125" i="1"/>
  <c r="A117" i="1"/>
  <c r="A109" i="1"/>
  <c r="A101" i="1"/>
  <c r="A93" i="1"/>
  <c r="A85" i="1"/>
  <c r="A77" i="1"/>
  <c r="A69" i="1"/>
  <c r="A196" i="1"/>
  <c r="A188" i="1"/>
  <c r="A180" i="1"/>
  <c r="A172" i="1"/>
  <c r="A164" i="1"/>
  <c r="A156" i="1"/>
  <c r="A148" i="1"/>
  <c r="A140" i="1"/>
  <c r="A132" i="1"/>
  <c r="A124" i="1"/>
  <c r="A116" i="1"/>
  <c r="A108" i="1"/>
  <c r="A100" i="1"/>
  <c r="A92" i="1"/>
  <c r="A84" i="1"/>
  <c r="A76" i="1"/>
  <c r="A68" i="1"/>
  <c r="A195" i="1"/>
  <c r="A187" i="1"/>
  <c r="A179" i="1"/>
  <c r="A171" i="1"/>
  <c r="A163" i="1"/>
  <c r="A155" i="1"/>
  <c r="A147" i="1"/>
  <c r="A139" i="1"/>
  <c r="A131" i="1"/>
  <c r="A123" i="1"/>
  <c r="A115" i="1"/>
  <c r="A107" i="1"/>
  <c r="A99" i="1"/>
  <c r="A91" i="1"/>
  <c r="A83" i="1"/>
  <c r="A75" i="1"/>
  <c r="A67" i="1"/>
  <c r="A194" i="1"/>
  <c r="A186" i="1"/>
  <c r="A178" i="1"/>
  <c r="A170" i="1"/>
  <c r="A162" i="1"/>
  <c r="A154" i="1"/>
  <c r="A146" i="1"/>
  <c r="A138" i="1"/>
  <c r="A130" i="1"/>
  <c r="A122" i="1"/>
  <c r="A114" i="1"/>
  <c r="A106" i="1"/>
  <c r="A98" i="1"/>
  <c r="A90" i="1"/>
  <c r="A82" i="1"/>
  <c r="A74" i="1"/>
  <c r="A66" i="1"/>
  <c r="A193" i="1"/>
  <c r="A185" i="1"/>
  <c r="A177" i="1"/>
  <c r="A169" i="1"/>
  <c r="A161" i="1"/>
  <c r="A153" i="1"/>
  <c r="A145" i="1"/>
  <c r="A137" i="1"/>
  <c r="A129" i="1"/>
  <c r="A121" i="1"/>
  <c r="A113" i="1"/>
  <c r="A105" i="1"/>
  <c r="A97" i="1"/>
  <c r="A89" i="1"/>
  <c r="A81" i="1"/>
  <c r="A73" i="1"/>
  <c r="A65" i="1"/>
  <c r="A192" i="1"/>
  <c r="A184" i="1"/>
  <c r="A176" i="1"/>
  <c r="A168" i="1"/>
  <c r="A160" i="1"/>
  <c r="A152" i="1"/>
  <c r="A144" i="1"/>
  <c r="A136" i="1"/>
  <c r="A128" i="1"/>
  <c r="A120" i="1"/>
  <c r="A112" i="1"/>
  <c r="A104" i="1"/>
  <c r="A96" i="1"/>
  <c r="A88" i="1"/>
  <c r="A80" i="1"/>
  <c r="A72" i="1"/>
  <c r="A64" i="1"/>
  <c r="A191" i="1"/>
  <c r="A183" i="1"/>
  <c r="A175" i="1"/>
  <c r="A167" i="1"/>
  <c r="A159" i="1"/>
  <c r="A151" i="1"/>
  <c r="A143" i="1"/>
  <c r="A135" i="1"/>
  <c r="A127" i="1"/>
  <c r="A119" i="1"/>
  <c r="A111" i="1"/>
  <c r="A103" i="1"/>
  <c r="A95" i="1"/>
  <c r="A87" i="1"/>
  <c r="A79" i="1"/>
  <c r="A71" i="1"/>
  <c r="A63" i="1"/>
  <c r="A190" i="1"/>
  <c r="A182" i="1"/>
  <c r="A174" i="1"/>
  <c r="A166" i="1"/>
  <c r="A158" i="1"/>
  <c r="A150" i="1"/>
  <c r="A142" i="1"/>
  <c r="A134" i="1"/>
  <c r="A126" i="1"/>
  <c r="A118" i="1"/>
  <c r="A110" i="1"/>
  <c r="A102" i="1"/>
  <c r="A94" i="1"/>
  <c r="A86" i="1"/>
  <c r="A78" i="1"/>
  <c r="A70" i="1"/>
  <c r="F120" i="1" a="1"/>
  <c r="F120" i="1" s="1"/>
  <c r="F119" i="1" a="1"/>
  <c r="F119" i="1" s="1"/>
  <c r="F190" i="1" a="1"/>
  <c r="F190" i="1" s="1"/>
  <c r="F171" i="1" a="1"/>
  <c r="F171" i="1" s="1"/>
  <c r="F153" i="1" a="1"/>
  <c r="F153" i="1" s="1"/>
  <c r="F108" i="1" a="1"/>
  <c r="F108" i="1" s="1"/>
  <c r="F161" i="1" a="1"/>
  <c r="F161" i="1" s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E132" i="1" a="1"/>
  <c r="E132" i="1" s="1"/>
  <c r="D144" i="1"/>
  <c r="D156" i="1"/>
  <c r="D168" i="1"/>
  <c r="D171" i="1"/>
  <c r="D180" i="1"/>
  <c r="D183" i="1"/>
  <c r="E188" i="1" a="1"/>
  <c r="E188" i="1" s="1"/>
  <c r="E189" i="1" a="1"/>
  <c r="E189" i="1" s="1"/>
  <c r="E192" i="1" a="1"/>
  <c r="E192" i="1" s="1"/>
  <c r="D194" i="1"/>
  <c r="E195" i="1" a="1"/>
  <c r="E195" i="1" s="1"/>
  <c r="E196" i="1" a="1"/>
  <c r="E196" i="1" s="1"/>
  <c r="E197" i="1" a="1"/>
  <c r="E197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1" i="1"/>
  <c r="D122" i="1"/>
  <c r="D123" i="1"/>
  <c r="D124" i="1"/>
  <c r="D125" i="1"/>
  <c r="D126" i="1"/>
  <c r="D127" i="1"/>
  <c r="D128" i="1"/>
  <c r="D129" i="1"/>
  <c r="D130" i="1"/>
  <c r="D131" i="1"/>
  <c r="D133" i="1"/>
  <c r="D134" i="1"/>
  <c r="D135" i="1"/>
  <c r="D136" i="1"/>
  <c r="D137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7" i="1"/>
  <c r="D158" i="1"/>
  <c r="D159" i="1"/>
  <c r="D160" i="1"/>
  <c r="D161" i="1"/>
  <c r="D162" i="1"/>
  <c r="D163" i="1"/>
  <c r="D164" i="1"/>
  <c r="D165" i="1"/>
  <c r="D166" i="1"/>
  <c r="D167" i="1"/>
  <c r="D169" i="1"/>
  <c r="D170" i="1"/>
  <c r="D172" i="1"/>
  <c r="D173" i="1"/>
  <c r="D174" i="1"/>
  <c r="D175" i="1"/>
  <c r="D176" i="1"/>
  <c r="D177" i="1"/>
  <c r="D178" i="1"/>
  <c r="D179" i="1"/>
  <c r="D181" i="1"/>
  <c r="D182" i="1"/>
  <c r="D184" i="1"/>
  <c r="D185" i="1"/>
  <c r="D186" i="1"/>
  <c r="D187" i="1"/>
  <c r="D188" i="1"/>
  <c r="D189" i="1"/>
  <c r="D190" i="1"/>
  <c r="D191" i="1"/>
  <c r="D193" i="1"/>
  <c r="C13" i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 s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E100" i="1" a="1"/>
  <c r="E100" i="1" s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 s="1"/>
  <c r="E107" i="1" a="1"/>
  <c r="E107" i="1" s="1"/>
  <c r="E109" i="1" a="1"/>
  <c r="E109" i="1" s="1"/>
  <c r="E110" i="1" a="1"/>
  <c r="E110" i="1" s="1"/>
  <c r="E111" i="1" a="1"/>
  <c r="E111" i="1" s="1"/>
  <c r="E112" i="1" a="1"/>
  <c r="E112" i="1" s="1"/>
  <c r="E113" i="1" a="1"/>
  <c r="E113" i="1" s="1"/>
  <c r="E114" i="1" a="1"/>
  <c r="E114" i="1" s="1"/>
  <c r="E115" i="1" a="1"/>
  <c r="E115" i="1" s="1"/>
  <c r="E116" i="1" a="1"/>
  <c r="E116" i="1" s="1"/>
  <c r="E117" i="1" a="1"/>
  <c r="E117" i="1" s="1"/>
  <c r="E118" i="1" a="1"/>
  <c r="E118" i="1" s="1"/>
  <c r="E121" i="1" a="1"/>
  <c r="E121" i="1" s="1"/>
  <c r="E122" i="1" a="1"/>
  <c r="E122" i="1" s="1"/>
  <c r="E123" i="1" a="1"/>
  <c r="E123" i="1" s="1"/>
  <c r="E124" i="1" a="1"/>
  <c r="E124" i="1" s="1"/>
  <c r="E125" i="1" a="1"/>
  <c r="E125" i="1" s="1"/>
  <c r="E126" i="1" a="1"/>
  <c r="E126" i="1" s="1"/>
  <c r="E127" i="1" a="1"/>
  <c r="E127" i="1" s="1"/>
  <c r="E128" i="1" a="1"/>
  <c r="E128" i="1" s="1"/>
  <c r="E129" i="1" a="1"/>
  <c r="E129" i="1" s="1"/>
  <c r="E130" i="1" a="1"/>
  <c r="E130" i="1" s="1"/>
  <c r="E131" i="1" a="1"/>
  <c r="E131" i="1" s="1"/>
  <c r="E133" i="1" a="1"/>
  <c r="E133" i="1" s="1"/>
  <c r="E134" i="1" a="1"/>
  <c r="E134" i="1" s="1"/>
  <c r="E135" i="1" a="1"/>
  <c r="E135" i="1" s="1"/>
  <c r="E136" i="1" a="1"/>
  <c r="E136" i="1" s="1"/>
  <c r="E137" i="1" a="1"/>
  <c r="E137" i="1" s="1"/>
  <c r="E138" i="1" a="1"/>
  <c r="E138" i="1" s="1"/>
  <c r="E139" i="1" a="1"/>
  <c r="E139" i="1" s="1"/>
  <c r="E140" i="1" a="1"/>
  <c r="E140" i="1" s="1"/>
  <c r="E141" i="1" a="1"/>
  <c r="E141" i="1" s="1"/>
  <c r="E142" i="1" a="1"/>
  <c r="E142" i="1" s="1"/>
  <c r="E143" i="1" a="1"/>
  <c r="E143" i="1" s="1"/>
  <c r="E145" i="1" a="1"/>
  <c r="E145" i="1" s="1"/>
  <c r="E146" i="1" a="1"/>
  <c r="E146" i="1" s="1"/>
  <c r="E147" i="1" a="1"/>
  <c r="E147" i="1" s="1"/>
  <c r="E148" i="1" a="1"/>
  <c r="E148" i="1" s="1"/>
  <c r="E149" i="1" a="1"/>
  <c r="E149" i="1" s="1"/>
  <c r="E150" i="1" a="1"/>
  <c r="E150" i="1" s="1"/>
  <c r="E151" i="1" a="1"/>
  <c r="E151" i="1" s="1"/>
  <c r="E152" i="1" a="1"/>
  <c r="E152" i="1" s="1"/>
  <c r="E154" i="1" a="1"/>
  <c r="E154" i="1" s="1"/>
  <c r="E155" i="1" a="1"/>
  <c r="E155" i="1" s="1"/>
  <c r="E157" i="1" a="1"/>
  <c r="E157" i="1" s="1"/>
  <c r="E158" i="1" a="1"/>
  <c r="E158" i="1" s="1"/>
  <c r="E159" i="1" a="1"/>
  <c r="E159" i="1" s="1"/>
  <c r="E160" i="1" a="1"/>
  <c r="E160" i="1" s="1"/>
  <c r="E162" i="1" a="1"/>
  <c r="E162" i="1" s="1"/>
  <c r="E163" i="1" a="1"/>
  <c r="E163" i="1" s="1"/>
  <c r="E164" i="1" a="1"/>
  <c r="E164" i="1" s="1"/>
  <c r="E165" i="1" a="1"/>
  <c r="E165" i="1" s="1"/>
  <c r="E166" i="1" a="1"/>
  <c r="E166" i="1" s="1"/>
  <c r="E167" i="1" a="1"/>
  <c r="E167" i="1" s="1"/>
  <c r="E169" i="1" a="1"/>
  <c r="E169" i="1" s="1"/>
  <c r="E170" i="1" a="1"/>
  <c r="E170" i="1" s="1"/>
  <c r="E172" i="1" a="1"/>
  <c r="E172" i="1" s="1"/>
  <c r="E173" i="1" a="1"/>
  <c r="E173" i="1" s="1"/>
  <c r="E174" i="1" a="1"/>
  <c r="E174" i="1" s="1"/>
  <c r="E175" i="1" a="1"/>
  <c r="E175" i="1" s="1"/>
  <c r="E176" i="1" a="1"/>
  <c r="E176" i="1" s="1"/>
  <c r="E177" i="1" a="1"/>
  <c r="E177" i="1" s="1"/>
  <c r="E178" i="1" a="1"/>
  <c r="E178" i="1" s="1"/>
  <c r="E179" i="1" a="1"/>
  <c r="E179" i="1" s="1"/>
  <c r="E181" i="1" a="1"/>
  <c r="E181" i="1" s="1"/>
  <c r="E182" i="1" a="1"/>
  <c r="E182" i="1" s="1"/>
  <c r="E183" i="1" a="1"/>
  <c r="E183" i="1" s="1"/>
  <c r="E184" i="1" a="1"/>
  <c r="E184" i="1" s="1"/>
  <c r="E185" i="1" a="1"/>
  <c r="E185" i="1" s="1"/>
  <c r="E186" i="1" a="1"/>
  <c r="E186" i="1" s="1"/>
  <c r="E187" i="1" a="1"/>
  <c r="E187" i="1" s="1"/>
  <c r="E191" i="1" a="1"/>
  <c r="E191" i="1" s="1"/>
  <c r="E193" i="1" a="1"/>
  <c r="E193" i="1" s="1"/>
  <c r="E194" i="1" a="1"/>
  <c r="E194" i="1" s="1"/>
  <c r="C12" i="1"/>
  <c r="C11" i="1"/>
  <c r="C10" i="1"/>
  <c r="C9" i="1"/>
  <c r="C8" i="1"/>
  <c r="C7" i="1"/>
  <c r="C6" i="1"/>
  <c r="C5" i="1"/>
  <c r="C2" i="1"/>
  <c r="C4" i="1"/>
  <c r="C3" i="1"/>
  <c r="R135" i="1"/>
  <c r="W62" i="1"/>
  <c r="AG62" i="1"/>
  <c r="AO62" i="1"/>
  <c r="R107" i="1"/>
  <c r="R95" i="1"/>
  <c r="AH62" i="1"/>
  <c r="R183" i="1"/>
  <c r="J62" i="1"/>
  <c r="K62" i="1"/>
  <c r="R167" i="1"/>
  <c r="AF62" i="1"/>
  <c r="R106" i="1"/>
  <c r="R162" i="1"/>
  <c r="H62" i="1"/>
  <c r="AR62" i="1"/>
  <c r="Y62" i="1"/>
  <c r="P62" i="1"/>
  <c r="R181" i="1"/>
  <c r="AE62" i="1"/>
  <c r="R73" i="1"/>
  <c r="R163" i="1"/>
  <c r="T62" i="1"/>
  <c r="R68" i="1"/>
  <c r="O62" i="1"/>
  <c r="G62" i="1"/>
  <c r="R145" i="1"/>
  <c r="AK62" i="1"/>
  <c r="X62" i="1"/>
  <c r="R184" i="1"/>
  <c r="N62" i="1"/>
  <c r="R83" i="1"/>
  <c r="Z62" i="1"/>
  <c r="R134" i="1"/>
  <c r="Q62" i="1"/>
  <c r="AC62" i="1"/>
  <c r="AA62" i="1"/>
  <c r="R92" i="1"/>
  <c r="M62" i="1"/>
  <c r="S62" i="1"/>
  <c r="V62" i="1"/>
  <c r="R96" i="1"/>
  <c r="AJ62" i="1"/>
  <c r="R141" i="1"/>
  <c r="I62" i="1"/>
  <c r="AN62" i="1"/>
  <c r="R118" i="1"/>
  <c r="L62" i="1"/>
  <c r="R153" i="1"/>
  <c r="AB62" i="1"/>
  <c r="R94" i="1"/>
  <c r="R93" i="1"/>
  <c r="R110" i="1"/>
  <c r="AU62" i="1"/>
  <c r="AD62" i="1"/>
  <c r="R66" i="1"/>
  <c r="AV62" i="1"/>
  <c r="AI62" i="1"/>
  <c r="R82" i="1"/>
  <c r="U62" i="1"/>
  <c r="R81" i="1"/>
  <c r="B62" i="1" l="1"/>
  <c r="F18" i="1" a="1"/>
  <c r="F18" i="1" s="1"/>
  <c r="A18" i="1"/>
  <c r="F26" i="1" a="1"/>
  <c r="F26" i="1" s="1"/>
  <c r="A26" i="1"/>
  <c r="F34" i="1" a="1"/>
  <c r="F34" i="1" s="1"/>
  <c r="A34" i="1"/>
  <c r="F42" i="1" a="1"/>
  <c r="F42" i="1" s="1"/>
  <c r="A42" i="1"/>
  <c r="F52" i="1" a="1"/>
  <c r="F52" i="1" s="1"/>
  <c r="A52" i="1"/>
  <c r="F60" i="1" a="1"/>
  <c r="F60" i="1" s="1"/>
  <c r="A60" i="1"/>
  <c r="F10" i="1" a="1"/>
  <c r="F10" i="1" s="1"/>
  <c r="A10" i="1"/>
  <c r="F27" i="1" a="1"/>
  <c r="F27" i="1" s="1"/>
  <c r="A27" i="1"/>
  <c r="F35" i="1" a="1"/>
  <c r="F35" i="1" s="1"/>
  <c r="A35" i="1"/>
  <c r="F43" i="1" a="1"/>
  <c r="F43" i="1" s="1"/>
  <c r="A43" i="1"/>
  <c r="F53" i="1" a="1"/>
  <c r="F53" i="1" s="1"/>
  <c r="A53" i="1"/>
  <c r="F61" i="1" a="1"/>
  <c r="F61" i="1" s="1"/>
  <c r="A61" i="1"/>
  <c r="F8" i="1" a="1"/>
  <c r="F8" i="1" s="1"/>
  <c r="A8" i="1"/>
  <c r="F3" i="1" a="1"/>
  <c r="F3" i="1" s="1"/>
  <c r="A3" i="1"/>
  <c r="F19" i="1" a="1"/>
  <c r="F19" i="1" s="1"/>
  <c r="A19" i="1"/>
  <c r="F4" i="1" a="1"/>
  <c r="F4" i="1" s="1"/>
  <c r="A4" i="1"/>
  <c r="F11" i="1" a="1"/>
  <c r="F11" i="1" s="1"/>
  <c r="A11" i="1"/>
  <c r="F20" i="1" a="1"/>
  <c r="F20" i="1" s="1"/>
  <c r="A20" i="1"/>
  <c r="F28" i="1" a="1"/>
  <c r="F28" i="1" s="1"/>
  <c r="A28" i="1"/>
  <c r="F36" i="1" a="1"/>
  <c r="F36" i="1" s="1"/>
  <c r="A36" i="1"/>
  <c r="F44" i="1" a="1"/>
  <c r="F44" i="1" s="1"/>
  <c r="A44" i="1"/>
  <c r="F54" i="1" a="1"/>
  <c r="F54" i="1" s="1"/>
  <c r="A54" i="1"/>
  <c r="F9" i="1" a="1"/>
  <c r="F9" i="1" s="1"/>
  <c r="A9" i="1"/>
  <c r="F13" i="1" a="1"/>
  <c r="F13" i="1" s="1"/>
  <c r="A13" i="1"/>
  <c r="F2" i="1" a="1"/>
  <c r="F2" i="1" s="1"/>
  <c r="A2" i="1"/>
  <c r="F12" i="1" a="1"/>
  <c r="F12" i="1" s="1"/>
  <c r="A12" i="1"/>
  <c r="F21" i="1" a="1"/>
  <c r="F21" i="1" s="1"/>
  <c r="A21" i="1"/>
  <c r="F29" i="1" a="1"/>
  <c r="F29" i="1" s="1"/>
  <c r="A29" i="1"/>
  <c r="F37" i="1" a="1"/>
  <c r="F37" i="1" s="1"/>
  <c r="A37" i="1"/>
  <c r="F45" i="1" a="1"/>
  <c r="F45" i="1" s="1"/>
  <c r="A45" i="1"/>
  <c r="F55" i="1" a="1"/>
  <c r="F55" i="1" s="1"/>
  <c r="A55" i="1"/>
  <c r="F5" i="1" a="1"/>
  <c r="F5" i="1" s="1"/>
  <c r="A5" i="1"/>
  <c r="F14" i="1" a="1"/>
  <c r="F14" i="1" s="1"/>
  <c r="A14" i="1"/>
  <c r="F22" i="1" a="1"/>
  <c r="F22" i="1" s="1"/>
  <c r="A22" i="1"/>
  <c r="F30" i="1" a="1"/>
  <c r="F30" i="1" s="1"/>
  <c r="A30" i="1"/>
  <c r="F38" i="1" a="1"/>
  <c r="F38" i="1" s="1"/>
  <c r="A38" i="1"/>
  <c r="F46" i="1" a="1"/>
  <c r="F46" i="1" s="1"/>
  <c r="A46" i="1"/>
  <c r="F48" i="1" a="1"/>
  <c r="F48" i="1" s="1"/>
  <c r="A48" i="1"/>
  <c r="F56" i="1" a="1"/>
  <c r="F56" i="1" s="1"/>
  <c r="A56" i="1"/>
  <c r="F15" i="1" a="1"/>
  <c r="F15" i="1" s="1"/>
  <c r="A15" i="1"/>
  <c r="F23" i="1" a="1"/>
  <c r="F23" i="1" s="1"/>
  <c r="A23" i="1"/>
  <c r="F31" i="1" a="1"/>
  <c r="F31" i="1" s="1"/>
  <c r="A31" i="1"/>
  <c r="F39" i="1" a="1"/>
  <c r="F39" i="1" s="1"/>
  <c r="A39" i="1"/>
  <c r="F47" i="1" a="1"/>
  <c r="F47" i="1" s="1"/>
  <c r="A47" i="1"/>
  <c r="F49" i="1" a="1"/>
  <c r="F49" i="1" s="1"/>
  <c r="A49" i="1"/>
  <c r="F57" i="1" a="1"/>
  <c r="F57" i="1" s="1"/>
  <c r="A57" i="1"/>
  <c r="F7" i="1" a="1"/>
  <c r="F7" i="1" s="1"/>
  <c r="A7" i="1"/>
  <c r="F16" i="1" a="1"/>
  <c r="F16" i="1" s="1"/>
  <c r="A16" i="1"/>
  <c r="F24" i="1" a="1"/>
  <c r="F24" i="1" s="1"/>
  <c r="A24" i="1"/>
  <c r="F32" i="1" a="1"/>
  <c r="F32" i="1" s="1"/>
  <c r="A32" i="1"/>
  <c r="F40" i="1" a="1"/>
  <c r="F40" i="1" s="1"/>
  <c r="A40" i="1"/>
  <c r="F50" i="1" a="1"/>
  <c r="F50" i="1" s="1"/>
  <c r="A50" i="1"/>
  <c r="F58" i="1" a="1"/>
  <c r="F58" i="1" s="1"/>
  <c r="A58" i="1"/>
  <c r="F6" i="1" a="1"/>
  <c r="F6" i="1" s="1"/>
  <c r="A6" i="1"/>
  <c r="F17" i="1" a="1"/>
  <c r="F17" i="1" s="1"/>
  <c r="A17" i="1"/>
  <c r="F25" i="1" a="1"/>
  <c r="F25" i="1" s="1"/>
  <c r="A25" i="1"/>
  <c r="F33" i="1" a="1"/>
  <c r="F33" i="1" s="1"/>
  <c r="A33" i="1"/>
  <c r="F41" i="1" a="1"/>
  <c r="F41" i="1" s="1"/>
  <c r="A41" i="1"/>
  <c r="F51" i="1" a="1"/>
  <c r="F51" i="1" s="1"/>
  <c r="A51" i="1"/>
  <c r="F59" i="1" a="1"/>
  <c r="F59" i="1" s="1"/>
  <c r="A59" i="1"/>
  <c r="E34" i="1" a="1"/>
  <c r="E34" i="1" s="1"/>
  <c r="E10" i="1" a="1"/>
  <c r="E10" i="1" s="1"/>
  <c r="E13" i="1" a="1"/>
  <c r="E13" i="1" s="1"/>
  <c r="E23" i="1" a="1"/>
  <c r="E23" i="1" s="1"/>
  <c r="E35" i="1" a="1"/>
  <c r="E35" i="1" s="1"/>
  <c r="E57" i="1" a="1"/>
  <c r="E57" i="1" s="1"/>
  <c r="D58" i="1"/>
  <c r="E12" i="1" a="1"/>
  <c r="E12" i="1" s="1"/>
  <c r="D25" i="1"/>
  <c r="D37" i="1"/>
  <c r="E59" i="1" a="1"/>
  <c r="E59" i="1" s="1"/>
  <c r="D26" i="1"/>
  <c r="D38" i="1"/>
  <c r="E48" i="1" a="1"/>
  <c r="E48" i="1" s="1"/>
  <c r="E60" i="1" a="1"/>
  <c r="E60" i="1" s="1"/>
  <c r="D14" i="1"/>
  <c r="E3" i="1" a="1"/>
  <c r="E3" i="1" s="1"/>
  <c r="D27" i="1"/>
  <c r="D39" i="1"/>
  <c r="E49" i="1" a="1"/>
  <c r="E49" i="1" s="1"/>
  <c r="E61" i="1" a="1"/>
  <c r="E61" i="1" s="1"/>
  <c r="E24" i="1" a="1"/>
  <c r="E24" i="1" s="1"/>
  <c r="D15" i="1"/>
  <c r="D4" i="1"/>
  <c r="D16" i="1"/>
  <c r="D28" i="1"/>
  <c r="D40" i="1"/>
  <c r="D50" i="1"/>
  <c r="E36" i="1" a="1"/>
  <c r="E36" i="1" s="1"/>
  <c r="D2" i="1"/>
  <c r="D17" i="1"/>
  <c r="D29" i="1"/>
  <c r="E41" i="1" a="1"/>
  <c r="E41" i="1" s="1"/>
  <c r="E51" i="1" a="1"/>
  <c r="E51" i="1" s="1"/>
  <c r="E11" i="1" a="1"/>
  <c r="E11" i="1" s="1"/>
  <c r="E5" i="1" a="1"/>
  <c r="E5" i="1" s="1"/>
  <c r="D18" i="1"/>
  <c r="D30" i="1"/>
  <c r="D42" i="1"/>
  <c r="E52" i="1" a="1"/>
  <c r="E52" i="1" s="1"/>
  <c r="E31" i="1" a="1"/>
  <c r="E31" i="1" s="1"/>
  <c r="E43" i="1" a="1"/>
  <c r="E43" i="1" s="1"/>
  <c r="E53" i="1" a="1"/>
  <c r="E53" i="1" s="1"/>
  <c r="D9" i="1"/>
  <c r="E19" i="1" a="1"/>
  <c r="E19" i="1" s="1"/>
  <c r="E32" i="1" a="1"/>
  <c r="E32" i="1" s="1"/>
  <c r="E44" i="1" a="1"/>
  <c r="E44" i="1" s="1"/>
  <c r="E54" i="1" a="1"/>
  <c r="E54" i="1" s="1"/>
  <c r="E7" i="1" a="1"/>
  <c r="E7" i="1" s="1"/>
  <c r="E20" i="1" a="1"/>
  <c r="E20" i="1" s="1"/>
  <c r="E8" i="1" a="1"/>
  <c r="E8" i="1" s="1"/>
  <c r="D33" i="1"/>
  <c r="E45" i="1" a="1"/>
  <c r="E45" i="1" s="1"/>
  <c r="E22" i="1" a="1"/>
  <c r="E22" i="1" s="1"/>
  <c r="E46" i="1" a="1"/>
  <c r="E46" i="1" s="1"/>
  <c r="E56" i="1" a="1"/>
  <c r="E56" i="1" s="1"/>
  <c r="D6" i="1"/>
  <c r="E6" i="1" a="1"/>
  <c r="E6" i="1" s="1"/>
  <c r="D21" i="1"/>
  <c r="E21" i="1" a="1"/>
  <c r="E21" i="1" s="1"/>
  <c r="D55" i="1"/>
  <c r="E55" i="1" a="1"/>
  <c r="E55" i="1" s="1"/>
  <c r="E4" i="1" a="1"/>
  <c r="E4" i="1" s="1"/>
  <c r="D47" i="1"/>
  <c r="E47" i="1" a="1"/>
  <c r="E47" i="1" s="1"/>
  <c r="D10" i="1"/>
  <c r="D8" i="1"/>
  <c r="E2" i="1" a="1"/>
  <c r="E2" i="1" s="1"/>
  <c r="E9" i="1" a="1"/>
  <c r="E9" i="1" s="1"/>
  <c r="D12" i="1"/>
  <c r="D11" i="1"/>
  <c r="D13" i="1"/>
  <c r="D7" i="1"/>
  <c r="D5" i="1"/>
  <c r="D3" i="1"/>
  <c r="D61" i="1"/>
  <c r="D60" i="1"/>
  <c r="D59" i="1"/>
  <c r="E58" i="1" a="1"/>
  <c r="E58" i="1" s="1"/>
  <c r="D57" i="1"/>
  <c r="D56" i="1"/>
  <c r="D54" i="1"/>
  <c r="D53" i="1"/>
  <c r="D52" i="1"/>
  <c r="D51" i="1"/>
  <c r="E50" i="1" a="1"/>
  <c r="E50" i="1" s="1"/>
  <c r="D49" i="1"/>
  <c r="E180" i="1" a="1"/>
  <c r="E180" i="1" s="1"/>
  <c r="D197" i="1"/>
  <c r="D195" i="1"/>
  <c r="E168" i="1" a="1"/>
  <c r="E168" i="1" s="1"/>
  <c r="D196" i="1"/>
  <c r="E156" i="1" a="1"/>
  <c r="E156" i="1" s="1"/>
  <c r="E144" i="1" a="1"/>
  <c r="E144" i="1" s="1"/>
  <c r="D192" i="1"/>
  <c r="D132" i="1"/>
  <c r="D120" i="1"/>
  <c r="D48" i="1"/>
  <c r="D46" i="1"/>
  <c r="D45" i="1"/>
  <c r="D44" i="1"/>
  <c r="D43" i="1"/>
  <c r="E42" i="1" a="1"/>
  <c r="E42" i="1" s="1"/>
  <c r="D41" i="1"/>
  <c r="E40" i="1" a="1"/>
  <c r="E40" i="1" s="1"/>
  <c r="E39" i="1" a="1"/>
  <c r="E39" i="1" s="1"/>
  <c r="E38" i="1" a="1"/>
  <c r="E38" i="1" s="1"/>
  <c r="E37" i="1" a="1"/>
  <c r="E37" i="1" s="1"/>
  <c r="D36" i="1"/>
  <c r="D35" i="1"/>
  <c r="D34" i="1"/>
  <c r="E33" i="1" a="1"/>
  <c r="E33" i="1" s="1"/>
  <c r="D32" i="1"/>
  <c r="D31" i="1"/>
  <c r="E30" i="1" a="1"/>
  <c r="E30" i="1" s="1"/>
  <c r="E29" i="1" a="1"/>
  <c r="E29" i="1" s="1"/>
  <c r="E28" i="1" a="1"/>
  <c r="E28" i="1" s="1"/>
  <c r="E27" i="1" a="1"/>
  <c r="E27" i="1" s="1"/>
  <c r="E26" i="1" a="1"/>
  <c r="E26" i="1" s="1"/>
  <c r="E25" i="1" a="1"/>
  <c r="E25" i="1" s="1"/>
  <c r="D24" i="1"/>
  <c r="D23" i="1"/>
  <c r="D22" i="1"/>
  <c r="D20" i="1"/>
  <c r="D19" i="1"/>
  <c r="E18" i="1" a="1"/>
  <c r="E18" i="1" s="1"/>
  <c r="E17" i="1" a="1"/>
  <c r="E17" i="1" s="1"/>
  <c r="E16" i="1" a="1"/>
  <c r="E16" i="1" s="1"/>
  <c r="E15" i="1" a="1"/>
  <c r="E15" i="1" s="1"/>
  <c r="E14" i="1" a="1"/>
  <c r="E14" i="1" s="1"/>
  <c r="G49" i="12" l="1"/>
  <c r="G52" i="12"/>
  <c r="C43" i="12"/>
  <c r="H172" i="12" s="1"/>
  <c r="J172" i="12" s="1"/>
  <c r="C52" i="12"/>
  <c r="AV196" i="1"/>
  <c r="AU112" i="1"/>
  <c r="AB73" i="1"/>
  <c r="AV84" i="1"/>
  <c r="AE142" i="1"/>
  <c r="AE124" i="1"/>
  <c r="H143" i="1"/>
  <c r="H78" i="1"/>
  <c r="AU141" i="1"/>
  <c r="AB176" i="1"/>
  <c r="AE182" i="1"/>
  <c r="AB68" i="1"/>
  <c r="AE156" i="1"/>
  <c r="H188" i="1"/>
  <c r="AV32" i="1"/>
  <c r="AB85" i="1"/>
  <c r="AE123" i="1"/>
  <c r="AU89" i="1"/>
  <c r="AV3" i="1"/>
  <c r="H109" i="1"/>
  <c r="AB99" i="1"/>
  <c r="R24" i="1"/>
  <c r="AU2" i="1"/>
  <c r="AB192" i="1"/>
  <c r="H147" i="1"/>
  <c r="H79" i="1"/>
  <c r="AU104" i="1"/>
  <c r="AV190" i="1"/>
  <c r="AV110" i="1"/>
  <c r="AF156" i="1"/>
  <c r="AB174" i="1"/>
  <c r="AB142" i="1"/>
  <c r="AB159" i="1"/>
  <c r="AE98" i="1"/>
  <c r="H98" i="1"/>
  <c r="AV187" i="1"/>
  <c r="H184" i="1"/>
  <c r="AE121" i="1"/>
  <c r="AE151" i="1"/>
  <c r="AV166" i="1"/>
  <c r="AU19" i="1"/>
  <c r="AB175" i="1"/>
  <c r="AV94" i="1"/>
  <c r="AV99" i="1"/>
  <c r="AB79" i="1"/>
  <c r="AE141" i="1"/>
  <c r="AV108" i="1"/>
  <c r="H167" i="1"/>
  <c r="AB183" i="1"/>
  <c r="AU160" i="1"/>
  <c r="AF175" i="1"/>
  <c r="R59" i="1"/>
  <c r="AB112" i="1"/>
  <c r="H71" i="1"/>
  <c r="AV59" i="1"/>
  <c r="AE81" i="1"/>
  <c r="AF182" i="1"/>
  <c r="AF191" i="1"/>
  <c r="AF71" i="1"/>
  <c r="AB111" i="1"/>
  <c r="AE109" i="1"/>
  <c r="AB171" i="1"/>
  <c r="AF132" i="1"/>
  <c r="H67" i="1"/>
  <c r="AE150" i="1"/>
  <c r="AU21" i="1"/>
  <c r="H80" i="1"/>
  <c r="AV151" i="1"/>
  <c r="AV197" i="1"/>
  <c r="AE194" i="1"/>
  <c r="AV189" i="1"/>
  <c r="H105" i="1"/>
  <c r="AE185" i="1"/>
  <c r="AE63" i="1"/>
  <c r="AV80" i="1"/>
  <c r="AU183" i="1"/>
  <c r="H85" i="1"/>
  <c r="AE112" i="1"/>
  <c r="AF92" i="1"/>
  <c r="H191" i="1"/>
  <c r="AF78" i="1"/>
  <c r="AU188" i="1"/>
  <c r="R7" i="1"/>
  <c r="AU168" i="1"/>
  <c r="AV37" i="1"/>
  <c r="AU26" i="1"/>
  <c r="AF188" i="1"/>
  <c r="AV102" i="1"/>
  <c r="AU13" i="1"/>
  <c r="AV176" i="1"/>
  <c r="AU72" i="1"/>
  <c r="AE196" i="1"/>
  <c r="AV89" i="1"/>
  <c r="AV164" i="1"/>
  <c r="AF103" i="1"/>
  <c r="H128" i="1"/>
  <c r="AF85" i="1"/>
  <c r="AF179" i="1"/>
  <c r="AB173" i="1"/>
  <c r="AB148" i="1"/>
  <c r="AV101" i="1"/>
  <c r="AU84" i="1"/>
  <c r="AF73" i="1"/>
  <c r="AE180" i="1"/>
  <c r="AV106" i="1"/>
  <c r="AB67" i="1"/>
  <c r="AE195" i="1"/>
  <c r="AU128" i="1"/>
  <c r="AU36" i="1"/>
  <c r="AU182" i="1"/>
  <c r="H187" i="1"/>
  <c r="AE104" i="1"/>
  <c r="AF137" i="1"/>
  <c r="AU159" i="1"/>
  <c r="R41" i="1"/>
  <c r="AB72" i="1"/>
  <c r="AU153" i="1"/>
  <c r="H170" i="1"/>
  <c r="AF154" i="1"/>
  <c r="H173" i="1"/>
  <c r="AF139" i="1"/>
  <c r="AB180" i="1"/>
  <c r="AE147" i="1"/>
  <c r="AE76" i="1"/>
  <c r="H113" i="1"/>
  <c r="AE188" i="1"/>
  <c r="AV115" i="1"/>
  <c r="AE66" i="1"/>
  <c r="AF102" i="1"/>
  <c r="H86" i="1"/>
  <c r="R39" i="1"/>
  <c r="AU95" i="1"/>
  <c r="AU157" i="1"/>
  <c r="AV167" i="1"/>
  <c r="AU154" i="1"/>
  <c r="R11" i="1"/>
  <c r="AV15" i="1"/>
  <c r="AF128" i="1"/>
  <c r="AF81" i="1"/>
  <c r="R23" i="1"/>
  <c r="AV19" i="1"/>
  <c r="AU108" i="1"/>
  <c r="H153" i="1"/>
  <c r="AF194" i="1"/>
  <c r="AV93" i="1"/>
  <c r="AF116" i="1"/>
  <c r="AU196" i="1"/>
  <c r="AU52" i="1"/>
  <c r="AE69" i="1"/>
  <c r="AU7" i="1"/>
  <c r="AB182" i="1"/>
  <c r="H89" i="1"/>
  <c r="AU66" i="1"/>
  <c r="AV34" i="1"/>
  <c r="AU47" i="1"/>
  <c r="AB98" i="1"/>
  <c r="AU24" i="1"/>
  <c r="AU82" i="1"/>
  <c r="AE85" i="1"/>
  <c r="AU88" i="1"/>
  <c r="AE162" i="1"/>
  <c r="AV180" i="1"/>
  <c r="AV35" i="1"/>
  <c r="AU119" i="1"/>
  <c r="AB70" i="1"/>
  <c r="AB186" i="1"/>
  <c r="H76" i="1"/>
  <c r="AF183" i="1"/>
  <c r="AU61" i="1"/>
  <c r="AV49" i="1"/>
  <c r="AF84" i="1"/>
  <c r="AF152" i="1"/>
  <c r="AE105" i="1"/>
  <c r="AB149" i="1"/>
  <c r="H129" i="1"/>
  <c r="AF104" i="1"/>
  <c r="AB102" i="1"/>
  <c r="H72" i="1"/>
  <c r="AE178" i="1"/>
  <c r="R44" i="1"/>
  <c r="AE88" i="1"/>
  <c r="AB161" i="1"/>
  <c r="AB136" i="1"/>
  <c r="AV192" i="1"/>
  <c r="AB191" i="1"/>
  <c r="AE166" i="1"/>
  <c r="AF133" i="1"/>
  <c r="AE89" i="1"/>
  <c r="AV13" i="1"/>
  <c r="AB91" i="1"/>
  <c r="AV18" i="1"/>
  <c r="AU142" i="1"/>
  <c r="AU85" i="1"/>
  <c r="H130" i="1"/>
  <c r="AE128" i="1"/>
  <c r="AU37" i="1"/>
  <c r="AU11" i="1"/>
  <c r="H194" i="1"/>
  <c r="H131" i="1"/>
  <c r="H158" i="1"/>
  <c r="AV165" i="1"/>
  <c r="AB195" i="1"/>
  <c r="AV52" i="1"/>
  <c r="AF68" i="1"/>
  <c r="AU190" i="1"/>
  <c r="AU101" i="1"/>
  <c r="R47" i="1"/>
  <c r="AE110" i="1"/>
  <c r="AU56" i="1"/>
  <c r="AF70" i="1"/>
  <c r="AE122" i="1"/>
  <c r="AU51" i="1"/>
  <c r="AU186" i="1"/>
  <c r="AV78" i="1"/>
  <c r="AF80" i="1"/>
  <c r="AF64" i="1"/>
  <c r="AF180" i="1"/>
  <c r="AB81" i="1"/>
  <c r="AF118" i="1"/>
  <c r="AV122" i="1"/>
  <c r="AU46" i="1"/>
  <c r="AV103" i="1"/>
  <c r="AV75" i="1"/>
  <c r="AE101" i="1"/>
  <c r="AE127" i="1"/>
  <c r="AB82" i="1"/>
  <c r="AV42" i="1"/>
  <c r="AE97" i="1"/>
  <c r="H100" i="1"/>
  <c r="AF186" i="1"/>
  <c r="H164" i="1"/>
  <c r="AV48" i="1"/>
  <c r="AV68" i="1"/>
  <c r="AE192" i="1"/>
  <c r="AV98" i="1"/>
  <c r="H152" i="1"/>
  <c r="AB187" i="1"/>
  <c r="H185" i="1"/>
  <c r="AE113" i="1"/>
  <c r="AE67" i="1"/>
  <c r="AU180" i="1"/>
  <c r="AU6" i="1"/>
  <c r="AB153" i="1"/>
  <c r="AE177" i="1"/>
  <c r="AV124" i="1"/>
  <c r="AF168" i="1"/>
  <c r="AE102" i="1"/>
  <c r="AB172" i="1"/>
  <c r="AU58" i="1"/>
  <c r="AV191" i="1"/>
  <c r="AU148" i="1"/>
  <c r="AE191" i="1"/>
  <c r="AF164" i="1"/>
  <c r="AB108" i="1"/>
  <c r="AU126" i="1"/>
  <c r="AU27" i="1"/>
  <c r="AV112" i="1"/>
  <c r="AU96" i="1"/>
  <c r="AU63" i="1"/>
  <c r="AU124" i="1"/>
  <c r="H168" i="1"/>
  <c r="AE125" i="1"/>
  <c r="H84" i="1"/>
  <c r="AB146" i="1"/>
  <c r="H64" i="1"/>
  <c r="AV11" i="1"/>
  <c r="AV87" i="1"/>
  <c r="AU55" i="1"/>
  <c r="AU93" i="1"/>
  <c r="AU133" i="1"/>
  <c r="AU74" i="1"/>
  <c r="H154" i="1"/>
  <c r="AF193" i="1"/>
  <c r="AB90" i="1"/>
  <c r="AV194" i="1"/>
  <c r="AE93" i="1"/>
  <c r="AF97" i="1"/>
  <c r="AV177" i="1"/>
  <c r="AB88" i="1"/>
  <c r="AU14" i="1"/>
  <c r="AV184" i="1"/>
  <c r="AV4" i="1"/>
  <c r="AF166" i="1"/>
  <c r="H97" i="1"/>
  <c r="AB78" i="1"/>
  <c r="AV29" i="1"/>
  <c r="H166" i="1"/>
  <c r="AV66" i="1"/>
  <c r="AV70" i="1"/>
  <c r="AV12" i="1"/>
  <c r="AB145" i="1"/>
  <c r="AB189" i="1"/>
  <c r="AE155" i="1"/>
  <c r="AV130" i="1"/>
  <c r="AF163" i="1"/>
  <c r="AU184" i="1"/>
  <c r="AB160" i="1"/>
  <c r="AF106" i="1"/>
  <c r="AU194" i="1"/>
  <c r="H70" i="1"/>
  <c r="AF144" i="1"/>
  <c r="AB92" i="1"/>
  <c r="AV136" i="1"/>
  <c r="H142" i="1"/>
  <c r="AB169" i="1"/>
  <c r="AV117" i="1"/>
  <c r="AU97" i="1"/>
  <c r="AB109" i="1"/>
  <c r="H63" i="1"/>
  <c r="AF192" i="1"/>
  <c r="AF109" i="1"/>
  <c r="AB156" i="1"/>
  <c r="AB119" i="1"/>
  <c r="H196" i="1"/>
  <c r="AU156" i="1"/>
  <c r="AV43" i="1"/>
  <c r="AV91" i="1"/>
  <c r="AF165" i="1"/>
  <c r="H176" i="1"/>
  <c r="H110" i="1"/>
  <c r="AV148" i="1"/>
  <c r="H172" i="1"/>
  <c r="AU146" i="1"/>
  <c r="AU42" i="1"/>
  <c r="AV28" i="1"/>
  <c r="AF196" i="1"/>
  <c r="AV156" i="1"/>
  <c r="AF135" i="1"/>
  <c r="H151" i="1"/>
  <c r="AE64" i="1"/>
  <c r="AU65" i="1"/>
  <c r="AF98" i="1"/>
  <c r="H159" i="1"/>
  <c r="H108" i="1"/>
  <c r="H195" i="1"/>
  <c r="AE133" i="1"/>
  <c r="AU3" i="1"/>
  <c r="AE114" i="1"/>
  <c r="AU120" i="1"/>
  <c r="H99" i="1"/>
  <c r="AB117" i="1"/>
  <c r="AF177" i="1"/>
  <c r="H119" i="1"/>
  <c r="AB177" i="1"/>
  <c r="AE169" i="1"/>
  <c r="AU16" i="1"/>
  <c r="AB110" i="1"/>
  <c r="AE154" i="1"/>
  <c r="AB123" i="1"/>
  <c r="AE175" i="1"/>
  <c r="AV74" i="1"/>
  <c r="AU34" i="1"/>
  <c r="AF65" i="1"/>
  <c r="H111" i="1"/>
  <c r="AE186" i="1"/>
  <c r="AE96" i="1"/>
  <c r="AU165" i="1"/>
  <c r="AF143" i="1"/>
  <c r="AB63" i="1"/>
  <c r="AV150" i="1"/>
  <c r="R40" i="1"/>
  <c r="H179" i="1"/>
  <c r="AU12" i="1"/>
  <c r="AB193" i="1"/>
  <c r="AV47" i="1"/>
  <c r="AV30" i="1"/>
  <c r="H177" i="1"/>
  <c r="AU22" i="1"/>
  <c r="AV146" i="1"/>
  <c r="AV79" i="1"/>
  <c r="AB165" i="1"/>
  <c r="AU161" i="1"/>
  <c r="AF157" i="1"/>
  <c r="AV44" i="1"/>
  <c r="AV31" i="1"/>
  <c r="AV119" i="1"/>
  <c r="AE84" i="1"/>
  <c r="AF185" i="1"/>
  <c r="AU176" i="1"/>
  <c r="H68" i="1"/>
  <c r="AV5" i="1"/>
  <c r="H104" i="1"/>
  <c r="H140" i="1"/>
  <c r="H157" i="1"/>
  <c r="AV137" i="1"/>
  <c r="H103" i="1"/>
  <c r="AE135" i="1"/>
  <c r="AU99" i="1"/>
  <c r="AU185" i="1"/>
  <c r="AU71" i="1"/>
  <c r="AE118" i="1"/>
  <c r="AB94" i="1"/>
  <c r="H82" i="1"/>
  <c r="AB105" i="1"/>
  <c r="AF127" i="1"/>
  <c r="AF151" i="1"/>
  <c r="AB77" i="1"/>
  <c r="AE181" i="1"/>
  <c r="AV76" i="1"/>
  <c r="R14" i="1"/>
  <c r="AE72" i="1"/>
  <c r="AB143" i="1"/>
  <c r="AV179" i="1"/>
  <c r="H118" i="1"/>
  <c r="AF172" i="1"/>
  <c r="AV71" i="1"/>
  <c r="AB97" i="1"/>
  <c r="AV193" i="1"/>
  <c r="AV17" i="1"/>
  <c r="AU127" i="1"/>
  <c r="AF140" i="1"/>
  <c r="R55" i="1"/>
  <c r="AF142" i="1"/>
  <c r="AF187" i="1"/>
  <c r="AU39" i="1"/>
  <c r="AV140" i="1"/>
  <c r="H77" i="1"/>
  <c r="AV73" i="1"/>
  <c r="AE197" i="1"/>
  <c r="AF178" i="1"/>
  <c r="AU144" i="1"/>
  <c r="AU49" i="1"/>
  <c r="AF123" i="1"/>
  <c r="AB84" i="1"/>
  <c r="AF121" i="1"/>
  <c r="AV45" i="1"/>
  <c r="AE168" i="1"/>
  <c r="AU143" i="1"/>
  <c r="AU18" i="1"/>
  <c r="AB115" i="1"/>
  <c r="AU79" i="1"/>
  <c r="AF99" i="1"/>
  <c r="AU64" i="1"/>
  <c r="AU8" i="1"/>
  <c r="AU33" i="1"/>
  <c r="AE183" i="1"/>
  <c r="AF149" i="1"/>
  <c r="AB93" i="1"/>
  <c r="AU177" i="1"/>
  <c r="AB184" i="1"/>
  <c r="AV155" i="1"/>
  <c r="H92" i="1"/>
  <c r="AU9" i="1"/>
  <c r="AB135" i="1"/>
  <c r="AV40" i="1"/>
  <c r="H116" i="1"/>
  <c r="AE152" i="1"/>
  <c r="AF148" i="1"/>
  <c r="AV170" i="1"/>
  <c r="AB154" i="1"/>
  <c r="AU57" i="1"/>
  <c r="AE163" i="1"/>
  <c r="H183" i="1"/>
  <c r="AV88" i="1"/>
  <c r="AF119" i="1"/>
  <c r="AU15" i="1"/>
  <c r="AB190" i="1"/>
  <c r="AE189" i="1"/>
  <c r="AB75" i="1"/>
  <c r="AB163" i="1"/>
  <c r="AE130" i="1"/>
  <c r="AV109" i="1"/>
  <c r="AF162" i="1"/>
  <c r="AB162" i="1"/>
  <c r="AF77" i="1"/>
  <c r="AE103" i="1"/>
  <c r="H121" i="1"/>
  <c r="H156" i="1"/>
  <c r="AE143" i="1"/>
  <c r="H181" i="1"/>
  <c r="H192" i="1"/>
  <c r="AE157" i="1"/>
  <c r="AE161" i="1"/>
  <c r="AV54" i="1"/>
  <c r="AU125" i="1"/>
  <c r="H163" i="1"/>
  <c r="AE87" i="1"/>
  <c r="R12" i="1"/>
  <c r="H162" i="1"/>
  <c r="AV123" i="1"/>
  <c r="AF66" i="1"/>
  <c r="AV85" i="1"/>
  <c r="AV145" i="1"/>
  <c r="AU98" i="1"/>
  <c r="AU122" i="1"/>
  <c r="AF130" i="1"/>
  <c r="AU114" i="1"/>
  <c r="AE92" i="1"/>
  <c r="AV72" i="1"/>
  <c r="AB89" i="1"/>
  <c r="AF146" i="1"/>
  <c r="AU169" i="1"/>
  <c r="AE144" i="1"/>
  <c r="AV133" i="1"/>
  <c r="AU155" i="1"/>
  <c r="AB122" i="1"/>
  <c r="AF160" i="1"/>
  <c r="AV46" i="1"/>
  <c r="AB116" i="1"/>
  <c r="AF197" i="1"/>
  <c r="AU121" i="1"/>
  <c r="H101" i="1"/>
  <c r="AV81" i="1"/>
  <c r="AV158" i="1"/>
  <c r="AF93" i="1"/>
  <c r="AB130" i="1"/>
  <c r="AF126" i="1"/>
  <c r="AE90" i="1"/>
  <c r="AE167" i="1"/>
  <c r="AF190" i="1"/>
  <c r="R6" i="1"/>
  <c r="AB141" i="1"/>
  <c r="AU145" i="1"/>
  <c r="AV64" i="1"/>
  <c r="AB65" i="1"/>
  <c r="AU129" i="1"/>
  <c r="AV182" i="1"/>
  <c r="AE95" i="1"/>
  <c r="AV21" i="1"/>
  <c r="AF108" i="1"/>
  <c r="AF155" i="1"/>
  <c r="H190" i="1"/>
  <c r="AF159" i="1"/>
  <c r="AV95" i="1"/>
  <c r="R56" i="1"/>
  <c r="AE78" i="1"/>
  <c r="AV26" i="1"/>
  <c r="AE111" i="1"/>
  <c r="AV25" i="1"/>
  <c r="AV142" i="1"/>
  <c r="AB168" i="1"/>
  <c r="AB166" i="1"/>
  <c r="AE190" i="1"/>
  <c r="AE164" i="1"/>
  <c r="AF169" i="1"/>
  <c r="AU138" i="1"/>
  <c r="AE165" i="1"/>
  <c r="AV92" i="1"/>
  <c r="AU87" i="1"/>
  <c r="R45" i="1"/>
  <c r="H186" i="1"/>
  <c r="AE80" i="1"/>
  <c r="AU75" i="1"/>
  <c r="AB128" i="1"/>
  <c r="R22" i="1"/>
  <c r="AV138" i="1"/>
  <c r="AE131" i="1"/>
  <c r="AE134" i="1"/>
  <c r="AB134" i="1"/>
  <c r="AE116" i="1"/>
  <c r="AV50" i="1"/>
  <c r="AF82" i="1"/>
  <c r="AU107" i="1"/>
  <c r="AU50" i="1"/>
  <c r="AE139" i="1"/>
  <c r="AU20" i="1"/>
  <c r="H180" i="1"/>
  <c r="H139" i="1"/>
  <c r="AV14" i="1"/>
  <c r="H65" i="1"/>
  <c r="R30" i="1"/>
  <c r="AF124" i="1"/>
  <c r="AU178" i="1"/>
  <c r="AE129" i="1"/>
  <c r="AV2" i="1"/>
  <c r="AB124" i="1"/>
  <c r="AE99" i="1"/>
  <c r="AF189" i="1"/>
  <c r="AB131" i="1"/>
  <c r="AV57" i="1"/>
  <c r="AV134" i="1"/>
  <c r="AU91" i="1"/>
  <c r="AB103" i="1"/>
  <c r="AV23" i="1"/>
  <c r="AE70" i="1"/>
  <c r="AB150" i="1"/>
  <c r="AE137" i="1"/>
  <c r="AU78" i="1"/>
  <c r="AE77" i="1"/>
  <c r="AF161" i="1"/>
  <c r="AU28" i="1"/>
  <c r="AB126" i="1"/>
  <c r="AF110" i="1"/>
  <c r="AU151" i="1"/>
  <c r="R48" i="1"/>
  <c r="AU167" i="1"/>
  <c r="AV188" i="1"/>
  <c r="AU170" i="1"/>
  <c r="AB95" i="1"/>
  <c r="AV8" i="1"/>
  <c r="AU83" i="1"/>
  <c r="AV10" i="1"/>
  <c r="AB178" i="1"/>
  <c r="AF101" i="1"/>
  <c r="AF158" i="1"/>
  <c r="AU147" i="1"/>
  <c r="H148" i="1"/>
  <c r="AU172" i="1"/>
  <c r="AV132" i="1"/>
  <c r="H197" i="1"/>
  <c r="AB121" i="1"/>
  <c r="H87" i="1"/>
  <c r="AF153" i="1"/>
  <c r="AE75" i="1"/>
  <c r="AU81" i="1"/>
  <c r="AE173" i="1"/>
  <c r="AB151" i="1"/>
  <c r="AU67" i="1"/>
  <c r="AV159" i="1"/>
  <c r="AE176" i="1"/>
  <c r="AB138" i="1"/>
  <c r="AU68" i="1"/>
  <c r="AV96" i="1"/>
  <c r="AB76" i="1"/>
  <c r="AV144" i="1"/>
  <c r="AE119" i="1"/>
  <c r="AB133" i="1"/>
  <c r="AV104" i="1"/>
  <c r="AU17" i="1"/>
  <c r="AF181" i="1"/>
  <c r="AF131" i="1"/>
  <c r="H135" i="1"/>
  <c r="H189" i="1"/>
  <c r="AV9" i="1"/>
  <c r="AU116" i="1"/>
  <c r="AF174" i="1"/>
  <c r="AB69" i="1"/>
  <c r="AV161" i="1"/>
  <c r="AV65" i="1"/>
  <c r="AU94" i="1"/>
  <c r="H96" i="1"/>
  <c r="AV63" i="1"/>
  <c r="H175" i="1"/>
  <c r="AU69" i="1"/>
  <c r="H141" i="1"/>
  <c r="AE171" i="1"/>
  <c r="AB129" i="1"/>
  <c r="AB66" i="1"/>
  <c r="AF94" i="1"/>
  <c r="AV105" i="1"/>
  <c r="H93" i="1"/>
  <c r="AB147" i="1"/>
  <c r="AE138" i="1"/>
  <c r="AV36" i="1"/>
  <c r="AE136" i="1"/>
  <c r="H90" i="1"/>
  <c r="AV162" i="1"/>
  <c r="AB64" i="1"/>
  <c r="H106" i="1"/>
  <c r="AU32" i="1"/>
  <c r="AU5" i="1"/>
  <c r="AV157" i="1"/>
  <c r="AV60" i="1"/>
  <c r="AE68" i="1"/>
  <c r="AV41" i="1"/>
  <c r="H138" i="1"/>
  <c r="AU30" i="1"/>
  <c r="AF141" i="1"/>
  <c r="R31" i="1"/>
  <c r="AB157" i="1"/>
  <c r="AB144" i="1"/>
  <c r="H69" i="1"/>
  <c r="AB197" i="1"/>
  <c r="AE170" i="1"/>
  <c r="AF88" i="1"/>
  <c r="AE149" i="1"/>
  <c r="AE82" i="1"/>
  <c r="AU166" i="1"/>
  <c r="AU171" i="1"/>
  <c r="AB114" i="1"/>
  <c r="AU118" i="1"/>
  <c r="H144" i="1"/>
  <c r="H94" i="1"/>
  <c r="H160" i="1"/>
  <c r="AV100" i="1"/>
  <c r="AF91" i="1"/>
  <c r="AV186" i="1"/>
  <c r="AB179" i="1"/>
  <c r="AU195" i="1"/>
  <c r="AV16" i="1"/>
  <c r="AV97" i="1"/>
  <c r="AB113" i="1"/>
  <c r="AV129" i="1"/>
  <c r="H88" i="1"/>
  <c r="AU111" i="1"/>
  <c r="AB140" i="1"/>
  <c r="AV53" i="1"/>
  <c r="AU181" i="1"/>
  <c r="AU123" i="1"/>
  <c r="AV169" i="1"/>
  <c r="AF120" i="1"/>
  <c r="AE74" i="1"/>
  <c r="H134" i="1"/>
  <c r="AU31" i="1"/>
  <c r="AV120" i="1"/>
  <c r="AB139" i="1"/>
  <c r="AV143" i="1"/>
  <c r="AF72" i="1"/>
  <c r="AV121" i="1"/>
  <c r="AF115" i="1"/>
  <c r="AE115" i="1"/>
  <c r="AV118" i="1"/>
  <c r="AB80" i="1"/>
  <c r="AN16" i="1"/>
  <c r="H66" i="1"/>
  <c r="AU40" i="1"/>
  <c r="AV131" i="1"/>
  <c r="AU139" i="1"/>
  <c r="AU44" i="1"/>
  <c r="AU131" i="1"/>
  <c r="R5" i="1"/>
  <c r="AB74" i="1"/>
  <c r="H117" i="1"/>
  <c r="AV24" i="1"/>
  <c r="AV183" i="1"/>
  <c r="AE146" i="1"/>
  <c r="AV141" i="1"/>
  <c r="AF195" i="1"/>
  <c r="AF125" i="1"/>
  <c r="AV185" i="1"/>
  <c r="AV128" i="1"/>
  <c r="AU115" i="1"/>
  <c r="AF184" i="1"/>
  <c r="AF147" i="1"/>
  <c r="H81" i="1"/>
  <c r="H155" i="1"/>
  <c r="AE91" i="1"/>
  <c r="AV116" i="1"/>
  <c r="AU53" i="1"/>
  <c r="H169" i="1"/>
  <c r="AU54" i="1"/>
  <c r="AU158" i="1"/>
  <c r="AF173" i="1"/>
  <c r="AF129" i="1"/>
  <c r="AF76" i="1"/>
  <c r="AE117" i="1"/>
  <c r="AE140" i="1"/>
  <c r="AU4" i="1"/>
  <c r="AV7" i="1"/>
  <c r="AU117" i="1"/>
  <c r="AV51" i="1"/>
  <c r="AU140" i="1"/>
  <c r="AF75" i="1"/>
  <c r="AF89" i="1"/>
  <c r="H161" i="1"/>
  <c r="AU191" i="1"/>
  <c r="AF171" i="1"/>
  <c r="AV135" i="1"/>
  <c r="AV82" i="1"/>
  <c r="AB120" i="1"/>
  <c r="AV56" i="1"/>
  <c r="H83" i="1"/>
  <c r="AE158" i="1"/>
  <c r="H73" i="1"/>
  <c r="H149" i="1"/>
  <c r="AV174" i="1"/>
  <c r="AF176" i="1"/>
  <c r="AE172" i="1"/>
  <c r="AB127" i="1"/>
  <c r="H137" i="1"/>
  <c r="AF150" i="1"/>
  <c r="AU162" i="1"/>
  <c r="AU100" i="1"/>
  <c r="AB132" i="1"/>
  <c r="AU35" i="1"/>
  <c r="AF138" i="1"/>
  <c r="AU150" i="1"/>
  <c r="AV90" i="1"/>
  <c r="H146" i="1"/>
  <c r="H114" i="1"/>
  <c r="AF107" i="1"/>
  <c r="AU70" i="1"/>
  <c r="AU90" i="1"/>
  <c r="AU113" i="1"/>
  <c r="AE193" i="1"/>
  <c r="AF74" i="1"/>
  <c r="AV39" i="1"/>
  <c r="AU187" i="1"/>
  <c r="AB194" i="1"/>
  <c r="AB167" i="1"/>
  <c r="AV33" i="1"/>
  <c r="AU105" i="1"/>
  <c r="AU189" i="1"/>
  <c r="H75" i="1"/>
  <c r="AB196" i="1"/>
  <c r="AV69" i="1"/>
  <c r="AU103" i="1"/>
  <c r="AE106" i="1"/>
  <c r="AE79" i="1"/>
  <c r="H91" i="1"/>
  <c r="AE86" i="1"/>
  <c r="H74" i="1"/>
  <c r="AV83" i="1"/>
  <c r="AU197" i="1"/>
  <c r="AF100" i="1"/>
  <c r="AE126" i="1"/>
  <c r="AF114" i="1"/>
  <c r="H136" i="1"/>
  <c r="AV175" i="1"/>
  <c r="AU130" i="1"/>
  <c r="AU48" i="1"/>
  <c r="AE100" i="1"/>
  <c r="AF145" i="1"/>
  <c r="AU41" i="1"/>
  <c r="AF87" i="1"/>
  <c r="H127" i="1"/>
  <c r="AU173" i="1"/>
  <c r="AV107" i="1"/>
  <c r="AU152" i="1"/>
  <c r="AV149" i="1"/>
  <c r="AE94" i="1"/>
  <c r="AU109" i="1"/>
  <c r="AU164" i="1"/>
  <c r="H112" i="1"/>
  <c r="AB158" i="1"/>
  <c r="H165" i="1"/>
  <c r="H126" i="1"/>
  <c r="AB170" i="1"/>
  <c r="AE65" i="1"/>
  <c r="AV58" i="1"/>
  <c r="AB87" i="1"/>
  <c r="AV125" i="1"/>
  <c r="AF113" i="1"/>
  <c r="AV22" i="1"/>
  <c r="AV152" i="1"/>
  <c r="AE174" i="1"/>
  <c r="AU92" i="1"/>
  <c r="AV172" i="1"/>
  <c r="AE148" i="1"/>
  <c r="AE73" i="1"/>
  <c r="AU77" i="1"/>
  <c r="AV171" i="1"/>
  <c r="AE108" i="1"/>
  <c r="AE160" i="1"/>
  <c r="H107" i="1"/>
  <c r="AE120" i="1"/>
  <c r="AF105" i="1"/>
  <c r="AB137" i="1"/>
  <c r="AF117" i="1"/>
  <c r="AE71" i="1"/>
  <c r="AF170" i="1"/>
  <c r="AB155" i="1"/>
  <c r="AU149" i="1"/>
  <c r="AF79" i="1"/>
  <c r="AF136" i="1"/>
  <c r="AV163" i="1"/>
  <c r="AU193" i="1"/>
  <c r="AV67" i="1"/>
  <c r="H124" i="1"/>
  <c r="AU10" i="1"/>
  <c r="AV147" i="1"/>
  <c r="AU29" i="1"/>
  <c r="AV113" i="1"/>
  <c r="AF90" i="1"/>
  <c r="H102" i="1"/>
  <c r="H182" i="1"/>
  <c r="AF86" i="1"/>
  <c r="AE184" i="1"/>
  <c r="AE145" i="1"/>
  <c r="AB107" i="1"/>
  <c r="AV153" i="1"/>
  <c r="AB86" i="1"/>
  <c r="AB71" i="1"/>
  <c r="AE107" i="1"/>
  <c r="AU135" i="1"/>
  <c r="AV181" i="1"/>
  <c r="AU134" i="1"/>
  <c r="AU43" i="1"/>
  <c r="AB152" i="1"/>
  <c r="AU73" i="1"/>
  <c r="R35" i="1"/>
  <c r="AV195" i="1"/>
  <c r="AV86" i="1"/>
  <c r="AF69" i="1"/>
  <c r="H95" i="1"/>
  <c r="AE132" i="1"/>
  <c r="H133" i="1"/>
  <c r="AB83" i="1"/>
  <c r="H174" i="1"/>
  <c r="H122" i="1"/>
  <c r="H150" i="1"/>
  <c r="AE83" i="1"/>
  <c r="AU102" i="1"/>
  <c r="AE187" i="1"/>
  <c r="AF167" i="1"/>
  <c r="H120" i="1"/>
  <c r="AU137" i="1"/>
  <c r="AE159" i="1"/>
  <c r="AV178" i="1"/>
  <c r="AB101" i="1"/>
  <c r="H123" i="1"/>
  <c r="AF122" i="1"/>
  <c r="AV114" i="1"/>
  <c r="AV111" i="1"/>
  <c r="H145" i="1"/>
  <c r="AF63" i="1"/>
  <c r="AB188" i="1"/>
  <c r="AE179" i="1"/>
  <c r="AB106" i="1"/>
  <c r="AV55" i="1"/>
  <c r="H115" i="1"/>
  <c r="AV160" i="1"/>
  <c r="AU86" i="1"/>
  <c r="H178" i="1"/>
  <c r="AU136" i="1"/>
  <c r="AU132" i="1"/>
  <c r="AF112" i="1"/>
  <c r="R28" i="1"/>
  <c r="AU179" i="1"/>
  <c r="AV20" i="1"/>
  <c r="H132" i="1"/>
  <c r="AU110" i="1"/>
  <c r="AU76" i="1"/>
  <c r="AV38" i="1"/>
  <c r="AF111" i="1"/>
  <c r="AV173" i="1"/>
  <c r="AV139" i="1"/>
  <c r="AU175" i="1"/>
  <c r="AV126" i="1"/>
  <c r="AB104" i="1"/>
  <c r="AU25" i="1"/>
  <c r="AV127" i="1"/>
  <c r="AE153" i="1"/>
  <c r="AB125" i="1"/>
  <c r="AB185" i="1"/>
  <c r="H171" i="1"/>
  <c r="AF83" i="1"/>
  <c r="AF96" i="1"/>
  <c r="AU174" i="1"/>
  <c r="AB164" i="1"/>
  <c r="AB100" i="1"/>
  <c r="AU192" i="1"/>
  <c r="AF95" i="1"/>
  <c r="AU80" i="1"/>
  <c r="AV154" i="1"/>
  <c r="AF67" i="1"/>
  <c r="AV77" i="1"/>
  <c r="AU23" i="1"/>
  <c r="AF134" i="1"/>
  <c r="AU163" i="1"/>
  <c r="AV168" i="1"/>
  <c r="AB96" i="1"/>
  <c r="H125" i="1"/>
  <c r="AB118" i="1"/>
  <c r="AU106" i="1"/>
  <c r="AB181" i="1"/>
  <c r="H193" i="1"/>
  <c r="AV27" i="1"/>
  <c r="C49" i="12" l="1"/>
  <c r="J62" i="12"/>
  <c r="J61" i="12"/>
  <c r="J60" i="12"/>
  <c r="J59" i="12" l="1"/>
  <c r="J57" i="12" l="1"/>
  <c r="C272" i="12" l="1"/>
  <c r="C382" i="12" s="1"/>
  <c r="C119" i="12" l="1"/>
  <c r="C163" i="12"/>
  <c r="J355" i="12" l="1"/>
  <c r="E184" i="12"/>
  <c r="E185" i="12" s="1"/>
  <c r="Q5" i="12" s="1"/>
  <c r="Q12" i="12" s="1"/>
  <c r="J56" i="12" l="1"/>
  <c r="J58" i="12"/>
  <c r="M254" i="12"/>
  <c r="Q88" i="12"/>
  <c r="J254" i="12"/>
  <c r="M355" i="12"/>
  <c r="C209" i="12" l="1"/>
  <c r="D209" i="12" s="1"/>
  <c r="D214" i="12" s="1"/>
  <c r="H20" i="12" l="1"/>
  <c r="E42" i="12" l="1"/>
  <c r="G42" i="12"/>
  <c r="T215" i="1"/>
  <c r="AG58" i="1"/>
  <c r="AC64" i="1"/>
  <c r="I94" i="1"/>
  <c r="W175" i="1"/>
  <c r="Y127" i="1"/>
  <c r="AE16" i="1"/>
  <c r="J209" i="1"/>
  <c r="N58" i="1"/>
  <c r="V215" i="1"/>
  <c r="U199" i="1"/>
  <c r="O206" i="1"/>
  <c r="AR94" i="1"/>
  <c r="P70" i="1"/>
  <c r="U165" i="1"/>
  <c r="AI70" i="1"/>
  <c r="L71" i="1"/>
  <c r="J17" i="1"/>
  <c r="AC192" i="1"/>
  <c r="AH67" i="1"/>
  <c r="AG85" i="1"/>
  <c r="L209" i="1"/>
  <c r="K115" i="1"/>
  <c r="L104" i="1"/>
  <c r="U13" i="1"/>
  <c r="G94" i="1"/>
  <c r="AD175" i="1"/>
  <c r="N152" i="1"/>
  <c r="O215" i="1"/>
  <c r="Y156" i="1"/>
  <c r="AJ75" i="1"/>
  <c r="J10" i="1"/>
  <c r="AJ212" i="1"/>
  <c r="G215" i="1"/>
  <c r="I201" i="1"/>
  <c r="N121" i="1"/>
  <c r="Q94" i="1"/>
  <c r="AH139" i="1"/>
  <c r="Q212" i="1"/>
  <c r="X200" i="1"/>
  <c r="V173" i="1"/>
  <c r="I45" i="1"/>
  <c r="AD131" i="1"/>
  <c r="AO111" i="1"/>
  <c r="AR115" i="1"/>
  <c r="G102" i="1"/>
  <c r="X170" i="1"/>
  <c r="AK70" i="1"/>
  <c r="O69" i="1"/>
  <c r="I165" i="1"/>
  <c r="W155" i="1"/>
  <c r="AA117" i="1"/>
  <c r="H39" i="1"/>
  <c r="AN189" i="1"/>
  <c r="AI189" i="1"/>
  <c r="AN133" i="1"/>
  <c r="AJ178" i="1"/>
  <c r="Z78" i="1"/>
  <c r="AJ138" i="1"/>
  <c r="AC73" i="1"/>
  <c r="AJ144" i="1"/>
  <c r="N194" i="1"/>
  <c r="AJ84" i="1"/>
  <c r="AA213" i="1"/>
  <c r="AB52" i="1"/>
  <c r="L153" i="1"/>
  <c r="AN179" i="1"/>
  <c r="AG199" i="1"/>
  <c r="AK115" i="1"/>
  <c r="Z192" i="1"/>
  <c r="K87" i="1"/>
  <c r="O174" i="1"/>
  <c r="H28" i="1"/>
  <c r="K138" i="1"/>
  <c r="Z106" i="1"/>
  <c r="AA4" i="1"/>
  <c r="AK105" i="1"/>
  <c r="AA45" i="1"/>
  <c r="AG4" i="1"/>
  <c r="AI192" i="1"/>
  <c r="AH112" i="1"/>
  <c r="AA161" i="1"/>
  <c r="AD138" i="1"/>
  <c r="X163" i="1"/>
  <c r="AK51" i="1"/>
  <c r="T68" i="1"/>
  <c r="X161" i="1"/>
  <c r="AG148" i="1"/>
  <c r="P64" i="1"/>
  <c r="AK172" i="1"/>
  <c r="AA7" i="1"/>
  <c r="K169" i="1"/>
  <c r="U211" i="1"/>
  <c r="Y177" i="1"/>
  <c r="AO63" i="1"/>
  <c r="P175" i="1"/>
  <c r="K183" i="1"/>
  <c r="N189" i="1"/>
  <c r="T96" i="1"/>
  <c r="AO120" i="1"/>
  <c r="U160" i="1"/>
  <c r="P205" i="1"/>
  <c r="AI95" i="1"/>
  <c r="G153" i="1"/>
  <c r="U114" i="1"/>
  <c r="AA122" i="1"/>
  <c r="N50" i="1"/>
  <c r="AO70" i="1"/>
  <c r="S17" i="1"/>
  <c r="AO138" i="1"/>
  <c r="M156" i="1"/>
  <c r="AB3" i="1"/>
  <c r="S75" i="1"/>
  <c r="AI122" i="1"/>
  <c r="AJ95" i="1"/>
  <c r="Z147" i="1"/>
  <c r="O115" i="1"/>
  <c r="AD36" i="1"/>
  <c r="X153" i="1"/>
  <c r="AR60" i="1"/>
  <c r="K199" i="1"/>
  <c r="J129" i="1"/>
  <c r="AH125" i="1"/>
  <c r="T217" i="1"/>
  <c r="AF40" i="1"/>
  <c r="S73" i="1"/>
  <c r="J181" i="1"/>
  <c r="AN212" i="1"/>
  <c r="AN126" i="1"/>
  <c r="AG120" i="1"/>
  <c r="U152" i="1"/>
  <c r="H2" i="1"/>
  <c r="G117" i="1"/>
  <c r="AK147" i="1"/>
  <c r="AO65" i="1"/>
  <c r="AF21" i="1"/>
  <c r="Y86" i="1"/>
  <c r="W195" i="1"/>
  <c r="AA80" i="1"/>
  <c r="AA191" i="1"/>
  <c r="L24" i="1"/>
  <c r="I163" i="1"/>
  <c r="AB26" i="1"/>
  <c r="O54" i="1"/>
  <c r="L41" i="1"/>
  <c r="AH194" i="1"/>
  <c r="AN190" i="1"/>
  <c r="AK128" i="1"/>
  <c r="AJ142" i="1"/>
  <c r="Q103" i="1"/>
  <c r="AF55" i="1"/>
  <c r="AH212" i="1"/>
  <c r="AR179" i="1"/>
  <c r="AE49" i="1"/>
  <c r="AD161" i="1"/>
  <c r="P213" i="1"/>
  <c r="W185" i="1"/>
  <c r="I66" i="1"/>
  <c r="O35" i="1"/>
  <c r="L140" i="1"/>
  <c r="AK82" i="1"/>
  <c r="AH56" i="1"/>
  <c r="AG145" i="1"/>
  <c r="AN33" i="1"/>
  <c r="U180" i="1"/>
  <c r="G67" i="1"/>
  <c r="G131" i="1"/>
  <c r="P152" i="1"/>
  <c r="Z82" i="1"/>
  <c r="AI72" i="1"/>
  <c r="AF20" i="1"/>
  <c r="AO201" i="1"/>
  <c r="AN63" i="1"/>
  <c r="AI167" i="1"/>
  <c r="W114" i="1"/>
  <c r="AG167" i="1"/>
  <c r="N111" i="1"/>
  <c r="AR46" i="1"/>
  <c r="P5" i="1"/>
  <c r="AH75" i="1"/>
  <c r="N103" i="1"/>
  <c r="P197" i="1"/>
  <c r="AA196" i="1"/>
  <c r="Y75" i="1"/>
  <c r="AO26" i="1"/>
  <c r="AA163" i="1"/>
  <c r="H14" i="1"/>
  <c r="AO211" i="1"/>
  <c r="O75" i="1"/>
  <c r="I113" i="1"/>
  <c r="H43" i="1"/>
  <c r="AA209" i="1"/>
  <c r="I217" i="1"/>
  <c r="AA98" i="1"/>
  <c r="M125" i="1"/>
  <c r="N161" i="1"/>
  <c r="Z178" i="1"/>
  <c r="S185" i="1"/>
  <c r="Y176" i="1"/>
  <c r="J75" i="1"/>
  <c r="N76" i="1"/>
  <c r="AD129" i="1"/>
  <c r="AG124" i="1"/>
  <c r="X209" i="1"/>
  <c r="AH179" i="1"/>
  <c r="S7" i="1"/>
  <c r="L150" i="1"/>
  <c r="P141" i="1"/>
  <c r="AN54" i="1"/>
  <c r="AK64" i="1"/>
  <c r="AE32" i="1"/>
  <c r="V209" i="1"/>
  <c r="W96" i="1"/>
  <c r="AR83" i="1"/>
  <c r="S105" i="1"/>
  <c r="AE25" i="1"/>
  <c r="O53" i="1"/>
  <c r="Y69" i="1"/>
  <c r="Q131" i="1"/>
  <c r="AK118" i="1"/>
  <c r="AI191" i="1"/>
  <c r="Y189" i="1"/>
  <c r="AR68" i="1"/>
  <c r="AB57" i="1"/>
  <c r="M10" i="1"/>
  <c r="AK217" i="1"/>
  <c r="Z132" i="1"/>
  <c r="L68" i="1"/>
  <c r="AG185" i="1"/>
  <c r="AK170" i="1"/>
  <c r="S178" i="1"/>
  <c r="U118" i="1"/>
  <c r="I107" i="1"/>
  <c r="Y148" i="1"/>
  <c r="Y49" i="1"/>
  <c r="AE35" i="1"/>
  <c r="Y192" i="1"/>
  <c r="K46" i="1"/>
  <c r="AN170" i="1"/>
  <c r="Z185" i="1"/>
  <c r="AI209" i="1"/>
  <c r="AO49" i="1"/>
  <c r="AC148" i="1"/>
  <c r="Z160" i="1"/>
  <c r="W31" i="1"/>
  <c r="AK215" i="1"/>
  <c r="K24" i="1"/>
  <c r="X158" i="1"/>
  <c r="W136" i="1"/>
  <c r="AA155" i="1"/>
  <c r="N177" i="1"/>
  <c r="P20" i="1"/>
  <c r="AR117" i="1"/>
  <c r="AK65" i="1"/>
  <c r="T98" i="1"/>
  <c r="I91" i="1"/>
  <c r="AE18" i="1"/>
  <c r="X110" i="1"/>
  <c r="V77" i="1"/>
  <c r="Q126" i="1"/>
  <c r="W113" i="1"/>
  <c r="W211" i="1"/>
  <c r="X94" i="1"/>
  <c r="AH74" i="1"/>
  <c r="AI107" i="1"/>
  <c r="Q140" i="1"/>
  <c r="AO180" i="1"/>
  <c r="K152" i="1"/>
  <c r="J49" i="1"/>
  <c r="K155" i="1"/>
  <c r="AK182" i="1"/>
  <c r="T24" i="1"/>
  <c r="AR175" i="1"/>
  <c r="X211" i="1"/>
  <c r="AH138" i="1"/>
  <c r="M189" i="1"/>
  <c r="Z213" i="1"/>
  <c r="V61" i="1"/>
  <c r="AD23" i="1"/>
  <c r="X21" i="1"/>
  <c r="T163" i="1"/>
  <c r="P31" i="1"/>
  <c r="O168" i="1"/>
  <c r="AI119" i="1"/>
  <c r="W176" i="1"/>
  <c r="AC15" i="1"/>
  <c r="K153" i="1"/>
  <c r="AG174" i="1"/>
  <c r="AG158" i="1"/>
  <c r="O80" i="1"/>
  <c r="AN185" i="1"/>
  <c r="S98" i="1"/>
  <c r="G7" i="1"/>
  <c r="AB61" i="1"/>
  <c r="AK144" i="1"/>
  <c r="K54" i="1"/>
  <c r="M96" i="1"/>
  <c r="Q160" i="1"/>
  <c r="Z206" i="1"/>
  <c r="AA159" i="1"/>
  <c r="P41" i="1"/>
  <c r="U127" i="1"/>
  <c r="X98" i="1"/>
  <c r="AC77" i="1"/>
  <c r="AK209" i="1"/>
  <c r="Z156" i="1"/>
  <c r="U90" i="1"/>
  <c r="Z184" i="1"/>
  <c r="AD157" i="1"/>
  <c r="AH137" i="1"/>
  <c r="X199" i="1"/>
  <c r="AR184" i="1"/>
  <c r="AJ55" i="1"/>
  <c r="S166" i="1"/>
  <c r="W145" i="1"/>
  <c r="AR141" i="1"/>
  <c r="M33" i="1"/>
  <c r="AD102" i="1"/>
  <c r="AB13" i="1"/>
  <c r="AD83" i="1"/>
  <c r="AO164" i="1"/>
  <c r="Y109" i="1"/>
  <c r="AC74" i="1"/>
  <c r="L177" i="1"/>
  <c r="W41" i="1"/>
  <c r="W18" i="1"/>
  <c r="AD86" i="1"/>
  <c r="Q117" i="1"/>
  <c r="M47" i="1"/>
  <c r="AI87" i="1"/>
  <c r="AN134" i="1"/>
  <c r="I130" i="1"/>
  <c r="G31" i="1"/>
  <c r="L115" i="1"/>
  <c r="Y93" i="1"/>
  <c r="AJ89" i="1"/>
  <c r="W10" i="1"/>
  <c r="AN199" i="1"/>
  <c r="AI124" i="1"/>
  <c r="AK96" i="1"/>
  <c r="Z209" i="1"/>
  <c r="AH104" i="1"/>
  <c r="V48" i="1"/>
  <c r="K96" i="1"/>
  <c r="AN186" i="1"/>
  <c r="AC175" i="1"/>
  <c r="AH136" i="1"/>
  <c r="Q37" i="1"/>
  <c r="Z168" i="1"/>
  <c r="AE30" i="1"/>
  <c r="U173" i="1"/>
  <c r="AG161" i="1"/>
  <c r="L75" i="1"/>
  <c r="AN114" i="1"/>
  <c r="AI100" i="1"/>
  <c r="AN123" i="1"/>
  <c r="X61" i="1"/>
  <c r="AJ189" i="1"/>
  <c r="W66" i="1"/>
  <c r="V212" i="1"/>
  <c r="AJ196" i="1"/>
  <c r="AC167" i="1"/>
  <c r="I154" i="1"/>
  <c r="P114" i="1"/>
  <c r="T151" i="1"/>
  <c r="I60" i="1"/>
  <c r="AO191" i="1"/>
  <c r="J215" i="1"/>
  <c r="AH113" i="1"/>
  <c r="AC118" i="1"/>
  <c r="AN191" i="1"/>
  <c r="AG104" i="1"/>
  <c r="X96" i="1"/>
  <c r="Q101" i="1"/>
  <c r="AN4" i="1"/>
  <c r="AF52" i="1"/>
  <c r="AH126" i="1"/>
  <c r="N213" i="1"/>
  <c r="AO119" i="1"/>
  <c r="AA212" i="1"/>
  <c r="AN172" i="1"/>
  <c r="AH182" i="1"/>
  <c r="U183" i="1"/>
  <c r="AK167" i="1"/>
  <c r="AK146" i="1"/>
  <c r="AJ131" i="1"/>
  <c r="Y194" i="1"/>
  <c r="AK159" i="1"/>
  <c r="S90" i="1"/>
  <c r="AN209" i="1"/>
  <c r="AN102" i="1"/>
  <c r="O120" i="1"/>
  <c r="L164" i="1"/>
  <c r="L56" i="1"/>
  <c r="AF6" i="1"/>
  <c r="H17" i="1"/>
  <c r="L118" i="1"/>
  <c r="J69" i="1"/>
  <c r="Y106" i="1"/>
  <c r="AK196" i="1"/>
  <c r="K182" i="1"/>
  <c r="Q132" i="1"/>
  <c r="J5" i="1"/>
  <c r="K71" i="1"/>
  <c r="W110" i="1"/>
  <c r="X149" i="1"/>
  <c r="AO159" i="1"/>
  <c r="X124" i="1"/>
  <c r="X180" i="1"/>
  <c r="O128" i="1"/>
  <c r="AD48" i="1"/>
  <c r="O111" i="1"/>
  <c r="P82" i="1"/>
  <c r="AH171" i="1"/>
  <c r="J110" i="1"/>
  <c r="AJ150" i="1"/>
  <c r="AN193" i="1"/>
  <c r="U178" i="1"/>
  <c r="K112" i="1"/>
  <c r="Y107" i="1"/>
  <c r="X217" i="1"/>
  <c r="AK74" i="1"/>
  <c r="Y153" i="1"/>
  <c r="AD116" i="1"/>
  <c r="AD209" i="1"/>
  <c r="G118" i="1"/>
  <c r="S132" i="1"/>
  <c r="G27" i="1"/>
  <c r="Z196" i="1"/>
  <c r="AC162" i="1"/>
  <c r="AG196" i="1"/>
  <c r="W151" i="1"/>
  <c r="AD190" i="1"/>
  <c r="L106" i="1"/>
  <c r="P191" i="1"/>
  <c r="AH128" i="1"/>
  <c r="K161" i="1"/>
  <c r="AF35" i="1"/>
  <c r="N172" i="1"/>
  <c r="Y145" i="1"/>
  <c r="N87" i="1"/>
  <c r="H49" i="1"/>
  <c r="AO90" i="1"/>
  <c r="U217" i="1"/>
  <c r="S200" i="1"/>
  <c r="H48" i="1"/>
  <c r="AH211" i="1"/>
  <c r="AD117" i="1"/>
  <c r="G206" i="1"/>
  <c r="G72" i="1"/>
  <c r="W77" i="1"/>
  <c r="W90" i="1"/>
  <c r="AR195" i="1"/>
  <c r="AN64" i="1"/>
  <c r="AJ123" i="1"/>
  <c r="AD121" i="1"/>
  <c r="Z87" i="1"/>
  <c r="AI77" i="1"/>
  <c r="J107" i="1"/>
  <c r="AB33" i="1"/>
  <c r="W109" i="1"/>
  <c r="P157" i="1"/>
  <c r="S148" i="1"/>
  <c r="AR180" i="1"/>
  <c r="H37" i="1"/>
  <c r="Z103" i="1"/>
  <c r="AH116" i="1"/>
  <c r="P212" i="1"/>
  <c r="J27" i="1"/>
  <c r="AR15" i="1"/>
  <c r="N143" i="1"/>
  <c r="AR156" i="1"/>
  <c r="AN158" i="1"/>
  <c r="L122" i="1"/>
  <c r="AN177" i="1"/>
  <c r="Q133" i="1"/>
  <c r="AG195" i="1"/>
  <c r="W140" i="1"/>
  <c r="AI121" i="1"/>
  <c r="N209" i="1"/>
  <c r="AG165" i="1"/>
  <c r="K178" i="1"/>
  <c r="J121" i="1"/>
  <c r="Z52" i="1"/>
  <c r="K206" i="1"/>
  <c r="O13" i="1"/>
  <c r="J160" i="1"/>
  <c r="Z146" i="1"/>
  <c r="AG123" i="1"/>
  <c r="AF43" i="1"/>
  <c r="AH118" i="1"/>
  <c r="O100" i="1"/>
  <c r="AJ101" i="1"/>
  <c r="U172" i="1"/>
  <c r="AH120" i="1"/>
  <c r="G175" i="1"/>
  <c r="X107" i="1"/>
  <c r="AO67" i="1"/>
  <c r="Q87" i="1"/>
  <c r="N108" i="1"/>
  <c r="Q136" i="1"/>
  <c r="M16" i="1"/>
  <c r="AG83" i="1"/>
  <c r="O34" i="1"/>
  <c r="AK73" i="1"/>
  <c r="AJ192" i="1"/>
  <c r="AG81" i="1"/>
  <c r="Q174" i="1"/>
  <c r="K106" i="1"/>
  <c r="AD169" i="1"/>
  <c r="AN182" i="1"/>
  <c r="T213" i="1"/>
  <c r="S130" i="1"/>
  <c r="AD75" i="1"/>
  <c r="AA79" i="1"/>
  <c r="AH63" i="1"/>
  <c r="AK24" i="1"/>
  <c r="AO151" i="1"/>
  <c r="Y190" i="1"/>
  <c r="AR130" i="1"/>
  <c r="AD137" i="1"/>
  <c r="G201" i="1"/>
  <c r="Z176" i="1"/>
  <c r="AN27" i="1"/>
  <c r="V169" i="1"/>
  <c r="W159" i="1"/>
  <c r="AB22" i="1"/>
  <c r="AA87" i="1"/>
  <c r="AI166" i="1"/>
  <c r="Z88" i="1"/>
  <c r="AB47" i="1"/>
  <c r="Q67" i="1"/>
  <c r="AJ128" i="1"/>
  <c r="AB49" i="1"/>
  <c r="AD133" i="1"/>
  <c r="N90" i="1"/>
  <c r="S46" i="1"/>
  <c r="P146" i="1"/>
  <c r="AO199" i="1"/>
  <c r="L120" i="1"/>
  <c r="M160" i="1"/>
  <c r="T123" i="1"/>
  <c r="AI111" i="1"/>
  <c r="I116" i="1"/>
  <c r="Y146" i="1"/>
  <c r="U149" i="1"/>
  <c r="J182" i="1"/>
  <c r="L96" i="1"/>
  <c r="P135" i="1"/>
  <c r="AK75" i="1"/>
  <c r="AB9" i="1"/>
  <c r="O74" i="1"/>
  <c r="I211" i="1"/>
  <c r="G95" i="1"/>
  <c r="AO91" i="1"/>
  <c r="AH156" i="1"/>
  <c r="AG186" i="1"/>
  <c r="X167" i="1"/>
  <c r="L95" i="1"/>
  <c r="Q183" i="1"/>
  <c r="AC157" i="1"/>
  <c r="V81" i="1"/>
  <c r="AH199" i="1"/>
  <c r="AD123" i="1"/>
  <c r="AN145" i="1"/>
  <c r="V118" i="1"/>
  <c r="S139" i="1"/>
  <c r="AE58" i="1"/>
  <c r="AK91" i="1"/>
  <c r="AJ168" i="1"/>
  <c r="N78" i="1"/>
  <c r="AO187" i="1"/>
  <c r="S217" i="1"/>
  <c r="Z135" i="1"/>
  <c r="J98" i="1"/>
  <c r="AO124" i="1"/>
  <c r="N36" i="1"/>
  <c r="AR211" i="1"/>
  <c r="Y212" i="1"/>
  <c r="AN176" i="1"/>
  <c r="Q146" i="1"/>
  <c r="AE37" i="1"/>
  <c r="AJ69" i="1"/>
  <c r="AK187" i="1"/>
  <c r="AJ82" i="1"/>
  <c r="AI211" i="1"/>
  <c r="L17" i="1"/>
  <c r="AJ194" i="1"/>
  <c r="T192" i="1"/>
  <c r="O130" i="1"/>
  <c r="Q134" i="1"/>
  <c r="AK117" i="1"/>
  <c r="H7" i="1"/>
  <c r="AJ184" i="1"/>
  <c r="AC187" i="1"/>
  <c r="AG173" i="1"/>
  <c r="AD89" i="1"/>
  <c r="Q157" i="1"/>
  <c r="AH77" i="1"/>
  <c r="AR148" i="1"/>
  <c r="L110" i="1"/>
  <c r="V104" i="1"/>
  <c r="Z30" i="1"/>
  <c r="AH100" i="1"/>
  <c r="AN143" i="1"/>
  <c r="AH123" i="1"/>
  <c r="I137" i="1"/>
  <c r="Y170" i="1"/>
  <c r="AF34" i="1"/>
  <c r="Y120" i="1"/>
  <c r="I209" i="1"/>
  <c r="U162" i="1"/>
  <c r="AK131" i="1"/>
  <c r="T149" i="1"/>
  <c r="V164" i="1"/>
  <c r="AI173" i="1"/>
  <c r="AN81" i="1"/>
  <c r="AD167" i="1"/>
  <c r="AJ151" i="1"/>
  <c r="AC24" i="1"/>
  <c r="P174" i="1"/>
  <c r="O101" i="1"/>
  <c r="U122" i="1"/>
  <c r="W121" i="1"/>
  <c r="AG147" i="1"/>
  <c r="AN137" i="1"/>
  <c r="L125" i="1"/>
  <c r="AF44" i="1"/>
  <c r="AI125" i="1"/>
  <c r="AH143" i="1"/>
  <c r="AF3" i="1"/>
  <c r="Y118" i="1"/>
  <c r="AG155" i="1"/>
  <c r="AG142" i="1"/>
  <c r="K92" i="1"/>
  <c r="AN111" i="1"/>
  <c r="AC72" i="1"/>
  <c r="Z124" i="1"/>
  <c r="AA8" i="1"/>
  <c r="J85" i="1"/>
  <c r="AK101" i="1"/>
  <c r="AH47" i="1"/>
  <c r="AD74" i="1"/>
  <c r="AN135" i="1"/>
  <c r="K215" i="1"/>
  <c r="AK171" i="1"/>
  <c r="X117" i="1"/>
  <c r="AA183" i="1"/>
  <c r="AO188" i="1"/>
  <c r="I21" i="1"/>
  <c r="S81" i="1"/>
  <c r="AC185" i="1"/>
  <c r="AO15" i="1"/>
  <c r="AD141" i="1"/>
  <c r="O44" i="1"/>
  <c r="Y205" i="1"/>
  <c r="AI108" i="1"/>
  <c r="W201" i="1"/>
  <c r="AA170" i="1"/>
  <c r="AF53" i="1"/>
  <c r="U98" i="1"/>
  <c r="I111" i="1"/>
  <c r="O172" i="1"/>
  <c r="I24" i="1"/>
  <c r="M14" i="1"/>
  <c r="Q105" i="1"/>
  <c r="AC149" i="1"/>
  <c r="Y88" i="1"/>
  <c r="Q200" i="1"/>
  <c r="AJ181" i="1"/>
  <c r="AR137" i="1"/>
  <c r="M95" i="1"/>
  <c r="AH108" i="1"/>
  <c r="X114" i="1"/>
  <c r="Z201" i="1"/>
  <c r="I12" i="1"/>
  <c r="AN108" i="1"/>
  <c r="M91" i="1"/>
  <c r="AJ155" i="1"/>
  <c r="U141" i="1"/>
  <c r="AH107" i="1"/>
  <c r="AG163" i="1"/>
  <c r="AK79" i="1"/>
  <c r="AD30" i="1"/>
  <c r="N86" i="1"/>
  <c r="AD111" i="1"/>
  <c r="AF2" i="1"/>
  <c r="AA175" i="1"/>
  <c r="H41" i="1"/>
  <c r="AN115" i="1"/>
  <c r="AE59" i="1"/>
  <c r="AR65" i="1"/>
  <c r="AK84" i="1"/>
  <c r="AH141" i="1"/>
  <c r="T188" i="1"/>
  <c r="AD191" i="1"/>
  <c r="W167" i="1"/>
  <c r="W146" i="1"/>
  <c r="W158" i="1"/>
  <c r="AI188" i="1"/>
  <c r="P183" i="1"/>
  <c r="AH178" i="1"/>
  <c r="AK66" i="1"/>
  <c r="AH103" i="1"/>
  <c r="S146" i="1"/>
  <c r="T67" i="1"/>
  <c r="W101" i="1"/>
  <c r="AJ187" i="1"/>
  <c r="M212" i="1"/>
  <c r="AC163" i="1"/>
  <c r="AG101" i="1"/>
  <c r="G20" i="1"/>
  <c r="AR4" i="1"/>
  <c r="Y18" i="1"/>
  <c r="AN161" i="1"/>
  <c r="O134" i="1"/>
  <c r="I169" i="1"/>
  <c r="W8" i="1"/>
  <c r="AD69" i="1"/>
  <c r="AD140" i="1"/>
  <c r="L138" i="1"/>
  <c r="Y89" i="1"/>
  <c r="Y152" i="1"/>
  <c r="N144" i="1"/>
  <c r="U175" i="1"/>
  <c r="O27" i="1"/>
  <c r="AC78" i="1"/>
  <c r="Q151" i="1"/>
  <c r="AE10" i="1"/>
  <c r="S85" i="1"/>
  <c r="AA136" i="1"/>
  <c r="G99" i="1"/>
  <c r="AG131" i="1"/>
  <c r="L217" i="1"/>
  <c r="AA102" i="1"/>
  <c r="S174" i="1"/>
  <c r="AO75" i="1"/>
  <c r="X194" i="1"/>
  <c r="AA100" i="1"/>
  <c r="X193" i="1"/>
  <c r="AN147" i="1"/>
  <c r="J37" i="1"/>
  <c r="AH69" i="1"/>
  <c r="U97" i="1"/>
  <c r="N119" i="1"/>
  <c r="AG215" i="1"/>
  <c r="AI109" i="1"/>
  <c r="AH159" i="1"/>
  <c r="P150" i="1"/>
  <c r="AC191" i="1"/>
  <c r="AB35" i="1"/>
  <c r="AH172" i="1"/>
  <c r="G45" i="1"/>
  <c r="AG146" i="1"/>
  <c r="AI137" i="1"/>
  <c r="AA127" i="1"/>
  <c r="AN166" i="1"/>
  <c r="AC34" i="1"/>
  <c r="U130" i="1"/>
  <c r="AI98" i="1"/>
  <c r="O188" i="1"/>
  <c r="K181" i="1"/>
  <c r="L137" i="1"/>
  <c r="AO212" i="1"/>
  <c r="U136" i="1"/>
  <c r="X100" i="1"/>
  <c r="AA206" i="1"/>
  <c r="L131" i="1"/>
  <c r="N187" i="1"/>
  <c r="AC159" i="1"/>
  <c r="AN94" i="1"/>
  <c r="N146" i="1"/>
  <c r="T70" i="1"/>
  <c r="W82" i="1"/>
  <c r="AH89" i="1"/>
  <c r="O125" i="1"/>
  <c r="AN93" i="1"/>
  <c r="AR96" i="1"/>
  <c r="H34" i="1"/>
  <c r="AC199" i="1"/>
  <c r="AK132" i="1"/>
  <c r="AG114" i="1"/>
  <c r="AI135" i="1"/>
  <c r="J60" i="1"/>
  <c r="AB34" i="1"/>
  <c r="G211" i="1"/>
  <c r="AK179" i="1"/>
  <c r="O118" i="1"/>
  <c r="T122" i="1"/>
  <c r="O16" i="1"/>
  <c r="AC212" i="1"/>
  <c r="H53" i="1"/>
  <c r="O104" i="1"/>
  <c r="AG144" i="1"/>
  <c r="P211" i="1"/>
  <c r="N77" i="1"/>
  <c r="J172" i="1"/>
  <c r="X66" i="1"/>
  <c r="AH200" i="1"/>
  <c r="T197" i="1"/>
  <c r="X123" i="1"/>
  <c r="AA132" i="1"/>
  <c r="AG197" i="1"/>
  <c r="Z169" i="1"/>
  <c r="V195" i="1"/>
  <c r="AA99" i="1"/>
  <c r="AB50" i="1"/>
  <c r="Z94" i="1"/>
  <c r="AG71" i="1"/>
  <c r="AH96" i="1"/>
  <c r="AG180" i="1"/>
  <c r="P107" i="1"/>
  <c r="N175" i="1"/>
  <c r="N182" i="1"/>
  <c r="AR82" i="1"/>
  <c r="M98" i="1"/>
  <c r="N33" i="1"/>
  <c r="M103" i="1"/>
  <c r="L121" i="1"/>
  <c r="Q115" i="1"/>
  <c r="AR90" i="1"/>
  <c r="M139" i="1"/>
  <c r="AH165" i="1"/>
  <c r="S212" i="1"/>
  <c r="Y110" i="1"/>
  <c r="AO117" i="1"/>
  <c r="AO126" i="1"/>
  <c r="Y105" i="1"/>
  <c r="AO160" i="1"/>
  <c r="AJ81" i="1"/>
  <c r="H44" i="1"/>
  <c r="O79" i="1"/>
  <c r="AH80" i="1"/>
  <c r="M199" i="1"/>
  <c r="K144" i="1"/>
  <c r="L170" i="1"/>
  <c r="AN24" i="1"/>
  <c r="AA114" i="1"/>
  <c r="AD72" i="1"/>
  <c r="AI199" i="1"/>
  <c r="T66" i="1"/>
  <c r="H15" i="1"/>
  <c r="AK213" i="1"/>
  <c r="U205" i="1"/>
  <c r="AR187" i="1"/>
  <c r="S144" i="1"/>
  <c r="AD211" i="1"/>
  <c r="AB21" i="1"/>
  <c r="G166" i="1"/>
  <c r="AD160" i="1"/>
  <c r="AK163" i="1"/>
  <c r="T114" i="1"/>
  <c r="I95" i="1"/>
  <c r="X120" i="1"/>
  <c r="P19" i="1"/>
  <c r="AO110" i="1"/>
  <c r="AA68" i="1"/>
  <c r="S21" i="1"/>
  <c r="I129" i="1"/>
  <c r="S199" i="1"/>
  <c r="T186" i="1"/>
  <c r="AI103" i="1"/>
  <c r="U119" i="1"/>
  <c r="X97" i="1"/>
  <c r="AH12" i="1"/>
  <c r="I192" i="1"/>
  <c r="AA81" i="1"/>
  <c r="S215" i="1"/>
  <c r="V120" i="1"/>
  <c r="AA130" i="1"/>
  <c r="AI123" i="1"/>
  <c r="AJ157" i="1"/>
  <c r="Y83" i="1"/>
  <c r="Q112" i="1"/>
  <c r="L197" i="1"/>
  <c r="S18" i="1"/>
  <c r="AD61" i="1"/>
  <c r="AR172" i="1"/>
  <c r="AC195" i="1"/>
  <c r="AD124" i="1"/>
  <c r="W161" i="1"/>
  <c r="H52" i="1"/>
  <c r="AH153" i="1"/>
  <c r="AJ197" i="1"/>
  <c r="AO162" i="1"/>
  <c r="AR134" i="1"/>
  <c r="AC90" i="1"/>
  <c r="Q187" i="1"/>
  <c r="G112" i="1"/>
  <c r="V166" i="1"/>
  <c r="Q150" i="1"/>
  <c r="M175" i="1"/>
  <c r="L3" i="1"/>
  <c r="AJ5" i="1"/>
  <c r="T117" i="1"/>
  <c r="AH102" i="1"/>
  <c r="AN211" i="1"/>
  <c r="AR67" i="1"/>
  <c r="I200" i="1"/>
  <c r="AB28" i="1"/>
  <c r="M213" i="1"/>
  <c r="I167" i="1"/>
  <c r="H46" i="1"/>
  <c r="K159" i="1"/>
  <c r="AH32" i="1"/>
  <c r="G176" i="1"/>
  <c r="W163" i="1"/>
  <c r="N191" i="1"/>
  <c r="G121" i="1"/>
  <c r="AH124" i="1"/>
  <c r="AC135" i="1"/>
  <c r="W182" i="1"/>
  <c r="X142" i="1"/>
  <c r="AK35" i="1"/>
  <c r="AJ88" i="1"/>
  <c r="AD96" i="1"/>
  <c r="H27" i="1"/>
  <c r="Z64" i="1"/>
  <c r="P83" i="1"/>
  <c r="AR89" i="1"/>
  <c r="AG67" i="1"/>
  <c r="Q41" i="1"/>
  <c r="AF10" i="1"/>
  <c r="AA148" i="1"/>
  <c r="AG122" i="1"/>
  <c r="S3" i="1"/>
  <c r="AH132" i="1"/>
  <c r="AA157" i="1"/>
  <c r="AJ116" i="1"/>
  <c r="AI175" i="1"/>
  <c r="N164" i="1"/>
  <c r="N135" i="1"/>
  <c r="Z173" i="1"/>
  <c r="AR111" i="1"/>
  <c r="Z211" i="1"/>
  <c r="AJ217" i="1"/>
  <c r="M64" i="1"/>
  <c r="AC84" i="1"/>
  <c r="AH195" i="1"/>
  <c r="AF39" i="1"/>
  <c r="AD122" i="1"/>
  <c r="M48" i="1"/>
  <c r="Z193" i="1"/>
  <c r="I189" i="1"/>
  <c r="AO100" i="1"/>
  <c r="J205" i="1"/>
  <c r="AI76" i="1"/>
  <c r="AC147" i="1"/>
  <c r="AR85" i="1"/>
  <c r="AD144" i="1"/>
  <c r="AN56" i="1"/>
  <c r="V130" i="1"/>
  <c r="T48" i="1"/>
  <c r="Y162" i="1"/>
  <c r="AJ77" i="1"/>
  <c r="Q118" i="1"/>
  <c r="Z162" i="1"/>
  <c r="AF23" i="1"/>
  <c r="N29" i="1"/>
  <c r="T180" i="1"/>
  <c r="T103" i="1"/>
  <c r="U215" i="1"/>
  <c r="AO206" i="1"/>
  <c r="M128" i="1"/>
  <c r="O196" i="1"/>
  <c r="AI131" i="1"/>
  <c r="AG206" i="1"/>
  <c r="AD64" i="1"/>
  <c r="AC153" i="1"/>
  <c r="AO92" i="1"/>
  <c r="V162" i="1"/>
  <c r="H11" i="1"/>
  <c r="AK125" i="1"/>
  <c r="AC92" i="1"/>
  <c r="AN206" i="1"/>
  <c r="P194" i="1"/>
  <c r="J154" i="1"/>
  <c r="K149" i="1"/>
  <c r="AI160" i="1"/>
  <c r="AE23" i="1"/>
  <c r="AK77" i="1"/>
  <c r="W120" i="1"/>
  <c r="P215" i="1"/>
  <c r="W26" i="1"/>
  <c r="X103" i="1"/>
  <c r="Z110" i="1"/>
  <c r="AN120" i="1"/>
  <c r="AK180" i="1"/>
  <c r="I38" i="1"/>
  <c r="M87" i="1"/>
  <c r="AD87" i="1"/>
  <c r="AG78" i="1"/>
  <c r="AB51" i="1"/>
  <c r="AK60" i="1"/>
  <c r="Z2" i="1"/>
  <c r="AJ72" i="1"/>
  <c r="AI113" i="1"/>
  <c r="L40" i="1"/>
  <c r="P143" i="1"/>
  <c r="L31" i="1"/>
  <c r="I188" i="1"/>
  <c r="Z115" i="1"/>
  <c r="K185" i="1"/>
  <c r="AK162" i="1"/>
  <c r="Y143" i="1"/>
  <c r="AI187" i="1"/>
  <c r="Y68" i="1"/>
  <c r="Z129" i="1"/>
  <c r="AA137" i="1"/>
  <c r="AA73" i="1"/>
  <c r="W81" i="1"/>
  <c r="AD179" i="1"/>
  <c r="Q178" i="1"/>
  <c r="AJ67" i="1"/>
  <c r="AC11" i="1"/>
  <c r="AF61" i="1"/>
  <c r="V85" i="1"/>
  <c r="AI91" i="1"/>
  <c r="AR125" i="1"/>
  <c r="Z81" i="1"/>
  <c r="AD172" i="1"/>
  <c r="G192" i="1"/>
  <c r="AC183" i="1"/>
  <c r="V88" i="1"/>
  <c r="S96" i="1"/>
  <c r="AD65" i="1"/>
  <c r="AO94" i="1"/>
  <c r="U151" i="1"/>
  <c r="O106" i="1"/>
  <c r="L212" i="1"/>
  <c r="W29" i="1"/>
  <c r="AA88" i="1"/>
  <c r="N54" i="1"/>
  <c r="Y82" i="1"/>
  <c r="Y11" i="1"/>
  <c r="AH87" i="1"/>
  <c r="AA189" i="1"/>
  <c r="T77" i="1"/>
  <c r="AJ163" i="1"/>
  <c r="AA12" i="1"/>
  <c r="X32" i="1"/>
  <c r="AF54" i="1"/>
  <c r="AO196" i="1"/>
  <c r="AA173" i="1"/>
  <c r="AA200" i="1"/>
  <c r="G183" i="1"/>
  <c r="AC164" i="1"/>
  <c r="Q20" i="1"/>
  <c r="M101" i="1"/>
  <c r="U51" i="1"/>
  <c r="P80" i="1"/>
  <c r="W217" i="1"/>
  <c r="V18" i="1"/>
  <c r="AA194" i="1"/>
  <c r="AN68" i="1"/>
  <c r="N49" i="1"/>
  <c r="U123" i="1"/>
  <c r="V71" i="1"/>
  <c r="M177" i="1"/>
  <c r="N74" i="1"/>
  <c r="AC158" i="1"/>
  <c r="W87" i="1"/>
  <c r="AD147" i="1"/>
  <c r="AI39" i="1"/>
  <c r="AC105" i="1"/>
  <c r="AA78" i="1"/>
  <c r="S25" i="1"/>
  <c r="X13" i="1"/>
  <c r="L45" i="1"/>
  <c r="AC190" i="1"/>
  <c r="AN55" i="1"/>
  <c r="I155" i="1"/>
  <c r="AJ199" i="1"/>
  <c r="AN160" i="1"/>
  <c r="G217" i="1"/>
  <c r="H54" i="1"/>
  <c r="J84" i="1"/>
  <c r="Z120" i="1"/>
  <c r="AJ80" i="1"/>
  <c r="AA110" i="1"/>
  <c r="AO104" i="1"/>
  <c r="AI94" i="1"/>
  <c r="AO103" i="1"/>
  <c r="U83" i="1"/>
  <c r="AR205" i="1"/>
  <c r="AE40" i="1"/>
  <c r="AF57" i="1"/>
  <c r="L5" i="1"/>
  <c r="AC41" i="1"/>
  <c r="H13" i="1"/>
  <c r="AK205" i="1"/>
  <c r="U188" i="1"/>
  <c r="AK85" i="1"/>
  <c r="Y130" i="1"/>
  <c r="AK83" i="1"/>
  <c r="Z117" i="1"/>
  <c r="W69" i="1"/>
  <c r="AH140" i="1"/>
  <c r="Y56" i="1"/>
  <c r="AG98" i="1"/>
  <c r="O5" i="1"/>
  <c r="AB44" i="1"/>
  <c r="AD149" i="1"/>
  <c r="AR171" i="1"/>
  <c r="AC184" i="1"/>
  <c r="K25" i="1"/>
  <c r="Q161" i="1"/>
  <c r="Y64" i="1"/>
  <c r="AN3" i="1"/>
  <c r="AO154" i="1"/>
  <c r="G122" i="1"/>
  <c r="AJ104" i="1"/>
  <c r="T178" i="1"/>
  <c r="N18" i="1"/>
  <c r="AR69" i="1"/>
  <c r="V86" i="1"/>
  <c r="K197" i="1"/>
  <c r="AJ90" i="1"/>
  <c r="I14" i="1"/>
  <c r="AI114" i="1"/>
  <c r="Z212" i="1"/>
  <c r="AC115" i="1"/>
  <c r="AJ110" i="1"/>
  <c r="Q199" i="1"/>
  <c r="AI136" i="1"/>
  <c r="AA190" i="1"/>
  <c r="AC91" i="1"/>
  <c r="AO128" i="1"/>
  <c r="AK168" i="1"/>
  <c r="AO114" i="1"/>
  <c r="K139" i="1"/>
  <c r="G57" i="1"/>
  <c r="AI116" i="1"/>
  <c r="AA67" i="1"/>
  <c r="AJ102" i="1"/>
  <c r="AN104" i="1"/>
  <c r="O170" i="1"/>
  <c r="S27" i="1"/>
  <c r="X191" i="1"/>
  <c r="Z68" i="1"/>
  <c r="K17" i="1"/>
  <c r="O39" i="1"/>
  <c r="X104" i="1"/>
  <c r="AJ122" i="1"/>
  <c r="V138" i="1"/>
  <c r="AR189" i="1"/>
  <c r="AJ79" i="1"/>
  <c r="Q51" i="1"/>
  <c r="AI32" i="1"/>
  <c r="N151" i="1"/>
  <c r="Z114" i="1"/>
  <c r="AN82" i="1"/>
  <c r="S110" i="1"/>
  <c r="L145" i="1"/>
  <c r="AD35" i="1"/>
  <c r="P6" i="1"/>
  <c r="U60" i="1"/>
  <c r="Z61" i="1"/>
  <c r="X106" i="1"/>
  <c r="M102" i="1"/>
  <c r="I133" i="1"/>
  <c r="Y157" i="1"/>
  <c r="AO82" i="1"/>
  <c r="Z65" i="1"/>
  <c r="U108" i="1"/>
  <c r="AR200" i="1"/>
  <c r="AC88" i="1"/>
  <c r="V154" i="1"/>
  <c r="Y29" i="1"/>
  <c r="AR177" i="1"/>
  <c r="AG171" i="1"/>
  <c r="N83" i="1"/>
  <c r="S211" i="1"/>
  <c r="AI212" i="1"/>
  <c r="AU45" i="1"/>
  <c r="AJ179" i="1"/>
  <c r="Y215" i="1"/>
  <c r="S106" i="1"/>
  <c r="H12" i="1"/>
  <c r="X125" i="1"/>
  <c r="O84" i="1"/>
  <c r="AH177" i="1"/>
  <c r="AE42" i="1"/>
  <c r="AO69" i="1"/>
  <c r="W11" i="1"/>
  <c r="T30" i="1"/>
  <c r="Y175" i="1"/>
  <c r="J87" i="1"/>
  <c r="V167" i="1"/>
  <c r="J99" i="1"/>
  <c r="AC63" i="1"/>
  <c r="Z45" i="1"/>
  <c r="AA3" i="1"/>
  <c r="AF11" i="1"/>
  <c r="AN144" i="1"/>
  <c r="T47" i="1"/>
  <c r="AE11" i="1"/>
  <c r="O160" i="1"/>
  <c r="Q91" i="1"/>
  <c r="Z100" i="1"/>
  <c r="Z172" i="1"/>
  <c r="U96" i="1"/>
  <c r="G148" i="1"/>
  <c r="V102" i="1"/>
  <c r="AO168" i="1"/>
  <c r="J76" i="1"/>
  <c r="V69" i="1"/>
  <c r="AK143" i="1"/>
  <c r="AH169" i="1"/>
  <c r="AK148" i="1"/>
  <c r="Z93" i="1"/>
  <c r="AG188" i="1"/>
  <c r="S16" i="1"/>
  <c r="L158" i="1"/>
  <c r="AC112" i="1"/>
  <c r="Y35" i="1"/>
  <c r="T175" i="1"/>
  <c r="O153" i="1"/>
  <c r="J142" i="1"/>
  <c r="U181" i="1"/>
  <c r="O149" i="1"/>
  <c r="AC173" i="1"/>
  <c r="Z197" i="1"/>
  <c r="H19" i="1"/>
  <c r="AR188" i="1"/>
  <c r="Y79" i="1"/>
  <c r="U125" i="1"/>
  <c r="AH158" i="1"/>
  <c r="AR167" i="1"/>
  <c r="P192" i="1"/>
  <c r="AK139" i="1"/>
  <c r="K205" i="1"/>
  <c r="X130" i="1"/>
  <c r="L112" i="1"/>
  <c r="I159" i="1"/>
  <c r="I80" i="1"/>
  <c r="U132" i="1"/>
  <c r="AD97" i="1"/>
  <c r="AH88" i="1"/>
  <c r="AF12" i="1"/>
  <c r="G150" i="1"/>
  <c r="K166" i="1"/>
  <c r="O40" i="1"/>
  <c r="Y41" i="1"/>
  <c r="J115" i="1"/>
  <c r="X55" i="1"/>
  <c r="Y201" i="1"/>
  <c r="AJ149" i="1"/>
  <c r="J195" i="1"/>
  <c r="Z149" i="1"/>
  <c r="AC113" i="1"/>
  <c r="X18" i="1"/>
  <c r="AH37" i="1"/>
  <c r="V113" i="1"/>
  <c r="V201" i="1"/>
  <c r="J158" i="1"/>
  <c r="O194" i="1"/>
  <c r="G103" i="1"/>
  <c r="T33" i="1"/>
  <c r="AJ167" i="1"/>
  <c r="AH79" i="1"/>
  <c r="N11" i="1"/>
  <c r="U49" i="1"/>
  <c r="AF25" i="1"/>
  <c r="V83" i="1"/>
  <c r="AR48" i="1"/>
  <c r="I72" i="1"/>
  <c r="V197" i="1"/>
  <c r="AE61" i="1"/>
  <c r="Z27" i="1"/>
  <c r="AF8" i="1"/>
  <c r="AJ73" i="1"/>
  <c r="AB29" i="1"/>
  <c r="AR133" i="1"/>
  <c r="J119" i="1"/>
  <c r="S149" i="1"/>
  <c r="AH197" i="1"/>
  <c r="AH60" i="1"/>
  <c r="AC144" i="1"/>
  <c r="Q113" i="1"/>
  <c r="AO209" i="1"/>
  <c r="AI71" i="1"/>
  <c r="N110" i="1"/>
  <c r="AC81" i="1"/>
  <c r="AG205" i="1"/>
  <c r="T140" i="1"/>
  <c r="J178" i="1"/>
  <c r="K141" i="1"/>
  <c r="U185" i="1"/>
  <c r="S133" i="1"/>
  <c r="L179" i="1"/>
  <c r="M127" i="1"/>
  <c r="N163" i="1"/>
  <c r="J77" i="1"/>
  <c r="P123" i="1"/>
  <c r="J67" i="1"/>
  <c r="J206" i="1"/>
  <c r="AJ166" i="1"/>
  <c r="Y125" i="1"/>
  <c r="AA147" i="1"/>
  <c r="G179" i="1"/>
  <c r="L82" i="1"/>
  <c r="L91" i="1"/>
  <c r="U77" i="1"/>
  <c r="W45" i="1"/>
  <c r="AR178" i="1"/>
  <c r="J193" i="1"/>
  <c r="AK50" i="1"/>
  <c r="AA112" i="1"/>
  <c r="AN149" i="1"/>
  <c r="AG84" i="1"/>
  <c r="AJ124" i="1"/>
  <c r="AG43" i="1"/>
  <c r="AO83" i="1"/>
  <c r="O205" i="1"/>
  <c r="AR145" i="1"/>
  <c r="V121" i="1"/>
  <c r="K40" i="1"/>
  <c r="AH149" i="1"/>
  <c r="P60" i="1"/>
  <c r="AC194" i="1"/>
  <c r="AA82" i="1"/>
  <c r="Y95" i="1"/>
  <c r="AR126" i="1"/>
  <c r="AI86" i="1"/>
  <c r="AF41" i="1"/>
  <c r="AK185" i="1"/>
  <c r="U213" i="1"/>
  <c r="AU59" i="1"/>
  <c r="AK160" i="1"/>
  <c r="AI126" i="1"/>
  <c r="AO125" i="1"/>
  <c r="L188" i="1"/>
  <c r="Y174" i="1"/>
  <c r="S169" i="1"/>
  <c r="AC109" i="1"/>
  <c r="AN140" i="1"/>
  <c r="AA59" i="1"/>
  <c r="AA135" i="1"/>
  <c r="AO81" i="1"/>
  <c r="AJ169" i="1"/>
  <c r="AN32" i="1"/>
  <c r="P69" i="1"/>
  <c r="AC40" i="1"/>
  <c r="J71" i="1"/>
  <c r="W197" i="1"/>
  <c r="K70" i="1"/>
  <c r="X67" i="1"/>
  <c r="P165" i="1"/>
  <c r="AN122" i="1"/>
  <c r="K173" i="1"/>
  <c r="O114" i="1"/>
  <c r="Y84" i="1"/>
  <c r="G134" i="1"/>
  <c r="AB39" i="1"/>
  <c r="T130" i="1"/>
  <c r="AJ87" i="1"/>
  <c r="G90" i="1"/>
  <c r="W68" i="1"/>
  <c r="AH76" i="1"/>
  <c r="AH206" i="1"/>
  <c r="AO109" i="1"/>
  <c r="Z177" i="1"/>
  <c r="AF19" i="1"/>
  <c r="AG209" i="1"/>
  <c r="AJ103" i="1"/>
  <c r="AK199" i="1"/>
  <c r="AJ190" i="1"/>
  <c r="Y87" i="1"/>
  <c r="O180" i="1"/>
  <c r="S68" i="1"/>
  <c r="N141" i="1"/>
  <c r="S83" i="1"/>
  <c r="Z84" i="1"/>
  <c r="W100" i="1"/>
  <c r="AI129" i="1"/>
  <c r="AH91" i="1"/>
  <c r="AN96" i="1"/>
  <c r="W206" i="1"/>
  <c r="AJ105" i="1"/>
  <c r="AG164" i="1"/>
  <c r="AN124" i="1"/>
  <c r="AF33" i="1"/>
  <c r="I15" i="1"/>
  <c r="V73" i="1"/>
  <c r="K65" i="1"/>
  <c r="AE38" i="1"/>
  <c r="AD71" i="1"/>
  <c r="AC96" i="1"/>
  <c r="AO115" i="1"/>
  <c r="AD90" i="1"/>
  <c r="AO147" i="1"/>
  <c r="U110" i="1"/>
  <c r="X121" i="1"/>
  <c r="P47" i="1"/>
  <c r="Z183" i="1"/>
  <c r="AH135" i="1"/>
  <c r="AO140" i="1"/>
  <c r="AG138" i="1"/>
  <c r="AN201" i="1"/>
  <c r="AA186" i="1"/>
  <c r="X144" i="1"/>
  <c r="AR95" i="1"/>
  <c r="N192" i="1"/>
  <c r="J3" i="1"/>
  <c r="AD206" i="1"/>
  <c r="I79" i="1"/>
  <c r="AK197" i="1"/>
  <c r="W153" i="1"/>
  <c r="S152" i="1"/>
  <c r="AK31" i="1"/>
  <c r="S206" i="1"/>
  <c r="I75" i="1"/>
  <c r="AJ112" i="1"/>
  <c r="AD17" i="1"/>
  <c r="AG115" i="1"/>
  <c r="Y171" i="1"/>
  <c r="I67" i="1"/>
  <c r="G146" i="1"/>
  <c r="AD181" i="1"/>
  <c r="AR109" i="1"/>
  <c r="AD100" i="1"/>
  <c r="AG16" i="1"/>
  <c r="G14" i="1"/>
  <c r="AC117" i="1"/>
  <c r="AN184" i="1"/>
  <c r="M119" i="1"/>
  <c r="AR42" i="1"/>
  <c r="T212" i="1"/>
  <c r="AE33" i="1"/>
  <c r="P39" i="1"/>
  <c r="U159" i="1"/>
  <c r="AO130" i="1"/>
  <c r="Y53" i="1"/>
  <c r="V140" i="1"/>
  <c r="O45" i="1"/>
  <c r="K217" i="1"/>
  <c r="P155" i="1"/>
  <c r="U80" i="1"/>
  <c r="Z174" i="1"/>
  <c r="M113" i="1"/>
  <c r="T171" i="1"/>
  <c r="J59" i="1"/>
  <c r="K131" i="1"/>
  <c r="X169" i="1"/>
  <c r="S129" i="1"/>
  <c r="AB6" i="1"/>
  <c r="I152" i="1"/>
  <c r="G79" i="1"/>
  <c r="AC200" i="1"/>
  <c r="O93" i="1"/>
  <c r="AR52" i="1"/>
  <c r="H56" i="1"/>
  <c r="AK149" i="1"/>
  <c r="AA193" i="1"/>
  <c r="K88" i="1"/>
  <c r="W168" i="1"/>
  <c r="Y31" i="1"/>
  <c r="W129" i="1"/>
  <c r="P50" i="1"/>
  <c r="AG100" i="1"/>
  <c r="K130" i="1"/>
  <c r="W139" i="1"/>
  <c r="AI52" i="1"/>
  <c r="Z36" i="1"/>
  <c r="AC201" i="1"/>
  <c r="Z134" i="1"/>
  <c r="S205" i="1"/>
  <c r="AB59" i="1"/>
  <c r="AO79" i="1"/>
  <c r="X134" i="1"/>
  <c r="W35" i="1"/>
  <c r="U70" i="1"/>
  <c r="I2" i="1"/>
  <c r="AO58" i="1"/>
  <c r="AC89" i="1"/>
  <c r="O49" i="1"/>
  <c r="Z92" i="1"/>
  <c r="AJ127" i="1"/>
  <c r="P74" i="1"/>
  <c r="AK155" i="1"/>
  <c r="AC99" i="1"/>
  <c r="AA171" i="1"/>
  <c r="I16" i="1"/>
  <c r="Y66" i="1"/>
  <c r="O110" i="1"/>
  <c r="AK212" i="1"/>
  <c r="AI53" i="1"/>
  <c r="AH163" i="1"/>
  <c r="AR71" i="1"/>
  <c r="AR144" i="1"/>
  <c r="L119" i="1"/>
  <c r="M201" i="1"/>
  <c r="AH191" i="1"/>
  <c r="AN197" i="1"/>
  <c r="AA164" i="1"/>
  <c r="AH72" i="1"/>
  <c r="U31" i="1"/>
  <c r="AD212" i="1"/>
  <c r="M178" i="1"/>
  <c r="S147" i="1"/>
  <c r="S163" i="1"/>
  <c r="S26" i="1"/>
  <c r="AJ33" i="1"/>
  <c r="AJ65" i="1"/>
  <c r="AA192" i="1"/>
  <c r="Z101" i="1"/>
  <c r="AO185" i="1"/>
  <c r="AD146" i="1"/>
  <c r="L85" i="1"/>
  <c r="AC70" i="1"/>
  <c r="AH174" i="1"/>
  <c r="H33" i="1"/>
  <c r="V217" i="1"/>
  <c r="AF51" i="1"/>
  <c r="W91" i="1"/>
  <c r="J183" i="1"/>
  <c r="Q125" i="1"/>
  <c r="Y39" i="1"/>
  <c r="Q7" i="1"/>
  <c r="J217" i="1"/>
  <c r="G78" i="1"/>
  <c r="X86" i="1"/>
  <c r="AR97" i="1"/>
  <c r="AC206" i="1"/>
  <c r="J132" i="1"/>
  <c r="J159" i="1"/>
  <c r="AJ146" i="1"/>
  <c r="AH155" i="1"/>
  <c r="X102" i="1"/>
  <c r="AI80" i="1"/>
  <c r="N174" i="1"/>
  <c r="AC137" i="1"/>
  <c r="AA126" i="1"/>
  <c r="AA119" i="1"/>
  <c r="K146" i="1"/>
  <c r="AR146" i="1"/>
  <c r="AK194" i="1"/>
  <c r="AK175" i="1"/>
  <c r="AK133" i="1"/>
  <c r="AI151" i="1"/>
  <c r="AK45" i="1"/>
  <c r="L43" i="1"/>
  <c r="AR129" i="1"/>
  <c r="Q89" i="1"/>
  <c r="AE31" i="1"/>
  <c r="AN40" i="1"/>
  <c r="AJ49" i="1"/>
  <c r="AC154" i="1"/>
  <c r="L37" i="1"/>
  <c r="V99" i="1"/>
  <c r="S123" i="1"/>
  <c r="P151" i="1"/>
  <c r="AB37" i="1"/>
  <c r="W34" i="1"/>
  <c r="AD166" i="1"/>
  <c r="AN159" i="1"/>
  <c r="M123" i="1"/>
  <c r="J64" i="1"/>
  <c r="W79" i="1"/>
  <c r="AD106" i="1"/>
  <c r="N88" i="1"/>
  <c r="AD112" i="1"/>
  <c r="AA199" i="1"/>
  <c r="AA140" i="1"/>
  <c r="N149" i="1"/>
  <c r="AO152" i="1"/>
  <c r="AO30" i="1"/>
  <c r="Y103" i="1"/>
  <c r="AI42" i="1"/>
  <c r="S213" i="1"/>
  <c r="S78" i="1"/>
  <c r="W106" i="1"/>
  <c r="AN70" i="1"/>
  <c r="AH83" i="1"/>
  <c r="V3" i="1"/>
  <c r="P90" i="1"/>
  <c r="AD18" i="1"/>
  <c r="Z148" i="1"/>
  <c r="AO123" i="1"/>
  <c r="AG21" i="1"/>
  <c r="T184" i="1"/>
  <c r="Q142" i="1"/>
  <c r="M70" i="1"/>
  <c r="Z126" i="1"/>
  <c r="AH82" i="1"/>
  <c r="AH173" i="1"/>
  <c r="K114" i="1"/>
  <c r="X39" i="1"/>
  <c r="K179" i="1"/>
  <c r="U29" i="1"/>
  <c r="AI15" i="1"/>
  <c r="U52" i="1"/>
  <c r="L111" i="1"/>
  <c r="M206" i="1"/>
  <c r="N122" i="1"/>
  <c r="J200" i="1"/>
  <c r="AD177" i="1"/>
  <c r="AR120" i="1"/>
  <c r="AI182" i="1"/>
  <c r="AC82" i="1"/>
  <c r="AO71" i="1"/>
  <c r="AC87" i="1"/>
  <c r="AR153" i="1"/>
  <c r="AF31" i="1"/>
  <c r="AK99" i="1"/>
  <c r="AC67" i="1"/>
  <c r="P158" i="1"/>
  <c r="AA118" i="1"/>
  <c r="AO121" i="1"/>
  <c r="N176" i="1"/>
  <c r="AG22" i="1"/>
  <c r="N96" i="1"/>
  <c r="AI33" i="1"/>
  <c r="AF32" i="1"/>
  <c r="AR66" i="1"/>
  <c r="AJ71" i="1"/>
  <c r="AG141" i="1"/>
  <c r="G165" i="1"/>
  <c r="AF47" i="1"/>
  <c r="AN61" i="1"/>
  <c r="AF60" i="1"/>
  <c r="AK102" i="1"/>
  <c r="AG153" i="1"/>
  <c r="N41" i="1"/>
  <c r="AF37" i="1"/>
  <c r="J48" i="1"/>
  <c r="K82" i="1"/>
  <c r="U209" i="1"/>
  <c r="V111" i="1"/>
  <c r="J22" i="1"/>
  <c r="Z125" i="1"/>
  <c r="AD142" i="1"/>
  <c r="N85" i="1"/>
  <c r="AG89" i="1"/>
  <c r="L195" i="1"/>
  <c r="AJ118" i="1"/>
  <c r="AN125" i="1"/>
  <c r="L66" i="1"/>
  <c r="P127" i="1"/>
  <c r="Y30" i="1"/>
  <c r="AJ66" i="1"/>
  <c r="J68" i="1"/>
  <c r="G32" i="1"/>
  <c r="AJ126" i="1"/>
  <c r="P32" i="1"/>
  <c r="K164" i="1"/>
  <c r="AG48" i="1"/>
  <c r="AR174" i="1"/>
  <c r="X185" i="1"/>
  <c r="X215" i="1"/>
  <c r="AC104" i="1"/>
  <c r="AR199" i="1"/>
  <c r="S66" i="1"/>
  <c r="T79" i="1"/>
  <c r="U138" i="1"/>
  <c r="AO105" i="1"/>
  <c r="AA181" i="1"/>
  <c r="AR99" i="1"/>
  <c r="J45" i="1"/>
  <c r="K193" i="1"/>
  <c r="X83" i="1"/>
  <c r="AD103" i="1"/>
  <c r="AH59" i="1"/>
  <c r="T87" i="1"/>
  <c r="AR106" i="1"/>
  <c r="V192" i="1"/>
  <c r="AR17" i="1"/>
  <c r="K26" i="1"/>
  <c r="X47" i="1"/>
  <c r="AB53" i="1"/>
  <c r="L38" i="1"/>
  <c r="AC76" i="1"/>
  <c r="AB55" i="1"/>
  <c r="M52" i="1"/>
  <c r="U111" i="1"/>
  <c r="P196" i="1"/>
  <c r="AJ68" i="1"/>
  <c r="Z71" i="1"/>
  <c r="AG187" i="1"/>
  <c r="Y123" i="1"/>
  <c r="S184" i="1"/>
  <c r="K75" i="1"/>
  <c r="K200" i="1"/>
  <c r="S4" i="1"/>
  <c r="AF58" i="1"/>
  <c r="AC80" i="1"/>
  <c r="L199" i="1"/>
  <c r="AR80" i="1"/>
  <c r="AF4" i="1"/>
  <c r="W74" i="1"/>
  <c r="Z161" i="1"/>
  <c r="X111" i="1"/>
  <c r="T196" i="1"/>
  <c r="AN95" i="1"/>
  <c r="J156" i="1"/>
  <c r="S126" i="1"/>
  <c r="O136" i="1"/>
  <c r="N168" i="1"/>
  <c r="AE14" i="1"/>
  <c r="O92" i="1"/>
  <c r="AJ182" i="1"/>
  <c r="AD84" i="1"/>
  <c r="AE43" i="1"/>
  <c r="AR160" i="1"/>
  <c r="W32" i="1"/>
  <c r="Z190" i="1"/>
  <c r="Z102" i="1"/>
  <c r="P125" i="1"/>
  <c r="AC151" i="1"/>
  <c r="Y185" i="1"/>
  <c r="AE8" i="1"/>
  <c r="X24" i="1"/>
  <c r="AK10" i="1"/>
  <c r="V188" i="1"/>
  <c r="AD99" i="1"/>
  <c r="P167" i="1"/>
  <c r="AI183" i="1"/>
  <c r="T17" i="1"/>
  <c r="G129" i="1"/>
  <c r="T133" i="1"/>
  <c r="AK161" i="1"/>
  <c r="V133" i="1"/>
  <c r="AO89" i="1"/>
  <c r="O147" i="1"/>
  <c r="X90" i="1"/>
  <c r="W63" i="1"/>
  <c r="AN138" i="1"/>
  <c r="AE41" i="1"/>
  <c r="M57" i="1"/>
  <c r="AG105" i="1"/>
  <c r="W64" i="1"/>
  <c r="X15" i="1"/>
  <c r="AH24" i="1"/>
  <c r="AN18" i="1"/>
  <c r="AI37" i="1"/>
  <c r="AH6" i="1"/>
  <c r="AD92" i="1"/>
  <c r="S179" i="1"/>
  <c r="L182" i="1"/>
  <c r="I199" i="1"/>
  <c r="O150" i="1"/>
  <c r="AH49" i="1"/>
  <c r="AN2" i="1"/>
  <c r="K85" i="1"/>
  <c r="P40" i="1"/>
  <c r="T43" i="1"/>
  <c r="J24" i="1"/>
  <c r="N155" i="1"/>
  <c r="AR131" i="1"/>
  <c r="AK184" i="1"/>
  <c r="AK89" i="1"/>
  <c r="AJ91" i="1"/>
  <c r="AJ70" i="1"/>
  <c r="AR73" i="1"/>
  <c r="AB7" i="1"/>
  <c r="Q79" i="1"/>
  <c r="P187" i="1"/>
  <c r="AJ125" i="1"/>
  <c r="X133" i="1"/>
  <c r="U174" i="1"/>
  <c r="J187" i="1"/>
  <c r="AF16" i="1"/>
  <c r="AN196" i="1"/>
  <c r="X91" i="1"/>
  <c r="P193" i="1"/>
  <c r="Z60" i="1"/>
  <c r="W164" i="1"/>
  <c r="AH196" i="1"/>
  <c r="G142" i="1"/>
  <c r="AN178" i="1"/>
  <c r="Y97" i="1"/>
  <c r="AR79" i="1"/>
  <c r="K148" i="1"/>
  <c r="AI31" i="1"/>
  <c r="AD153" i="1"/>
  <c r="AK136" i="1"/>
  <c r="U5" i="1"/>
  <c r="N130" i="1"/>
  <c r="P97" i="1"/>
  <c r="M152" i="1"/>
  <c r="AJ100" i="1"/>
  <c r="T49" i="1"/>
  <c r="AC3" i="1"/>
  <c r="T78" i="1"/>
  <c r="U99" i="1"/>
  <c r="AK7" i="1"/>
  <c r="L18" i="1"/>
  <c r="AG177" i="1"/>
  <c r="AK57" i="1"/>
  <c r="AF49" i="1"/>
  <c r="AO172" i="1"/>
  <c r="AH160" i="1"/>
  <c r="AK183" i="1"/>
  <c r="K150" i="1"/>
  <c r="Z13" i="1"/>
  <c r="O211" i="1"/>
  <c r="AD158" i="1"/>
  <c r="AB40" i="1"/>
  <c r="AI146" i="1"/>
  <c r="P201" i="1"/>
  <c r="AN79" i="1"/>
  <c r="S165" i="1"/>
  <c r="P18" i="1"/>
  <c r="T90" i="1"/>
  <c r="V172" i="1"/>
  <c r="AD143" i="1"/>
  <c r="AJ156" i="1"/>
  <c r="U22" i="1"/>
  <c r="AB11" i="1"/>
  <c r="P76" i="1"/>
  <c r="Q114" i="1"/>
  <c r="Y126" i="1"/>
  <c r="T199" i="1"/>
  <c r="V105" i="1"/>
  <c r="AD188" i="1"/>
  <c r="AF50" i="1"/>
  <c r="N199" i="1"/>
  <c r="AI8" i="1"/>
  <c r="Y134" i="1"/>
  <c r="AN107" i="1"/>
  <c r="N104" i="1"/>
  <c r="AJ159" i="1"/>
  <c r="G197" i="1"/>
  <c r="I110" i="1"/>
  <c r="AJ96" i="1"/>
  <c r="U189" i="1"/>
  <c r="AR190" i="1"/>
  <c r="AH64" i="1"/>
  <c r="Y117" i="1"/>
  <c r="V123" i="1"/>
  <c r="AB20" i="1"/>
  <c r="AD159" i="1"/>
  <c r="AG77" i="1"/>
  <c r="AS2" i="1"/>
  <c r="AJ9" i="1"/>
  <c r="Y213" i="1"/>
  <c r="AO37" i="1"/>
  <c r="AI215" i="1"/>
  <c r="W2" i="1"/>
  <c r="AC103" i="1"/>
  <c r="AG70" i="1"/>
  <c r="M37" i="1"/>
  <c r="J155" i="1"/>
  <c r="Y101" i="1"/>
  <c r="V36" i="1"/>
  <c r="AR49" i="1"/>
  <c r="AO116" i="1"/>
  <c r="V124" i="1"/>
  <c r="T162" i="1"/>
  <c r="AD40" i="1"/>
  <c r="J106" i="1"/>
  <c r="AK76" i="1"/>
  <c r="G160" i="1"/>
  <c r="AH93" i="1"/>
  <c r="L174" i="1"/>
  <c r="T93" i="1"/>
  <c r="Q194" i="1"/>
  <c r="P112" i="1"/>
  <c r="N21" i="1"/>
  <c r="Y63" i="1"/>
  <c r="AH164" i="1"/>
  <c r="AA65" i="1"/>
  <c r="Z80" i="1"/>
  <c r="AN88" i="1"/>
  <c r="AG15" i="1"/>
  <c r="AA69" i="1"/>
  <c r="AJ98" i="1"/>
  <c r="T191" i="1"/>
  <c r="V55" i="1"/>
  <c r="AR110" i="1"/>
  <c r="K89" i="1"/>
  <c r="N47" i="1"/>
  <c r="AN141" i="1"/>
  <c r="Y200" i="1"/>
  <c r="AD119" i="1"/>
  <c r="G188" i="1"/>
  <c r="M205" i="1"/>
  <c r="AK90" i="1"/>
  <c r="AG14" i="1"/>
  <c r="I186" i="1"/>
  <c r="AK141" i="1"/>
  <c r="AC180" i="1"/>
  <c r="S134" i="1"/>
  <c r="H38" i="1"/>
  <c r="AA142" i="1"/>
  <c r="J152" i="1"/>
  <c r="L99" i="1"/>
  <c r="X54" i="1"/>
  <c r="V76" i="1"/>
  <c r="AN118" i="1"/>
  <c r="T2" i="1"/>
  <c r="AH166" i="1"/>
  <c r="K133" i="1"/>
  <c r="AR53" i="1"/>
  <c r="AC165" i="1"/>
  <c r="Z142" i="1"/>
  <c r="P14" i="1"/>
  <c r="AJ26" i="1"/>
  <c r="AO55" i="1"/>
  <c r="Z152" i="1"/>
  <c r="AG154" i="1"/>
  <c r="J96" i="1"/>
  <c r="G205" i="1"/>
  <c r="AO170" i="1"/>
  <c r="AR155" i="1"/>
  <c r="W33" i="1"/>
  <c r="Z108" i="1"/>
  <c r="V53" i="1"/>
  <c r="AG159" i="1"/>
  <c r="AO177" i="1"/>
  <c r="AN57" i="1"/>
  <c r="AG178" i="1"/>
  <c r="H36" i="1"/>
  <c r="M195" i="1"/>
  <c r="Q98" i="1"/>
  <c r="U23" i="1"/>
  <c r="N107" i="1"/>
  <c r="H6" i="1"/>
  <c r="J11" i="1"/>
  <c r="Q154" i="1"/>
  <c r="AJ113" i="1"/>
  <c r="X132" i="1"/>
  <c r="AH167" i="1"/>
  <c r="W199" i="1"/>
  <c r="AJ154" i="1"/>
  <c r="AF9" i="1"/>
  <c r="AA72" i="1"/>
  <c r="Q163" i="1"/>
  <c r="AC69" i="1"/>
  <c r="H10" i="1"/>
  <c r="AI213" i="1"/>
  <c r="L44" i="1"/>
  <c r="J120" i="1"/>
  <c r="AI101" i="1"/>
  <c r="M117" i="1"/>
  <c r="AC174" i="1"/>
  <c r="AG139" i="1"/>
  <c r="Z200" i="1"/>
  <c r="X187" i="1"/>
  <c r="AG183" i="1"/>
  <c r="O192" i="1"/>
  <c r="Y80" i="1"/>
  <c r="AF46" i="1"/>
  <c r="AO173" i="1"/>
  <c r="AC152" i="1"/>
  <c r="P106" i="1"/>
  <c r="AR91" i="1"/>
  <c r="AG109" i="1"/>
  <c r="AA169" i="1"/>
  <c r="Y184" i="1"/>
  <c r="G88" i="1"/>
  <c r="AD217" i="1"/>
  <c r="AJ148" i="1"/>
  <c r="U38" i="1"/>
  <c r="S43" i="1"/>
  <c r="AD192" i="1"/>
  <c r="K20" i="1"/>
  <c r="AO183" i="1"/>
  <c r="AI41" i="1"/>
  <c r="W83" i="1"/>
  <c r="AI117" i="1"/>
  <c r="AD148" i="1"/>
  <c r="N217" i="1"/>
  <c r="AH115" i="1"/>
  <c r="AI112" i="1"/>
  <c r="L151" i="1"/>
  <c r="L6" i="1"/>
  <c r="I187" i="1"/>
  <c r="U195" i="1"/>
  <c r="AK112" i="1"/>
  <c r="Z90" i="1"/>
  <c r="AA103" i="1"/>
  <c r="Z107" i="1"/>
  <c r="AJ183" i="1"/>
  <c r="AR139" i="1"/>
  <c r="Q148" i="1"/>
  <c r="N197" i="1"/>
  <c r="AA160" i="1"/>
  <c r="AB45" i="1"/>
  <c r="Y191" i="1"/>
  <c r="O91" i="1"/>
  <c r="L175" i="1"/>
  <c r="U19" i="1"/>
  <c r="O171" i="1"/>
  <c r="AG108" i="1"/>
  <c r="O151" i="1"/>
  <c r="AC128" i="1"/>
  <c r="U153" i="1"/>
  <c r="Z153" i="1"/>
  <c r="V22" i="1"/>
  <c r="AJ175" i="1"/>
  <c r="Q59" i="1"/>
  <c r="Q64" i="1"/>
  <c r="AN168" i="1"/>
  <c r="J138" i="1"/>
  <c r="AO197" i="1"/>
  <c r="AE48" i="1"/>
  <c r="X213" i="1"/>
  <c r="G104" i="1"/>
  <c r="H23" i="1"/>
  <c r="AR158" i="1"/>
  <c r="AA105" i="1"/>
  <c r="H21" i="1"/>
  <c r="AJ174" i="1"/>
  <c r="Y6" i="1"/>
  <c r="AD44" i="1"/>
  <c r="W166" i="1"/>
  <c r="K42" i="1"/>
  <c r="AF36" i="1"/>
  <c r="W194" i="1"/>
  <c r="J197" i="1"/>
  <c r="AD128" i="1"/>
  <c r="AA93" i="1"/>
  <c r="AJ171" i="1"/>
  <c r="AC132" i="1"/>
  <c r="U116" i="1"/>
  <c r="AC102" i="1"/>
  <c r="AA205" i="1"/>
  <c r="AB5" i="1"/>
  <c r="AO45" i="1"/>
  <c r="T6" i="1"/>
  <c r="K83" i="1"/>
  <c r="W97" i="1"/>
  <c r="M167" i="1"/>
  <c r="P128" i="1"/>
  <c r="AL2" i="1"/>
  <c r="AF15" i="1"/>
  <c r="AH147" i="1"/>
  <c r="AE55" i="1"/>
  <c r="AK116" i="1"/>
  <c r="AH148" i="1"/>
  <c r="V185" i="1"/>
  <c r="Q206" i="1"/>
  <c r="W191" i="1"/>
  <c r="Y73" i="1"/>
  <c r="AG166" i="1"/>
  <c r="T88" i="1"/>
  <c r="AB41" i="1"/>
  <c r="AE51" i="1"/>
  <c r="AH150" i="1"/>
  <c r="W183" i="1"/>
  <c r="AO205" i="1"/>
  <c r="AG133" i="1"/>
  <c r="Y100" i="1"/>
  <c r="AH94" i="1"/>
  <c r="X80" i="1"/>
  <c r="AA10" i="1"/>
  <c r="Q170" i="1"/>
  <c r="K107" i="1"/>
  <c r="P140" i="1"/>
  <c r="K201" i="1"/>
  <c r="T25" i="1"/>
  <c r="AE4" i="1"/>
  <c r="Z127" i="1"/>
  <c r="AR201" i="1"/>
  <c r="AA20" i="1"/>
  <c r="U191" i="1"/>
  <c r="AG93" i="1"/>
  <c r="AO113" i="1"/>
  <c r="Z205" i="1"/>
  <c r="V74" i="1"/>
  <c r="AJ153" i="1"/>
  <c r="M112" i="1"/>
  <c r="Y115" i="1"/>
  <c r="AA162" i="1"/>
  <c r="AB12" i="1"/>
  <c r="AG80" i="1"/>
  <c r="U200" i="1"/>
  <c r="AN100" i="1"/>
  <c r="Q93" i="1"/>
  <c r="J145" i="1"/>
  <c r="AA166" i="1"/>
  <c r="N94" i="1"/>
  <c r="S150" i="1"/>
  <c r="AG143" i="1"/>
  <c r="Z96" i="1"/>
  <c r="V181" i="1"/>
  <c r="T73" i="1"/>
  <c r="W40" i="1"/>
  <c r="AN217" i="1"/>
  <c r="AO84" i="1"/>
  <c r="AR161" i="1"/>
  <c r="L185" i="1"/>
  <c r="AC193" i="1"/>
  <c r="T174" i="1"/>
  <c r="U139" i="1"/>
  <c r="J88" i="1"/>
  <c r="AI138" i="1"/>
  <c r="AO156" i="1"/>
  <c r="AG182" i="1"/>
  <c r="G119" i="1"/>
  <c r="AI11" i="1"/>
  <c r="L134" i="1"/>
  <c r="L50" i="1"/>
  <c r="G115" i="1"/>
  <c r="AB27" i="1"/>
  <c r="AG91" i="1"/>
  <c r="AI201" i="1"/>
  <c r="AJ201" i="1"/>
  <c r="X77" i="1"/>
  <c r="Q141" i="1"/>
  <c r="AI30" i="1"/>
  <c r="AC85" i="1"/>
  <c r="J42" i="1"/>
  <c r="W156" i="1"/>
  <c r="AJ180" i="1"/>
  <c r="O3" i="1"/>
  <c r="X68" i="1"/>
  <c r="Y55" i="1"/>
  <c r="AO169" i="1"/>
  <c r="AA22" i="1"/>
  <c r="W213" i="1"/>
  <c r="AG118" i="1"/>
  <c r="G132" i="1"/>
  <c r="Y124" i="1"/>
  <c r="AD168" i="1"/>
  <c r="AK135" i="1"/>
  <c r="AG102" i="1"/>
  <c r="AN195" i="1"/>
  <c r="V143" i="1"/>
  <c r="L173" i="1"/>
  <c r="AA185" i="1"/>
  <c r="M99" i="1"/>
  <c r="AI147" i="1"/>
  <c r="AI158" i="1"/>
  <c r="AJ115" i="1"/>
  <c r="AK113" i="1"/>
  <c r="AA63" i="1"/>
  <c r="X51" i="1"/>
  <c r="H40" i="1"/>
  <c r="AI16" i="1"/>
  <c r="W192" i="1"/>
  <c r="U137" i="1"/>
  <c r="N16" i="1"/>
  <c r="Z105" i="1"/>
  <c r="AD200" i="1"/>
  <c r="AG211" i="1"/>
  <c r="Z182" i="1"/>
  <c r="K125" i="1"/>
  <c r="AA128" i="1"/>
  <c r="L157" i="1"/>
  <c r="AH84" i="1"/>
  <c r="AH65" i="1"/>
  <c r="AG88" i="1"/>
  <c r="M82" i="1"/>
  <c r="O2" i="1"/>
  <c r="G163" i="1"/>
  <c r="P161" i="1"/>
  <c r="AA104" i="1"/>
  <c r="W5" i="1"/>
  <c r="AI162" i="1"/>
  <c r="L154" i="1"/>
  <c r="AA179" i="1"/>
  <c r="W200" i="1"/>
  <c r="V65" i="1"/>
  <c r="AI190" i="1"/>
  <c r="X197" i="1"/>
  <c r="I63" i="1"/>
  <c r="K186" i="1"/>
  <c r="AB32" i="1"/>
  <c r="Y140" i="1"/>
  <c r="Q80" i="1"/>
  <c r="AF28" i="1"/>
  <c r="J63" i="1"/>
  <c r="AI194" i="1"/>
  <c r="O217" i="1"/>
  <c r="Y160" i="1"/>
  <c r="U34" i="1"/>
  <c r="G34" i="1"/>
  <c r="AO41" i="1"/>
  <c r="Y188" i="1"/>
  <c r="W37" i="1"/>
  <c r="AJ136" i="1"/>
  <c r="AI180" i="1"/>
  <c r="AA49" i="1"/>
  <c r="N89" i="1"/>
  <c r="J16" i="1"/>
  <c r="AN180" i="1"/>
  <c r="AC178" i="1"/>
  <c r="X118" i="1"/>
  <c r="AD81" i="1"/>
  <c r="T72" i="1"/>
  <c r="W132" i="1"/>
  <c r="G12" i="1"/>
  <c r="M182" i="1"/>
  <c r="Y85" i="1"/>
  <c r="AR212" i="1"/>
  <c r="AO161" i="1"/>
  <c r="AD31" i="1"/>
  <c r="AA149" i="1"/>
  <c r="I93" i="1"/>
  <c r="L206" i="1"/>
  <c r="S91" i="1"/>
  <c r="G138" i="1"/>
  <c r="X4" i="1"/>
  <c r="G172" i="1"/>
  <c r="P147" i="1"/>
  <c r="AH154" i="1"/>
  <c r="U56" i="1"/>
  <c r="P164" i="1"/>
  <c r="AE7" i="1"/>
  <c r="AA74" i="1"/>
  <c r="O36" i="1"/>
  <c r="AG18" i="1"/>
  <c r="AR138" i="1"/>
  <c r="AI82" i="1"/>
  <c r="O55" i="1"/>
  <c r="T20" i="1"/>
  <c r="L16" i="1"/>
  <c r="W72" i="1"/>
  <c r="J52" i="1"/>
  <c r="O193" i="1"/>
  <c r="AN28" i="1"/>
  <c r="AD114" i="1"/>
  <c r="AA40" i="1"/>
  <c r="AD115" i="1"/>
  <c r="Z76" i="1"/>
  <c r="AJ3" i="1"/>
  <c r="M86" i="1"/>
  <c r="K188" i="1"/>
  <c r="P117" i="1"/>
  <c r="J95" i="1"/>
  <c r="V49" i="1"/>
  <c r="I76" i="1"/>
  <c r="AK150" i="1"/>
  <c r="M192" i="1"/>
  <c r="U193" i="1"/>
  <c r="Y9" i="1"/>
  <c r="AI205" i="1"/>
  <c r="L187" i="1"/>
  <c r="Q108" i="1"/>
  <c r="I33" i="1"/>
  <c r="I88" i="1"/>
  <c r="M124" i="1"/>
  <c r="L135" i="1"/>
  <c r="AI45" i="1"/>
  <c r="Q61" i="1"/>
  <c r="AN51" i="1"/>
  <c r="AN43" i="1"/>
  <c r="V20" i="1"/>
  <c r="Z165" i="1"/>
  <c r="AD164" i="1"/>
  <c r="V67" i="1"/>
  <c r="AR176" i="1"/>
  <c r="Z91" i="1"/>
  <c r="Q127" i="1"/>
  <c r="P136" i="1"/>
  <c r="G152" i="1"/>
  <c r="T113" i="1"/>
  <c r="AA178" i="1"/>
  <c r="P65" i="1"/>
  <c r="S2" i="1"/>
  <c r="AA70" i="1"/>
  <c r="N147" i="1"/>
  <c r="AJ213" i="1"/>
  <c r="O56" i="1"/>
  <c r="M50" i="1"/>
  <c r="V12" i="1"/>
  <c r="AJ21" i="1"/>
  <c r="M148" i="1"/>
  <c r="H35" i="1"/>
  <c r="AC94" i="1"/>
  <c r="AD126" i="1"/>
  <c r="AR36" i="1"/>
  <c r="AR107" i="1"/>
  <c r="AH92" i="1"/>
  <c r="AR3" i="1"/>
  <c r="AO137" i="1"/>
  <c r="I120" i="1"/>
  <c r="AO22" i="1"/>
  <c r="K116" i="1"/>
  <c r="I51" i="1"/>
  <c r="X19" i="1"/>
  <c r="AD170" i="1"/>
  <c r="Y167" i="1"/>
  <c r="T147" i="1"/>
  <c r="AH66" i="1"/>
  <c r="X5" i="1"/>
  <c r="AA174" i="1"/>
  <c r="I54" i="1"/>
  <c r="S31" i="1"/>
  <c r="Y180" i="1"/>
  <c r="AH170" i="1"/>
  <c r="AN26" i="1"/>
  <c r="I18" i="1"/>
  <c r="W118" i="1"/>
  <c r="I156" i="1"/>
  <c r="AN110" i="1"/>
  <c r="Y159" i="1"/>
  <c r="AO76" i="1"/>
  <c r="AC146" i="1"/>
  <c r="X81" i="1"/>
  <c r="I153" i="1"/>
  <c r="AO158" i="1"/>
  <c r="AE60" i="1"/>
  <c r="AN132" i="1"/>
  <c r="P49" i="1"/>
  <c r="Z170" i="1"/>
  <c r="T69" i="1"/>
  <c r="H51" i="1"/>
  <c r="T100" i="1"/>
  <c r="AO166" i="1"/>
  <c r="AO127" i="1"/>
  <c r="AA108" i="1"/>
  <c r="U79" i="1"/>
  <c r="J164" i="1"/>
  <c r="W104" i="1"/>
  <c r="K10" i="1"/>
  <c r="AJ143" i="1"/>
  <c r="W149" i="1"/>
  <c r="T5" i="1"/>
  <c r="AO178" i="1"/>
  <c r="Q197" i="1"/>
  <c r="AB4" i="1"/>
  <c r="AJ141" i="1"/>
  <c r="T108" i="1"/>
  <c r="AG170" i="1"/>
  <c r="AG97" i="1"/>
  <c r="U131" i="1"/>
  <c r="AD145" i="1"/>
  <c r="G141" i="1"/>
  <c r="T206" i="1"/>
  <c r="AI29" i="1"/>
  <c r="W205" i="1"/>
  <c r="L79" i="1"/>
  <c r="K79" i="1"/>
  <c r="AA201" i="1"/>
  <c r="AC133" i="1"/>
  <c r="V190" i="1"/>
  <c r="AC119" i="1"/>
  <c r="AD187" i="1"/>
  <c r="AG59" i="1"/>
  <c r="S77" i="1"/>
  <c r="N23" i="1"/>
  <c r="AG86" i="1"/>
  <c r="Q44" i="1"/>
  <c r="N57" i="1"/>
  <c r="AR193" i="1"/>
  <c r="AH17" i="1"/>
  <c r="I99" i="1"/>
  <c r="AA21" i="1"/>
  <c r="L15" i="1"/>
  <c r="T144" i="1"/>
  <c r="P182" i="1"/>
  <c r="W179" i="1"/>
  <c r="M176" i="1"/>
  <c r="J175" i="1"/>
  <c r="K170" i="1"/>
  <c r="G4" i="1"/>
  <c r="T209" i="1"/>
  <c r="P159" i="1"/>
  <c r="AJ40" i="1"/>
  <c r="X145" i="1"/>
  <c r="U179" i="1"/>
  <c r="AG87" i="1"/>
  <c r="O137" i="1"/>
  <c r="U113" i="1"/>
  <c r="Z29" i="1"/>
  <c r="AR72" i="1"/>
  <c r="V91" i="1"/>
  <c r="AO148" i="1"/>
  <c r="S156" i="1"/>
  <c r="X183" i="1"/>
  <c r="AC116" i="1"/>
  <c r="AG132" i="1"/>
  <c r="Q137" i="1"/>
  <c r="O190" i="1"/>
  <c r="S116" i="1"/>
  <c r="S112" i="1"/>
  <c r="L103" i="1"/>
  <c r="J141" i="1"/>
  <c r="Q153" i="1"/>
  <c r="AF27" i="1"/>
  <c r="J128" i="1"/>
  <c r="AH187" i="1"/>
  <c r="AH192" i="1"/>
  <c r="Y52" i="1"/>
  <c r="O164" i="1"/>
  <c r="L77" i="1"/>
  <c r="Z155" i="1"/>
  <c r="X122" i="1"/>
  <c r="AC160" i="1"/>
  <c r="M151" i="1"/>
  <c r="J174" i="1"/>
  <c r="U92" i="1"/>
  <c r="Z154" i="1"/>
  <c r="AG200" i="1"/>
  <c r="Q52" i="1"/>
  <c r="AN131" i="1"/>
  <c r="L26" i="1"/>
  <c r="AR84" i="1"/>
  <c r="J56" i="1"/>
  <c r="I151" i="1"/>
  <c r="AI90" i="1"/>
  <c r="AN130" i="1"/>
  <c r="AB38" i="1"/>
  <c r="AR197" i="1"/>
  <c r="Y99" i="1"/>
  <c r="Q217" i="1"/>
  <c r="AH3" i="1"/>
  <c r="AI81" i="1"/>
  <c r="Q145" i="1"/>
  <c r="AR122" i="1"/>
  <c r="AE50" i="1"/>
  <c r="H31" i="1"/>
  <c r="K137" i="1"/>
  <c r="X177" i="1"/>
  <c r="T44" i="1"/>
  <c r="N112" i="1"/>
  <c r="AG76" i="1"/>
  <c r="AR136" i="1"/>
  <c r="S176" i="1"/>
  <c r="AJ78" i="1"/>
  <c r="N142" i="1"/>
  <c r="AA33" i="1"/>
  <c r="AK108" i="1"/>
  <c r="P113" i="1"/>
  <c r="U63" i="1"/>
  <c r="AH145" i="1"/>
  <c r="Z143" i="1"/>
  <c r="Z141" i="1"/>
  <c r="M12" i="1"/>
  <c r="AR166" i="1"/>
  <c r="L133" i="1"/>
  <c r="AD184" i="1"/>
  <c r="AA124" i="1"/>
  <c r="AH86" i="1"/>
  <c r="P172" i="1"/>
  <c r="N206" i="1"/>
  <c r="AE2" i="1"/>
  <c r="M120" i="1"/>
  <c r="AI67" i="1"/>
  <c r="N63" i="1"/>
  <c r="P89" i="1"/>
  <c r="AJ170" i="1"/>
  <c r="S197" i="1"/>
  <c r="Z187" i="1"/>
  <c r="AJ54" i="1"/>
  <c r="AD70" i="1"/>
  <c r="H30" i="1"/>
  <c r="O43" i="1"/>
  <c r="J131" i="1"/>
  <c r="AH50" i="1"/>
  <c r="AJ145" i="1"/>
  <c r="AH209" i="1"/>
  <c r="P189" i="1"/>
  <c r="V56" i="1"/>
  <c r="AR140" i="1"/>
  <c r="J47" i="1"/>
  <c r="G47" i="1"/>
  <c r="AI195" i="1"/>
  <c r="L54" i="1"/>
  <c r="L78" i="1"/>
  <c r="K140" i="1"/>
  <c r="S82" i="1"/>
  <c r="Y67" i="1"/>
  <c r="AO112" i="1"/>
  <c r="L160" i="1"/>
  <c r="Q166" i="1"/>
  <c r="Q164" i="1"/>
  <c r="J146" i="1"/>
  <c r="V156" i="1"/>
  <c r="G162" i="1"/>
  <c r="AD194" i="1"/>
  <c r="AR98" i="1"/>
  <c r="I13" i="1"/>
  <c r="AI200" i="1"/>
  <c r="V157" i="1"/>
  <c r="AR124" i="1"/>
  <c r="I141" i="1"/>
  <c r="AE45" i="1"/>
  <c r="Q111" i="1"/>
  <c r="K194" i="1"/>
  <c r="T154" i="1"/>
  <c r="AD73" i="1"/>
  <c r="AK20" i="1"/>
  <c r="AC8" i="1"/>
  <c r="Q10" i="1"/>
  <c r="AC145" i="1"/>
  <c r="AR152" i="1"/>
  <c r="O24" i="1"/>
  <c r="AG5" i="1"/>
  <c r="N109" i="1"/>
  <c r="T205" i="1"/>
  <c r="P176" i="1"/>
  <c r="T145" i="1"/>
  <c r="AD178" i="1"/>
  <c r="X70" i="1"/>
  <c r="G106" i="1"/>
  <c r="J38" i="1"/>
  <c r="AC213" i="1"/>
  <c r="I92" i="1"/>
  <c r="AR47" i="1"/>
  <c r="L89" i="1"/>
  <c r="G212" i="1"/>
  <c r="W43" i="1"/>
  <c r="I162" i="1"/>
  <c r="X116" i="1"/>
  <c r="Y54" i="1"/>
  <c r="J162" i="1"/>
  <c r="Y26" i="1"/>
  <c r="Y133" i="1"/>
  <c r="U192" i="1"/>
  <c r="G75" i="1"/>
  <c r="O64" i="1"/>
  <c r="K7" i="1"/>
  <c r="AH188" i="1"/>
  <c r="Q8" i="1"/>
  <c r="AG90" i="1"/>
  <c r="P206" i="1"/>
  <c r="X101" i="1"/>
  <c r="Y50" i="1"/>
  <c r="K123" i="1"/>
  <c r="AB60" i="1"/>
  <c r="I119" i="1"/>
  <c r="V183" i="1"/>
  <c r="AE19" i="1"/>
  <c r="O189" i="1"/>
  <c r="W49" i="1"/>
  <c r="Q58" i="1"/>
  <c r="I97" i="1"/>
  <c r="Q209" i="1"/>
  <c r="AI92" i="1"/>
  <c r="O157" i="1"/>
  <c r="T9" i="1"/>
  <c r="AI44" i="1"/>
  <c r="AF38" i="1"/>
  <c r="T150" i="1"/>
  <c r="U41" i="1"/>
  <c r="AK186" i="1"/>
  <c r="U143" i="1"/>
  <c r="S102" i="1"/>
  <c r="Q213" i="1"/>
  <c r="AN21" i="1"/>
  <c r="AN117" i="1"/>
  <c r="AJ109" i="1"/>
  <c r="AI168" i="1"/>
  <c r="L130" i="1"/>
  <c r="G65" i="1"/>
  <c r="W137" i="1"/>
  <c r="AI165" i="1"/>
  <c r="AN75" i="1"/>
  <c r="H47" i="1"/>
  <c r="AK107" i="1"/>
  <c r="X46" i="1"/>
  <c r="AD113" i="1"/>
  <c r="I74" i="1"/>
  <c r="Y77" i="1"/>
  <c r="AD24" i="1"/>
  <c r="AI164" i="1"/>
  <c r="AK2" i="1"/>
  <c r="T152" i="1"/>
  <c r="G178" i="1"/>
  <c r="V196" i="1"/>
  <c r="O15" i="1"/>
  <c r="K118" i="1"/>
  <c r="J28" i="1"/>
  <c r="U68" i="1"/>
  <c r="S111" i="1"/>
  <c r="AN69" i="1"/>
  <c r="AN151" i="1"/>
  <c r="T38" i="1"/>
  <c r="K191" i="1"/>
  <c r="AC59" i="1"/>
  <c r="L213" i="1"/>
  <c r="AC68" i="1"/>
  <c r="AN91" i="1"/>
  <c r="AK206" i="1"/>
  <c r="V90" i="1"/>
  <c r="K12" i="1"/>
  <c r="M94" i="1"/>
  <c r="AC123" i="1"/>
  <c r="AJ31" i="1"/>
  <c r="AD66" i="1"/>
  <c r="T182" i="1"/>
  <c r="AC106" i="1"/>
  <c r="AR87" i="1"/>
  <c r="X92" i="1"/>
  <c r="Q78" i="1"/>
  <c r="AK48" i="1"/>
  <c r="AG168" i="1"/>
  <c r="AG99" i="1"/>
  <c r="V128" i="1"/>
  <c r="X138" i="1"/>
  <c r="O209" i="1"/>
  <c r="AD34" i="1"/>
  <c r="Y4" i="1"/>
  <c r="AK16" i="1"/>
  <c r="AE56" i="1"/>
  <c r="AO93" i="1"/>
  <c r="K16" i="1"/>
  <c r="M56" i="1"/>
  <c r="J147" i="1"/>
  <c r="G70" i="1"/>
  <c r="L88" i="1"/>
  <c r="J211" i="1"/>
  <c r="AA27" i="1"/>
  <c r="K38" i="1"/>
  <c r="P162" i="1"/>
  <c r="I64" i="1"/>
  <c r="G105" i="1"/>
  <c r="N37" i="1"/>
  <c r="J143" i="1"/>
  <c r="AA14" i="1"/>
  <c r="AI66" i="1"/>
  <c r="N97" i="1"/>
  <c r="AI34" i="1"/>
  <c r="K142" i="1"/>
  <c r="AR59" i="1"/>
  <c r="H61" i="1"/>
  <c r="L192" i="1"/>
  <c r="S119" i="1"/>
  <c r="J14" i="1"/>
  <c r="AK54" i="1"/>
  <c r="Z140" i="1"/>
  <c r="W56" i="1"/>
  <c r="G63" i="1"/>
  <c r="W19" i="1"/>
  <c r="L59" i="1"/>
  <c r="AO66" i="1"/>
  <c r="S13" i="1"/>
  <c r="N26" i="1"/>
  <c r="G158" i="1"/>
  <c r="M215" i="1"/>
  <c r="P53" i="1"/>
  <c r="AO155" i="1"/>
  <c r="AN65" i="1"/>
  <c r="L74" i="1"/>
  <c r="V170" i="1"/>
  <c r="L144" i="1"/>
  <c r="AD29" i="1"/>
  <c r="I150" i="1"/>
  <c r="W86" i="1"/>
  <c r="AC65" i="1"/>
  <c r="AH68" i="1"/>
  <c r="AR213" i="1"/>
  <c r="AG136" i="1"/>
  <c r="AR29" i="1"/>
  <c r="Y113" i="1"/>
  <c r="AI75" i="1"/>
  <c r="AA111" i="1"/>
  <c r="I182" i="1"/>
  <c r="W126" i="1"/>
  <c r="AB23" i="1"/>
  <c r="U177" i="1"/>
  <c r="M67" i="1"/>
  <c r="AC97" i="1"/>
  <c r="O117" i="1"/>
  <c r="T104" i="1"/>
  <c r="G139" i="1"/>
  <c r="AI177" i="1"/>
  <c r="X137" i="1"/>
  <c r="P173" i="1"/>
  <c r="AG125" i="1"/>
  <c r="Y114" i="1"/>
  <c r="AA152" i="1"/>
  <c r="AN129" i="1"/>
  <c r="Q75" i="1"/>
  <c r="S59" i="1"/>
  <c r="T110" i="1"/>
  <c r="AH5" i="1"/>
  <c r="Q211" i="1"/>
  <c r="U65" i="1"/>
  <c r="U206" i="1"/>
  <c r="AD49" i="1"/>
  <c r="AJ152" i="1"/>
  <c r="O140" i="1"/>
  <c r="G23" i="1"/>
  <c r="AN30" i="1"/>
  <c r="AD185" i="1"/>
  <c r="W170" i="1"/>
  <c r="U169" i="1"/>
  <c r="AG181" i="1"/>
  <c r="L127" i="1"/>
  <c r="O142" i="1"/>
  <c r="P17" i="1"/>
  <c r="I173" i="1"/>
  <c r="W23" i="1"/>
  <c r="W196" i="1"/>
  <c r="P22" i="1"/>
  <c r="AH29" i="1"/>
  <c r="AK61" i="1"/>
  <c r="AJ120" i="1"/>
  <c r="AH161" i="1"/>
  <c r="Z194" i="1"/>
  <c r="S196" i="1"/>
  <c r="V151" i="1"/>
  <c r="S79" i="1"/>
  <c r="AO134" i="1"/>
  <c r="AK88" i="1"/>
  <c r="V174" i="1"/>
  <c r="T76" i="1"/>
  <c r="AA138" i="1"/>
  <c r="S24" i="1"/>
  <c r="X88" i="1"/>
  <c r="U42" i="1"/>
  <c r="G167" i="1"/>
  <c r="J34" i="1"/>
  <c r="U39" i="1"/>
  <c r="L64" i="1"/>
  <c r="AK178" i="1"/>
  <c r="P57" i="1"/>
  <c r="AD88" i="1"/>
  <c r="K28" i="1"/>
  <c r="AJ58" i="1"/>
  <c r="O135" i="1"/>
  <c r="V93" i="1"/>
  <c r="AO27" i="1"/>
  <c r="Y121" i="1"/>
  <c r="V127" i="1"/>
  <c r="U166" i="1"/>
  <c r="K128" i="1"/>
  <c r="O195" i="1"/>
  <c r="V206" i="1"/>
  <c r="S48" i="1"/>
  <c r="L19" i="1"/>
  <c r="G54" i="1"/>
  <c r="P169" i="1"/>
  <c r="Q97" i="1"/>
  <c r="X113" i="1"/>
  <c r="AD199" i="1"/>
  <c r="G17" i="1"/>
  <c r="W21" i="1"/>
  <c r="AR22" i="1"/>
  <c r="P200" i="1"/>
  <c r="S65" i="1"/>
  <c r="AN71" i="1"/>
  <c r="J57" i="1"/>
  <c r="L166" i="1"/>
  <c r="N38" i="1"/>
  <c r="L84" i="1"/>
  <c r="V15" i="1"/>
  <c r="V178" i="1"/>
  <c r="AR100" i="1"/>
  <c r="AE46" i="1"/>
  <c r="AD16" i="1"/>
  <c r="AO88" i="1"/>
  <c r="AE57" i="1"/>
  <c r="AI174" i="1"/>
  <c r="AC182" i="1"/>
  <c r="Z123" i="1"/>
  <c r="AG151" i="1"/>
  <c r="Q88" i="1"/>
  <c r="Q30" i="1"/>
  <c r="G71" i="1"/>
  <c r="Y94" i="1"/>
  <c r="AC110" i="1"/>
  <c r="T14" i="1"/>
  <c r="AN11" i="1"/>
  <c r="M72" i="1"/>
  <c r="AG119" i="1"/>
  <c r="T125" i="1"/>
  <c r="J180" i="1"/>
  <c r="W47" i="1"/>
  <c r="L163" i="1"/>
  <c r="O9" i="1"/>
  <c r="AA151" i="1"/>
  <c r="AK95" i="1"/>
  <c r="AK110" i="1"/>
  <c r="G157" i="1"/>
  <c r="AE29" i="1"/>
  <c r="O63" i="1"/>
  <c r="AK63" i="1"/>
  <c r="Z163" i="1"/>
  <c r="K90" i="1"/>
  <c r="AJ133" i="1"/>
  <c r="AG13" i="1"/>
  <c r="AN41" i="1"/>
  <c r="T141" i="1"/>
  <c r="AA76" i="1"/>
  <c r="H60" i="1"/>
  <c r="AC161" i="1"/>
  <c r="AF29" i="1"/>
  <c r="AN171" i="1"/>
  <c r="AA182" i="1"/>
  <c r="V28" i="1"/>
  <c r="I81" i="1"/>
  <c r="I177" i="1"/>
  <c r="Q55" i="1"/>
  <c r="M161" i="1"/>
  <c r="W93" i="1"/>
  <c r="AD174" i="1"/>
  <c r="S5" i="1"/>
  <c r="AK123" i="1"/>
  <c r="Y150" i="1"/>
  <c r="G149" i="1"/>
  <c r="AK104" i="1"/>
  <c r="X56" i="1"/>
  <c r="Q47" i="1"/>
  <c r="AI19" i="1"/>
  <c r="AI156" i="1"/>
  <c r="Z188" i="1"/>
  <c r="AR75" i="1"/>
  <c r="Z33" i="1"/>
  <c r="Y186" i="1"/>
  <c r="AO46" i="1"/>
  <c r="T18" i="1"/>
  <c r="P124" i="1"/>
  <c r="U64" i="1"/>
  <c r="AH41" i="1"/>
  <c r="M44" i="1"/>
  <c r="V38" i="1"/>
  <c r="N55" i="1"/>
  <c r="AJ209" i="1"/>
  <c r="X7" i="1"/>
  <c r="AA75" i="1"/>
  <c r="N113" i="1"/>
  <c r="AK36" i="1"/>
  <c r="O98" i="1"/>
  <c r="K9" i="1"/>
  <c r="U124" i="1"/>
  <c r="J127" i="1"/>
  <c r="Z26" i="1"/>
  <c r="P170" i="1"/>
  <c r="Q85" i="1"/>
  <c r="AA188" i="1"/>
  <c r="O213" i="1"/>
  <c r="AA91" i="1"/>
  <c r="AN87" i="1"/>
  <c r="AN89" i="1"/>
  <c r="G174" i="1"/>
  <c r="AH176" i="1"/>
  <c r="AJ188" i="1"/>
  <c r="AN99" i="1"/>
  <c r="AO9" i="1"/>
  <c r="AG75" i="1"/>
  <c r="O94" i="1"/>
  <c r="Y92" i="1"/>
  <c r="W3" i="1"/>
  <c r="O12" i="1"/>
  <c r="O105" i="1"/>
  <c r="I52" i="1"/>
  <c r="AK11" i="1"/>
  <c r="G26" i="1"/>
  <c r="AO73" i="1"/>
  <c r="AI79" i="1"/>
  <c r="AO184" i="1"/>
  <c r="AI134" i="1"/>
  <c r="AI161" i="1"/>
  <c r="AJ7" i="1"/>
  <c r="AK122" i="1"/>
  <c r="I168" i="1"/>
  <c r="AN92" i="1"/>
  <c r="AJ139" i="1"/>
  <c r="N134" i="1"/>
  <c r="V205" i="1"/>
  <c r="P132" i="1"/>
  <c r="AG162" i="1"/>
  <c r="AA37" i="1"/>
  <c r="P142" i="1"/>
  <c r="AA172" i="1"/>
  <c r="Z35" i="1"/>
  <c r="AO101" i="1"/>
  <c r="K98" i="1"/>
  <c r="U197" i="1"/>
  <c r="Y163" i="1"/>
  <c r="W157" i="1"/>
  <c r="N14" i="1"/>
  <c r="AA61" i="1"/>
  <c r="AE27" i="1"/>
  <c r="X50" i="1"/>
  <c r="N153" i="1"/>
  <c r="X128" i="1"/>
  <c r="P99" i="1"/>
  <c r="G39" i="1"/>
  <c r="P88" i="1"/>
  <c r="AH101" i="1"/>
  <c r="AC141" i="1"/>
  <c r="AF26" i="1"/>
  <c r="AI65" i="1"/>
  <c r="AC217" i="1"/>
  <c r="Z119" i="1"/>
  <c r="AR116" i="1"/>
  <c r="Z217" i="1"/>
  <c r="P73" i="1"/>
  <c r="AG129" i="1"/>
  <c r="AD152" i="1"/>
  <c r="L90" i="1"/>
  <c r="AI93" i="1"/>
  <c r="I191" i="1"/>
  <c r="S187" i="1"/>
  <c r="AI170" i="1"/>
  <c r="AO192" i="1"/>
  <c r="AK28" i="1"/>
  <c r="P185" i="1"/>
  <c r="AJ106" i="1"/>
  <c r="AO153" i="1"/>
  <c r="AO129" i="1"/>
  <c r="V184" i="1"/>
  <c r="AN101" i="1"/>
  <c r="AO68" i="1"/>
  <c r="AK142" i="1"/>
  <c r="AR114" i="1"/>
  <c r="P209" i="1"/>
  <c r="Z10" i="1"/>
  <c r="J212" i="1"/>
  <c r="Q196" i="1"/>
  <c r="AK30" i="1"/>
  <c r="AR149" i="1"/>
  <c r="AR81" i="1"/>
  <c r="AC27" i="1"/>
  <c r="AB31" i="1"/>
  <c r="U81" i="1"/>
  <c r="AG17" i="1"/>
  <c r="J103" i="1"/>
  <c r="AA25" i="1"/>
  <c r="N166" i="1"/>
  <c r="J124" i="1"/>
  <c r="AK93" i="1"/>
  <c r="X192" i="1"/>
  <c r="AO74" i="1"/>
  <c r="AR183" i="1"/>
  <c r="N145" i="1"/>
  <c r="AA92" i="1"/>
  <c r="L193" i="1"/>
  <c r="M149" i="1"/>
  <c r="T35" i="1"/>
  <c r="T136" i="1"/>
  <c r="AR26" i="1"/>
  <c r="Z116" i="1"/>
  <c r="T211" i="1"/>
  <c r="L171" i="1"/>
  <c r="V84" i="1"/>
  <c r="AI64" i="1"/>
  <c r="J126" i="1"/>
  <c r="S12" i="1"/>
  <c r="T81" i="1"/>
  <c r="AD63" i="1"/>
  <c r="I9" i="1"/>
  <c r="Y116" i="1"/>
  <c r="H45" i="1"/>
  <c r="L11" i="1"/>
  <c r="V42" i="1"/>
  <c r="Z99" i="1"/>
  <c r="N91" i="1"/>
  <c r="L155" i="1"/>
  <c r="N193" i="1"/>
  <c r="Y57" i="1"/>
  <c r="P36" i="1"/>
  <c r="O112" i="1"/>
  <c r="AI14" i="1"/>
  <c r="S74" i="1"/>
  <c r="I134" i="1"/>
  <c r="AK193" i="1"/>
  <c r="I84" i="1"/>
  <c r="T195" i="1"/>
  <c r="AV6" i="1"/>
  <c r="AJ165" i="1"/>
  <c r="AI128" i="1"/>
  <c r="P104" i="1"/>
  <c r="P217" i="1"/>
  <c r="G199" i="1"/>
  <c r="N79" i="1"/>
  <c r="T22" i="1"/>
  <c r="K212" i="1"/>
  <c r="O108" i="1"/>
  <c r="G186" i="1"/>
  <c r="AN152" i="1"/>
  <c r="AR64" i="1"/>
  <c r="T176" i="1"/>
  <c r="P134" i="1"/>
  <c r="S136" i="1"/>
  <c r="AD109" i="1"/>
  <c r="AJ108" i="1"/>
  <c r="AO13" i="1"/>
  <c r="L143" i="1"/>
  <c r="J104" i="1"/>
  <c r="S194" i="1"/>
  <c r="AA6" i="1"/>
  <c r="AE39" i="1"/>
  <c r="AI139" i="1"/>
  <c r="I30" i="1"/>
  <c r="AK189" i="1"/>
  <c r="L116" i="1"/>
  <c r="AD182" i="1"/>
  <c r="AH19" i="1"/>
  <c r="N190" i="1"/>
  <c r="S19" i="1"/>
  <c r="V29" i="1"/>
  <c r="S56" i="1"/>
  <c r="K104" i="1"/>
  <c r="N84" i="1"/>
  <c r="AJ23" i="1"/>
  <c r="G111" i="1"/>
  <c r="S167" i="1"/>
  <c r="AC43" i="1"/>
  <c r="V57" i="1"/>
  <c r="AC10" i="1"/>
  <c r="Y173" i="1"/>
  <c r="AA86" i="1"/>
  <c r="T181" i="1"/>
  <c r="V24" i="1"/>
  <c r="AC209" i="1"/>
  <c r="AI83" i="1"/>
  <c r="AN128" i="1"/>
  <c r="AC20" i="1"/>
  <c r="AG116" i="1"/>
  <c r="V108" i="1"/>
  <c r="AD186" i="1"/>
  <c r="AO85" i="1"/>
  <c r="Q77" i="1"/>
  <c r="U134" i="1"/>
  <c r="O42" i="1"/>
  <c r="S115" i="1"/>
  <c r="N10" i="1"/>
  <c r="U164" i="1"/>
  <c r="L98" i="1"/>
  <c r="N56" i="1"/>
  <c r="Q9" i="1"/>
  <c r="L76" i="1"/>
  <c r="AG50" i="1"/>
  <c r="Z54" i="1"/>
  <c r="AI48" i="1"/>
  <c r="AC188" i="1"/>
  <c r="Q205" i="1"/>
  <c r="X152" i="1"/>
  <c r="V168" i="1"/>
  <c r="W123" i="1"/>
  <c r="K8" i="1"/>
  <c r="AH133" i="1"/>
  <c r="T3" i="1"/>
  <c r="I121" i="1"/>
  <c r="K72" i="1"/>
  <c r="N17" i="1"/>
  <c r="AR14" i="1"/>
  <c r="AO97" i="1"/>
  <c r="AJ215" i="1"/>
  <c r="AK86" i="1"/>
  <c r="AH23" i="1"/>
  <c r="AK42" i="1"/>
  <c r="L126" i="1"/>
  <c r="W127" i="1"/>
  <c r="S114" i="1"/>
  <c r="L215" i="1"/>
  <c r="AG52" i="1"/>
  <c r="S172" i="1"/>
  <c r="AO145" i="1"/>
  <c r="AO51" i="1"/>
  <c r="G28" i="1"/>
  <c r="J44" i="1"/>
  <c r="V37" i="1"/>
  <c r="AH181" i="1"/>
  <c r="AO52" i="1"/>
  <c r="X27" i="1"/>
  <c r="X26" i="1"/>
  <c r="Z97" i="1"/>
  <c r="P27" i="1"/>
  <c r="W209" i="1"/>
  <c r="AH205" i="1"/>
  <c r="G168" i="1"/>
  <c r="K47" i="1"/>
  <c r="T177" i="1"/>
  <c r="AC66" i="1"/>
  <c r="Q57" i="1"/>
  <c r="V75" i="1"/>
  <c r="AA30" i="1"/>
  <c r="AA55" i="1"/>
  <c r="Y98" i="1"/>
  <c r="M136" i="1"/>
  <c r="Y154" i="1"/>
  <c r="U74" i="1"/>
  <c r="L191" i="1"/>
  <c r="AG82" i="1"/>
  <c r="Q38" i="1"/>
  <c r="N179" i="1"/>
  <c r="I36" i="1"/>
  <c r="L147" i="1"/>
  <c r="W25" i="1"/>
  <c r="K162" i="1"/>
  <c r="Y16" i="1"/>
  <c r="AG27" i="1"/>
  <c r="N105" i="1"/>
  <c r="AK33" i="1"/>
  <c r="Q49" i="1"/>
  <c r="O32" i="1"/>
  <c r="G159" i="1"/>
  <c r="AC9" i="1"/>
  <c r="Q185" i="1"/>
  <c r="AK39" i="1"/>
  <c r="AC139" i="1"/>
  <c r="AD173" i="1"/>
  <c r="W4" i="1"/>
  <c r="N132" i="1"/>
  <c r="J122" i="1"/>
  <c r="AB48" i="1"/>
  <c r="X173" i="1"/>
  <c r="I140" i="1"/>
  <c r="AJ83" i="1"/>
  <c r="AN194" i="1"/>
  <c r="AC60" i="1"/>
  <c r="G113" i="1"/>
  <c r="Y129" i="1"/>
  <c r="AG176" i="1"/>
  <c r="AK211" i="1"/>
  <c r="H4" i="1"/>
  <c r="AR93" i="1"/>
  <c r="K99" i="1"/>
  <c r="S41" i="1"/>
  <c r="AF45" i="1"/>
  <c r="P86" i="1"/>
  <c r="AR78" i="1"/>
  <c r="AB36" i="1"/>
  <c r="V54" i="1"/>
  <c r="T58" i="1"/>
  <c r="Z181" i="1"/>
  <c r="S72" i="1"/>
  <c r="AD165" i="1"/>
  <c r="T95" i="1"/>
  <c r="I53" i="1"/>
  <c r="Q191" i="1"/>
  <c r="U2" i="1"/>
  <c r="G82" i="1"/>
  <c r="Z69" i="1"/>
  <c r="AH193" i="1"/>
  <c r="V103" i="1"/>
  <c r="M97" i="1"/>
  <c r="T124" i="1"/>
  <c r="N184" i="1"/>
  <c r="Z199" i="1"/>
  <c r="AC130" i="1"/>
  <c r="P21" i="1"/>
  <c r="J148" i="1"/>
  <c r="K174" i="1"/>
  <c r="J167" i="1"/>
  <c r="O113" i="1"/>
  <c r="T15" i="1"/>
  <c r="L27" i="1"/>
  <c r="AD118" i="1"/>
  <c r="AN80" i="1"/>
  <c r="AB30" i="1"/>
  <c r="I126" i="1"/>
  <c r="AI185" i="1"/>
  <c r="T185" i="1"/>
  <c r="W13" i="1"/>
  <c r="AJ19" i="1"/>
  <c r="AH95" i="1"/>
  <c r="Y169" i="1"/>
  <c r="AN165" i="1"/>
  <c r="AO33" i="1"/>
  <c r="L92" i="1"/>
  <c r="AA150" i="1"/>
  <c r="X76" i="1"/>
  <c r="AC142" i="1"/>
  <c r="AD11" i="1"/>
  <c r="W22" i="1"/>
  <c r="W215" i="1"/>
  <c r="V131" i="1"/>
  <c r="L141" i="1"/>
  <c r="M174" i="1"/>
  <c r="N183" i="1"/>
  <c r="W15" i="1"/>
  <c r="AH217" i="1"/>
  <c r="AN67" i="1"/>
  <c r="M20" i="1"/>
  <c r="U58" i="1"/>
  <c r="G100" i="1"/>
  <c r="AI154" i="1"/>
  <c r="K44" i="1"/>
  <c r="U135" i="1"/>
  <c r="Z136" i="1"/>
  <c r="M89" i="1"/>
  <c r="M66" i="1"/>
  <c r="AI23" i="1"/>
  <c r="AI197" i="1"/>
  <c r="T28" i="1"/>
  <c r="U8" i="1"/>
  <c r="AO146" i="1"/>
  <c r="AH22" i="1"/>
  <c r="AJ53" i="1"/>
  <c r="G161" i="1"/>
  <c r="G42" i="1"/>
  <c r="AJ45" i="1"/>
  <c r="T59" i="1"/>
  <c r="T161" i="1"/>
  <c r="AR20" i="1"/>
  <c r="K77" i="1"/>
  <c r="L60" i="1"/>
  <c r="AG53" i="1"/>
  <c r="AD42" i="1"/>
  <c r="AJ27" i="1"/>
  <c r="V47" i="1"/>
  <c r="Z104" i="1"/>
  <c r="I149" i="1"/>
  <c r="O167" i="1"/>
  <c r="AC25" i="1"/>
  <c r="AH7" i="1"/>
  <c r="T132" i="1"/>
  <c r="V136" i="1"/>
  <c r="AA195" i="1"/>
  <c r="AC138" i="1"/>
  <c r="X59" i="1"/>
  <c r="T46" i="1"/>
  <c r="Y12" i="1"/>
  <c r="G85" i="1"/>
  <c r="Y166" i="1"/>
  <c r="AJ130" i="1"/>
  <c r="AK25" i="1"/>
  <c r="AH57" i="1"/>
  <c r="Q60" i="1"/>
  <c r="T160" i="1"/>
  <c r="AD57" i="1"/>
  <c r="AD39" i="1"/>
  <c r="L142" i="1"/>
  <c r="L211" i="1"/>
  <c r="M22" i="1"/>
  <c r="Q175" i="1"/>
  <c r="V165" i="1"/>
  <c r="X65" i="1"/>
  <c r="X135" i="1"/>
  <c r="AE21" i="1"/>
  <c r="O48" i="1"/>
  <c r="O19" i="1"/>
  <c r="O83" i="1"/>
  <c r="G145" i="1"/>
  <c r="AH162" i="1"/>
  <c r="P43" i="1"/>
  <c r="AA168" i="1"/>
  <c r="U115" i="1"/>
  <c r="AG169" i="1"/>
  <c r="J199" i="1"/>
  <c r="X196" i="1"/>
  <c r="O119" i="1"/>
  <c r="AF13" i="1"/>
  <c r="L128" i="1"/>
  <c r="P100" i="1"/>
  <c r="Z74" i="1"/>
  <c r="W144" i="1"/>
  <c r="AR182" i="1"/>
  <c r="AO157" i="1"/>
  <c r="P94" i="1"/>
  <c r="AC121" i="1"/>
  <c r="U150" i="1"/>
  <c r="AN156" i="1"/>
  <c r="Q171" i="1"/>
  <c r="M111" i="1"/>
  <c r="AC30" i="1"/>
  <c r="AD107" i="1"/>
  <c r="J135" i="1"/>
  <c r="AJ121" i="1"/>
  <c r="M24" i="1"/>
  <c r="K39" i="1"/>
  <c r="I145" i="1"/>
  <c r="O31" i="1"/>
  <c r="L87" i="1"/>
  <c r="V8" i="1"/>
  <c r="M115" i="1"/>
  <c r="AD101" i="1"/>
  <c r="I131" i="1"/>
  <c r="AA96" i="1"/>
  <c r="K66" i="1"/>
  <c r="AC131" i="1"/>
  <c r="M68" i="1"/>
  <c r="S117" i="1"/>
  <c r="G144" i="1"/>
  <c r="I55" i="1"/>
  <c r="AR112" i="1"/>
  <c r="K60" i="1"/>
  <c r="I213" i="1"/>
  <c r="AC26" i="1"/>
  <c r="AA158" i="1"/>
  <c r="J153" i="1"/>
  <c r="U16" i="1"/>
  <c r="L4" i="1"/>
  <c r="T63" i="1"/>
  <c r="AD6" i="1"/>
  <c r="AH121" i="1"/>
  <c r="Z32" i="1"/>
  <c r="AR135" i="1"/>
  <c r="AJ44" i="1"/>
  <c r="G200" i="1"/>
  <c r="AG73" i="1"/>
  <c r="H16" i="1"/>
  <c r="S28" i="1"/>
  <c r="Z51" i="1"/>
  <c r="AI133" i="1"/>
  <c r="Z47" i="1"/>
  <c r="P96" i="1"/>
  <c r="AO5" i="1"/>
  <c r="X212" i="1"/>
  <c r="P121" i="1"/>
  <c r="I146" i="1"/>
  <c r="K165" i="1"/>
  <c r="S162" i="1"/>
  <c r="G73" i="1"/>
  <c r="AG140" i="1"/>
  <c r="M137" i="1"/>
  <c r="AR40" i="1"/>
  <c r="M147" i="1"/>
  <c r="AG42" i="1"/>
  <c r="AA57" i="1"/>
  <c r="W95" i="1"/>
  <c r="AK94" i="1"/>
  <c r="Q156" i="1"/>
  <c r="AN8" i="1"/>
  <c r="G9" i="1"/>
  <c r="S158" i="1"/>
  <c r="N93" i="1"/>
  <c r="AC126" i="1"/>
  <c r="L20" i="1"/>
  <c r="T85" i="1"/>
  <c r="J157" i="1"/>
  <c r="AD132" i="1"/>
  <c r="Q28" i="1"/>
  <c r="T56" i="1"/>
  <c r="H55" i="1"/>
  <c r="AA47" i="1"/>
  <c r="AA143" i="1"/>
  <c r="V70" i="1"/>
  <c r="Q69" i="1"/>
  <c r="J105" i="1"/>
  <c r="V117" i="1"/>
  <c r="U158" i="1"/>
  <c r="AN44" i="1"/>
  <c r="L165" i="1"/>
  <c r="AR32" i="1"/>
  <c r="W80" i="1"/>
  <c r="X69" i="1"/>
  <c r="V142" i="1"/>
  <c r="O199" i="1"/>
  <c r="Y182" i="1"/>
  <c r="N215" i="1"/>
  <c r="X36" i="1"/>
  <c r="L63" i="1"/>
  <c r="AO122" i="1"/>
  <c r="L58" i="1"/>
  <c r="AA165" i="1"/>
  <c r="AG157" i="1"/>
  <c r="S201" i="1"/>
  <c r="I46" i="1"/>
  <c r="AN113" i="1"/>
  <c r="V139" i="1"/>
  <c r="J20" i="1"/>
  <c r="Y104" i="1"/>
  <c r="AH16" i="1"/>
  <c r="V175" i="1"/>
  <c r="Q110" i="1"/>
  <c r="AJ35" i="1"/>
  <c r="O20" i="1"/>
  <c r="M133" i="1"/>
  <c r="AR18" i="1"/>
  <c r="Z40" i="1"/>
  <c r="G107" i="1"/>
  <c r="AD189" i="1"/>
  <c r="X136" i="1"/>
  <c r="O18" i="1"/>
  <c r="U147" i="1"/>
  <c r="Z38" i="1"/>
  <c r="L139" i="1"/>
  <c r="AK72" i="1"/>
  <c r="Y158" i="1"/>
  <c r="AU38" i="1"/>
  <c r="AH35" i="1"/>
  <c r="N148" i="1"/>
  <c r="AI6" i="1"/>
  <c r="AN84" i="1"/>
  <c r="X14" i="1"/>
  <c r="AK14" i="1"/>
  <c r="AE3" i="1"/>
  <c r="O116" i="1"/>
  <c r="Y32" i="1"/>
  <c r="AC101" i="1"/>
  <c r="AD45" i="1"/>
  <c r="AH33" i="1"/>
  <c r="N117" i="1"/>
  <c r="AN10" i="1"/>
  <c r="G171" i="1"/>
  <c r="AN139" i="1"/>
  <c r="AG179" i="1"/>
  <c r="J101" i="1"/>
  <c r="AG190" i="1"/>
  <c r="AC197" i="1"/>
  <c r="AG137" i="1"/>
  <c r="M19" i="1"/>
  <c r="U35" i="1"/>
  <c r="M122" i="1"/>
  <c r="AJ39" i="1"/>
  <c r="AC122" i="1"/>
  <c r="AJ34" i="1"/>
  <c r="AI152" i="1"/>
  <c r="N25" i="1"/>
  <c r="O146" i="1"/>
  <c r="V39" i="1"/>
  <c r="AR13" i="1"/>
  <c r="AI110" i="1"/>
  <c r="O10" i="1"/>
  <c r="V100" i="1"/>
  <c r="M187" i="1"/>
  <c r="AG26" i="1"/>
  <c r="O38" i="1"/>
  <c r="AR5" i="1"/>
  <c r="K122" i="1"/>
  <c r="Q109" i="1"/>
  <c r="AI85" i="1"/>
  <c r="AI84" i="1"/>
  <c r="AR118" i="1"/>
  <c r="G77" i="1"/>
  <c r="I105" i="1"/>
  <c r="S35" i="1"/>
  <c r="X64" i="1"/>
  <c r="AO189" i="1"/>
  <c r="G169" i="1"/>
  <c r="AA46" i="1"/>
  <c r="U40" i="1"/>
  <c r="O161" i="1"/>
  <c r="U155" i="1"/>
  <c r="O87" i="1"/>
  <c r="X172" i="1"/>
  <c r="L124" i="1"/>
  <c r="G3" i="1"/>
  <c r="I183" i="1"/>
  <c r="S122" i="1"/>
  <c r="U43" i="1"/>
  <c r="U148" i="1"/>
  <c r="L32" i="1"/>
  <c r="AG61" i="1"/>
  <c r="K86" i="1"/>
  <c r="T80" i="1"/>
  <c r="AR165" i="1"/>
  <c r="AC17" i="1"/>
  <c r="S67" i="1"/>
  <c r="J112" i="1"/>
  <c r="H50" i="1"/>
  <c r="AK13" i="1"/>
  <c r="K160" i="1"/>
  <c r="P26" i="1"/>
  <c r="AK138" i="1"/>
  <c r="O37" i="1"/>
  <c r="O159" i="1"/>
  <c r="AG212" i="1"/>
  <c r="AH81" i="1"/>
  <c r="AC215" i="1"/>
  <c r="AN215" i="1"/>
  <c r="X206" i="1"/>
  <c r="U48" i="1"/>
  <c r="S180" i="1"/>
  <c r="H5" i="1"/>
  <c r="O201" i="1"/>
  <c r="AO175" i="1"/>
  <c r="AH111" i="1"/>
  <c r="V94" i="1"/>
  <c r="K172" i="1"/>
  <c r="V63" i="1"/>
  <c r="G135" i="1"/>
  <c r="AN90" i="1"/>
  <c r="W133" i="1"/>
  <c r="AC83" i="1"/>
  <c r="AJ76" i="1"/>
  <c r="AB15" i="1"/>
  <c r="V21" i="1"/>
  <c r="Z15" i="1"/>
  <c r="Q173" i="1"/>
  <c r="S55" i="1"/>
  <c r="AR123" i="1"/>
  <c r="Q120" i="1"/>
  <c r="W188" i="1"/>
  <c r="AA29" i="1"/>
  <c r="S175" i="1"/>
  <c r="T61" i="1"/>
  <c r="L22" i="1"/>
  <c r="Z130" i="1"/>
  <c r="V68" i="1"/>
  <c r="AI43" i="1"/>
  <c r="AK154" i="1"/>
  <c r="U157" i="1"/>
  <c r="V98" i="1"/>
  <c r="AJ41" i="1"/>
  <c r="M51" i="1"/>
  <c r="T42" i="1"/>
  <c r="W98" i="1"/>
  <c r="I139" i="1"/>
  <c r="AK46" i="1"/>
  <c r="J29" i="1"/>
  <c r="T26" i="1"/>
  <c r="L201" i="1"/>
  <c r="AJ160" i="1"/>
  <c r="O96" i="1"/>
  <c r="AI217" i="1"/>
  <c r="Y195" i="1"/>
  <c r="O4" i="1"/>
  <c r="AJ51" i="1"/>
  <c r="AK55" i="1"/>
  <c r="N80" i="1"/>
  <c r="AC79" i="1"/>
  <c r="AN23" i="1"/>
  <c r="Q74" i="1"/>
  <c r="M169" i="1"/>
  <c r="P11" i="1"/>
  <c r="Y131" i="1"/>
  <c r="U12" i="1"/>
  <c r="U20" i="1"/>
  <c r="V141" i="1"/>
  <c r="G18" i="1"/>
  <c r="V163" i="1"/>
  <c r="AN42" i="1"/>
  <c r="G51" i="1"/>
  <c r="AO194" i="1"/>
  <c r="Z144" i="1"/>
  <c r="AG94" i="1"/>
  <c r="AA85" i="1"/>
  <c r="S14" i="1"/>
  <c r="AD135" i="1"/>
  <c r="O163" i="1"/>
  <c r="Z3" i="1"/>
  <c r="L172" i="1"/>
  <c r="AC176" i="1"/>
  <c r="I117" i="1"/>
  <c r="T194" i="1"/>
  <c r="AD105" i="1"/>
  <c r="O60" i="1"/>
  <c r="I109" i="1"/>
  <c r="AI159" i="1"/>
  <c r="S70" i="1"/>
  <c r="U106" i="1"/>
  <c r="P12" i="1"/>
  <c r="S30" i="1"/>
  <c r="W94" i="1"/>
  <c r="I132" i="1"/>
  <c r="O46" i="1"/>
  <c r="T167" i="1"/>
  <c r="AH73" i="1"/>
  <c r="S6" i="1"/>
  <c r="T51" i="1"/>
  <c r="X126" i="1"/>
  <c r="K30" i="1"/>
  <c r="AA54" i="1"/>
  <c r="N131" i="1"/>
  <c r="AK29" i="1"/>
  <c r="AD125" i="1"/>
  <c r="S209" i="1"/>
  <c r="AC134" i="1"/>
  <c r="O47" i="1"/>
  <c r="P7" i="1"/>
  <c r="Y44" i="1"/>
  <c r="U161" i="1"/>
  <c r="I122" i="1"/>
  <c r="U85" i="1"/>
  <c r="AD67" i="1"/>
  <c r="O28" i="1"/>
  <c r="Q158" i="1"/>
  <c r="L42" i="1"/>
  <c r="U184" i="1"/>
  <c r="AI24" i="1"/>
  <c r="K117" i="1"/>
  <c r="T159" i="1"/>
  <c r="Q176" i="1"/>
  <c r="O148" i="1"/>
  <c r="AI13" i="1"/>
  <c r="G66" i="1"/>
  <c r="AG25" i="1"/>
  <c r="O33" i="1"/>
  <c r="T10" i="1"/>
  <c r="Y42" i="1"/>
  <c r="J201" i="1"/>
  <c r="J81" i="1"/>
  <c r="AB42" i="1"/>
  <c r="L167" i="1"/>
  <c r="K126" i="1"/>
  <c r="AR150" i="1"/>
  <c r="X182" i="1"/>
  <c r="AG127" i="1"/>
  <c r="AJ111" i="1"/>
  <c r="Z113" i="1"/>
  <c r="AK97" i="1"/>
  <c r="Y138" i="1"/>
  <c r="N42" i="1"/>
  <c r="T12" i="1"/>
  <c r="AK78" i="1"/>
  <c r="AH90" i="1"/>
  <c r="V114" i="1"/>
  <c r="T200" i="1"/>
  <c r="AJ99" i="1"/>
  <c r="N73" i="1"/>
  <c r="T97" i="1"/>
  <c r="Y193" i="1"/>
  <c r="Z59" i="1"/>
  <c r="I11" i="1"/>
  <c r="AB18" i="1"/>
  <c r="X16" i="1"/>
  <c r="J185" i="1"/>
  <c r="Z56" i="1"/>
  <c r="AG66" i="1"/>
  <c r="W125" i="1"/>
  <c r="K35" i="1"/>
  <c r="S29" i="1"/>
  <c r="K120" i="1"/>
  <c r="Q86" i="1"/>
  <c r="AK100" i="1"/>
  <c r="AE13" i="1"/>
  <c r="X78" i="1"/>
  <c r="AN73" i="1"/>
  <c r="W59" i="1"/>
  <c r="Z133" i="1"/>
  <c r="AA107" i="1"/>
  <c r="I20" i="1"/>
  <c r="AG51" i="1"/>
  <c r="K43" i="1"/>
  <c r="I185" i="1"/>
  <c r="G21" i="1"/>
  <c r="AQ2" i="1"/>
  <c r="U154" i="1"/>
  <c r="T83" i="1"/>
  <c r="AN20" i="1"/>
  <c r="AK71" i="1"/>
  <c r="AG193" i="1"/>
  <c r="AI68" i="1"/>
  <c r="J134" i="1"/>
  <c r="M141" i="1"/>
  <c r="K4" i="1"/>
  <c r="AC186" i="1"/>
  <c r="J117" i="1"/>
  <c r="P138" i="1"/>
  <c r="J123" i="1"/>
  <c r="N120" i="1"/>
  <c r="U170" i="1"/>
  <c r="I138" i="1"/>
  <c r="AF24" i="1"/>
  <c r="AG110" i="1"/>
  <c r="O66" i="1"/>
  <c r="U36" i="1"/>
  <c r="AN85" i="1"/>
  <c r="AO106" i="1"/>
  <c r="W148" i="1"/>
  <c r="AE5" i="1"/>
  <c r="K187" i="1"/>
  <c r="G35" i="1"/>
  <c r="X58" i="1"/>
  <c r="AD196" i="1"/>
  <c r="AD120" i="1"/>
  <c r="N7" i="1"/>
  <c r="T84" i="1"/>
  <c r="AR196" i="1"/>
  <c r="P66" i="1"/>
  <c r="P102" i="1"/>
  <c r="AA5" i="1"/>
  <c r="T183" i="1"/>
  <c r="W85" i="1"/>
  <c r="AD41" i="1"/>
  <c r="L168" i="1"/>
  <c r="L180" i="1"/>
  <c r="P177" i="1"/>
  <c r="W89" i="1"/>
  <c r="G96" i="1"/>
  <c r="Q68" i="1"/>
  <c r="K136" i="1"/>
  <c r="L34" i="1"/>
  <c r="AJ177" i="1"/>
  <c r="AC39" i="1"/>
  <c r="O70" i="1"/>
  <c r="P79" i="1"/>
  <c r="Q81" i="1"/>
  <c r="J176" i="1"/>
  <c r="M100" i="1"/>
  <c r="O126" i="1"/>
  <c r="AH190" i="1"/>
  <c r="S109" i="1"/>
  <c r="M3" i="1"/>
  <c r="W103" i="1"/>
  <c r="Y108" i="1"/>
  <c r="L65" i="1"/>
  <c r="AA26" i="1"/>
  <c r="AC150" i="1"/>
  <c r="AK190" i="1"/>
  <c r="AG6" i="1"/>
  <c r="Y70" i="1"/>
  <c r="AG46" i="1"/>
  <c r="Z131" i="1"/>
  <c r="AI69" i="1"/>
  <c r="M134" i="1"/>
  <c r="Z95" i="1"/>
  <c r="L49" i="1"/>
  <c r="Y5" i="1"/>
  <c r="AK37" i="1"/>
  <c r="P153" i="1"/>
  <c r="O71" i="1"/>
  <c r="J149" i="1"/>
  <c r="AD176" i="1"/>
  <c r="X129" i="1"/>
  <c r="Q36" i="1"/>
  <c r="I197" i="1"/>
  <c r="L97" i="1"/>
  <c r="AK111" i="1"/>
  <c r="AH129" i="1"/>
  <c r="K50" i="1"/>
  <c r="G36" i="1"/>
  <c r="AC57" i="1"/>
  <c r="U140" i="1"/>
  <c r="S23" i="1"/>
  <c r="I171" i="1"/>
  <c r="AO217" i="1"/>
  <c r="AN86" i="1"/>
  <c r="X184" i="1"/>
  <c r="AN183" i="1"/>
  <c r="M80" i="1"/>
  <c r="N201" i="1"/>
  <c r="L100" i="1"/>
  <c r="AD13" i="1"/>
  <c r="U55" i="1"/>
  <c r="L86" i="1"/>
  <c r="Z150" i="1"/>
  <c r="AD171" i="1"/>
  <c r="X48" i="1"/>
  <c r="Q116" i="1"/>
  <c r="AD108" i="1"/>
  <c r="Y142" i="1"/>
  <c r="AG201" i="1"/>
  <c r="Q34" i="1"/>
  <c r="Y37" i="1"/>
  <c r="T139" i="1"/>
  <c r="AG79" i="1"/>
  <c r="AC181" i="1"/>
  <c r="N52" i="1"/>
  <c r="T137" i="1"/>
  <c r="Z6" i="1"/>
  <c r="O57" i="1"/>
  <c r="M145" i="1"/>
  <c r="AE53" i="1"/>
  <c r="N171" i="1"/>
  <c r="G38" i="1"/>
  <c r="T173" i="1"/>
  <c r="M200" i="1"/>
  <c r="H57" i="1"/>
  <c r="G61" i="1"/>
  <c r="L30" i="1"/>
  <c r="AO77" i="1"/>
  <c r="AK67" i="1"/>
  <c r="AH20" i="1"/>
  <c r="O25" i="1"/>
  <c r="M126" i="1"/>
  <c r="AG113" i="1"/>
  <c r="AA144" i="1"/>
  <c r="P103" i="1"/>
  <c r="Z25" i="1"/>
  <c r="G40" i="1"/>
  <c r="AR7" i="1"/>
  <c r="M17" i="1"/>
  <c r="K22" i="1"/>
  <c r="L205" i="1"/>
  <c r="I100" i="1"/>
  <c r="AA134" i="1"/>
  <c r="Y119" i="1"/>
  <c r="X60" i="1"/>
  <c r="S189" i="1"/>
  <c r="N3" i="1"/>
  <c r="M155" i="1"/>
  <c r="X147" i="1"/>
  <c r="AG41" i="1"/>
  <c r="J163" i="1"/>
  <c r="P139" i="1"/>
  <c r="I112" i="1"/>
  <c r="AO87" i="1"/>
  <c r="J79" i="1"/>
  <c r="T129" i="1"/>
  <c r="Y48" i="1"/>
  <c r="AO54" i="1"/>
  <c r="T153" i="1"/>
  <c r="Y14" i="1"/>
  <c r="AJ24" i="1"/>
  <c r="O166" i="1"/>
  <c r="N71" i="1"/>
  <c r="M71" i="1"/>
  <c r="T120" i="1"/>
  <c r="J191" i="1"/>
  <c r="X205" i="1"/>
  <c r="V193" i="1"/>
  <c r="G209" i="1"/>
  <c r="U129" i="1"/>
  <c r="X127" i="1"/>
  <c r="AH46" i="1"/>
  <c r="N69" i="1"/>
  <c r="P68" i="1"/>
  <c r="M129" i="1"/>
  <c r="G97" i="1"/>
  <c r="O181" i="1"/>
  <c r="V92" i="1"/>
  <c r="T99" i="1"/>
  <c r="J169" i="1"/>
  <c r="Y151" i="1"/>
  <c r="J151" i="1"/>
  <c r="AD7" i="1"/>
  <c r="Q48" i="1"/>
  <c r="P35" i="1"/>
  <c r="P38" i="1"/>
  <c r="AI27" i="1"/>
  <c r="AC35" i="1"/>
  <c r="M114" i="1"/>
  <c r="I47" i="1"/>
  <c r="AG63" i="1"/>
  <c r="AD2" i="1"/>
  <c r="AE22" i="1"/>
  <c r="N5" i="1"/>
  <c r="W50" i="1"/>
  <c r="AH130" i="1"/>
  <c r="X74" i="1"/>
  <c r="AG29" i="1"/>
  <c r="M18" i="1"/>
  <c r="S8" i="1"/>
  <c r="I194" i="1"/>
  <c r="AN205" i="1"/>
  <c r="S39" i="1"/>
  <c r="AH117" i="1"/>
  <c r="AN192" i="1"/>
  <c r="X139" i="1"/>
  <c r="J46" i="1"/>
  <c r="AH180" i="1"/>
  <c r="AO95" i="1"/>
  <c r="AH97" i="1"/>
  <c r="L161" i="1"/>
  <c r="AH105" i="1"/>
  <c r="AC125" i="1"/>
  <c r="Y128" i="1"/>
  <c r="AA153" i="1"/>
  <c r="I172" i="1"/>
  <c r="AC21" i="1"/>
  <c r="AG55" i="1"/>
  <c r="J8" i="1"/>
  <c r="AJ85" i="1"/>
  <c r="J70" i="1"/>
  <c r="X160" i="1"/>
  <c r="H20" i="1"/>
  <c r="AC71" i="1"/>
  <c r="AK121" i="1"/>
  <c r="P120" i="1"/>
  <c r="AJ211" i="1"/>
  <c r="S51" i="1"/>
  <c r="O89" i="1"/>
  <c r="AG96" i="1"/>
  <c r="AO171" i="1"/>
  <c r="P30" i="1"/>
  <c r="P105" i="1"/>
  <c r="AG107" i="1"/>
  <c r="H3" i="1"/>
  <c r="N40" i="1"/>
  <c r="AD52" i="1"/>
  <c r="Q100" i="1"/>
  <c r="AH36" i="1"/>
  <c r="Y164" i="1"/>
  <c r="G108" i="1"/>
  <c r="Y27" i="1"/>
  <c r="Q70" i="1"/>
  <c r="AC136" i="1"/>
  <c r="X33" i="1"/>
  <c r="G84" i="1"/>
  <c r="Q21" i="1"/>
  <c r="AK173" i="1"/>
  <c r="I65" i="1"/>
  <c r="AA180" i="1"/>
  <c r="V191" i="1"/>
  <c r="L8" i="1"/>
  <c r="S186" i="1"/>
  <c r="O76" i="1"/>
  <c r="AE20" i="1"/>
  <c r="X154" i="1"/>
  <c r="AR147" i="1"/>
  <c r="AD163" i="1"/>
  <c r="N35" i="1"/>
  <c r="AD12" i="1"/>
  <c r="AI96" i="1"/>
  <c r="AO133" i="1"/>
  <c r="AN187" i="1"/>
  <c r="AO17" i="1"/>
  <c r="AJ11" i="1"/>
  <c r="W181" i="1"/>
  <c r="J109" i="1"/>
  <c r="AJ140" i="1"/>
  <c r="K74" i="1"/>
  <c r="M108" i="1"/>
  <c r="N43" i="1"/>
  <c r="AD195" i="1"/>
  <c r="U33" i="1"/>
  <c r="G81" i="1"/>
  <c r="W174" i="1"/>
  <c r="P137" i="1"/>
  <c r="Y60" i="1"/>
  <c r="AR50" i="1"/>
  <c r="V213" i="1"/>
  <c r="G60" i="1"/>
  <c r="Y76" i="1"/>
  <c r="Q35" i="1"/>
  <c r="AD8" i="1"/>
  <c r="AH213" i="1"/>
  <c r="AE34" i="1"/>
  <c r="AK134" i="1"/>
  <c r="P2" i="1"/>
  <c r="O186" i="1"/>
  <c r="AN213" i="1"/>
  <c r="AN148" i="1"/>
  <c r="X43" i="1"/>
  <c r="U89" i="1"/>
  <c r="AD127" i="1"/>
  <c r="Z24" i="1"/>
  <c r="AN59" i="1"/>
  <c r="AC37" i="1"/>
  <c r="AR37" i="1"/>
  <c r="AH58" i="1"/>
  <c r="O175" i="1"/>
  <c r="N200" i="1"/>
  <c r="V101" i="1"/>
  <c r="AJ22" i="1"/>
  <c r="AD155" i="1"/>
  <c r="AD9" i="1"/>
  <c r="N70" i="1"/>
  <c r="V211" i="1"/>
  <c r="K209" i="1"/>
  <c r="AH39" i="1"/>
  <c r="Z167" i="1"/>
  <c r="G182" i="1"/>
  <c r="W57" i="1"/>
  <c r="AO7" i="1"/>
  <c r="S103" i="1"/>
  <c r="AH14" i="1"/>
  <c r="T143" i="1"/>
  <c r="AC16" i="1"/>
  <c r="AC143" i="1"/>
  <c r="G193" i="1"/>
  <c r="AN146" i="1"/>
  <c r="AR159" i="1"/>
  <c r="Z166" i="1"/>
  <c r="AR113" i="1"/>
  <c r="AE24" i="1"/>
  <c r="Y22" i="1"/>
  <c r="AK69" i="1"/>
  <c r="V126" i="1"/>
  <c r="AA84" i="1"/>
  <c r="X95" i="1"/>
  <c r="U133" i="1"/>
  <c r="Z57" i="1"/>
  <c r="AG69" i="1"/>
  <c r="J72" i="1"/>
  <c r="AF22" i="1"/>
  <c r="J41" i="1"/>
  <c r="K64" i="1"/>
  <c r="AR142" i="1"/>
  <c r="O7" i="1"/>
  <c r="K15" i="1"/>
  <c r="O72" i="1"/>
  <c r="K102" i="1"/>
  <c r="V7" i="1"/>
  <c r="AJ132" i="1"/>
  <c r="Q147" i="1"/>
  <c r="Z73" i="1"/>
  <c r="AK165" i="1"/>
  <c r="Y21" i="1"/>
  <c r="AJ74" i="1"/>
  <c r="AH109" i="1"/>
  <c r="X179" i="1"/>
  <c r="K100" i="1"/>
  <c r="AN109" i="1"/>
  <c r="AR151" i="1"/>
  <c r="Q123" i="1"/>
  <c r="Q50" i="1"/>
  <c r="S181" i="1"/>
  <c r="K19" i="1"/>
  <c r="AD85" i="1"/>
  <c r="V199" i="1"/>
  <c r="M180" i="1"/>
  <c r="AR105" i="1"/>
  <c r="W84" i="1"/>
  <c r="Q143" i="1"/>
  <c r="AI169" i="1"/>
  <c r="AO200" i="1"/>
  <c r="AK200" i="1"/>
  <c r="AN174" i="1"/>
  <c r="S192" i="1"/>
  <c r="Z128" i="1"/>
  <c r="Q4" i="1"/>
  <c r="AO2" i="1"/>
  <c r="X23" i="1"/>
  <c r="M116" i="1"/>
  <c r="AG24" i="1"/>
  <c r="AO12" i="1"/>
  <c r="T190" i="1"/>
  <c r="M27" i="1"/>
  <c r="AI155" i="1"/>
  <c r="V161" i="1"/>
  <c r="O102" i="1"/>
  <c r="AR39" i="1"/>
  <c r="AK152" i="1"/>
  <c r="U75" i="1"/>
  <c r="P58" i="1"/>
  <c r="K51" i="1"/>
  <c r="AG60" i="1"/>
  <c r="AD95" i="1"/>
  <c r="Q66" i="1"/>
  <c r="AR157" i="1"/>
  <c r="S15" i="1"/>
  <c r="AN175" i="1"/>
  <c r="I78" i="1"/>
  <c r="AB25" i="1"/>
  <c r="J92" i="1"/>
  <c r="AA52" i="1"/>
  <c r="M74" i="1"/>
  <c r="AI196" i="1"/>
  <c r="Q24" i="1"/>
  <c r="Y43" i="1"/>
  <c r="AC211" i="1"/>
  <c r="AC12" i="1"/>
  <c r="M13" i="1"/>
  <c r="I23" i="1"/>
  <c r="AF42" i="1"/>
  <c r="AD60" i="1"/>
  <c r="AE9" i="1"/>
  <c r="AC179" i="1"/>
  <c r="Q159" i="1"/>
  <c r="T134" i="1"/>
  <c r="G173" i="1"/>
  <c r="AO143" i="1"/>
  <c r="U186" i="1"/>
  <c r="AI3" i="1"/>
  <c r="AR21" i="1"/>
  <c r="AI102" i="1"/>
  <c r="AJ61" i="1"/>
  <c r="AH98" i="1"/>
  <c r="AN15" i="1"/>
  <c r="J93" i="1"/>
  <c r="W60" i="1"/>
  <c r="K195" i="1"/>
  <c r="M61" i="1"/>
  <c r="L48" i="1"/>
  <c r="N99" i="1"/>
  <c r="X141" i="1"/>
  <c r="S137" i="1"/>
  <c r="L46" i="1"/>
  <c r="AC53" i="1"/>
  <c r="AK195" i="1"/>
  <c r="M150" i="1"/>
  <c r="AD46" i="1"/>
  <c r="M93" i="1"/>
  <c r="AO38" i="1"/>
  <c r="AG128" i="1"/>
  <c r="AK164" i="1"/>
  <c r="K53" i="1"/>
  <c r="K213" i="1"/>
  <c r="S97" i="1"/>
  <c r="AJ14" i="1"/>
  <c r="AG23" i="1"/>
  <c r="U101" i="1"/>
  <c r="G189" i="1"/>
  <c r="S32" i="1"/>
  <c r="AB8" i="1"/>
  <c r="G110" i="1"/>
  <c r="AD78" i="1"/>
  <c r="AJ2" i="1"/>
  <c r="AE12" i="1"/>
  <c r="O124" i="1"/>
  <c r="AO181" i="1"/>
  <c r="AO11" i="1"/>
  <c r="AH183" i="1"/>
  <c r="G180" i="1"/>
  <c r="I4" i="1"/>
  <c r="AH110" i="1"/>
  <c r="AR206" i="1"/>
  <c r="O26" i="1"/>
  <c r="W105" i="1"/>
  <c r="AC29" i="1"/>
  <c r="X148" i="1"/>
  <c r="G46" i="1"/>
  <c r="O184" i="1"/>
  <c r="AN105" i="1"/>
  <c r="Q121" i="1"/>
  <c r="M142" i="1"/>
  <c r="N64" i="1"/>
  <c r="G164" i="1"/>
  <c r="Z44" i="1"/>
  <c r="H58" i="1"/>
  <c r="L200" i="1"/>
  <c r="AO167" i="1"/>
  <c r="AJ117" i="1"/>
  <c r="AG103" i="1"/>
  <c r="Z53" i="1"/>
  <c r="AG189" i="1"/>
  <c r="I70" i="1"/>
  <c r="AB19" i="1"/>
  <c r="I82" i="1"/>
  <c r="W150" i="1"/>
  <c r="AR70" i="1"/>
  <c r="AN74" i="1"/>
  <c r="K145" i="1"/>
  <c r="AA43" i="1"/>
  <c r="AG175" i="1"/>
  <c r="AG112" i="1"/>
  <c r="Z83" i="1"/>
  <c r="N205" i="1"/>
  <c r="AJ94" i="1"/>
  <c r="V4" i="1"/>
  <c r="Y13" i="1"/>
  <c r="AH34" i="1"/>
  <c r="X112" i="1"/>
  <c r="Y61" i="1"/>
  <c r="P195" i="1"/>
  <c r="K121" i="1"/>
  <c r="V95" i="1"/>
  <c r="S101" i="1"/>
  <c r="AC31" i="1"/>
  <c r="AH70" i="1"/>
  <c r="J116" i="1"/>
  <c r="AN127" i="1"/>
  <c r="AC120" i="1"/>
  <c r="V10" i="1"/>
  <c r="W17" i="1"/>
  <c r="I34" i="1"/>
  <c r="P87" i="1"/>
  <c r="U82" i="1"/>
  <c r="Q32" i="1"/>
  <c r="K95" i="1"/>
  <c r="AH189" i="1"/>
  <c r="AN53" i="1"/>
  <c r="U76" i="1"/>
  <c r="V148" i="1"/>
  <c r="AG49" i="1"/>
  <c r="AD43" i="1"/>
  <c r="AK140" i="1"/>
  <c r="Q201" i="1"/>
  <c r="G154" i="1"/>
  <c r="AN25" i="1"/>
  <c r="AK158" i="1"/>
  <c r="I118" i="1"/>
  <c r="Z19" i="1"/>
  <c r="Q96" i="1"/>
  <c r="M42" i="1"/>
  <c r="AH127" i="1"/>
  <c r="L23" i="1"/>
  <c r="W189" i="1"/>
  <c r="G92" i="1"/>
  <c r="I144" i="1"/>
  <c r="AR191" i="1"/>
  <c r="N8" i="1"/>
  <c r="O73" i="1"/>
  <c r="S140" i="1"/>
  <c r="K147" i="1"/>
  <c r="AE28" i="1"/>
  <c r="T21" i="1"/>
  <c r="M146" i="1"/>
  <c r="O85" i="1"/>
  <c r="X166" i="1"/>
  <c r="O183" i="1"/>
  <c r="S60" i="1"/>
  <c r="AO141" i="1"/>
  <c r="K156" i="1"/>
  <c r="K49" i="1"/>
  <c r="Q6" i="1"/>
  <c r="AH21" i="1"/>
  <c r="V200" i="1"/>
  <c r="L73" i="1"/>
  <c r="W147" i="1"/>
  <c r="AJ37" i="1"/>
  <c r="N98" i="1"/>
  <c r="I125" i="1"/>
  <c r="AK166" i="1"/>
  <c r="AD76" i="1"/>
  <c r="AD59" i="1"/>
  <c r="J73" i="1"/>
  <c r="AC13" i="1"/>
  <c r="K81" i="1"/>
  <c r="L9" i="1"/>
  <c r="O212" i="1"/>
  <c r="Z72" i="1"/>
  <c r="L29" i="1"/>
  <c r="K184" i="1"/>
  <c r="I123" i="1"/>
  <c r="U9" i="1"/>
  <c r="T111" i="1"/>
  <c r="J89" i="1"/>
  <c r="AN76" i="1"/>
  <c r="K59" i="1"/>
  <c r="AR170" i="1"/>
  <c r="T164" i="1"/>
  <c r="U87" i="1"/>
  <c r="I85" i="1"/>
  <c r="X30" i="1"/>
  <c r="AO102" i="1"/>
  <c r="W142" i="1"/>
  <c r="AJ161" i="1"/>
  <c r="AR43" i="1"/>
  <c r="K134" i="1"/>
  <c r="AJ6" i="1"/>
  <c r="Y149" i="1"/>
  <c r="L28" i="1"/>
  <c r="U44" i="1"/>
  <c r="L80" i="1"/>
  <c r="T4" i="1"/>
  <c r="K105" i="1"/>
  <c r="J94" i="1"/>
  <c r="AJ29" i="1"/>
  <c r="AJ200" i="1"/>
  <c r="U120" i="1"/>
  <c r="AN121" i="1"/>
  <c r="O200" i="1"/>
  <c r="AJ56" i="1"/>
  <c r="Y59" i="1"/>
  <c r="W65" i="1"/>
  <c r="W116" i="1"/>
  <c r="M140" i="1"/>
  <c r="AN9" i="1"/>
  <c r="Z118" i="1"/>
  <c r="X71" i="1"/>
  <c r="Y211" i="1"/>
  <c r="P181" i="1"/>
  <c r="U69" i="1"/>
  <c r="AK41" i="1"/>
  <c r="Q102" i="1"/>
  <c r="V159" i="1"/>
  <c r="Q99" i="1"/>
  <c r="AA36" i="1"/>
  <c r="U167" i="1"/>
  <c r="O58" i="1"/>
  <c r="AD77" i="1"/>
  <c r="P37" i="1"/>
  <c r="S171" i="1"/>
  <c r="AI63" i="1"/>
  <c r="Z164" i="1"/>
  <c r="K80" i="1"/>
  <c r="AI55" i="1"/>
  <c r="Y17" i="1"/>
  <c r="AD20" i="1"/>
  <c r="T121" i="1"/>
  <c r="AJ60" i="1"/>
  <c r="H42" i="1"/>
  <c r="AN39" i="1"/>
  <c r="W46" i="1"/>
  <c r="Q83" i="1"/>
  <c r="O90" i="1"/>
  <c r="I106" i="1"/>
  <c r="T106" i="1"/>
  <c r="M29" i="1"/>
  <c r="U30" i="1"/>
  <c r="AR92" i="1"/>
  <c r="G87" i="1"/>
  <c r="W38" i="1"/>
  <c r="X52" i="1"/>
  <c r="M166" i="1"/>
  <c r="U109" i="1"/>
  <c r="U126" i="1"/>
  <c r="AN173" i="1"/>
  <c r="P91" i="1"/>
  <c r="S20" i="1"/>
  <c r="N188" i="1"/>
  <c r="J165" i="1"/>
  <c r="W184" i="1"/>
  <c r="G177" i="1"/>
  <c r="S193" i="1"/>
  <c r="P178" i="1"/>
  <c r="AG19" i="1"/>
  <c r="K175" i="1"/>
  <c r="AR11" i="1"/>
  <c r="Q169" i="1"/>
  <c r="AO34" i="1"/>
  <c r="N138" i="1"/>
  <c r="K171" i="1"/>
  <c r="J78" i="1"/>
  <c r="Q71" i="1"/>
  <c r="O141" i="1"/>
  <c r="X87" i="1"/>
  <c r="AC177" i="1"/>
  <c r="L81" i="1"/>
  <c r="S87" i="1"/>
  <c r="P93" i="1"/>
  <c r="AR6" i="1"/>
  <c r="AI141" i="1"/>
  <c r="AK151" i="1"/>
  <c r="AG111" i="1"/>
  <c r="AR132" i="1"/>
  <c r="AO29" i="1"/>
  <c r="Z157" i="1"/>
  <c r="M173" i="1"/>
  <c r="AC49" i="1"/>
  <c r="N12" i="1"/>
  <c r="AG57" i="1"/>
  <c r="AJ135" i="1"/>
  <c r="AI18" i="1"/>
  <c r="AC2" i="1"/>
  <c r="AR128" i="1"/>
  <c r="AN48" i="1"/>
  <c r="AH146" i="1"/>
  <c r="N48" i="1"/>
  <c r="I27" i="1"/>
  <c r="Z18" i="1"/>
  <c r="AN78" i="1"/>
  <c r="Q72" i="1"/>
  <c r="AN163" i="1"/>
  <c r="AO179" i="1"/>
  <c r="AR127" i="1"/>
  <c r="M185" i="1"/>
  <c r="AG150" i="1"/>
  <c r="AC100" i="1"/>
  <c r="N185" i="1"/>
  <c r="I77" i="1"/>
  <c r="AI157" i="1"/>
  <c r="Q15" i="1"/>
  <c r="T54" i="1"/>
  <c r="AG152" i="1"/>
  <c r="AD21" i="1"/>
  <c r="U78" i="1"/>
  <c r="P119" i="1"/>
  <c r="P98" i="1"/>
  <c r="V6" i="1"/>
  <c r="G124" i="1"/>
  <c r="W20" i="1"/>
  <c r="AH99" i="1"/>
  <c r="W193" i="1"/>
  <c r="K124" i="1"/>
  <c r="O99" i="1"/>
  <c r="AG11" i="1"/>
  <c r="M65" i="1"/>
  <c r="X162" i="1"/>
  <c r="AN181" i="1"/>
  <c r="T166" i="1"/>
  <c r="V129" i="1"/>
  <c r="V46" i="1"/>
  <c r="P118" i="1"/>
  <c r="P10" i="1"/>
  <c r="K108" i="1"/>
  <c r="O123" i="1"/>
  <c r="AA71" i="1"/>
  <c r="G83" i="1"/>
  <c r="M79" i="1"/>
  <c r="U46" i="1"/>
  <c r="AC166" i="1"/>
  <c r="O68" i="1"/>
  <c r="U201" i="1"/>
  <c r="AO40" i="1"/>
  <c r="AK12" i="1"/>
  <c r="AO186" i="1"/>
  <c r="AA139" i="1"/>
  <c r="AG28" i="1"/>
  <c r="Z48" i="1"/>
  <c r="Z31" i="1"/>
  <c r="Q135" i="1"/>
  <c r="Q193" i="1"/>
  <c r="Z9" i="1"/>
  <c r="L152" i="1"/>
  <c r="O162" i="1"/>
  <c r="M186" i="1"/>
  <c r="AO163" i="1"/>
  <c r="G16" i="1"/>
  <c r="V160" i="1"/>
  <c r="Z34" i="1"/>
  <c r="AB58" i="1"/>
  <c r="AR16" i="1"/>
  <c r="AJ92" i="1"/>
  <c r="M69" i="1"/>
  <c r="AC48" i="1"/>
  <c r="T34" i="1"/>
  <c r="AB14" i="1"/>
  <c r="AO149" i="1"/>
  <c r="M164" i="1"/>
  <c r="AH42" i="1"/>
  <c r="P92" i="1"/>
  <c r="AF48" i="1"/>
  <c r="I7" i="1"/>
  <c r="Q165" i="1"/>
  <c r="AR181" i="1"/>
  <c r="O59" i="1"/>
  <c r="U91" i="1"/>
  <c r="Z171" i="1"/>
  <c r="K57" i="1"/>
  <c r="J91" i="1"/>
  <c r="Y34" i="1"/>
  <c r="Y209" i="1"/>
  <c r="N167" i="1"/>
  <c r="AK6" i="1"/>
  <c r="I25" i="1"/>
  <c r="X195" i="1"/>
  <c r="X63" i="1"/>
  <c r="J36" i="1"/>
  <c r="K3" i="1"/>
  <c r="K76" i="1"/>
  <c r="I58" i="1"/>
  <c r="AD139" i="1"/>
  <c r="AC124" i="1"/>
  <c r="AG44" i="1"/>
  <c r="Q162" i="1"/>
  <c r="L2" i="1"/>
  <c r="AG194" i="1"/>
  <c r="AI120" i="1"/>
  <c r="Y96" i="1"/>
  <c r="P109" i="1"/>
  <c r="Z98" i="1"/>
  <c r="S121" i="1"/>
  <c r="K33" i="1"/>
  <c r="P71" i="1"/>
  <c r="AN72" i="1"/>
  <c r="V43" i="1"/>
  <c r="AK32" i="1"/>
  <c r="AK58" i="1"/>
  <c r="K13" i="1"/>
  <c r="N15" i="1"/>
  <c r="AR2" i="1"/>
  <c r="AH114" i="1"/>
  <c r="S38" i="1"/>
  <c r="U176" i="1"/>
  <c r="AE54" i="1"/>
  <c r="Q31" i="1"/>
  <c r="M26" i="1"/>
  <c r="W162" i="1"/>
  <c r="AR217" i="1"/>
  <c r="G98" i="1"/>
  <c r="N123" i="1"/>
  <c r="J50" i="1"/>
  <c r="AJ185" i="1"/>
  <c r="S89" i="1"/>
  <c r="X164" i="1"/>
  <c r="AI47" i="1"/>
  <c r="X79" i="1"/>
  <c r="AO182" i="1"/>
  <c r="AO174" i="1"/>
  <c r="U67" i="1"/>
  <c r="S141" i="1"/>
  <c r="I3" i="1"/>
  <c r="V32" i="1"/>
  <c r="AO36" i="1"/>
  <c r="O191" i="1"/>
  <c r="O29" i="1"/>
  <c r="H25" i="1"/>
  <c r="AA31" i="1"/>
  <c r="I193" i="1"/>
  <c r="Q33" i="1"/>
  <c r="L162" i="1"/>
  <c r="K14" i="1"/>
  <c r="Z138" i="1"/>
  <c r="AH4" i="1"/>
  <c r="AG39" i="1"/>
  <c r="Y135" i="1"/>
  <c r="T201" i="1"/>
  <c r="AC38" i="1"/>
  <c r="I86" i="1"/>
  <c r="Q172" i="1"/>
  <c r="AO108" i="1"/>
  <c r="AJ193" i="1"/>
  <c r="G59" i="1"/>
  <c r="K93" i="1"/>
  <c r="M2" i="1"/>
  <c r="Q168" i="1"/>
  <c r="K119" i="1"/>
  <c r="AC33" i="1"/>
  <c r="Y3" i="1"/>
  <c r="H8" i="1"/>
  <c r="AF17" i="1"/>
  <c r="V153" i="1"/>
  <c r="AI132" i="1"/>
  <c r="L132" i="1"/>
  <c r="J35" i="1"/>
  <c r="P59" i="1"/>
  <c r="W9" i="1"/>
  <c r="T118" i="1"/>
  <c r="G181" i="1"/>
  <c r="G126" i="1"/>
  <c r="V31" i="1"/>
  <c r="X6" i="1"/>
  <c r="AA197" i="1"/>
  <c r="G127" i="1"/>
  <c r="T86" i="1"/>
  <c r="AH151" i="1"/>
  <c r="Z121" i="1"/>
  <c r="Z50" i="1"/>
  <c r="O173" i="1"/>
  <c r="AN157" i="1"/>
  <c r="L186" i="1"/>
  <c r="S36" i="1"/>
  <c r="U25" i="1"/>
  <c r="AJ48" i="1"/>
  <c r="Q73" i="1"/>
  <c r="Y132" i="1"/>
  <c r="S50" i="1"/>
  <c r="O21" i="1"/>
  <c r="T71" i="1"/>
  <c r="P110" i="1"/>
  <c r="AK44" i="1"/>
  <c r="I39" i="1"/>
  <c r="AA13" i="1"/>
  <c r="AD197" i="1"/>
  <c r="Z5" i="1"/>
  <c r="X178" i="1"/>
  <c r="AK5" i="1"/>
  <c r="N95" i="1"/>
  <c r="AJ47" i="1"/>
  <c r="AN106" i="1"/>
  <c r="U93" i="1"/>
  <c r="AC52" i="1"/>
  <c r="AJ12" i="1"/>
  <c r="AG36" i="1"/>
  <c r="AH54" i="1"/>
  <c r="N67" i="1"/>
  <c r="X45" i="1"/>
  <c r="AA131" i="1"/>
  <c r="V51" i="1"/>
  <c r="S127" i="1"/>
  <c r="N133" i="1"/>
  <c r="AG172" i="1"/>
  <c r="Y58" i="1"/>
  <c r="G190" i="1"/>
  <c r="AF59" i="1"/>
  <c r="AA41" i="1"/>
  <c r="AR51" i="1"/>
  <c r="G140" i="1"/>
  <c r="I17" i="1"/>
  <c r="AG34" i="1"/>
  <c r="AK43" i="1"/>
  <c r="S22" i="1"/>
  <c r="L52" i="1"/>
  <c r="M41" i="1"/>
  <c r="W7" i="1"/>
  <c r="AR74" i="1"/>
  <c r="AG38" i="1"/>
  <c r="AO98" i="1"/>
  <c r="AR102" i="1"/>
  <c r="J139" i="1"/>
  <c r="K110" i="1"/>
  <c r="W67" i="1"/>
  <c r="T127" i="1"/>
  <c r="X57" i="1"/>
  <c r="W39" i="1"/>
  <c r="J54" i="1"/>
  <c r="S113" i="1"/>
  <c r="W99" i="1"/>
  <c r="L51" i="1"/>
  <c r="AI9" i="1"/>
  <c r="Z145" i="1"/>
  <c r="M85" i="1"/>
  <c r="S58" i="1"/>
  <c r="AO57" i="1"/>
  <c r="AK109" i="1"/>
  <c r="V64" i="1"/>
  <c r="AI10" i="1"/>
  <c r="H59" i="1"/>
  <c r="AG74" i="1"/>
  <c r="N60" i="1"/>
  <c r="AI99" i="1"/>
  <c r="Q167" i="1"/>
  <c r="AO10" i="1"/>
  <c r="Q188" i="1"/>
  <c r="AD19" i="1"/>
  <c r="N66" i="1"/>
  <c r="M165" i="1"/>
  <c r="AA51" i="1"/>
  <c r="T19" i="1"/>
  <c r="T32" i="1"/>
  <c r="M45" i="1"/>
  <c r="U171" i="1"/>
  <c r="U32" i="1"/>
  <c r="Q130" i="1"/>
  <c r="P179" i="1"/>
  <c r="G6" i="1"/>
  <c r="W172" i="1"/>
  <c r="Q29" i="1"/>
  <c r="AR56" i="1"/>
  <c r="N59" i="1"/>
  <c r="AC107" i="1"/>
  <c r="AK106" i="1"/>
  <c r="AN38" i="1"/>
  <c r="M4" i="1"/>
  <c r="M23" i="1"/>
  <c r="S80" i="1"/>
  <c r="I43" i="1"/>
  <c r="AE44" i="1"/>
  <c r="X29" i="1"/>
  <c r="Q106" i="1"/>
  <c r="AN116" i="1"/>
  <c r="AI106" i="1"/>
  <c r="P131" i="1"/>
  <c r="AK137" i="1"/>
  <c r="K167" i="1"/>
  <c r="G194" i="1"/>
  <c r="X49" i="1"/>
  <c r="AD180" i="1"/>
  <c r="M104" i="1"/>
  <c r="AI181" i="1"/>
  <c r="U94" i="1"/>
  <c r="AJ93" i="1"/>
  <c r="Y178" i="1"/>
  <c r="AI145" i="1"/>
  <c r="G49" i="1"/>
  <c r="N154" i="1"/>
  <c r="I108" i="1"/>
  <c r="AR63" i="1"/>
  <c r="S195" i="1"/>
  <c r="J2" i="1"/>
  <c r="AN77" i="1"/>
  <c r="V11" i="1"/>
  <c r="W52" i="1"/>
  <c r="O132" i="1"/>
  <c r="AK15" i="1"/>
  <c r="Q40" i="1"/>
  <c r="AR154" i="1"/>
  <c r="N118" i="1"/>
  <c r="I181" i="1"/>
  <c r="W141" i="1"/>
  <c r="U212" i="1"/>
  <c r="AC22" i="1"/>
  <c r="V97" i="1"/>
  <c r="U117" i="1"/>
  <c r="U11" i="1"/>
  <c r="O177" i="1"/>
  <c r="Z139" i="1"/>
  <c r="K135" i="1"/>
  <c r="P156" i="1"/>
  <c r="N6" i="1"/>
  <c r="AR108" i="1"/>
  <c r="AA211" i="1"/>
  <c r="S88" i="1"/>
  <c r="G86" i="1"/>
  <c r="Q11" i="1"/>
  <c r="AK3" i="1"/>
  <c r="N4" i="1"/>
  <c r="AN35" i="1"/>
  <c r="P78" i="1"/>
  <c r="T40" i="1"/>
  <c r="J194" i="1"/>
  <c r="W122" i="1"/>
  <c r="AC4" i="1"/>
  <c r="AR77" i="1"/>
  <c r="V189" i="1"/>
  <c r="U15" i="1"/>
  <c r="U28" i="1"/>
  <c r="V87" i="1"/>
  <c r="AO176" i="1"/>
  <c r="M40" i="1"/>
  <c r="AI4" i="1"/>
  <c r="G33" i="1"/>
  <c r="AK80" i="1"/>
  <c r="AH8" i="1"/>
  <c r="AI176" i="1"/>
  <c r="Y19" i="1"/>
  <c r="I127" i="1"/>
  <c r="AO24" i="1"/>
  <c r="AC86" i="1"/>
  <c r="AD134" i="1"/>
  <c r="AI73" i="1"/>
  <c r="N28" i="1"/>
  <c r="AR34" i="1"/>
  <c r="Z215" i="1"/>
  <c r="AK4" i="1"/>
  <c r="T11" i="1"/>
  <c r="S154" i="1"/>
  <c r="AO43" i="1"/>
  <c r="Z189" i="1"/>
  <c r="G50" i="1"/>
  <c r="AA177" i="1"/>
  <c r="M131" i="1"/>
  <c r="P190" i="1"/>
  <c r="J31" i="1"/>
  <c r="AK87" i="1"/>
  <c r="V82" i="1"/>
  <c r="J7" i="1"/>
  <c r="P81" i="1"/>
  <c r="Z37" i="1"/>
  <c r="T41" i="1"/>
  <c r="S142" i="1"/>
  <c r="Z191" i="1"/>
  <c r="AG192" i="1"/>
  <c r="K27" i="1"/>
  <c r="I184" i="1"/>
  <c r="AJ97" i="1"/>
  <c r="S108" i="1"/>
  <c r="J82" i="1"/>
  <c r="AN47" i="1"/>
  <c r="O41" i="1"/>
  <c r="L114" i="1"/>
  <c r="AI78" i="1"/>
  <c r="AG184" i="1"/>
  <c r="S177" i="1"/>
  <c r="L39" i="1"/>
  <c r="AA16" i="1"/>
  <c r="AI144" i="1"/>
  <c r="Q104" i="1"/>
  <c r="AI206" i="1"/>
  <c r="X186" i="1"/>
  <c r="AI25" i="1"/>
  <c r="AJ17" i="1"/>
  <c r="I98" i="1"/>
  <c r="G56" i="1"/>
  <c r="P126" i="1"/>
  <c r="AK188" i="1"/>
  <c r="Y161" i="1"/>
  <c r="J113" i="1"/>
  <c r="M183" i="1"/>
  <c r="I164" i="1"/>
  <c r="N9" i="1"/>
  <c r="Z186" i="1"/>
  <c r="T102" i="1"/>
  <c r="AN200" i="1"/>
  <c r="AA23" i="1"/>
  <c r="O139" i="1"/>
  <c r="AC95" i="1"/>
  <c r="L83" i="1"/>
  <c r="P188" i="1"/>
  <c r="N2" i="1"/>
  <c r="Y102" i="1"/>
  <c r="M105" i="1"/>
  <c r="G74" i="1"/>
  <c r="V145" i="1"/>
  <c r="Z41" i="1"/>
  <c r="V179" i="1"/>
  <c r="AG160" i="1"/>
  <c r="AD91" i="1"/>
  <c r="M188" i="1"/>
  <c r="V187" i="1"/>
  <c r="T187" i="1"/>
  <c r="AD51" i="1"/>
  <c r="AC168" i="1"/>
  <c r="Y24" i="1"/>
  <c r="Z111" i="1"/>
  <c r="V146" i="1"/>
  <c r="L53" i="1"/>
  <c r="AE36" i="1"/>
  <c r="J66" i="1"/>
  <c r="AV61" i="1"/>
  <c r="V89" i="1"/>
  <c r="AI22" i="1"/>
  <c r="K91" i="1"/>
  <c r="N115" i="1"/>
  <c r="AC46" i="1"/>
  <c r="AK19" i="1"/>
  <c r="G114" i="1"/>
  <c r="AO144" i="1"/>
  <c r="S9" i="1"/>
  <c r="T31" i="1"/>
  <c r="H24" i="1"/>
  <c r="N211" i="1"/>
  <c r="P28" i="1"/>
  <c r="H18" i="1"/>
  <c r="L47" i="1"/>
  <c r="AH186" i="1"/>
  <c r="I57" i="1"/>
  <c r="G130" i="1"/>
  <c r="AC140" i="1"/>
  <c r="Y197" i="1"/>
  <c r="Z159" i="1"/>
  <c r="K68" i="1"/>
  <c r="AA34" i="1"/>
  <c r="V44" i="1"/>
  <c r="O61" i="1"/>
  <c r="AK169" i="1"/>
  <c r="X176" i="1"/>
  <c r="S128" i="1"/>
  <c r="Z17" i="1"/>
  <c r="K2" i="1"/>
  <c r="AN58" i="1"/>
  <c r="AR33" i="1"/>
  <c r="U72" i="1"/>
  <c r="AH52" i="1"/>
  <c r="O187" i="1"/>
  <c r="X89" i="1"/>
  <c r="G8" i="1"/>
  <c r="AO213" i="1"/>
  <c r="AD10" i="1"/>
  <c r="T115" i="1"/>
  <c r="L107" i="1"/>
  <c r="W12" i="1"/>
  <c r="AD14" i="1"/>
  <c r="M9" i="1"/>
  <c r="Y23" i="1"/>
  <c r="K55" i="1"/>
  <c r="V125" i="1"/>
  <c r="O14" i="1"/>
  <c r="L176" i="1"/>
  <c r="AG106" i="1"/>
  <c r="V58" i="1"/>
  <c r="X73" i="1"/>
  <c r="AR23" i="1"/>
  <c r="AA113" i="1"/>
  <c r="I179" i="1"/>
  <c r="AG135" i="1"/>
  <c r="S86" i="1"/>
  <c r="AB2" i="1"/>
  <c r="AD3" i="1"/>
  <c r="W61" i="1"/>
  <c r="M159" i="1"/>
  <c r="AA53" i="1"/>
  <c r="AO96" i="1"/>
  <c r="N165" i="1"/>
  <c r="V152" i="1"/>
  <c r="N39" i="1"/>
  <c r="G41" i="1"/>
  <c r="N178" i="1"/>
  <c r="AN6" i="1"/>
  <c r="AI97" i="1"/>
  <c r="AR194" i="1"/>
  <c r="K69" i="1"/>
  <c r="H26" i="1"/>
  <c r="G48" i="1"/>
  <c r="U102" i="1"/>
  <c r="P46" i="1"/>
  <c r="V106" i="1"/>
  <c r="AK114" i="1"/>
  <c r="Q27" i="1"/>
  <c r="V171" i="1"/>
  <c r="K11" i="1"/>
  <c r="W53" i="1"/>
  <c r="AK174" i="1"/>
  <c r="Q152" i="1"/>
  <c r="AJ16" i="1"/>
  <c r="AJ114" i="1"/>
  <c r="W24" i="1"/>
  <c r="G133" i="1"/>
  <c r="G2" i="1"/>
  <c r="AJ43" i="1"/>
  <c r="AA15" i="1"/>
  <c r="M135" i="1"/>
  <c r="AK191" i="1"/>
  <c r="W119" i="1"/>
  <c r="Y2" i="1"/>
  <c r="AI40" i="1"/>
  <c r="Q42" i="1"/>
  <c r="P23" i="1"/>
  <c r="AN136" i="1"/>
  <c r="Y45" i="1"/>
  <c r="P51" i="1"/>
  <c r="Q3" i="1"/>
  <c r="L108" i="1"/>
  <c r="AO14" i="1"/>
  <c r="W112" i="1"/>
  <c r="AA50" i="1"/>
  <c r="Q12" i="1"/>
  <c r="J6" i="1"/>
  <c r="X10" i="1"/>
  <c r="X72" i="1"/>
  <c r="AK22" i="1"/>
  <c r="V35" i="1"/>
  <c r="AG72" i="1"/>
  <c r="AN12" i="1"/>
  <c r="S145" i="1"/>
  <c r="AI118" i="1"/>
  <c r="T16" i="1"/>
  <c r="AD53" i="1"/>
  <c r="U121" i="1"/>
  <c r="T65" i="1"/>
  <c r="M181" i="1"/>
  <c r="AO99" i="1"/>
  <c r="T135" i="1"/>
  <c r="I49" i="1"/>
  <c r="P85" i="1"/>
  <c r="AO195" i="1"/>
  <c r="P52" i="1"/>
  <c r="Y47" i="1"/>
  <c r="AJ57" i="1"/>
  <c r="T109" i="1"/>
  <c r="N81" i="1"/>
  <c r="AE17" i="1"/>
  <c r="AJ63" i="1"/>
  <c r="X2" i="1"/>
  <c r="L55" i="1"/>
  <c r="AB24" i="1"/>
  <c r="I102" i="1"/>
  <c r="I29" i="1"/>
  <c r="O133" i="1"/>
  <c r="I41" i="1"/>
  <c r="X105" i="1"/>
  <c r="AB10" i="1"/>
  <c r="V33" i="1"/>
  <c r="W154" i="1"/>
  <c r="Y172" i="1"/>
  <c r="AN22" i="1"/>
  <c r="Z22" i="1"/>
  <c r="M59" i="1"/>
  <c r="M110" i="1"/>
  <c r="V135" i="1"/>
  <c r="AH78" i="1"/>
  <c r="Q82" i="1"/>
  <c r="L159" i="1"/>
  <c r="N92" i="1"/>
  <c r="AO60" i="1"/>
  <c r="V119" i="1"/>
  <c r="O97" i="1"/>
  <c r="K180" i="1"/>
  <c r="M58" i="1"/>
  <c r="AO64" i="1"/>
  <c r="O169" i="1"/>
  <c r="AD55" i="1"/>
  <c r="L117" i="1"/>
  <c r="J26" i="1"/>
  <c r="AD205" i="1"/>
  <c r="V150" i="1"/>
  <c r="AK177" i="1"/>
  <c r="L10" i="1"/>
  <c r="M121" i="1"/>
  <c r="AR57" i="1"/>
  <c r="W187" i="1"/>
  <c r="Q177" i="1"/>
  <c r="AA146" i="1"/>
  <c r="G213" i="1"/>
  <c r="AA60" i="1"/>
  <c r="N68" i="1"/>
  <c r="AO107" i="1"/>
  <c r="X181" i="1"/>
  <c r="M25" i="1"/>
  <c r="S168" i="1"/>
  <c r="AJ107" i="1"/>
  <c r="W27" i="1"/>
  <c r="I32" i="1"/>
  <c r="G10" i="1"/>
  <c r="AD130" i="1"/>
  <c r="AC7" i="1"/>
  <c r="M28" i="1"/>
  <c r="K154" i="1"/>
  <c r="AD58" i="1"/>
  <c r="M163" i="1"/>
  <c r="AK129" i="1"/>
  <c r="P115" i="1"/>
  <c r="L21" i="1"/>
  <c r="P163" i="1"/>
  <c r="V14" i="1"/>
  <c r="N157" i="1"/>
  <c r="P13" i="1"/>
  <c r="AI142" i="1"/>
  <c r="Z55" i="1"/>
  <c r="M107" i="1"/>
  <c r="P148" i="1"/>
  <c r="AK145" i="1"/>
  <c r="AC114" i="1"/>
  <c r="AJ137" i="1"/>
  <c r="W117" i="1"/>
  <c r="AD98" i="1"/>
  <c r="M143" i="1"/>
  <c r="W16" i="1"/>
  <c r="AJ162" i="1"/>
  <c r="AO165" i="1"/>
  <c r="K163" i="1"/>
  <c r="AO3" i="1"/>
  <c r="AO44" i="1"/>
  <c r="AI193" i="1"/>
  <c r="P34" i="1"/>
  <c r="J179" i="1"/>
  <c r="G191" i="1"/>
  <c r="W143" i="1"/>
  <c r="J12" i="1"/>
  <c r="V158" i="1"/>
  <c r="AG117" i="1"/>
  <c r="T107" i="1"/>
  <c r="G37" i="1"/>
  <c r="I157" i="1"/>
  <c r="X171" i="1"/>
  <c r="AI51" i="1"/>
  <c r="AU60" i="1"/>
  <c r="O30" i="1"/>
  <c r="N162" i="1"/>
  <c r="U26" i="1"/>
  <c r="V109" i="1"/>
  <c r="T119" i="1"/>
  <c r="T91" i="1"/>
  <c r="AH144" i="1"/>
  <c r="AA154" i="1"/>
  <c r="M158" i="1"/>
  <c r="N126" i="1"/>
  <c r="AI36" i="1"/>
  <c r="AG2" i="1"/>
  <c r="AK126" i="1"/>
  <c r="N125" i="1"/>
  <c r="S120" i="1"/>
  <c r="U54" i="1"/>
  <c r="S173" i="1"/>
  <c r="Z158" i="1"/>
  <c r="AR41" i="1"/>
  <c r="AH38" i="1"/>
  <c r="N170" i="1"/>
  <c r="X28" i="1"/>
  <c r="AJ25" i="1"/>
  <c r="M168" i="1"/>
  <c r="N32" i="1"/>
  <c r="L129" i="1"/>
  <c r="AO20" i="1"/>
  <c r="P72" i="1"/>
  <c r="AG40" i="1"/>
  <c r="AO50" i="1"/>
  <c r="U45" i="1"/>
  <c r="AA133" i="1"/>
  <c r="X34" i="1"/>
  <c r="AI58" i="1"/>
  <c r="U156" i="1"/>
  <c r="W180" i="1"/>
  <c r="O6" i="1"/>
  <c r="W42" i="1"/>
  <c r="M39" i="1"/>
  <c r="AA90" i="1"/>
  <c r="V9" i="1"/>
  <c r="AR169" i="1"/>
  <c r="AN142" i="1"/>
  <c r="AN98" i="1"/>
  <c r="AC196" i="1"/>
  <c r="K41" i="1"/>
  <c r="AD183" i="1"/>
  <c r="AO56" i="1"/>
  <c r="AN83" i="1"/>
  <c r="AR101" i="1"/>
  <c r="AI20" i="1"/>
  <c r="L36" i="1"/>
  <c r="AA95" i="1"/>
  <c r="X93" i="1"/>
  <c r="AH119" i="1"/>
  <c r="X84" i="1"/>
  <c r="W48" i="1"/>
  <c r="AA97" i="1"/>
  <c r="U73" i="1"/>
  <c r="G64" i="1"/>
  <c r="K34" i="1"/>
  <c r="Q25" i="1"/>
  <c r="G5" i="1"/>
  <c r="W135" i="1"/>
  <c r="X42" i="1"/>
  <c r="I136" i="1"/>
  <c r="AO6" i="1"/>
  <c r="U37" i="1"/>
  <c r="AK47" i="1"/>
  <c r="S84" i="1"/>
  <c r="AC5" i="1"/>
  <c r="AJ13" i="1"/>
  <c r="G196" i="1"/>
  <c r="S153" i="1"/>
  <c r="T157" i="1"/>
  <c r="AA38" i="1"/>
  <c r="AR24" i="1"/>
  <c r="X22" i="1"/>
  <c r="M88" i="1"/>
  <c r="V45" i="1"/>
  <c r="M190" i="1"/>
  <c r="M11" i="1"/>
  <c r="O129" i="1"/>
  <c r="Q144" i="1"/>
  <c r="V155" i="1"/>
  <c r="AG32" i="1"/>
  <c r="Z112" i="1"/>
  <c r="K132" i="1"/>
  <c r="J13" i="1"/>
  <c r="AG9" i="1"/>
  <c r="Z46" i="1"/>
  <c r="T189" i="1"/>
  <c r="X189" i="1"/>
  <c r="Q43" i="1"/>
  <c r="V25" i="1"/>
  <c r="AI26" i="1"/>
  <c r="W177" i="1"/>
  <c r="K168" i="1"/>
  <c r="X168" i="1"/>
  <c r="Z89" i="1"/>
  <c r="AO78" i="1"/>
  <c r="X174" i="1"/>
  <c r="AK56" i="1"/>
  <c r="U104" i="1"/>
  <c r="P48" i="1"/>
  <c r="V132" i="1"/>
  <c r="N128" i="1"/>
  <c r="M7" i="1"/>
  <c r="O67" i="1"/>
  <c r="L183" i="1"/>
  <c r="AN31" i="1"/>
  <c r="Q195" i="1"/>
  <c r="U53" i="1"/>
  <c r="W36" i="1"/>
  <c r="X53" i="1"/>
  <c r="K103" i="1"/>
  <c r="AD22" i="1"/>
  <c r="AI38" i="1"/>
  <c r="AA9" i="1"/>
  <c r="T39" i="1"/>
  <c r="J133" i="1"/>
  <c r="AI184" i="1"/>
  <c r="N186" i="1"/>
  <c r="AD162" i="1"/>
  <c r="AR45" i="1"/>
  <c r="X188" i="1"/>
  <c r="AN153" i="1"/>
  <c r="AO139" i="1"/>
  <c r="AD93" i="1"/>
  <c r="X140" i="1"/>
  <c r="AH2" i="1"/>
  <c r="AK40" i="1"/>
  <c r="V116" i="1"/>
  <c r="AH53" i="1"/>
  <c r="S53" i="1"/>
  <c r="AN50" i="1"/>
  <c r="W186" i="1"/>
  <c r="G170" i="1"/>
  <c r="X131" i="1"/>
  <c r="Z8" i="1"/>
  <c r="AN154" i="1"/>
  <c r="AC129" i="1"/>
  <c r="Q90" i="1"/>
  <c r="N139" i="1"/>
  <c r="S52" i="1"/>
  <c r="Z75" i="1"/>
  <c r="AD32" i="1"/>
  <c r="M8" i="1"/>
  <c r="AA48" i="1"/>
  <c r="Q149" i="1"/>
  <c r="M211" i="1"/>
  <c r="Y141" i="1"/>
  <c r="T142" i="1"/>
  <c r="Y7" i="1"/>
  <c r="AC14" i="1"/>
  <c r="Y33" i="1"/>
  <c r="O156" i="1"/>
  <c r="N72" i="1"/>
  <c r="L169" i="1"/>
  <c r="AH15" i="1"/>
  <c r="J74" i="1"/>
  <c r="AD54" i="1"/>
  <c r="H9" i="1"/>
  <c r="Z14" i="1"/>
  <c r="AK120" i="1"/>
  <c r="P63" i="1"/>
  <c r="AH48" i="1"/>
  <c r="N44" i="1"/>
  <c r="X143" i="1"/>
  <c r="AG126" i="1"/>
  <c r="V40" i="1"/>
  <c r="N34" i="1"/>
  <c r="G187" i="1"/>
  <c r="G143" i="1"/>
  <c r="Q138" i="1"/>
  <c r="P108" i="1"/>
  <c r="P149" i="1"/>
  <c r="P133" i="1"/>
  <c r="AR163" i="1"/>
  <c r="T156" i="1"/>
  <c r="M130" i="1"/>
  <c r="Q17" i="1"/>
  <c r="AR35" i="1"/>
  <c r="I195" i="1"/>
  <c r="S49" i="1"/>
  <c r="AG45" i="1"/>
  <c r="AH185" i="1"/>
  <c r="AC172" i="1"/>
  <c r="M83" i="1"/>
  <c r="J111" i="1"/>
  <c r="AK68" i="1"/>
  <c r="W134" i="1"/>
  <c r="AC47" i="1"/>
  <c r="AD26" i="1"/>
  <c r="T37" i="1"/>
  <c r="N106" i="1"/>
  <c r="P45" i="1"/>
  <c r="AE15" i="1"/>
  <c r="J21" i="1"/>
  <c r="AN60" i="1"/>
  <c r="T165" i="1"/>
  <c r="AR209" i="1"/>
  <c r="M209" i="1"/>
  <c r="AA141" i="1"/>
  <c r="X99" i="1"/>
  <c r="AI179" i="1"/>
  <c r="AC45" i="1"/>
  <c r="Z58" i="1"/>
  <c r="S37" i="1"/>
  <c r="AD213" i="1"/>
  <c r="I180" i="1"/>
  <c r="N27" i="1"/>
  <c r="J170" i="1"/>
  <c r="AE6" i="1"/>
  <c r="P168" i="1"/>
  <c r="G109" i="1"/>
  <c r="AI186" i="1"/>
  <c r="P84" i="1"/>
  <c r="U27" i="1"/>
  <c r="Y8" i="1"/>
  <c r="L72" i="1"/>
  <c r="AG31" i="1"/>
  <c r="I175" i="1"/>
  <c r="O77" i="1"/>
  <c r="AO61" i="1"/>
  <c r="Y72" i="1"/>
  <c r="AJ176" i="1"/>
  <c r="S170" i="1"/>
  <c r="AK201" i="1"/>
  <c r="AA77" i="1"/>
  <c r="G120" i="1"/>
  <c r="X44" i="1"/>
  <c r="I26" i="1"/>
  <c r="AC75" i="1"/>
  <c r="I124" i="1"/>
  <c r="K52" i="1"/>
  <c r="J15" i="1"/>
  <c r="AC61" i="1"/>
  <c r="J184" i="1"/>
  <c r="K84" i="1"/>
  <c r="X165" i="1"/>
  <c r="O22" i="1"/>
  <c r="Q184" i="1"/>
  <c r="O179" i="1"/>
  <c r="L61" i="1"/>
  <c r="Q95" i="1"/>
  <c r="AF5" i="1"/>
  <c r="AF56" i="1"/>
  <c r="Z11" i="1"/>
  <c r="G137" i="1"/>
  <c r="M191" i="1"/>
  <c r="S118" i="1"/>
  <c r="L148" i="1"/>
  <c r="W44" i="1"/>
  <c r="AA18" i="1"/>
  <c r="L57" i="1"/>
  <c r="AO21" i="1"/>
  <c r="AC93" i="1"/>
  <c r="M138" i="1"/>
  <c r="AH25" i="1"/>
  <c r="L101" i="1"/>
  <c r="AD38" i="1"/>
  <c r="AD151" i="1"/>
  <c r="I205" i="1"/>
  <c r="J100" i="1"/>
  <c r="W78" i="1"/>
  <c r="G22" i="1"/>
  <c r="W102" i="1"/>
  <c r="O50" i="1"/>
  <c r="Y10" i="1"/>
  <c r="AK27" i="1"/>
  <c r="AD193" i="1"/>
  <c r="O155" i="1"/>
  <c r="G136" i="1"/>
  <c r="AC42" i="1"/>
  <c r="S92" i="1"/>
  <c r="J53" i="1"/>
  <c r="AN49" i="1"/>
  <c r="AJ46" i="1"/>
  <c r="J188" i="1"/>
  <c r="X35" i="1"/>
  <c r="V19" i="1"/>
  <c r="O185" i="1"/>
  <c r="U105" i="1"/>
  <c r="N51" i="1"/>
  <c r="AA125" i="1"/>
  <c r="AC127" i="1"/>
  <c r="U112" i="1"/>
  <c r="AJ129" i="1"/>
  <c r="AI60" i="1"/>
  <c r="T148" i="1"/>
  <c r="J18" i="1"/>
  <c r="Z20" i="1"/>
  <c r="K61" i="1"/>
  <c r="W14" i="1"/>
  <c r="H29" i="1"/>
  <c r="AC55" i="1"/>
  <c r="J51" i="1"/>
  <c r="AO39" i="1"/>
  <c r="N102" i="1"/>
  <c r="AK8" i="1"/>
  <c r="AN5" i="1"/>
  <c r="J86" i="1"/>
  <c r="AN155" i="1"/>
  <c r="Q139" i="1"/>
  <c r="AI140" i="1"/>
  <c r="Y155" i="1"/>
  <c r="AH142" i="1"/>
  <c r="Q92" i="1"/>
  <c r="G101" i="1"/>
  <c r="AR12" i="1"/>
  <c r="Z70" i="1"/>
  <c r="K211" i="1"/>
  <c r="AC111" i="1"/>
  <c r="W130" i="1"/>
  <c r="J192" i="1"/>
  <c r="I69" i="1"/>
  <c r="X119" i="1"/>
  <c r="L70" i="1"/>
  <c r="L181" i="1"/>
  <c r="AC23" i="1"/>
  <c r="AO28" i="1"/>
  <c r="AJ15" i="1"/>
  <c r="AH168" i="1"/>
  <c r="AJ18" i="1"/>
  <c r="L13" i="1"/>
  <c r="AG191" i="1"/>
  <c r="S45" i="1"/>
  <c r="AJ147" i="1"/>
  <c r="AO135" i="1"/>
  <c r="O8" i="1"/>
  <c r="V26" i="1"/>
  <c r="V2" i="1"/>
  <c r="Q26" i="1"/>
  <c r="Q63" i="1"/>
  <c r="J177" i="1"/>
  <c r="T45" i="1"/>
  <c r="AJ59" i="1"/>
  <c r="I190" i="1"/>
  <c r="AJ164" i="1"/>
  <c r="AG95" i="1"/>
  <c r="V30" i="1"/>
  <c r="T94" i="1"/>
  <c r="V96" i="1"/>
  <c r="Z39" i="1"/>
  <c r="S76" i="1"/>
  <c r="I5" i="1"/>
  <c r="I71" i="1"/>
  <c r="AJ52" i="1"/>
  <c r="G29" i="1"/>
  <c r="N82" i="1"/>
  <c r="Y38" i="1"/>
  <c r="N181" i="1"/>
  <c r="AJ191" i="1"/>
  <c r="AI163" i="1"/>
  <c r="Q186" i="1"/>
  <c r="AI17" i="1"/>
  <c r="S10" i="1"/>
  <c r="J166" i="1"/>
  <c r="M81" i="1"/>
  <c r="Q124" i="1"/>
  <c r="U4" i="1"/>
  <c r="T29" i="1"/>
  <c r="Z77" i="1"/>
  <c r="I196" i="1"/>
  <c r="AO59" i="1"/>
  <c r="AJ4" i="1"/>
  <c r="AO150" i="1"/>
  <c r="AO8" i="1"/>
  <c r="I90" i="1"/>
  <c r="I158" i="1"/>
  <c r="Z23" i="1"/>
  <c r="N100" i="1"/>
  <c r="AJ8" i="1"/>
  <c r="AA24" i="1"/>
  <c r="L25" i="1"/>
  <c r="U50" i="1"/>
  <c r="AH85" i="1"/>
  <c r="P144" i="1"/>
  <c r="Z66" i="1"/>
  <c r="Q2" i="1"/>
  <c r="AJ119" i="1"/>
  <c r="X25" i="1"/>
  <c r="AA2" i="1"/>
  <c r="AO215" i="1"/>
  <c r="M193" i="1"/>
  <c r="V107" i="1"/>
  <c r="P15" i="1"/>
  <c r="I68" i="1"/>
  <c r="V16" i="1"/>
  <c r="S107" i="1"/>
  <c r="W108" i="1"/>
  <c r="AA89" i="1"/>
  <c r="AI7" i="1"/>
  <c r="Q19" i="1"/>
  <c r="AR119" i="1"/>
  <c r="M171" i="1"/>
  <c r="AG47" i="1"/>
  <c r="T82" i="1"/>
  <c r="U182" i="1"/>
  <c r="AO142" i="1"/>
  <c r="Q54" i="1"/>
  <c r="T23" i="1"/>
  <c r="N75" i="1"/>
  <c r="K196" i="1"/>
  <c r="L136" i="1"/>
  <c r="AA184" i="1"/>
  <c r="AH31" i="1"/>
  <c r="M15" i="1"/>
  <c r="W71" i="1"/>
  <c r="L123" i="1"/>
  <c r="Q129" i="1"/>
  <c r="Z122" i="1"/>
  <c r="J9" i="1"/>
  <c r="AK181" i="1"/>
  <c r="U59" i="1"/>
  <c r="S33" i="1"/>
  <c r="P75" i="1"/>
  <c r="K63" i="1"/>
  <c r="N158" i="1"/>
  <c r="P33" i="1"/>
  <c r="I115" i="1"/>
  <c r="G55" i="1"/>
  <c r="AB17" i="1"/>
  <c r="O52" i="1"/>
  <c r="N116" i="1"/>
  <c r="U61" i="1"/>
  <c r="AR27" i="1"/>
  <c r="AD25" i="1"/>
  <c r="L190" i="1"/>
  <c r="AH131" i="1"/>
  <c r="H22" i="1"/>
  <c r="P61" i="1"/>
  <c r="U84" i="1"/>
  <c r="T50" i="1"/>
  <c r="V72" i="1"/>
  <c r="AC32" i="1"/>
  <c r="AG7" i="1"/>
  <c r="I215" i="1"/>
  <c r="AK17" i="1"/>
  <c r="Q155" i="1"/>
  <c r="Q122" i="1"/>
  <c r="AH11" i="1"/>
  <c r="I103" i="1"/>
  <c r="AG156" i="1"/>
  <c r="P199" i="1"/>
  <c r="AK18" i="1"/>
  <c r="G76" i="1"/>
  <c r="P130" i="1"/>
  <c r="W73" i="1"/>
  <c r="P122" i="1"/>
  <c r="AH134" i="1"/>
  <c r="W171" i="1"/>
  <c r="AH45" i="1"/>
  <c r="P67" i="1"/>
  <c r="I73" i="1"/>
  <c r="AR121" i="1"/>
  <c r="G89" i="1"/>
  <c r="V182" i="1"/>
  <c r="AD104" i="1"/>
  <c r="O165" i="1"/>
  <c r="AJ86" i="1"/>
  <c r="AN34" i="1"/>
  <c r="T131" i="1"/>
  <c r="AG92" i="1"/>
  <c r="AC205" i="1"/>
  <c r="O158" i="1"/>
  <c r="M76" i="1"/>
  <c r="M35" i="1"/>
  <c r="L184" i="1"/>
  <c r="J39" i="1"/>
  <c r="J108" i="1"/>
  <c r="AK176" i="1"/>
  <c r="N61" i="1"/>
  <c r="AH201" i="1"/>
  <c r="L149" i="1"/>
  <c r="AJ158" i="1"/>
  <c r="Q5" i="1"/>
  <c r="AI2" i="1"/>
  <c r="X157" i="1"/>
  <c r="AN14" i="1"/>
  <c r="P9" i="1"/>
  <c r="AA106" i="1"/>
  <c r="G93" i="1"/>
  <c r="AI88" i="1"/>
  <c r="P160" i="1"/>
  <c r="AA83" i="1"/>
  <c r="AR185" i="1"/>
  <c r="K31" i="1"/>
  <c r="AD154" i="1"/>
  <c r="X9" i="1"/>
  <c r="L189" i="1"/>
  <c r="X150" i="1"/>
  <c r="AC51" i="1"/>
  <c r="P16" i="1"/>
  <c r="O127" i="1"/>
  <c r="U100" i="1"/>
  <c r="L14" i="1"/>
  <c r="K21" i="1"/>
  <c r="V180" i="1"/>
  <c r="AC189" i="1"/>
  <c r="Q84" i="1"/>
  <c r="M132" i="1"/>
  <c r="AD94" i="1"/>
  <c r="AA215" i="1"/>
  <c r="P3" i="1"/>
  <c r="J150" i="1"/>
  <c r="AD156" i="1"/>
  <c r="W30" i="1"/>
  <c r="T172" i="1"/>
  <c r="S104" i="1"/>
  <c r="P166" i="1"/>
  <c r="U190" i="1"/>
  <c r="Z28" i="1"/>
  <c r="AD56" i="1"/>
  <c r="N137" i="1"/>
  <c r="N31" i="1"/>
  <c r="M46" i="1"/>
  <c r="AG134" i="1"/>
  <c r="N136" i="1"/>
  <c r="S69" i="1"/>
  <c r="T179" i="1"/>
  <c r="AG8" i="1"/>
  <c r="M154" i="1"/>
  <c r="AD136" i="1"/>
  <c r="V41" i="1"/>
  <c r="J4" i="1"/>
  <c r="T13" i="1"/>
  <c r="Z43" i="1"/>
  <c r="AH44" i="1"/>
  <c r="O145" i="1"/>
  <c r="K177" i="1"/>
  <c r="AA120" i="1"/>
  <c r="O17" i="1"/>
  <c r="Q56" i="1"/>
  <c r="Z195" i="1"/>
  <c r="V176" i="1"/>
  <c r="M63" i="1"/>
  <c r="O122" i="1"/>
  <c r="S131" i="1"/>
  <c r="AN45" i="1"/>
  <c r="X75" i="1"/>
  <c r="AH28" i="1"/>
  <c r="W55" i="1"/>
  <c r="U57" i="1"/>
  <c r="T7" i="1"/>
  <c r="L93" i="1"/>
  <c r="N196" i="1"/>
  <c r="O176" i="1"/>
  <c r="L178" i="1"/>
  <c r="AC156" i="1"/>
  <c r="K45" i="1"/>
  <c r="J130" i="1"/>
  <c r="AA109" i="1"/>
  <c r="AI105" i="1"/>
  <c r="AH9" i="1"/>
  <c r="M73" i="1"/>
  <c r="K73" i="1"/>
  <c r="AR104" i="1"/>
  <c r="G68" i="1"/>
  <c r="N127" i="1"/>
  <c r="J168" i="1"/>
  <c r="G156" i="1"/>
  <c r="AC19" i="1"/>
  <c r="AN119" i="1"/>
  <c r="L7" i="1"/>
  <c r="I206" i="1"/>
  <c r="V110" i="1"/>
  <c r="S138" i="1"/>
  <c r="I114" i="1"/>
  <c r="AO16" i="1"/>
  <c r="K56" i="1"/>
  <c r="AJ173" i="1"/>
  <c r="M184" i="1"/>
  <c r="AI150" i="1"/>
  <c r="M194" i="1"/>
  <c r="AJ36" i="1"/>
  <c r="Z86" i="1"/>
  <c r="U47" i="1"/>
  <c r="I6" i="1"/>
  <c r="Q181" i="1"/>
  <c r="U107" i="1"/>
  <c r="Q192" i="1"/>
  <c r="AI46" i="1"/>
  <c r="I166" i="1"/>
  <c r="S42" i="1"/>
  <c r="AK119" i="1"/>
  <c r="P44" i="1"/>
  <c r="AR28" i="1"/>
  <c r="L94" i="1"/>
  <c r="Q39" i="1"/>
  <c r="AR86" i="1"/>
  <c r="S47" i="1"/>
  <c r="J33" i="1"/>
  <c r="K23" i="1"/>
  <c r="N13" i="1"/>
  <c r="X17" i="1"/>
  <c r="S95" i="1"/>
  <c r="Q16" i="1"/>
  <c r="X40" i="1"/>
  <c r="Z12" i="1"/>
  <c r="Y51" i="1"/>
  <c r="U86" i="1"/>
  <c r="Z42" i="1"/>
  <c r="K157" i="1"/>
  <c r="AR31" i="1"/>
  <c r="K37" i="1"/>
  <c r="U95" i="1"/>
  <c r="W165" i="1"/>
  <c r="V177" i="1"/>
  <c r="M162" i="1"/>
  <c r="X156" i="1"/>
  <c r="L109" i="1"/>
  <c r="T155" i="1"/>
  <c r="AO136" i="1"/>
  <c r="G43" i="1"/>
  <c r="T138" i="1"/>
  <c r="AO86" i="1"/>
  <c r="I96" i="1"/>
  <c r="S161" i="1"/>
  <c r="I35" i="1"/>
  <c r="Q182" i="1"/>
  <c r="J97" i="1"/>
  <c r="AG130" i="1"/>
  <c r="I104" i="1"/>
  <c r="S160" i="1"/>
  <c r="Y28" i="1"/>
  <c r="X3" i="1"/>
  <c r="G25" i="1"/>
  <c r="AN188" i="1"/>
  <c r="AI178" i="1"/>
  <c r="AC28" i="1"/>
  <c r="G24" i="1"/>
  <c r="G147" i="1"/>
  <c r="Y217" i="1"/>
  <c r="W76" i="1"/>
  <c r="AA115" i="1"/>
  <c r="U3" i="1"/>
  <c r="AK156" i="1"/>
  <c r="AD33" i="1"/>
  <c r="AA176" i="1"/>
  <c r="M197" i="1"/>
  <c r="U66" i="1"/>
  <c r="V147" i="1"/>
  <c r="AR103" i="1"/>
  <c r="K29" i="1"/>
  <c r="Y81" i="1"/>
  <c r="AH215" i="1"/>
  <c r="V66" i="1"/>
  <c r="AO25" i="1"/>
  <c r="AO72" i="1"/>
  <c r="T101" i="1"/>
  <c r="AR55" i="1"/>
  <c r="AG3" i="1"/>
  <c r="J32" i="1"/>
  <c r="W70" i="1"/>
  <c r="M92" i="1"/>
  <c r="U88" i="1"/>
  <c r="AR143" i="1"/>
  <c r="T57" i="1"/>
  <c r="AR162" i="1"/>
  <c r="Z21" i="1"/>
  <c r="AR168" i="1"/>
  <c r="AK153" i="1"/>
  <c r="AJ195" i="1"/>
  <c r="AN46" i="1"/>
  <c r="Y36" i="1"/>
  <c r="AJ28" i="1"/>
  <c r="AK59" i="1"/>
  <c r="Y147" i="1"/>
  <c r="P4" i="1"/>
  <c r="M34" i="1"/>
  <c r="M38" i="1"/>
  <c r="W51" i="1"/>
  <c r="Z16" i="1"/>
  <c r="AI74" i="1"/>
  <c r="P77" i="1"/>
  <c r="I44" i="1"/>
  <c r="N169" i="1"/>
  <c r="T64" i="1"/>
  <c r="O182" i="1"/>
  <c r="AC36" i="1"/>
  <c r="J189" i="1"/>
  <c r="AA156" i="1"/>
  <c r="AA217" i="1"/>
  <c r="W115" i="1"/>
  <c r="AH30" i="1"/>
  <c r="S182" i="1"/>
  <c r="AI21" i="1"/>
  <c r="G184" i="1"/>
  <c r="AH43" i="1"/>
  <c r="P154" i="1"/>
  <c r="Y46" i="1"/>
  <c r="I48" i="1"/>
  <c r="AH10" i="1"/>
  <c r="G116" i="1"/>
  <c r="N101" i="1"/>
  <c r="V13" i="1"/>
  <c r="V23" i="1"/>
  <c r="AA187" i="1"/>
  <c r="AJ205" i="1"/>
  <c r="W138" i="1"/>
  <c r="P42" i="1"/>
  <c r="V137" i="1"/>
  <c r="AJ30" i="1"/>
  <c r="AR186" i="1"/>
  <c r="Z151" i="1"/>
  <c r="T193" i="1"/>
  <c r="U144" i="1"/>
  <c r="AI57" i="1"/>
  <c r="AR192" i="1"/>
  <c r="K78" i="1"/>
  <c r="Q46" i="1"/>
  <c r="AC155" i="1"/>
  <c r="Y122" i="1"/>
  <c r="S64" i="1"/>
  <c r="Z4" i="1"/>
  <c r="Q22" i="1"/>
  <c r="AO193" i="1"/>
  <c r="AD68" i="1"/>
  <c r="T169" i="1"/>
  <c r="M172" i="1"/>
  <c r="AO190" i="1"/>
  <c r="W92" i="1"/>
  <c r="J173" i="1"/>
  <c r="L146" i="1"/>
  <c r="I37" i="1"/>
  <c r="S191" i="1"/>
  <c r="AA32" i="1"/>
  <c r="W178" i="1"/>
  <c r="N150" i="1"/>
  <c r="AR173" i="1"/>
  <c r="Q14" i="1"/>
  <c r="S40" i="1"/>
  <c r="I61" i="1"/>
  <c r="Q179" i="1"/>
  <c r="Q76" i="1"/>
  <c r="K36" i="1"/>
  <c r="AH51" i="1"/>
  <c r="Z67" i="1"/>
  <c r="K158" i="1"/>
  <c r="T92" i="1"/>
  <c r="K101" i="1"/>
  <c r="X8" i="1"/>
  <c r="G80" i="1"/>
  <c r="N212" i="1"/>
  <c r="N195" i="1"/>
  <c r="Y65" i="1"/>
  <c r="Y183" i="1"/>
  <c r="L105" i="1"/>
  <c r="Z79" i="1"/>
  <c r="AA42" i="1"/>
  <c r="V79" i="1"/>
  <c r="AK49" i="1"/>
  <c r="G15" i="1"/>
  <c r="P171" i="1"/>
  <c r="AD47" i="1"/>
  <c r="V59" i="1"/>
  <c r="AG33" i="1"/>
  <c r="AR8" i="1"/>
  <c r="G52" i="1"/>
  <c r="AC171" i="1"/>
  <c r="X109" i="1"/>
  <c r="G11" i="1"/>
  <c r="P145" i="1"/>
  <c r="AD110" i="1"/>
  <c r="AG64" i="1"/>
  <c r="V112" i="1"/>
  <c r="J55" i="1"/>
  <c r="AA129" i="1"/>
  <c r="AK53" i="1"/>
  <c r="Y137" i="1"/>
  <c r="AN37" i="1"/>
  <c r="AN17" i="1"/>
  <c r="O81" i="1"/>
  <c r="AO23" i="1"/>
  <c r="AG54" i="1"/>
  <c r="Y206" i="1"/>
  <c r="S99" i="1"/>
  <c r="J213" i="1"/>
  <c r="S11" i="1"/>
  <c r="Z85" i="1"/>
  <c r="AJ172" i="1"/>
  <c r="Q13" i="1"/>
  <c r="AI148" i="1"/>
  <c r="Q180" i="1"/>
  <c r="AR44" i="1"/>
  <c r="J102" i="1"/>
  <c r="AE47" i="1"/>
  <c r="T89" i="1"/>
  <c r="V122" i="1"/>
  <c r="T170" i="1"/>
  <c r="AD82" i="1"/>
  <c r="AE52" i="1"/>
  <c r="G123" i="1"/>
  <c r="J171" i="1"/>
  <c r="AR58" i="1"/>
  <c r="O51" i="1"/>
  <c r="T158" i="1"/>
  <c r="AH27" i="1"/>
  <c r="M217" i="1"/>
  <c r="X11" i="1"/>
  <c r="AB43" i="1"/>
  <c r="X201" i="1"/>
  <c r="X159" i="1"/>
  <c r="G19" i="1"/>
  <c r="AR54" i="1"/>
  <c r="S124" i="1"/>
  <c r="AA39" i="1"/>
  <c r="S143" i="1"/>
  <c r="AK21" i="1"/>
  <c r="I161" i="1"/>
  <c r="K176" i="1"/>
  <c r="I170" i="1"/>
  <c r="J65" i="1"/>
  <c r="AD27" i="1"/>
  <c r="AD80" i="1"/>
  <c r="AH175" i="1"/>
  <c r="L102" i="1"/>
  <c r="G44" i="1"/>
  <c r="V60" i="1"/>
  <c r="O103" i="1"/>
  <c r="J196" i="1"/>
  <c r="Y90" i="1"/>
  <c r="H32" i="1"/>
  <c r="AO80" i="1"/>
  <c r="M54" i="1"/>
  <c r="AN167" i="1"/>
  <c r="AA123" i="1"/>
  <c r="AH184" i="1"/>
  <c r="AI12" i="1"/>
  <c r="T27" i="1"/>
  <c r="I19" i="1"/>
  <c r="AN150" i="1"/>
  <c r="N22" i="1"/>
  <c r="M179" i="1"/>
  <c r="AR88" i="1"/>
  <c r="AK38" i="1"/>
  <c r="N160" i="1"/>
  <c r="J40" i="1"/>
  <c r="N20" i="1"/>
  <c r="AJ42" i="1"/>
  <c r="U128" i="1"/>
  <c r="O143" i="1"/>
  <c r="AR76" i="1"/>
  <c r="AI149" i="1"/>
  <c r="AN7" i="1"/>
  <c r="P54" i="1"/>
  <c r="V34" i="1"/>
  <c r="M60" i="1"/>
  <c r="S34" i="1"/>
  <c r="M75" i="1"/>
  <c r="AA116" i="1"/>
  <c r="AO132" i="1"/>
  <c r="AN29" i="1"/>
  <c r="X41" i="1"/>
  <c r="AR19" i="1"/>
  <c r="T36" i="1"/>
  <c r="O88" i="1"/>
  <c r="AC169" i="1"/>
  <c r="AJ10" i="1"/>
  <c r="AG35" i="1"/>
  <c r="S57" i="1"/>
  <c r="J136" i="1"/>
  <c r="K151" i="1"/>
  <c r="AB46" i="1"/>
  <c r="U187" i="1"/>
  <c r="I101" i="1"/>
  <c r="AA35" i="1"/>
  <c r="G91" i="1"/>
  <c r="M170" i="1"/>
  <c r="AA167" i="1"/>
  <c r="Y71" i="1"/>
  <c r="J161" i="1"/>
  <c r="W6" i="1"/>
  <c r="O138" i="1"/>
  <c r="Y187" i="1"/>
  <c r="Q45" i="1"/>
  <c r="Y196" i="1"/>
  <c r="W169" i="1"/>
  <c r="V78" i="1"/>
  <c r="W173" i="1"/>
  <c r="AG217" i="1"/>
  <c r="T75" i="1"/>
  <c r="AG10" i="1"/>
  <c r="T168" i="1"/>
  <c r="X31" i="1"/>
  <c r="Y144" i="1"/>
  <c r="AG37" i="1"/>
  <c r="Q53" i="1"/>
  <c r="U103" i="1"/>
  <c r="AC108" i="1"/>
  <c r="T112" i="1"/>
  <c r="AH18" i="1"/>
  <c r="AI172" i="1"/>
  <c r="S94" i="1"/>
  <c r="G53" i="1"/>
  <c r="P111" i="1"/>
  <c r="AI56" i="1"/>
  <c r="AI89" i="1"/>
  <c r="G128" i="1"/>
  <c r="J23" i="1"/>
  <c r="I83" i="1"/>
  <c r="G155" i="1"/>
  <c r="P186" i="1"/>
  <c r="N53" i="1"/>
  <c r="AI153" i="1"/>
  <c r="AK130" i="1"/>
  <c r="Y78" i="1"/>
  <c r="N173" i="1"/>
  <c r="W190" i="1"/>
  <c r="K5" i="1"/>
  <c r="K190" i="1"/>
  <c r="X12" i="1"/>
  <c r="AO48" i="1"/>
  <c r="G125" i="1"/>
  <c r="AN112" i="1"/>
  <c r="AK98" i="1"/>
  <c r="AC56" i="1"/>
  <c r="AC18" i="1"/>
  <c r="S190" i="1"/>
  <c r="P24" i="1"/>
  <c r="Y111" i="1"/>
  <c r="X151" i="1"/>
  <c r="P95" i="1"/>
  <c r="AK103" i="1"/>
  <c r="G151" i="1"/>
  <c r="AR215" i="1"/>
  <c r="AO18" i="1"/>
  <c r="N30" i="1"/>
  <c r="K48" i="1"/>
  <c r="L194" i="1"/>
  <c r="N46" i="1"/>
  <c r="X190" i="1"/>
  <c r="U142" i="1"/>
  <c r="Y136" i="1"/>
  <c r="I42" i="1"/>
  <c r="AE26" i="1"/>
  <c r="AO32" i="1"/>
  <c r="AR61" i="1"/>
  <c r="L12" i="1"/>
  <c r="V149" i="1"/>
  <c r="AA19" i="1"/>
  <c r="X82" i="1"/>
  <c r="G195" i="1"/>
  <c r="L67" i="1"/>
  <c r="AD15" i="1"/>
  <c r="Z63" i="1"/>
  <c r="AA58" i="1"/>
  <c r="I56" i="1"/>
  <c r="L113" i="1"/>
  <c r="Y112" i="1"/>
  <c r="I174" i="1"/>
  <c r="S44" i="1"/>
  <c r="U7" i="1"/>
  <c r="AD4" i="1"/>
  <c r="W54" i="1"/>
  <c r="T128" i="1"/>
  <c r="Q189" i="1"/>
  <c r="AA121" i="1"/>
  <c r="M109" i="1"/>
  <c r="J125" i="1"/>
  <c r="M84" i="1"/>
  <c r="J61" i="1"/>
  <c r="G13" i="1"/>
  <c r="AI5" i="1"/>
  <c r="J118" i="1"/>
  <c r="N140" i="1"/>
  <c r="W152" i="1"/>
  <c r="AA11" i="1"/>
  <c r="Q128" i="1"/>
  <c r="L33" i="1"/>
  <c r="L69" i="1"/>
  <c r="AA56" i="1"/>
  <c r="I40" i="1"/>
  <c r="S71" i="1"/>
  <c r="M5" i="1"/>
  <c r="Y139" i="1"/>
  <c r="P180" i="1"/>
  <c r="W160" i="1"/>
  <c r="AF7" i="1"/>
  <c r="O197" i="1"/>
  <c r="S63" i="1"/>
  <c r="X175" i="1"/>
  <c r="AC6" i="1"/>
  <c r="P56" i="1"/>
  <c r="Z7" i="1"/>
  <c r="O23" i="1"/>
  <c r="X38" i="1"/>
  <c r="AO4" i="1"/>
  <c r="AN103" i="1"/>
  <c r="I50" i="1"/>
  <c r="AH61" i="1"/>
  <c r="U196" i="1"/>
  <c r="Q119" i="1"/>
  <c r="W111" i="1"/>
  <c r="U17" i="1"/>
  <c r="U10" i="1"/>
  <c r="W124" i="1"/>
  <c r="L35" i="1"/>
  <c r="N180" i="1"/>
  <c r="K32" i="1"/>
  <c r="V5" i="1"/>
  <c r="G185" i="1"/>
  <c r="T60" i="1"/>
  <c r="Z175" i="1"/>
  <c r="Z109" i="1"/>
  <c r="V17" i="1"/>
  <c r="AB16" i="1"/>
  <c r="AC44" i="1"/>
  <c r="I135" i="1"/>
  <c r="AD37" i="1"/>
  <c r="K192" i="1"/>
  <c r="AB56" i="1"/>
  <c r="AI130" i="1"/>
  <c r="O107" i="1"/>
  <c r="O121" i="1"/>
  <c r="U194" i="1"/>
  <c r="AK52" i="1"/>
  <c r="AI54" i="1"/>
  <c r="O86" i="1"/>
  <c r="AR25" i="1"/>
  <c r="AA44" i="1"/>
  <c r="Y20" i="1"/>
  <c r="W58" i="1"/>
  <c r="S100" i="1"/>
  <c r="U21" i="1"/>
  <c r="W75" i="1"/>
  <c r="G69" i="1"/>
  <c r="AN66" i="1"/>
  <c r="I142" i="1"/>
  <c r="V194" i="1"/>
  <c r="AF30" i="1"/>
  <c r="AG12" i="1"/>
  <c r="AC98" i="1"/>
  <c r="P55" i="1"/>
  <c r="AK23" i="1"/>
  <c r="K109" i="1"/>
  <c r="K94" i="1"/>
  <c r="AN52" i="1"/>
  <c r="AO35" i="1"/>
  <c r="I87" i="1"/>
  <c r="X37" i="1"/>
  <c r="I176" i="1"/>
  <c r="K97" i="1"/>
  <c r="Z179" i="1"/>
  <c r="J83" i="1"/>
  <c r="U145" i="1"/>
  <c r="AI104" i="1"/>
  <c r="AA28" i="1"/>
  <c r="AI115" i="1"/>
  <c r="S61" i="1"/>
  <c r="AH26" i="1"/>
  <c r="X108" i="1"/>
  <c r="AG30" i="1"/>
  <c r="AD5" i="1"/>
  <c r="AI50" i="1"/>
  <c r="AC54" i="1"/>
  <c r="T52" i="1"/>
  <c r="J58" i="1"/>
  <c r="AD201" i="1"/>
  <c r="AI127" i="1"/>
  <c r="AH13" i="1"/>
  <c r="AJ64" i="1"/>
  <c r="Y91" i="1"/>
  <c r="P8" i="1"/>
  <c r="U146" i="1"/>
  <c r="U18" i="1"/>
  <c r="O131" i="1"/>
  <c r="X155" i="1"/>
  <c r="AJ50" i="1"/>
  <c r="AG56" i="1"/>
  <c r="V80" i="1"/>
  <c r="O109" i="1"/>
  <c r="U168" i="1"/>
  <c r="K113" i="1"/>
  <c r="Y25" i="1"/>
  <c r="W128" i="1"/>
  <c r="AN164" i="1"/>
  <c r="N156" i="1"/>
  <c r="I160" i="1"/>
  <c r="AN169" i="1"/>
  <c r="AA66" i="1"/>
  <c r="AC58" i="1"/>
  <c r="O178" i="1"/>
  <c r="AN13" i="1"/>
  <c r="J80" i="1"/>
  <c r="AJ206" i="1"/>
  <c r="AG65" i="1"/>
  <c r="AO131" i="1"/>
  <c r="S159" i="1"/>
  <c r="AD50" i="1"/>
  <c r="S157" i="1"/>
  <c r="V50" i="1"/>
  <c r="N129" i="1"/>
  <c r="AR10" i="1"/>
  <c r="M49" i="1"/>
  <c r="G30" i="1"/>
  <c r="M157" i="1"/>
  <c r="N19" i="1"/>
  <c r="K111" i="1"/>
  <c r="AK9" i="1"/>
  <c r="U14" i="1"/>
  <c r="P29" i="1"/>
  <c r="AK127" i="1"/>
  <c r="Y199" i="1"/>
  <c r="N65" i="1"/>
  <c r="AH157" i="1"/>
  <c r="T105" i="1"/>
  <c r="P25" i="1"/>
  <c r="I10" i="1"/>
  <c r="AK92" i="1"/>
  <c r="AK192" i="1"/>
  <c r="K6" i="1"/>
  <c r="O65" i="1"/>
  <c r="W28" i="1"/>
  <c r="Y168" i="1"/>
  <c r="AG121" i="1"/>
  <c r="J186" i="1"/>
  <c r="AH122" i="1"/>
  <c r="J140" i="1"/>
  <c r="O152" i="1"/>
  <c r="S183" i="1"/>
  <c r="AR30" i="1"/>
  <c r="M153" i="1"/>
  <c r="M144" i="1"/>
  <c r="AI59" i="1"/>
  <c r="K129" i="1"/>
  <c r="M30" i="1"/>
  <c r="Y15" i="1"/>
  <c r="M43" i="1"/>
  <c r="J90" i="1"/>
  <c r="Q107" i="1"/>
  <c r="J30" i="1"/>
  <c r="AA145" i="1"/>
  <c r="M31" i="1"/>
  <c r="I31" i="1"/>
  <c r="I22" i="1"/>
  <c r="AJ186" i="1"/>
  <c r="T74" i="1"/>
  <c r="AI28" i="1"/>
  <c r="W131" i="1"/>
  <c r="AO47" i="1"/>
  <c r="I89" i="1"/>
  <c r="AD28" i="1"/>
  <c r="V27" i="1"/>
  <c r="N45" i="1"/>
  <c r="Z180" i="1"/>
  <c r="K143" i="1"/>
  <c r="P184" i="1"/>
  <c r="N114" i="1"/>
  <c r="W88" i="1"/>
  <c r="AC50" i="1"/>
  <c r="AO31" i="1"/>
  <c r="AN162" i="1"/>
  <c r="N159" i="1"/>
  <c r="AD150" i="1"/>
  <c r="X20" i="1"/>
  <c r="I59" i="1"/>
  <c r="AI61" i="1"/>
  <c r="S93" i="1"/>
  <c r="M77" i="1"/>
  <c r="N124" i="1"/>
  <c r="S188" i="1"/>
  <c r="S164" i="1"/>
  <c r="AI143" i="1"/>
  <c r="S125" i="1"/>
  <c r="AA94" i="1"/>
  <c r="J114" i="1"/>
  <c r="K67" i="1"/>
  <c r="AR164" i="1"/>
  <c r="J190" i="1"/>
  <c r="M196" i="1"/>
  <c r="Y40" i="1"/>
  <c r="AD215" i="1"/>
  <c r="AI171" i="1"/>
  <c r="L156" i="1"/>
  <c r="T126" i="1"/>
  <c r="O154" i="1"/>
  <c r="AR38" i="1"/>
  <c r="T55" i="1"/>
  <c r="Q65" i="1"/>
  <c r="M32" i="1"/>
  <c r="O144" i="1"/>
  <c r="AJ38" i="1"/>
  <c r="I147" i="1"/>
  <c r="AP2" i="1"/>
  <c r="M78" i="1"/>
  <c r="V52" i="1"/>
  <c r="AK26" i="1"/>
  <c r="M106" i="1"/>
  <c r="Y165" i="1"/>
  <c r="U71" i="1"/>
  <c r="V186" i="1"/>
  <c r="N24" i="1"/>
  <c r="O82" i="1"/>
  <c r="X115" i="1"/>
  <c r="AG20" i="1"/>
  <c r="AH106" i="1"/>
  <c r="Z137" i="1"/>
  <c r="M118" i="1"/>
  <c r="J19" i="1"/>
  <c r="Y181" i="1"/>
  <c r="AJ32" i="1"/>
  <c r="U163" i="1"/>
  <c r="T8" i="1"/>
  <c r="X146" i="1"/>
  <c r="S135" i="1"/>
  <c r="K189" i="1"/>
  <c r="S151" i="1"/>
  <c r="Y179" i="1"/>
  <c r="G58" i="1"/>
  <c r="M6" i="1"/>
  <c r="W212" i="1"/>
  <c r="O11" i="1"/>
  <c r="AF14" i="1"/>
  <c r="AB54" i="1"/>
  <c r="V115" i="1"/>
  <c r="AG68" i="1"/>
  <c r="AJ20" i="1"/>
  <c r="I8" i="1"/>
  <c r="L196" i="1"/>
  <c r="AN97" i="1"/>
  <c r="I128" i="1"/>
  <c r="AC170" i="1"/>
  <c r="AH40" i="1"/>
  <c r="AA64" i="1"/>
  <c r="M90" i="1"/>
  <c r="AA101" i="1"/>
  <c r="U6" i="1"/>
  <c r="J144" i="1"/>
  <c r="J25" i="1"/>
  <c r="K18" i="1"/>
  <c r="J137" i="1"/>
  <c r="I28" i="1"/>
  <c r="Q23" i="1"/>
  <c r="K127" i="1"/>
  <c r="Q18" i="1"/>
  <c r="AN36" i="1"/>
  <c r="AK157" i="1"/>
  <c r="V134" i="1"/>
  <c r="P129" i="1"/>
  <c r="Q215" i="1"/>
  <c r="M53" i="1"/>
  <c r="I148" i="1"/>
  <c r="T116" i="1"/>
  <c r="T146" i="1"/>
  <c r="M55" i="1"/>
  <c r="AO42" i="1"/>
  <c r="AI49" i="1"/>
  <c r="AK34" i="1"/>
  <c r="AG149" i="1"/>
  <c r="O95" i="1"/>
  <c r="Z49" i="1"/>
  <c r="J43" i="1"/>
  <c r="AK81" i="1"/>
  <c r="AO118" i="1"/>
  <c r="AD79" i="1"/>
  <c r="V144" i="1"/>
  <c r="AO53" i="1"/>
  <c r="O78" i="1"/>
  <c r="AJ134" i="1"/>
  <c r="I178" i="1"/>
  <c r="M21" i="1"/>
  <c r="T53" i="1"/>
  <c r="AF18" i="1"/>
  <c r="AH55" i="1"/>
  <c r="AG213" i="1"/>
  <c r="Y74" i="1"/>
  <c r="M36" i="1"/>
  <c r="AK124" i="1"/>
  <c r="AR9" i="1"/>
  <c r="X85" i="1"/>
  <c r="Q190" i="1"/>
  <c r="AH152" i="1"/>
  <c r="I212" i="1"/>
  <c r="K58" i="1"/>
  <c r="S54" i="1"/>
  <c r="W107" i="1"/>
  <c r="AH71" i="1"/>
  <c r="AI35" i="1"/>
  <c r="P116" i="1"/>
  <c r="S155" i="1"/>
  <c r="AA17" i="1"/>
  <c r="U24" i="1"/>
  <c r="I143" i="1"/>
  <c r="P101" i="1"/>
  <c r="B9" i="1" l="1"/>
  <c r="E51" i="12"/>
  <c r="B38" i="1"/>
  <c r="B164" i="1"/>
  <c r="B30" i="1"/>
  <c r="B10" i="1"/>
  <c r="B25" i="1"/>
  <c r="B61" i="1"/>
  <c r="B215" i="1"/>
  <c r="B19" i="1"/>
  <c r="B76" i="1"/>
  <c r="B88" i="1"/>
  <c r="B54" i="1"/>
  <c r="B58" i="1"/>
  <c r="B44" i="1"/>
  <c r="B8" i="1"/>
  <c r="B173" i="1"/>
  <c r="B192" i="1"/>
  <c r="B186" i="1"/>
  <c r="B168" i="1"/>
  <c r="B162" i="1"/>
  <c r="B143" i="1"/>
  <c r="B55" i="1"/>
  <c r="B103" i="1"/>
  <c r="B31" i="1"/>
  <c r="B86" i="1"/>
  <c r="B28" i="1"/>
  <c r="B104" i="1"/>
  <c r="B185" i="1"/>
  <c r="I45" i="12"/>
  <c r="J45" i="12" s="1"/>
  <c r="B121" i="1"/>
  <c r="B27" i="1"/>
  <c r="B119" i="1"/>
  <c r="C50" i="12"/>
  <c r="G46" i="12"/>
  <c r="E117" i="3" s="1"/>
  <c r="F117" i="3" s="1"/>
  <c r="B12" i="1"/>
  <c r="B209" i="1"/>
  <c r="B35" i="1"/>
  <c r="B163" i="1"/>
  <c r="I44" i="12"/>
  <c r="J44" i="12" s="1"/>
  <c r="B45" i="1"/>
  <c r="B24" i="1"/>
  <c r="B101" i="1"/>
  <c r="B169" i="1"/>
  <c r="B41" i="1"/>
  <c r="I43" i="12"/>
  <c r="J43" i="12" s="1"/>
  <c r="B57" i="1"/>
  <c r="G47" i="12"/>
  <c r="C404" i="12" s="1"/>
  <c r="E48" i="12"/>
  <c r="C44" i="12"/>
  <c r="B194" i="1"/>
  <c r="I49" i="12"/>
  <c r="E575" i="3" s="1"/>
  <c r="I575" i="3" s="1"/>
  <c r="B23" i="1"/>
  <c r="B33" i="1"/>
  <c r="C48" i="12"/>
  <c r="E563" i="3" s="1"/>
  <c r="F578" i="3" s="1"/>
  <c r="H578" i="3" s="1"/>
  <c r="B34" i="1"/>
  <c r="B77" i="1"/>
  <c r="B108" i="1"/>
  <c r="B154" i="1"/>
  <c r="C47" i="12"/>
  <c r="C92" i="12" s="1"/>
  <c r="D92" i="12" s="1"/>
  <c r="E92" i="12" s="1"/>
  <c r="B63" i="1"/>
  <c r="B56" i="1"/>
  <c r="B102" i="1"/>
  <c r="B74" i="1"/>
  <c r="B51" i="1"/>
  <c r="B217" i="1"/>
  <c r="B2" i="1"/>
  <c r="C51" i="12"/>
  <c r="B181" i="1"/>
  <c r="B16" i="1"/>
  <c r="B127" i="1"/>
  <c r="B128" i="1"/>
  <c r="I50" i="12"/>
  <c r="E576" i="3" s="1"/>
  <c r="I576" i="3" s="1"/>
  <c r="B132" i="1"/>
  <c r="B6" i="1"/>
  <c r="B11" i="1"/>
  <c r="B92" i="1"/>
  <c r="B43" i="1"/>
  <c r="B170" i="1"/>
  <c r="B191" i="1"/>
  <c r="B70" i="1"/>
  <c r="B206" i="1"/>
  <c r="I46" i="12"/>
  <c r="J46" i="12" s="1"/>
  <c r="B21" i="1"/>
  <c r="B157" i="1"/>
  <c r="B39" i="1"/>
  <c r="G50" i="12"/>
  <c r="B105" i="1"/>
  <c r="B151" i="1"/>
  <c r="B142" i="1"/>
  <c r="B113" i="1"/>
  <c r="B159" i="1"/>
  <c r="B37" i="1"/>
  <c r="B50" i="1"/>
  <c r="B147" i="1"/>
  <c r="I51" i="12"/>
  <c r="E577" i="3" s="1"/>
  <c r="I577" i="3" s="1"/>
  <c r="B7" i="1"/>
  <c r="B196" i="1"/>
  <c r="G51" i="12"/>
  <c r="B150" i="1"/>
  <c r="B123" i="1"/>
  <c r="B165" i="1"/>
  <c r="B118" i="1"/>
  <c r="B5" i="1"/>
  <c r="B13" i="1"/>
  <c r="B18" i="1"/>
  <c r="B32" i="1"/>
  <c r="B40" i="1"/>
  <c r="B135" i="1"/>
  <c r="B112" i="1"/>
  <c r="B182" i="1"/>
  <c r="B20" i="1"/>
  <c r="E46" i="12"/>
  <c r="E116" i="3" s="1"/>
  <c r="F116" i="3" s="1"/>
  <c r="B78" i="1"/>
  <c r="B93" i="1"/>
  <c r="B14" i="1"/>
  <c r="B64" i="1"/>
  <c r="B26" i="1"/>
  <c r="B183" i="1"/>
  <c r="B81" i="1"/>
  <c r="B149" i="1"/>
  <c r="B114" i="1"/>
  <c r="B116" i="1"/>
  <c r="B75" i="1"/>
  <c r="B100" i="1"/>
  <c r="B22" i="1"/>
  <c r="B29" i="1"/>
  <c r="B213" i="1"/>
  <c r="B59" i="1"/>
  <c r="B87" i="1"/>
  <c r="I47" i="12"/>
  <c r="J47" i="12" s="1"/>
  <c r="B47" i="1"/>
  <c r="B152" i="1"/>
  <c r="B124" i="1"/>
  <c r="B98" i="1"/>
  <c r="B140" i="1"/>
  <c r="I52" i="12"/>
  <c r="E578" i="3" s="1"/>
  <c r="I578" i="3" s="1"/>
  <c r="B166" i="1"/>
  <c r="B136" i="1"/>
  <c r="B122" i="1"/>
  <c r="B197" i="1"/>
  <c r="B84" i="1"/>
  <c r="B72" i="1"/>
  <c r="B193" i="1"/>
  <c r="B3" i="1"/>
  <c r="B107" i="1"/>
  <c r="B36" i="1"/>
  <c r="E45" i="12"/>
  <c r="C37" i="12" s="1"/>
  <c r="O86" i="12" s="1"/>
  <c r="O87" i="12" s="1"/>
  <c r="B176" i="1"/>
  <c r="B138" i="1"/>
  <c r="B212" i="1"/>
  <c r="B161" i="1"/>
  <c r="B201" i="1"/>
  <c r="E49" i="12"/>
  <c r="C184" i="12" s="1"/>
  <c r="C185" i="12" s="1"/>
  <c r="Q3" i="12" s="1"/>
  <c r="Q10" i="12" s="1"/>
  <c r="B158" i="1"/>
  <c r="B139" i="1"/>
  <c r="B91" i="1"/>
  <c r="B155" i="1"/>
  <c r="B53" i="1"/>
  <c r="G45" i="12"/>
  <c r="L89" i="12" s="1"/>
  <c r="E135" i="12" s="1"/>
  <c r="B110" i="1"/>
  <c r="B49" i="1"/>
  <c r="E47" i="12"/>
  <c r="C403" i="12" s="1"/>
  <c r="E52" i="12"/>
  <c r="O88" i="12" s="1"/>
  <c r="B190" i="1"/>
  <c r="B79" i="1"/>
  <c r="B73" i="1"/>
  <c r="B131" i="1"/>
  <c r="E50" i="12"/>
  <c r="B160" i="1"/>
  <c r="B80" i="1"/>
  <c r="B17" i="1"/>
  <c r="B106" i="1"/>
  <c r="B99" i="1"/>
  <c r="B199" i="1"/>
  <c r="B174" i="1"/>
  <c r="B66" i="1"/>
  <c r="B153" i="1"/>
  <c r="B120" i="1"/>
  <c r="B129" i="1"/>
  <c r="B146" i="1"/>
  <c r="B97" i="1"/>
  <c r="B144" i="1"/>
  <c r="B71" i="1"/>
  <c r="C46" i="12"/>
  <c r="B52" i="1"/>
  <c r="B42" i="1"/>
  <c r="B109" i="1"/>
  <c r="B95" i="1"/>
  <c r="B126" i="1"/>
  <c r="B145" i="1"/>
  <c r="B178" i="1"/>
  <c r="B133" i="1"/>
  <c r="B48" i="1"/>
  <c r="B167" i="1"/>
  <c r="B188" i="1"/>
  <c r="B177" i="1"/>
  <c r="B200" i="1"/>
  <c r="B189" i="1"/>
  <c r="B69" i="1"/>
  <c r="B171" i="1"/>
  <c r="B205" i="1"/>
  <c r="B125" i="1"/>
  <c r="G48" i="12"/>
  <c r="B85" i="1"/>
  <c r="B111" i="1"/>
  <c r="B89" i="1"/>
  <c r="B67" i="1"/>
  <c r="B134" i="1"/>
  <c r="B172" i="1"/>
  <c r="B187" i="1"/>
  <c r="B90" i="1"/>
  <c r="B82" i="1"/>
  <c r="B96" i="1"/>
  <c r="B4" i="1"/>
  <c r="B65" i="1"/>
  <c r="I53" i="12"/>
  <c r="E579" i="3" s="1"/>
  <c r="I579" i="3" s="1"/>
  <c r="B137" i="1"/>
  <c r="B148" i="1"/>
  <c r="B211" i="1"/>
  <c r="B130" i="1"/>
  <c r="B156" i="1"/>
  <c r="B15" i="1"/>
  <c r="B180" i="1"/>
  <c r="B195" i="1"/>
  <c r="B141" i="1"/>
  <c r="B184" i="1"/>
  <c r="B175" i="1"/>
  <c r="B117" i="1"/>
  <c r="B68" i="1"/>
  <c r="B83" i="1"/>
  <c r="B46" i="1"/>
  <c r="B179" i="1"/>
  <c r="C45" i="12"/>
  <c r="D63" i="12" s="1"/>
  <c r="G7" i="12" s="1"/>
  <c r="B60" i="1"/>
  <c r="B115" i="1"/>
  <c r="B94" i="1"/>
  <c r="O83" i="12"/>
  <c r="C6" i="12"/>
  <c r="C319" i="12"/>
  <c r="D319" i="12" s="1"/>
  <c r="B37" i="12"/>
  <c r="N83" i="12"/>
  <c r="P83" i="12"/>
  <c r="C320" i="12"/>
  <c r="D320" i="12" s="1"/>
  <c r="B38" i="12"/>
  <c r="Q83" i="12"/>
  <c r="C7" i="12"/>
  <c r="O90" i="12" l="1"/>
  <c r="O91" i="12" s="1"/>
  <c r="F575" i="3"/>
  <c r="H575" i="3" s="1"/>
  <c r="D254" i="12"/>
  <c r="C91" i="12"/>
  <c r="D91" i="12" s="1"/>
  <c r="E91" i="12" s="1"/>
  <c r="F577" i="3"/>
  <c r="H577" i="3" s="1"/>
  <c r="J577" i="3" s="1"/>
  <c r="J51" i="12" s="1"/>
  <c r="I117" i="12"/>
  <c r="F576" i="3"/>
  <c r="H576" i="3" s="1"/>
  <c r="I70" i="12"/>
  <c r="I75" i="12"/>
  <c r="I74" i="12"/>
  <c r="Q84" i="12"/>
  <c r="Q92" i="12" s="1"/>
  <c r="C230" i="12"/>
  <c r="G355" i="12"/>
  <c r="G254" i="12"/>
  <c r="C292" i="12"/>
  <c r="D355" i="12"/>
  <c r="I118" i="12"/>
  <c r="F579" i="3"/>
  <c r="H579" i="3" s="1"/>
  <c r="J575" i="3"/>
  <c r="J49" i="12" s="1"/>
  <c r="J576" i="3"/>
  <c r="J50" i="12" s="1"/>
  <c r="I72" i="12"/>
  <c r="H72" i="12"/>
  <c r="J87" i="12"/>
  <c r="C133" i="12" s="1"/>
  <c r="I73" i="12"/>
  <c r="H74" i="12"/>
  <c r="I71" i="12"/>
  <c r="H76" i="12"/>
  <c r="H75" i="12"/>
  <c r="J89" i="12"/>
  <c r="C135" i="12" s="1"/>
  <c r="C231" i="12"/>
  <c r="H70" i="12"/>
  <c r="H73" i="12"/>
  <c r="J579" i="3"/>
  <c r="J53" i="12" s="1"/>
  <c r="C38" i="12"/>
  <c r="Q86" i="12" s="1"/>
  <c r="Q87" i="12" s="1"/>
  <c r="Q90" i="12" s="1"/>
  <c r="Q91" i="12" s="1"/>
  <c r="H71" i="12"/>
  <c r="J578" i="3"/>
  <c r="J52" i="12" s="1"/>
  <c r="J79" i="12" s="1"/>
  <c r="N79" i="12" s="1"/>
  <c r="O79" i="12" s="1"/>
  <c r="P79" i="12" s="1"/>
  <c r="C86" i="12"/>
  <c r="D86" i="12" s="1"/>
  <c r="E86" i="12" s="1"/>
  <c r="C88" i="12"/>
  <c r="D88" i="12" s="1"/>
  <c r="E88" i="12" s="1"/>
  <c r="C90" i="12"/>
  <c r="D90" i="12" s="1"/>
  <c r="E90" i="12" s="1"/>
  <c r="C89" i="12"/>
  <c r="D89" i="12" s="1"/>
  <c r="E89" i="12" s="1"/>
  <c r="G585" i="3"/>
  <c r="E588" i="3" s="1"/>
  <c r="E601" i="3" s="1"/>
  <c r="C87" i="12"/>
  <c r="D87" i="12" s="1"/>
  <c r="E87" i="12" s="1"/>
  <c r="M3" i="12"/>
  <c r="M4" i="12"/>
  <c r="H86" i="12"/>
  <c r="H89" i="12" s="1"/>
  <c r="M5" i="12"/>
  <c r="M6" i="12"/>
  <c r="J117" i="12"/>
  <c r="E44" i="12" s="1"/>
  <c r="G248" i="12" s="1"/>
  <c r="O92" i="12" l="1"/>
  <c r="J70" i="12"/>
  <c r="C229" i="12"/>
  <c r="D229" i="12" s="1"/>
  <c r="C235" i="12" s="1"/>
  <c r="C236" i="12" s="1"/>
  <c r="C100" i="12"/>
  <c r="C144" i="12" s="1"/>
  <c r="J72" i="12"/>
  <c r="N72" i="12" s="1"/>
  <c r="O72" i="12" s="1"/>
  <c r="P72" i="12" s="1"/>
  <c r="L87" i="12"/>
  <c r="E133" i="12" s="1"/>
  <c r="J80" i="12"/>
  <c r="N80" i="12" s="1"/>
  <c r="O80" i="12" s="1"/>
  <c r="P80" i="12" s="1"/>
  <c r="L88" i="12"/>
  <c r="F92" i="12"/>
  <c r="E137" i="12"/>
  <c r="C137" i="12"/>
  <c r="C386" i="12"/>
  <c r="J78" i="12"/>
  <c r="N78" i="12" s="1"/>
  <c r="O78" i="12" s="1"/>
  <c r="P78" i="12" s="1"/>
  <c r="L90" i="12"/>
  <c r="E136" i="12" s="1"/>
  <c r="J73" i="12"/>
  <c r="N73" i="12" s="1"/>
  <c r="O73" i="12" s="1"/>
  <c r="P73" i="12" s="1"/>
  <c r="L91" i="12"/>
  <c r="F91" i="12"/>
  <c r="M249" i="12"/>
  <c r="M350" i="12" s="1"/>
  <c r="J90" i="12"/>
  <c r="C136" i="12" s="1"/>
  <c r="F90" i="12"/>
  <c r="C294" i="12"/>
  <c r="N594" i="3" s="1"/>
  <c r="S589" i="3" s="1"/>
  <c r="P598" i="3" s="1"/>
  <c r="N592" i="3"/>
  <c r="O592" i="3" s="1"/>
  <c r="N597" i="3" s="1"/>
  <c r="O598" i="3" s="1"/>
  <c r="J91" i="12"/>
  <c r="F88" i="12"/>
  <c r="G249" i="12"/>
  <c r="G350" i="12" s="1"/>
  <c r="J76" i="12"/>
  <c r="N76" i="12" s="1"/>
  <c r="O76" i="12" s="1"/>
  <c r="P76" i="12" s="1"/>
  <c r="G250" i="12" s="1"/>
  <c r="C121" i="12"/>
  <c r="C122" i="12" s="1"/>
  <c r="J77" i="12"/>
  <c r="N77" i="12" s="1"/>
  <c r="O77" i="12" s="1"/>
  <c r="P77" i="12" s="1"/>
  <c r="C165" i="12"/>
  <c r="C166" i="12" s="1"/>
  <c r="J74" i="12"/>
  <c r="N74" i="12" s="1"/>
  <c r="O74" i="12" s="1"/>
  <c r="P74" i="12" s="1"/>
  <c r="J249" i="12"/>
  <c r="J350" i="12" s="1"/>
  <c r="F86" i="12"/>
  <c r="G86" i="12" s="1"/>
  <c r="F87" i="12"/>
  <c r="D249" i="12"/>
  <c r="D350" i="12" s="1"/>
  <c r="I100" i="12"/>
  <c r="I144" i="12" s="1"/>
  <c r="C134" i="12"/>
  <c r="J81" i="12"/>
  <c r="N81" i="12" s="1"/>
  <c r="O81" i="12" s="1"/>
  <c r="P81" i="12" s="1"/>
  <c r="J75" i="12"/>
  <c r="N75" i="12" s="1"/>
  <c r="O75" i="12" s="1"/>
  <c r="P75" i="12" s="1"/>
  <c r="C282" i="12"/>
  <c r="D282" i="12" s="1"/>
  <c r="E282" i="12" s="1"/>
  <c r="F282" i="12" s="1"/>
  <c r="C375" i="12" s="1"/>
  <c r="F89" i="12"/>
  <c r="G89" i="12" s="1"/>
  <c r="J71" i="12"/>
  <c r="N71" i="12" s="1"/>
  <c r="O71" i="12" s="1"/>
  <c r="P71" i="12" s="1"/>
  <c r="C203" i="12"/>
  <c r="D203" i="12" s="1"/>
  <c r="D205" i="12" s="1"/>
  <c r="E609" i="3"/>
  <c r="E622" i="3" s="1"/>
  <c r="F100" i="12"/>
  <c r="F144" i="12" s="1"/>
  <c r="L100" i="12"/>
  <c r="L144" i="12" s="1"/>
  <c r="I609" i="3"/>
  <c r="I626" i="3" s="1"/>
  <c r="I643" i="3" s="1"/>
  <c r="I656" i="3" s="1"/>
  <c r="N70" i="12"/>
  <c r="O70" i="12" s="1"/>
  <c r="P70" i="12" s="1"/>
  <c r="L102" i="12" s="1"/>
  <c r="L146" i="12" s="1"/>
  <c r="G588" i="3"/>
  <c r="G601" i="3" s="1"/>
  <c r="I588" i="3"/>
  <c r="I601" i="3" s="1"/>
  <c r="E134" i="12"/>
  <c r="H588" i="3"/>
  <c r="H601" i="3" s="1"/>
  <c r="C274" i="12"/>
  <c r="C384" i="12" s="1"/>
  <c r="J88" i="12"/>
  <c r="J86" i="12" s="1"/>
  <c r="J588" i="3"/>
  <c r="J601" i="3" s="1"/>
  <c r="F588" i="3"/>
  <c r="F601" i="3" s="1"/>
  <c r="H609" i="3"/>
  <c r="H622" i="3" s="1"/>
  <c r="J609" i="3"/>
  <c r="J626" i="3" s="1"/>
  <c r="J639" i="3" s="1"/>
  <c r="G729" i="3"/>
  <c r="F732" i="3" s="1"/>
  <c r="F770" i="3" s="1"/>
  <c r="F787" i="3" s="1"/>
  <c r="F609" i="3"/>
  <c r="F626" i="3" s="1"/>
  <c r="F639" i="3" s="1"/>
  <c r="G609" i="3"/>
  <c r="H92" i="12"/>
  <c r="H87" i="12"/>
  <c r="H91" i="12"/>
  <c r="H90" i="12"/>
  <c r="G90" i="12" s="1"/>
  <c r="H88" i="12"/>
  <c r="G43" i="12"/>
  <c r="J248" i="12" s="1"/>
  <c r="J349" i="12" s="1"/>
  <c r="G44" i="12"/>
  <c r="F143" i="12"/>
  <c r="F99" i="12"/>
  <c r="E43" i="12"/>
  <c r="P592" i="3"/>
  <c r="N598" i="3" s="1"/>
  <c r="L86" i="12"/>
  <c r="C373" i="12"/>
  <c r="G349" i="12"/>
  <c r="E626" i="3" l="1"/>
  <c r="E639" i="3" s="1"/>
  <c r="P638" i="3"/>
  <c r="Q638" i="3" s="1"/>
  <c r="M641" i="3" s="1"/>
  <c r="D364" i="12" s="1"/>
  <c r="G92" i="12"/>
  <c r="Q598" i="3"/>
  <c r="L92" i="12"/>
  <c r="L105" i="12" s="1"/>
  <c r="I105" i="12" s="1"/>
  <c r="F38" i="12" s="1"/>
  <c r="G91" i="12"/>
  <c r="I660" i="3"/>
  <c r="I673" i="3" s="1"/>
  <c r="J92" i="12"/>
  <c r="F105" i="12" s="1"/>
  <c r="C105" i="12" s="1"/>
  <c r="F37" i="12" s="1"/>
  <c r="C101" i="12"/>
  <c r="C145" i="12" s="1"/>
  <c r="F101" i="12"/>
  <c r="F145" i="12" s="1"/>
  <c r="M250" i="12"/>
  <c r="I101" i="12"/>
  <c r="I145" i="12" s="1"/>
  <c r="L101" i="12"/>
  <c r="L145" i="12" s="1"/>
  <c r="D250" i="12"/>
  <c r="D351" i="12" s="1"/>
  <c r="E351" i="12" s="1"/>
  <c r="J250" i="12"/>
  <c r="J252" i="12" s="1"/>
  <c r="D251" i="12"/>
  <c r="E251" i="12" s="1"/>
  <c r="K251" i="12" s="1"/>
  <c r="J251" i="12"/>
  <c r="G88" i="12"/>
  <c r="G732" i="3"/>
  <c r="G745" i="3" s="1"/>
  <c r="C102" i="12"/>
  <c r="C146" i="12" s="1"/>
  <c r="M251" i="12"/>
  <c r="G87" i="12"/>
  <c r="C387" i="12"/>
  <c r="G252" i="12"/>
  <c r="I622" i="3"/>
  <c r="G251" i="12"/>
  <c r="G143" i="12"/>
  <c r="F102" i="12"/>
  <c r="F146" i="12" s="1"/>
  <c r="E732" i="3"/>
  <c r="E753" i="3" s="1"/>
  <c r="E766" i="3" s="1"/>
  <c r="C335" i="12"/>
  <c r="K601" i="3"/>
  <c r="E695" i="3" s="1"/>
  <c r="C296" i="12" s="1"/>
  <c r="I102" i="12"/>
  <c r="I146" i="12" s="1"/>
  <c r="I732" i="3"/>
  <c r="I753" i="3" s="1"/>
  <c r="I766" i="3" s="1"/>
  <c r="F753" i="3"/>
  <c r="F766" i="3" s="1"/>
  <c r="H732" i="3"/>
  <c r="H770" i="3" s="1"/>
  <c r="J732" i="3"/>
  <c r="J753" i="3" s="1"/>
  <c r="J766" i="3" s="1"/>
  <c r="I639" i="3"/>
  <c r="C275" i="12"/>
  <c r="H626" i="3"/>
  <c r="H639" i="3" s="1"/>
  <c r="F745" i="3"/>
  <c r="J643" i="3"/>
  <c r="J660" i="3" s="1"/>
  <c r="J673" i="3" s="1"/>
  <c r="J622" i="3"/>
  <c r="F622" i="3"/>
  <c r="F643" i="3"/>
  <c r="F660" i="3" s="1"/>
  <c r="F673" i="3" s="1"/>
  <c r="G622" i="3"/>
  <c r="G626" i="3"/>
  <c r="I143" i="12"/>
  <c r="J143" i="12" s="1"/>
  <c r="I99" i="12"/>
  <c r="E643" i="3"/>
  <c r="E660" i="3" s="1"/>
  <c r="E673" i="3" s="1"/>
  <c r="M248" i="12"/>
  <c r="M349" i="12" s="1"/>
  <c r="L99" i="12"/>
  <c r="L143" i="12"/>
  <c r="M143" i="12" s="1"/>
  <c r="C143" i="12"/>
  <c r="D143" i="12" s="1"/>
  <c r="C99" i="12"/>
  <c r="D248" i="12"/>
  <c r="D349" i="12" s="1"/>
  <c r="F783" i="3"/>
  <c r="F800" i="3"/>
  <c r="F804" i="3"/>
  <c r="M600" i="3"/>
  <c r="D263" i="12" s="1"/>
  <c r="E263" i="12"/>
  <c r="I677" i="3" l="1"/>
  <c r="I690" i="3" s="1"/>
  <c r="F103" i="12"/>
  <c r="G253" i="12"/>
  <c r="E364" i="12"/>
  <c r="F147" i="12"/>
  <c r="L103" i="12"/>
  <c r="L104" i="12" s="1"/>
  <c r="L111" i="12" s="1"/>
  <c r="M111" i="12" s="1"/>
  <c r="L147" i="12"/>
  <c r="L148" i="12" s="1"/>
  <c r="L154" i="12" s="1"/>
  <c r="I147" i="12"/>
  <c r="I148" i="12" s="1"/>
  <c r="I153" i="12" s="1"/>
  <c r="I103" i="12"/>
  <c r="I104" i="12" s="1"/>
  <c r="I107" i="12" s="1"/>
  <c r="J107" i="12" s="1"/>
  <c r="C103" i="12"/>
  <c r="C104" i="12" s="1"/>
  <c r="C112" i="12" s="1"/>
  <c r="D112" i="12" s="1"/>
  <c r="C147" i="12"/>
  <c r="C148" i="12" s="1"/>
  <c r="C154" i="12" s="1"/>
  <c r="E250" i="12"/>
  <c r="N250" i="12" s="1"/>
  <c r="N252" i="12" s="1"/>
  <c r="E745" i="3"/>
  <c r="G770" i="3"/>
  <c r="G787" i="3" s="1"/>
  <c r="E770" i="3"/>
  <c r="E783" i="3" s="1"/>
  <c r="G753" i="3"/>
  <c r="G766" i="3" s="1"/>
  <c r="D352" i="12"/>
  <c r="G352" i="12" s="1"/>
  <c r="J253" i="12"/>
  <c r="E603" i="3"/>
  <c r="F148" i="12"/>
  <c r="F151" i="12" s="1"/>
  <c r="F104" i="12"/>
  <c r="F107" i="12" s="1"/>
  <c r="G107" i="12" s="1"/>
  <c r="J745" i="3"/>
  <c r="J770" i="3"/>
  <c r="J783" i="3" s="1"/>
  <c r="H753" i="3"/>
  <c r="H766" i="3" s="1"/>
  <c r="H745" i="3"/>
  <c r="I770" i="3"/>
  <c r="I783" i="3" s="1"/>
  <c r="I745" i="3"/>
  <c r="H643" i="3"/>
  <c r="H656" i="3" s="1"/>
  <c r="K622" i="3"/>
  <c r="E696" i="3" s="1"/>
  <c r="F696" i="3" s="1"/>
  <c r="G696" i="3" s="1"/>
  <c r="J656" i="3"/>
  <c r="J677" i="3"/>
  <c r="J690" i="3" s="1"/>
  <c r="F656" i="3"/>
  <c r="F677" i="3"/>
  <c r="F690" i="3" s="1"/>
  <c r="G643" i="3"/>
  <c r="G639" i="3"/>
  <c r="K639" i="3" s="1"/>
  <c r="E697" i="3" s="1"/>
  <c r="E677" i="3"/>
  <c r="E690" i="3" s="1"/>
  <c r="E656" i="3"/>
  <c r="M252" i="12"/>
  <c r="M253" i="12" s="1"/>
  <c r="D252" i="12"/>
  <c r="D253" i="12" s="1"/>
  <c r="N251" i="12"/>
  <c r="H251" i="12"/>
  <c r="L109" i="12"/>
  <c r="M109" i="12" s="1"/>
  <c r="L108" i="12"/>
  <c r="M108" i="12" s="1"/>
  <c r="D353" i="12"/>
  <c r="M351" i="12"/>
  <c r="M353" i="12" s="1"/>
  <c r="J351" i="12"/>
  <c r="J353" i="12" s="1"/>
  <c r="G351" i="12"/>
  <c r="G353" i="12" s="1"/>
  <c r="L152" i="12"/>
  <c r="H783" i="3"/>
  <c r="H787" i="3"/>
  <c r="J263" i="12"/>
  <c r="M263" i="12"/>
  <c r="G263" i="12"/>
  <c r="K364" i="12"/>
  <c r="H364" i="12"/>
  <c r="N364" i="12"/>
  <c r="F817" i="3"/>
  <c r="F821" i="3"/>
  <c r="F834" i="3" s="1"/>
  <c r="M364" i="12"/>
  <c r="J364" i="12"/>
  <c r="G364" i="12"/>
  <c r="K351" i="12"/>
  <c r="K353" i="12" s="1"/>
  <c r="E353" i="12"/>
  <c r="H351" i="12"/>
  <c r="H353" i="12" s="1"/>
  <c r="N351" i="12"/>
  <c r="N353" i="12" s="1"/>
  <c r="H263" i="12"/>
  <c r="K263" i="12"/>
  <c r="N263" i="12"/>
  <c r="C239" i="12"/>
  <c r="C214" i="12"/>
  <c r="L151" i="12" l="1"/>
  <c r="L156" i="12"/>
  <c r="L107" i="12"/>
  <c r="M107" i="12" s="1"/>
  <c r="F110" i="12"/>
  <c r="G110" i="12" s="1"/>
  <c r="L153" i="12"/>
  <c r="H250" i="12"/>
  <c r="H252" i="12" s="1"/>
  <c r="L155" i="12"/>
  <c r="E252" i="12"/>
  <c r="E253" i="12" s="1"/>
  <c r="D257" i="12" s="1"/>
  <c r="L150" i="12"/>
  <c r="L106" i="12"/>
  <c r="M106" i="12" s="1"/>
  <c r="G118" i="12" s="1"/>
  <c r="G123" i="12" s="1"/>
  <c r="L112" i="12"/>
  <c r="M112" i="12" s="1"/>
  <c r="L110" i="12"/>
  <c r="M110" i="12" s="1"/>
  <c r="G783" i="3"/>
  <c r="K783" i="3" s="1"/>
  <c r="E721" i="3" s="1"/>
  <c r="K250" i="12"/>
  <c r="K252" i="12" s="1"/>
  <c r="K253" i="12" s="1"/>
  <c r="J259" i="12" s="1"/>
  <c r="K745" i="3"/>
  <c r="F108" i="12"/>
  <c r="G108" i="12" s="1"/>
  <c r="F109" i="12"/>
  <c r="G109" i="12" s="1"/>
  <c r="F112" i="12"/>
  <c r="G112" i="12" s="1"/>
  <c r="D354" i="12"/>
  <c r="C153" i="12"/>
  <c r="C152" i="12"/>
  <c r="E787" i="3"/>
  <c r="E800" i="3" s="1"/>
  <c r="C155" i="12"/>
  <c r="F106" i="12"/>
  <c r="G106" i="12" s="1"/>
  <c r="D118" i="12" s="1"/>
  <c r="D123" i="12" s="1"/>
  <c r="C156" i="12"/>
  <c r="C151" i="12"/>
  <c r="F111" i="12"/>
  <c r="G111" i="12" s="1"/>
  <c r="I109" i="12"/>
  <c r="J109" i="12" s="1"/>
  <c r="C150" i="12"/>
  <c r="E352" i="12"/>
  <c r="K352" i="12" s="1"/>
  <c r="K354" i="12" s="1"/>
  <c r="K766" i="3"/>
  <c r="E720" i="3" s="1"/>
  <c r="J352" i="12"/>
  <c r="J354" i="12" s="1"/>
  <c r="C110" i="12"/>
  <c r="D110" i="12" s="1"/>
  <c r="I787" i="3"/>
  <c r="I804" i="3" s="1"/>
  <c r="M352" i="12"/>
  <c r="M354" i="12" s="1"/>
  <c r="C108" i="12"/>
  <c r="D108" i="12" s="1"/>
  <c r="I155" i="12"/>
  <c r="G354" i="12"/>
  <c r="I154" i="12"/>
  <c r="I110" i="12"/>
  <c r="J110" i="12" s="1"/>
  <c r="C109" i="12"/>
  <c r="D109" i="12" s="1"/>
  <c r="H660" i="3"/>
  <c r="H673" i="3" s="1"/>
  <c r="F154" i="12"/>
  <c r="I156" i="12"/>
  <c r="F153" i="12"/>
  <c r="I106" i="12"/>
  <c r="J106" i="12" s="1"/>
  <c r="F118" i="12" s="1"/>
  <c r="F123" i="12" s="1"/>
  <c r="I150" i="12"/>
  <c r="I112" i="12"/>
  <c r="J112" i="12" s="1"/>
  <c r="I111" i="12"/>
  <c r="J111" i="12" s="1"/>
  <c r="I152" i="12"/>
  <c r="F152" i="12"/>
  <c r="J787" i="3"/>
  <c r="J804" i="3" s="1"/>
  <c r="F155" i="12"/>
  <c r="C106" i="12"/>
  <c r="D106" i="12" s="1"/>
  <c r="C118" i="12" s="1"/>
  <c r="C123" i="12" s="1"/>
  <c r="I151" i="12"/>
  <c r="C111" i="12"/>
  <c r="D111" i="12" s="1"/>
  <c r="F156" i="12"/>
  <c r="C107" i="12"/>
  <c r="D107" i="12" s="1"/>
  <c r="I108" i="12"/>
  <c r="J108" i="12" s="1"/>
  <c r="F150" i="12"/>
  <c r="F697" i="3"/>
  <c r="G697" i="3" s="1"/>
  <c r="G656" i="3"/>
  <c r="K656" i="3" s="1"/>
  <c r="E698" i="3" s="1"/>
  <c r="F698" i="3" s="1"/>
  <c r="G660" i="3"/>
  <c r="N253" i="12"/>
  <c r="M260" i="12" s="1"/>
  <c r="H253" i="12"/>
  <c r="G260" i="12" s="1"/>
  <c r="D259" i="12"/>
  <c r="D261" i="12"/>
  <c r="D255" i="12"/>
  <c r="C271" i="12" s="1"/>
  <c r="D258" i="12"/>
  <c r="D256" i="12"/>
  <c r="E747" i="3"/>
  <c r="E719" i="3"/>
  <c r="C374" i="12" s="1"/>
  <c r="G800" i="3"/>
  <c r="G804" i="3"/>
  <c r="H800" i="3"/>
  <c r="H804" i="3"/>
  <c r="J255" i="12"/>
  <c r="J258" i="12"/>
  <c r="J261" i="12"/>
  <c r="J257" i="12"/>
  <c r="J260" i="12"/>
  <c r="J256" i="12"/>
  <c r="C334" i="12"/>
  <c r="C306" i="12"/>
  <c r="C238" i="12"/>
  <c r="D260" i="12" l="1"/>
  <c r="M113" i="12"/>
  <c r="E804" i="3"/>
  <c r="G113" i="12"/>
  <c r="I800" i="3"/>
  <c r="F721" i="3"/>
  <c r="E354" i="12"/>
  <c r="D361" i="12" s="1"/>
  <c r="H352" i="12"/>
  <c r="H354" i="12" s="1"/>
  <c r="G362" i="12" s="1"/>
  <c r="N352" i="12"/>
  <c r="N354" i="12" s="1"/>
  <c r="M359" i="12" s="1"/>
  <c r="C132" i="12"/>
  <c r="C138" i="12" s="1"/>
  <c r="C149" i="12" s="1"/>
  <c r="D153" i="12" s="1"/>
  <c r="M257" i="12"/>
  <c r="G257" i="12"/>
  <c r="H677" i="3"/>
  <c r="H690" i="3" s="1"/>
  <c r="J113" i="12"/>
  <c r="M256" i="12"/>
  <c r="D113" i="12"/>
  <c r="E132" i="12"/>
  <c r="E138" i="12" s="1"/>
  <c r="F40" i="12" s="1"/>
  <c r="M258" i="12"/>
  <c r="M255" i="12"/>
  <c r="G271" i="12" s="1"/>
  <c r="J800" i="3"/>
  <c r="K800" i="3" s="1"/>
  <c r="E722" i="3" s="1"/>
  <c r="F722" i="3" s="1"/>
  <c r="M259" i="12"/>
  <c r="G698" i="3"/>
  <c r="G677" i="3"/>
  <c r="G690" i="3" s="1"/>
  <c r="G673" i="3"/>
  <c r="K673" i="3" s="1"/>
  <c r="E699" i="3" s="1"/>
  <c r="F699" i="3" s="1"/>
  <c r="G256" i="12"/>
  <c r="G255" i="12"/>
  <c r="D271" i="12" s="1"/>
  <c r="D301" i="12" s="1"/>
  <c r="M261" i="12"/>
  <c r="J356" i="12"/>
  <c r="F381" i="12" s="1"/>
  <c r="G261" i="12"/>
  <c r="G259" i="12"/>
  <c r="G258" i="12"/>
  <c r="G361" i="12"/>
  <c r="G358" i="12"/>
  <c r="M361" i="12"/>
  <c r="D262" i="12"/>
  <c r="I817" i="3"/>
  <c r="I821" i="3"/>
  <c r="I834" i="3" s="1"/>
  <c r="H817" i="3"/>
  <c r="H821" i="3"/>
  <c r="H834" i="3" s="1"/>
  <c r="E821" i="3"/>
  <c r="E834" i="3" s="1"/>
  <c r="E817" i="3"/>
  <c r="G817" i="3"/>
  <c r="G821" i="3"/>
  <c r="G834" i="3" s="1"/>
  <c r="G357" i="12"/>
  <c r="M360" i="12"/>
  <c r="G360" i="12"/>
  <c r="M356" i="12"/>
  <c r="G381" i="12" s="1"/>
  <c r="J821" i="3"/>
  <c r="J834" i="3" s="1"/>
  <c r="J817" i="3"/>
  <c r="F720" i="3"/>
  <c r="G720" i="3" s="1"/>
  <c r="J360" i="12"/>
  <c r="J362" i="12"/>
  <c r="G356" i="12"/>
  <c r="D381" i="12" s="1"/>
  <c r="C276" i="12"/>
  <c r="C279" i="12"/>
  <c r="J357" i="12"/>
  <c r="J358" i="12"/>
  <c r="F271" i="12"/>
  <c r="J262" i="12"/>
  <c r="J359" i="12"/>
  <c r="J361" i="12"/>
  <c r="C333" i="12"/>
  <c r="D333" i="12" s="1"/>
  <c r="D238" i="12"/>
  <c r="C295" i="12" s="1"/>
  <c r="C301" i="12" s="1"/>
  <c r="C305" i="12"/>
  <c r="G721" i="3" l="1"/>
  <c r="M358" i="12"/>
  <c r="G359" i="12"/>
  <c r="G363" i="12" s="1"/>
  <c r="M357" i="12"/>
  <c r="M362" i="12"/>
  <c r="D357" i="12"/>
  <c r="D362" i="12"/>
  <c r="D359" i="12"/>
  <c r="D360" i="12"/>
  <c r="D358" i="12"/>
  <c r="D356" i="12"/>
  <c r="C381" i="12" s="1"/>
  <c r="C389" i="12" s="1"/>
  <c r="D389" i="12" s="1"/>
  <c r="D395" i="12" s="1"/>
  <c r="F39" i="12"/>
  <c r="M262" i="12"/>
  <c r="D267" i="12" s="1"/>
  <c r="K690" i="3"/>
  <c r="E700" i="3" s="1"/>
  <c r="F700" i="3" s="1"/>
  <c r="G699" i="3"/>
  <c r="I149" i="12"/>
  <c r="J152" i="12" s="1"/>
  <c r="L149" i="12"/>
  <c r="M151" i="12" s="1"/>
  <c r="G262" i="12"/>
  <c r="C266" i="12" s="1"/>
  <c r="D151" i="12"/>
  <c r="G151" i="12"/>
  <c r="G156" i="12"/>
  <c r="D154" i="12"/>
  <c r="C390" i="12"/>
  <c r="D390" i="12" s="1"/>
  <c r="E390" i="12" s="1"/>
  <c r="D398" i="12" s="1"/>
  <c r="M363" i="12"/>
  <c r="K834" i="3"/>
  <c r="E724" i="3" s="1"/>
  <c r="K817" i="3"/>
  <c r="E723" i="3" s="1"/>
  <c r="F723" i="3" s="1"/>
  <c r="G152" i="12"/>
  <c r="D152" i="12"/>
  <c r="G722" i="3"/>
  <c r="G154" i="12"/>
  <c r="G155" i="12"/>
  <c r="D155" i="12"/>
  <c r="G150" i="12"/>
  <c r="D162" i="12" s="1"/>
  <c r="D167" i="12" s="1"/>
  <c r="G153" i="12"/>
  <c r="D150" i="12"/>
  <c r="D156" i="12"/>
  <c r="F149" i="12"/>
  <c r="J363" i="12"/>
  <c r="C280" i="12"/>
  <c r="D306" i="12"/>
  <c r="F276" i="12"/>
  <c r="G276" i="12"/>
  <c r="D280" i="12"/>
  <c r="D276" i="12"/>
  <c r="F266" i="12" s="1"/>
  <c r="E300" i="12" s="1"/>
  <c r="D279" i="12"/>
  <c r="E279" i="12" s="1"/>
  <c r="E301" i="12" s="1"/>
  <c r="G301" i="12" s="1"/>
  <c r="C300" i="12"/>
  <c r="F301" i="12"/>
  <c r="E337" i="12"/>
  <c r="D334" i="12"/>
  <c r="H333" i="12"/>
  <c r="G700" i="3" l="1"/>
  <c r="D363" i="12"/>
  <c r="M153" i="12"/>
  <c r="M155" i="12"/>
  <c r="M152" i="12"/>
  <c r="M156" i="12"/>
  <c r="M150" i="12"/>
  <c r="G162" i="12" s="1"/>
  <c r="G167" i="12" s="1"/>
  <c r="C267" i="12"/>
  <c r="J154" i="12"/>
  <c r="J153" i="12"/>
  <c r="J150" i="12"/>
  <c r="F162" i="12" s="1"/>
  <c r="F167" i="12" s="1"/>
  <c r="E175" i="12" s="1"/>
  <c r="J151" i="12"/>
  <c r="J156" i="12"/>
  <c r="J155" i="12"/>
  <c r="M154" i="12"/>
  <c r="D266" i="12"/>
  <c r="D300" i="12" s="1"/>
  <c r="H300" i="12" s="1"/>
  <c r="I300" i="12" s="1"/>
  <c r="C368" i="12"/>
  <c r="C369" i="12"/>
  <c r="D397" i="12"/>
  <c r="E397" i="12" s="1"/>
  <c r="E280" i="12"/>
  <c r="E306" i="12" s="1"/>
  <c r="G306" i="12" s="1"/>
  <c r="G723" i="3"/>
  <c r="F724" i="3"/>
  <c r="E389" i="12"/>
  <c r="D396" i="12" s="1"/>
  <c r="E396" i="12" s="1"/>
  <c r="D368" i="12"/>
  <c r="C162" i="12"/>
  <c r="C167" i="12" s="1"/>
  <c r="D157" i="12"/>
  <c r="D369" i="12"/>
  <c r="G157" i="12"/>
  <c r="E266" i="12"/>
  <c r="D305" i="12"/>
  <c r="F306" i="12"/>
  <c r="H301" i="12"/>
  <c r="I301" i="12" s="1"/>
  <c r="E267" i="12"/>
  <c r="F267" i="12"/>
  <c r="E305" i="12" s="1"/>
  <c r="G305" i="12" s="1"/>
  <c r="G300" i="12"/>
  <c r="G302" i="12" s="1"/>
  <c r="E313" i="12" s="1"/>
  <c r="D340" i="12" s="1"/>
  <c r="E393" i="12"/>
  <c r="F337" i="12"/>
  <c r="H334" i="12"/>
  <c r="E398" i="12"/>
  <c r="E395" i="12"/>
  <c r="J157" i="12" l="1"/>
  <c r="M157" i="12"/>
  <c r="D175" i="12"/>
  <c r="N6" i="12" s="1"/>
  <c r="F300" i="12"/>
  <c r="F302" i="12" s="1"/>
  <c r="E312" i="12" s="1"/>
  <c r="G266" i="12"/>
  <c r="E174" i="12"/>
  <c r="F174" i="12" s="1"/>
  <c r="D174" i="12"/>
  <c r="N5" i="12" s="1"/>
  <c r="G307" i="12"/>
  <c r="E315" i="12" s="1"/>
  <c r="D342" i="12" s="1"/>
  <c r="E342" i="12" s="1"/>
  <c r="G398" i="12" s="1"/>
  <c r="H398" i="12" s="1"/>
  <c r="O13" i="12" s="1"/>
  <c r="G724" i="3"/>
  <c r="H306" i="12"/>
  <c r="I306" i="12" s="1"/>
  <c r="D172" i="12"/>
  <c r="N3" i="12" s="1"/>
  <c r="E172" i="12"/>
  <c r="O3" i="12" s="1"/>
  <c r="D173" i="12"/>
  <c r="N4" i="12" s="1"/>
  <c r="E173" i="12"/>
  <c r="O4" i="12" s="1"/>
  <c r="O6" i="12"/>
  <c r="G267" i="12"/>
  <c r="H305" i="12"/>
  <c r="I305" i="12" s="1"/>
  <c r="F305" i="12"/>
  <c r="F307" i="12" s="1"/>
  <c r="J300" i="12"/>
  <c r="F312" i="12" s="1"/>
  <c r="E340" i="12"/>
  <c r="G396" i="12" s="1"/>
  <c r="H396" i="12" s="1"/>
  <c r="O11" i="12" s="1"/>
  <c r="I333" i="12"/>
  <c r="D339" i="12"/>
  <c r="E339" i="12" s="1"/>
  <c r="I334" i="12"/>
  <c r="G395" i="12" l="1"/>
  <c r="H395" i="12" s="1"/>
  <c r="F172" i="12"/>
  <c r="E314" i="12"/>
  <c r="J305" i="12"/>
  <c r="F314" i="12" s="1"/>
  <c r="P3" i="12"/>
  <c r="R3" i="12" s="1"/>
  <c r="S3" i="12" s="1"/>
  <c r="O10" i="12" l="1"/>
  <c r="I395" i="12"/>
  <c r="P10" i="12" s="1"/>
  <c r="D341" i="12"/>
  <c r="E341" i="12" s="1"/>
  <c r="G397" i="12" s="1"/>
  <c r="H397" i="12" s="1"/>
  <c r="O12" i="12" s="1"/>
  <c r="O5" i="12"/>
  <c r="P5" i="12" s="1"/>
  <c r="R5" i="12" s="1"/>
  <c r="S5" i="12" s="1"/>
  <c r="R10" i="12"/>
  <c r="S10" i="12" s="1"/>
  <c r="I397" i="12" l="1"/>
  <c r="P12" i="12" s="1"/>
  <c r="R12" i="12" s="1"/>
  <c r="S12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<sst xmlns="http://schemas.openxmlformats.org/spreadsheetml/2006/main" count="48157" uniqueCount="3944">
  <si>
    <t>Column1</t>
  </si>
  <si>
    <t>Column2</t>
  </si>
  <si>
    <t/>
  </si>
  <si>
    <t>#</t>
  </si>
  <si>
    <t xml:space="preserve"> TIER PID + WEAPON GROUP PID</t>
  </si>
  <si>
    <t xml:space="preserve"> 18505</t>
  </si>
  <si>
    <t># Tier pids:</t>
  </si>
  <si>
    <t># 18000-18199 - Tier 1;</t>
  </si>
  <si>
    <t># 18200-18399 - Tier 2;</t>
  </si>
  <si>
    <t># 18400-18599 - Tier 3;</t>
  </si>
  <si>
    <t># 18600-18799 - Tier 4;</t>
  </si>
  <si>
    <t># 18800-18999 - Tier 5;</t>
  </si>
  <si>
    <t># 19000-19199 - Tier 6;</t>
  </si>
  <si>
    <t># 19200-19399 - Tier 7;</t>
  </si>
  <si>
    <t># 19400-19599 - Tier 8;</t>
  </si>
  <si>
    <t># 19600-19799 - Tier 9;</t>
  </si>
  <si>
    <t># 19800-19999 - Tier 10;</t>
  </si>
  <si>
    <t># Weapon groups pids:</t>
  </si>
  <si>
    <t># 0-4       Pistols (1)</t>
  </si>
  <si>
    <t># 5-9       SMG (2)</t>
  </si>
  <si>
    <t># 10-14     Shotguns (3)</t>
  </si>
  <si>
    <t># 15-19     Asssault Rifles (4)</t>
  </si>
  <si>
    <t># 20-24     Rifles (32)</t>
  </si>
  <si>
    <t># 25-29     DMR's (26)</t>
  </si>
  <si>
    <t># 30-34     Sniper Rifles (5)</t>
  </si>
  <si>
    <t># 35-39     LMG's (7)</t>
  </si>
  <si>
    <t># 40-44     Big Rifles (6)</t>
  </si>
  <si>
    <t># 45-49     MMG's (8)</t>
  </si>
  <si>
    <t># 50-54     HMG's (9)</t>
  </si>
  <si>
    <t># 55-59     Flamers (10)</t>
  </si>
  <si>
    <t># 60-64     Heavy Flamers (27)</t>
  </si>
  <si>
    <t># 65-69     GL's (11)</t>
  </si>
  <si>
    <t># 70-74     RL's (12)</t>
  </si>
  <si>
    <t># 75-79     EW Pistols (13)</t>
  </si>
  <si>
    <t># 80-84     EW SMG's (14)</t>
  </si>
  <si>
    <t># 85-89     EW Rifles (15)</t>
  </si>
  <si>
    <t># 90-94     EW Big Rifles (16)</t>
  </si>
  <si>
    <t># 95-99     EW Cannons (17)</t>
  </si>
  <si>
    <t># 100-104   Fists (18)</t>
  </si>
  <si>
    <t># 105-109   Knifes (19)</t>
  </si>
  <si>
    <t># 110-114   Clubs (20)</t>
  </si>
  <si>
    <t># 115-119   Hammers (21)</t>
  </si>
  <si>
    <t># 120-124   Spears (22)</t>
  </si>
  <si>
    <t># 125-129   EW Melee (29)</t>
  </si>
  <si>
    <t># 130-134   EW Spears (30)</t>
  </si>
  <si>
    <t># 135-139   Cold Throwing (23)</t>
  </si>
  <si>
    <t># 140-144   Grenades (24)</t>
  </si>
  <si>
    <t># 145-149   EW Grenades (28)</t>
  </si>
  <si>
    <t># 150-154   Spec. Grenades (31)</t>
  </si>
  <si>
    <t>#### Tier 1 #####</t>
  </si>
  <si>
    <t>## T1 Pistols (18000-18004) 1 ##</t>
  </si>
  <si>
    <t>1# Pepperbox</t>
  </si>
  <si>
    <t>[Proto]</t>
  </si>
  <si>
    <t xml:space="preserve">ProtoId </t>
  </si>
  <si>
    <t>18000</t>
  </si>
  <si>
    <t>3</t>
  </si>
  <si>
    <t>1</t>
  </si>
  <si>
    <t>art\items\pistol.frm</t>
  </si>
  <si>
    <t>art\wpns\pepperbox.png</t>
  </si>
  <si>
    <t>PHX_scripted_items</t>
  </si>
  <si>
    <t>_BlackPowderInitSmall</t>
  </si>
  <si>
    <t>134217758</t>
  </si>
  <si>
    <t>1500</t>
  </si>
  <si>
    <t>2</t>
  </si>
  <si>
    <t>48</t>
  </si>
  <si>
    <t>0</t>
  </si>
  <si>
    <t>8</t>
  </si>
  <si>
    <t>6</t>
  </si>
  <si>
    <t>44</t>
  </si>
  <si>
    <t>14017</t>
  </si>
  <si>
    <t>9</t>
  </si>
  <si>
    <t>200</t>
  </si>
  <si>
    <t>Anim2Single</t>
  </si>
  <si>
    <t>10</t>
  </si>
  <si>
    <t>24</t>
  </si>
  <si>
    <t>29</t>
  </si>
  <si>
    <t>20</t>
  </si>
  <si>
    <t>50</t>
  </si>
  <si>
    <t>86</t>
  </si>
  <si>
    <t>800</t>
  </si>
  <si>
    <t>12</t>
  </si>
  <si>
    <t>18</t>
  </si>
  <si>
    <t>19</t>
  </si>
  <si>
    <t>21</t>
  </si>
  <si>
    <t>7</t>
  </si>
  <si>
    <t>62</t>
  </si>
  <si>
    <t>300</t>
  </si>
  <si>
    <t>2# Heavy Dragoon Pistol</t>
  </si>
  <si>
    <t>18001</t>
  </si>
  <si>
    <t>art\wpns\heavydrag.png</t>
  </si>
  <si>
    <t>1400</t>
  </si>
  <si>
    <t>33</t>
  </si>
  <si>
    <t>41</t>
  </si>
  <si>
    <t>25</t>
  </si>
  <si>
    <t>600</t>
  </si>
  <si>
    <t>15</t>
  </si>
  <si>
    <t>## T1 Shotguns (18010-18014) 3 ##</t>
  </si>
  <si>
    <t>3# Blunderbuss</t>
  </si>
  <si>
    <t>18010</t>
  </si>
  <si>
    <t>art\items\rifle.frm</t>
  </si>
  <si>
    <t>art\wpns\blunderbuss.png</t>
  </si>
  <si>
    <t>_BlackPowderInitMedium</t>
  </si>
  <si>
    <t>134217886</t>
  </si>
  <si>
    <t>4600</t>
  </si>
  <si>
    <t>163</t>
  </si>
  <si>
    <t>5</t>
  </si>
  <si>
    <t>80</t>
  </si>
  <si>
    <t>100</t>
  </si>
  <si>
    <t>30</t>
  </si>
  <si>
    <t>82</t>
  </si>
  <si>
    <t>58</t>
  </si>
  <si>
    <t>1000</t>
  </si>
  <si>
    <t>31</t>
  </si>
  <si>
    <t>75</t>
  </si>
  <si>
    <t>## T1 DMR's (18025-18029) 26 ##</t>
  </si>
  <si>
    <t>4# Carbine</t>
  </si>
  <si>
    <t>18025</t>
  </si>
  <si>
    <t>26</t>
  </si>
  <si>
    <t>art\stuff_phx\gm1.fofrm</t>
  </si>
  <si>
    <t>art\wpns\carbine.png</t>
  </si>
  <si>
    <t>3400</t>
  </si>
  <si>
    <t>4</t>
  </si>
  <si>
    <t>42</t>
  </si>
  <si>
    <t>52</t>
  </si>
  <si>
    <t>35</t>
  </si>
  <si>
    <t>71</t>
  </si>
  <si>
    <t>500</t>
  </si>
  <si>
    <t>5# Girardoni Air Rifle</t>
  </si>
  <si>
    <t>18026</t>
  </si>
  <si>
    <t>art\wpns\girandoni.png</t>
  </si>
  <si>
    <t>4500</t>
  </si>
  <si>
    <t>14019</t>
  </si>
  <si>
    <t>23</t>
  </si>
  <si>
    <t>40</t>
  </si>
  <si>
    <t>250</t>
  </si>
  <si>
    <t>85</t>
  </si>
  <si>
    <t>61</t>
  </si>
  <si>
    <t>28</t>
  </si>
  <si>
    <t>16</t>
  </si>
  <si>
    <t>11</t>
  </si>
  <si>
    <t>## T1 Sniper Rifles (18030-18034) 5 ##</t>
  </si>
  <si>
    <t>6# Musket</t>
  </si>
  <si>
    <t>18030</t>
  </si>
  <si>
    <t>art\wpns\musket2.png</t>
  </si>
  <si>
    <t>4700</t>
  </si>
  <si>
    <t>49</t>
  </si>
  <si>
    <t>45</t>
  </si>
  <si>
    <t>900</t>
  </si>
  <si>
    <t>55</t>
  </si>
  <si>
    <t>150</t>
  </si>
  <si>
    <t>## T1 MMG's (18045-18059) 8 ##</t>
  </si>
  <si>
    <t>7# Nock Gun</t>
  </si>
  <si>
    <t>18045</t>
  </si>
  <si>
    <t>art\stuff_phx\g21.fofrm</t>
  </si>
  <si>
    <t>art\wpns\nockgun.png</t>
  </si>
  <si>
    <t>134218142</t>
  </si>
  <si>
    <t>5900</t>
  </si>
  <si>
    <t>201</t>
  </si>
  <si>
    <t>60</t>
  </si>
  <si>
    <t>1200</t>
  </si>
  <si>
    <t>## T1 GL's (18065-18069) 11 ##</t>
  </si>
  <si>
    <t>8# Hand Mortar</t>
  </si>
  <si>
    <t>18065</t>
  </si>
  <si>
    <t>art\items\flamethr.frm</t>
  </si>
  <si>
    <t>art\wpns\handmortar.png</t>
  </si>
  <si>
    <t>4000</t>
  </si>
  <si>
    <t>47</t>
  </si>
  <si>
    <t>14020</t>
  </si>
  <si>
    <t>70</t>
  </si>
  <si>
    <t>333</t>
  </si>
  <si>
    <t>4025</t>
  </si>
  <si>
    <t>## T1 Fists (18100-18104) 18 ##</t>
  </si>
  <si>
    <t>9# Brass Knuckles</t>
  </si>
  <si>
    <t>18100</t>
  </si>
  <si>
    <t>art\items\wepnbox.frm</t>
  </si>
  <si>
    <t>art\inven\brsnuck.frm</t>
  </si>
  <si>
    <t>203</t>
  </si>
  <si>
    <t>Anim2PunchRight</t>
  </si>
  <si>
    <t>## T1 Knifes (18105-18109) 19 ##</t>
  </si>
  <si>
    <t>10# Knife</t>
  </si>
  <si>
    <t>18105</t>
  </si>
  <si>
    <t>art\items\knife.frm</t>
  </si>
  <si>
    <t>art\wpns\bowieknife.png</t>
  </si>
  <si>
    <t>150994974</t>
  </si>
  <si>
    <t>400</t>
  </si>
  <si>
    <t>51</t>
  </si>
  <si>
    <t>Anim2Swing1H</t>
  </si>
  <si>
    <t>Anim2Thrust1H</t>
  </si>
  <si>
    <t>13</t>
  </si>
  <si>
    <t>22</t>
  </si>
  <si>
    <t>## T1 Spears (18120-18124) 22 ##</t>
  </si>
  <si>
    <t>11# Spear</t>
  </si>
  <si>
    <t>18120</t>
  </si>
  <si>
    <t>art\items\spear.frm</t>
  </si>
  <si>
    <t>art\inven\spear.frm</t>
  </si>
  <si>
    <t>1900</t>
  </si>
  <si>
    <t>204</t>
  </si>
  <si>
    <t>Anim2Throw</t>
  </si>
  <si>
    <t>4007</t>
  </si>
  <si>
    <t>56</t>
  </si>
  <si>
    <t>32</t>
  </si>
  <si>
    <t>## T1 Cold Throwing (18135-18139) 23 ##</t>
  </si>
  <si>
    <t>12# Powderbag</t>
  </si>
  <si>
    <t>18135</t>
  </si>
  <si>
    <t>art\stuff_phx\Grenade2G.fofrm</t>
  </si>
  <si>
    <t>art\inven\powderbag.png</t>
  </si>
  <si>
    <t>79</t>
  </si>
  <si>
    <t>13# Ball Grenade</t>
  </si>
  <si>
    <t>art\inven\ballgrenade.png</t>
  </si>
  <si>
    <t>2250</t>
  </si>
  <si>
    <t>17</t>
  </si>
  <si>
    <t>39</t>
  </si>
  <si>
    <t>## T1 Spec. Grenades (18150-18154) 31 ##</t>
  </si>
  <si>
    <t>14# Molotov Cocktail</t>
  </si>
  <si>
    <t>18150</t>
  </si>
  <si>
    <t>art\items\beer.frm</t>
  </si>
  <si>
    <t>art\inven\mola.frm</t>
  </si>
  <si>
    <t>36</t>
  </si>
  <si>
    <t>4030</t>
  </si>
  <si>
    <t>#### Tier 2 ####</t>
  </si>
  <si>
    <t>## T2 Pistols (18200-18204) 1 ##</t>
  </si>
  <si>
    <t>15# Colt SAA</t>
  </si>
  <si>
    <t>18200</t>
  </si>
  <si>
    <t>art\stuff_phx\g13.fofrm</t>
  </si>
  <si>
    <t>art\wpns\coltsaa.png</t>
  </si>
  <si>
    <t>14007</t>
  </si>
  <si>
    <t>53</t>
  </si>
  <si>
    <t>37</t>
  </si>
  <si>
    <t>27</t>
  </si>
  <si>
    <t>69</t>
  </si>
  <si>
    <t>700</t>
  </si>
  <si>
    <t>16# Colt Model 1860</t>
  </si>
  <si>
    <t>18201</t>
  </si>
  <si>
    <t>art\wpns\model1860.png</t>
  </si>
  <si>
    <t>## T2 Shotguns (18210-18214) 3 ##</t>
  </si>
  <si>
    <t>18210</t>
  </si>
  <si>
    <t>art\stuff_phx\g6.fofrm</t>
  </si>
  <si>
    <t>art\inven\shotgun6.frm</t>
  </si>
  <si>
    <t>2500</t>
  </si>
  <si>
    <t>270</t>
  </si>
  <si>
    <t>54</t>
  </si>
  <si>
    <t>18211</t>
  </si>
  <si>
    <t>art\wpns\coachgun.png</t>
  </si>
  <si>
    <t>5500</t>
  </si>
  <si>
    <t>## T2 Sniper Rifles (18230-18234) 5 ##</t>
  </si>
  <si>
    <t>18230</t>
  </si>
  <si>
    <t>art\wpns\springfield1861.png</t>
  </si>
  <si>
    <t>4100</t>
  </si>
  <si>
    <t>14018</t>
  </si>
  <si>
    <t>140</t>
  </si>
  <si>
    <t>18231</t>
  </si>
  <si>
    <t>art\wpns\whitworth.png</t>
  </si>
  <si>
    <t>4080</t>
  </si>
  <si>
    <t>170</t>
  </si>
  <si>
    <t>110</t>
  </si>
  <si>
    <t>## T2 Big Rifles (18240-18244) 6 ##</t>
  </si>
  <si>
    <t>18240</t>
  </si>
  <si>
    <t>art\wpns\wallgun4.png</t>
  </si>
  <si>
    <t>_BlackPowderInitLarge</t>
  </si>
  <si>
    <t>12000</t>
  </si>
  <si>
    <t>90</t>
  </si>
  <si>
    <t>38</t>
  </si>
  <si>
    <t>14</t>
  </si>
  <si>
    <t>## T2 HMG's (18250-18254) 9 ##</t>
  </si>
  <si>
    <t>18250</t>
  </si>
  <si>
    <t>art\wpns\mitrailleuse.png</t>
  </si>
  <si>
    <t>32000</t>
  </si>
  <si>
    <t>14009</t>
  </si>
  <si>
    <t>65</t>
  </si>
  <si>
    <t>43</t>
  </si>
  <si>
    <t>true</t>
  </si>
  <si>
    <t>## T2 Fists (18300-18304) 18 ##</t>
  </si>
  <si>
    <t>18300</t>
  </si>
  <si>
    <t>art\inven\brsknkls.frm</t>
  </si>
  <si>
    <t>## T2 Clubs (18310-18314) 20 ##</t>
  </si>
  <si>
    <t>18310</t>
  </si>
  <si>
    <t>art\items\club.frm</t>
  </si>
  <si>
    <t>art\inven\club.frm</t>
  </si>
  <si>
    <t>## T2 Spears (18320-18324) 22 ##</t>
  </si>
  <si>
    <t>18320</t>
  </si>
  <si>
    <t>art\inven\spear2.frm</t>
  </si>
  <si>
    <t>## T2 Grenades (18340-18344) 24 ##</t>
  </si>
  <si>
    <t>18340</t>
  </si>
  <si>
    <t>art\inven\ketchum.png</t>
  </si>
  <si>
    <t>1350</t>
  </si>
  <si>
    <t>120</t>
  </si>
  <si>
    <t>#### Tier 3 ####</t>
  </si>
  <si>
    <t>## T3 Pistols (18400-18404) 1 ##</t>
  </si>
  <si>
    <t>18400</t>
  </si>
  <si>
    <t>art\wpns\lugerp08.png</t>
  </si>
  <si>
    <t>871</t>
  </si>
  <si>
    <t>121</t>
  </si>
  <si>
    <t>18401</t>
  </si>
  <si>
    <t>art\wpns\webleymk6.png</t>
  </si>
  <si>
    <t>1100</t>
  </si>
  <si>
    <t>710</t>
  </si>
  <si>
    <t>18402</t>
  </si>
  <si>
    <t>art\wpns\nagant.png</t>
  </si>
  <si>
    <t>1144</t>
  </si>
  <si>
    <t>14022</t>
  </si>
  <si>
    <t>## T3 Shotguns (18410-18414) 3 ##</t>
  </si>
  <si>
    <t>18410</t>
  </si>
  <si>
    <t>art\wpns\triplebarrel.png</t>
  </si>
  <si>
    <t>18411</t>
  </si>
  <si>
    <t>art\wpns\Hunting_Shotgun.png</t>
  </si>
  <si>
    <t>## T3 DMR's (18425-18429) 26 ##</t>
  </si>
  <si>
    <t>18425</t>
  </si>
  <si>
    <t>art\wpns\spencer.png</t>
  </si>
  <si>
    <t>3750</t>
  </si>
  <si>
    <t>125</t>
  </si>
  <si>
    <t>## T3 Sniper Rifles (18430-18434) 5 ##</t>
  </si>
  <si>
    <t>18430</t>
  </si>
  <si>
    <t>art\wpns\trapdoorspringfield.png</t>
  </si>
  <si>
    <t>3300</t>
  </si>
  <si>
    <t>67</t>
  </si>
  <si>
    <t>art\wpns\chauchats.png</t>
  </si>
  <si>
    <t>9070</t>
  </si>
  <si>
    <t>10000</t>
  </si>
  <si>
    <t>Anim2Burst</t>
  </si>
  <si>
    <t>72</t>
  </si>
  <si>
    <t>81</t>
  </si>
  <si>
    <t>## T3 HMG's (18450-18454) 9 ##</t>
  </si>
  <si>
    <t>18450</t>
  </si>
  <si>
    <t>art\wpns\gardner.png</t>
  </si>
  <si>
    <t>38500</t>
  </si>
  <si>
    <t>57</t>
  </si>
  <si>
    <t>## T3 Flamers (18455-18459) 10 ##</t>
  </si>
  <si>
    <t>18455</t>
  </si>
  <si>
    <t>art\wpns\homemade_flamethrower.png</t>
  </si>
  <si>
    <t>6250</t>
  </si>
  <si>
    <t>732</t>
  </si>
  <si>
    <t>73</t>
  </si>
  <si>
    <t>10984</t>
  </si>
  <si>
    <t>## T3 Fists (18500-18504) 18 ##</t>
  </si>
  <si>
    <t>18500</t>
  </si>
  <si>
    <t>art\wpns\punchdagger.png</t>
  </si>
  <si>
    <t>## T3 Knifes (18505-18509) 19 ##</t>
  </si>
  <si>
    <t>18505</t>
  </si>
  <si>
    <t>art\inven\knife3.frm</t>
  </si>
  <si>
    <t>907</t>
  </si>
  <si>
    <t>art\inven\slugger.frm</t>
  </si>
  <si>
    <t>2000</t>
  </si>
  <si>
    <t>## T3 Spears (18520-18524) 22 ##</t>
  </si>
  <si>
    <t>18520</t>
  </si>
  <si>
    <t>art\items\serrated.FRM</t>
  </si>
  <si>
    <t>art\inven\serrated_spear.png</t>
  </si>
  <si>
    <t>## T3 Grenades (18540-18544) 24 ##</t>
  </si>
  <si>
    <t>18540</t>
  </si>
  <si>
    <t>art\inven\mk2grenade.png</t>
  </si>
  <si>
    <t>3500</t>
  </si>
  <si>
    <t>#### Tier 4 ####</t>
  </si>
  <si>
    <t>## T4 Pistols (18600-18604) 1 ##</t>
  </si>
  <si>
    <t>18600</t>
  </si>
  <si>
    <t>art\stuff_phx\Colt1911.png</t>
  </si>
  <si>
    <t>18601</t>
  </si>
  <si>
    <t>art\wpns\swtriplelock.png</t>
  </si>
  <si>
    <t>1080</t>
  </si>
  <si>
    <t>14023</t>
  </si>
  <si>
    <t>## T4 SMG (18605-18609) 2 ##</t>
  </si>
  <si>
    <t>18605</t>
  </si>
  <si>
    <t>art\items\uzi.frm</t>
  </si>
  <si>
    <t>art\wpns\mp18.png</t>
  </si>
  <si>
    <t>4180</t>
  </si>
  <si>
    <t>68</t>
  </si>
  <si>
    <t>## T4 Shotguns (18610-18614) 3 ##</t>
  </si>
  <si>
    <t>18610</t>
  </si>
  <si>
    <t>art\wpns\1887leveraction.png</t>
  </si>
  <si>
    <t>3600</t>
  </si>
  <si>
    <t>art\wpns\colt1855.png</t>
  </si>
  <si>
    <t>## T4 DMR's (18625-18629) 26 ##</t>
  </si>
  <si>
    <t>18625</t>
  </si>
  <si>
    <t>art\wpns\winchester1894.png</t>
  </si>
  <si>
    <t>4300</t>
  </si>
  <si>
    <t>## T4 Sniper Rifles (18630-18634) 5 ##</t>
  </si>
  <si>
    <t>18630</t>
  </si>
  <si>
    <t>art\wpns\SMLEmk3.png</t>
  </si>
  <si>
    <t>3960</t>
  </si>
  <si>
    <t>14004</t>
  </si>
  <si>
    <t>## T4 LMG's (18635-18639) 7 ##</t>
  </si>
  <si>
    <t>18635</t>
  </si>
  <si>
    <t>art\wpns\lewis.png</t>
  </si>
  <si>
    <t>13000</t>
  </si>
  <si>
    <t>34</t>
  </si>
  <si>
    <t>## T4 Big Rifles (18640-18644) 6 ##</t>
  </si>
  <si>
    <t>18640</t>
  </si>
  <si>
    <t>art\wpns\mauser1918.png</t>
  </si>
  <si>
    <t>14015</t>
  </si>
  <si>
    <t>## T4 MMG's (18645-18649) 8 ##</t>
  </si>
  <si>
    <t>18645</t>
  </si>
  <si>
    <t>art\wpns\bergmannmg15.png</t>
  </si>
  <si>
    <t>12900</t>
  </si>
  <si>
    <t>## T4 HMG's (18650-18654) 9 ##</t>
  </si>
  <si>
    <t>18650</t>
  </si>
  <si>
    <t>art\wpns\mg0815.png</t>
  </si>
  <si>
    <t>20800</t>
  </si>
  <si>
    <t>## T4 Heavy Flamers (18660-18664) 27 ##</t>
  </si>
  <si>
    <t>18660</t>
  </si>
  <si>
    <t>18661</t>
  </si>
  <si>
    <t>art\wpns\wex17.png</t>
  </si>
  <si>
    <t>17500</t>
  </si>
  <si>
    <t>art\wpns\wex17_rod.png</t>
  </si>
  <si>
    <t>art\wpns\wex17_tank.png</t>
  </si>
  <si>
    <t>18662</t>
  </si>
  <si>
    <t>18663</t>
  </si>
  <si>
    <t>art\wpns\kleif.png</t>
  </si>
  <si>
    <t>20500</t>
  </si>
  <si>
    <t>art\wpns\kleif_rod.png</t>
  </si>
  <si>
    <t>art\wpns\kleif_tank.png</t>
  </si>
  <si>
    <t>## T4 GL's (18665-18669) 11 ##</t>
  </si>
  <si>
    <t>18665</t>
  </si>
  <si>
    <t>art\wpns\blanche_chevallier.png</t>
  </si>
  <si>
    <t>719</t>
  </si>
  <si>
    <t>285</t>
  </si>
  <si>
    <t>## T4 Fists (18700-18704) 18 ##</t>
  </si>
  <si>
    <t>18700</t>
  </si>
  <si>
    <t>art\wpns\razorclaws.png</t>
  </si>
  <si>
    <t>## T4 Clubs (18710-18714) 20 ##</t>
  </si>
  <si>
    <t>18710</t>
  </si>
  <si>
    <t>art\inven\crowbar.frm</t>
  </si>
  <si>
    <t>## T4 Spears (18720-18724) 22 ##</t>
  </si>
  <si>
    <t>18720</t>
  </si>
  <si>
    <t>art\items\fester.FRM</t>
  </si>
  <si>
    <t>art\inven\festering_spear.png</t>
  </si>
  <si>
    <t>## T4 Grenades (18740-18744) 24 ##</t>
  </si>
  <si>
    <t>18740</t>
  </si>
  <si>
    <t>art\inven\stielhandgranate.png</t>
  </si>
  <si>
    <t>595</t>
  </si>
  <si>
    <t>## T4 Spec. Grenades (18750-18754) 31 ##</t>
  </si>
  <si>
    <t>18750</t>
  </si>
  <si>
    <t>art\stuff_phx\mustard_grenade.png</t>
  </si>
  <si>
    <t>art\inven\mk2gas.png</t>
  </si>
  <si>
    <t>#### Tier 5 ####</t>
  </si>
  <si>
    <t>## T5 Pistols (18800-18804) 1 ##</t>
  </si>
  <si>
    <t>18800</t>
  </si>
  <si>
    <t>art\wpns\tt-33.png</t>
  </si>
  <si>
    <t>854</t>
  </si>
  <si>
    <t>14006</t>
  </si>
  <si>
    <t>18801</t>
  </si>
  <si>
    <t>art\wpns\magnum2.png</t>
  </si>
  <si>
    <t>111</t>
  </si>
  <si>
    <t>## T5 SMG (18805-18809) 2 ##</t>
  </si>
  <si>
    <t>18805</t>
  </si>
  <si>
    <t>art\wpns\PPSh-41.png</t>
  </si>
  <si>
    <t>3630</t>
  </si>
  <si>
    <t>18806</t>
  </si>
  <si>
    <t>art\wpns\sten.png</t>
  </si>
  <si>
    <t>## T5 Shotguns (18810-18814) 3 ##</t>
  </si>
  <si>
    <t>18810</t>
  </si>
  <si>
    <t>art\wpns\m1897trenchgun.png</t>
  </si>
  <si>
    <t>## T5 Asssault Rifles (18815-18819) 4 ##</t>
  </si>
  <si>
    <t>18815</t>
  </si>
  <si>
    <t>art\stuff_phx\ak47g.fofrm</t>
  </si>
  <si>
    <t>art\wpns\STG44.png</t>
  </si>
  <si>
    <t>14011</t>
  </si>
  <si>
    <t>128</t>
  </si>
  <si>
    <t>129</t>
  </si>
  <si>
    <t>## T5 Rifles (18820-18824) 32 ##</t>
  </si>
  <si>
    <t>18820</t>
  </si>
  <si>
    <t>art\wpns\m2carbine.png</t>
  </si>
  <si>
    <t>14005</t>
  </si>
  <si>
    <t>91</t>
  </si>
  <si>
    <t>## T5 DMR's (18825-18829) 26 ##</t>
  </si>
  <si>
    <t>18825</t>
  </si>
  <si>
    <t>art\wpns\winchester1895.png</t>
  </si>
  <si>
    <t>10007</t>
  </si>
  <si>
    <t>## T5 Sniper Rifles (18830-18834) 5 ##</t>
  </si>
  <si>
    <t>18830</t>
  </si>
  <si>
    <t>art\wpns\kar98k.png</t>
  </si>
  <si>
    <t>3700</t>
  </si>
  <si>
    <t>## T5 LMG's (18835-18839) 7 ##</t>
  </si>
  <si>
    <t>18835</t>
  </si>
  <si>
    <t>art\wpns\dpm.png</t>
  </si>
  <si>
    <t>10100</t>
  </si>
  <si>
    <t>717</t>
  </si>
  <si>
    <t>## T5 MMG's (18845-18849) 8 ##</t>
  </si>
  <si>
    <t>18845</t>
  </si>
  <si>
    <t>art\stuff_phx\pksg.fofrm</t>
  </si>
  <si>
    <t>art\wpns\maximtokarev.png</t>
  </si>
  <si>
    <t>## T5 Heavy Flamers (18860-18864) 27 ##</t>
  </si>
  <si>
    <t>18860</t>
  </si>
  <si>
    <t>18861</t>
  </si>
  <si>
    <t>art\wpns\M2flamethrower.png</t>
  </si>
  <si>
    <t>20000</t>
  </si>
  <si>
    <t>art\wpns\M2flamethrower_rod.png</t>
  </si>
  <si>
    <t>art\wpns\M2flamethrower_tank.png</t>
  </si>
  <si>
    <t>## T5 RL's (18870-18874) 12 ##</t>
  </si>
  <si>
    <t>18870</t>
  </si>
  <si>
    <t>art\items\rlaunch.frm</t>
  </si>
  <si>
    <t>art\wpns\faustpatrone30.png</t>
  </si>
  <si>
    <t>3200</t>
  </si>
  <si>
    <t>4001</t>
  </si>
  <si>
    <t>78</t>
  </si>
  <si>
    <t>## T5 Fists (18900-18904) 18 ##</t>
  </si>
  <si>
    <t>18900</t>
  </si>
  <si>
    <t>art\stuff_phx\FistG.fofrm</t>
  </si>
  <si>
    <t>art\wpns\sappers.png</t>
  </si>
  <si>
    <t>3000</t>
  </si>
  <si>
    <t>## T5 Knifes (18905-18909) 19 ##</t>
  </si>
  <si>
    <t>18905</t>
  </si>
  <si>
    <t>art\wpns\machete1.png</t>
  </si>
  <si>
    <t>## T5 Hammers (18915-18919) 21 ##</t>
  </si>
  <si>
    <t>18915</t>
  </si>
  <si>
    <t>art\items\sledge.frm</t>
  </si>
  <si>
    <t>art\inven\axe1.frm</t>
  </si>
  <si>
    <t>175</t>
  </si>
  <si>
    <t>## T5 Spears (18920-18924) 22 ##</t>
  </si>
  <si>
    <t>18920</t>
  </si>
  <si>
    <t>art\items\snake.FRM</t>
  </si>
  <si>
    <t>art\inven\snake_spear.png</t>
  </si>
  <si>
    <t>## T5 Grenades (18940-18944) 24 ##</t>
  </si>
  <si>
    <t>18940</t>
  </si>
  <si>
    <t>art\inven\splitterring.png</t>
  </si>
  <si>
    <t>130</t>
  </si>
  <si>
    <t>## T5 Spec. Grenades (18950-18954) 31 ##</t>
  </si>
  <si>
    <t>18950</t>
  </si>
  <si>
    <t>art\inven\smoke_bomb.png</t>
  </si>
  <si>
    <t>1800</t>
  </si>
  <si>
    <t>#### Tier 6 ####</t>
  </si>
  <si>
    <t>## T6 Pistols (19000-19004) 1 ##</t>
  </si>
  <si>
    <t>19000</t>
  </si>
  <si>
    <t>art\wpns\44mspeed.png</t>
  </si>
  <si>
    <t>1300</t>
  </si>
  <si>
    <t>19001</t>
  </si>
  <si>
    <t>art\wpns\zastavaM57.png</t>
  </si>
  <si>
    <t>## T6 SMG (19005-19009) 2 ##</t>
  </si>
  <si>
    <t>19005</t>
  </si>
  <si>
    <t>art\wpns\uzi.png</t>
  </si>
  <si>
    <t>19006</t>
  </si>
  <si>
    <t>art\wpns\uzi_silenced.png</t>
  </si>
  <si>
    <t>## T6 Shotguns (19010-19014) 3 ##</t>
  </si>
  <si>
    <t>19010</t>
  </si>
  <si>
    <t>art\wpns\model1912trench.png</t>
  </si>
  <si>
    <t>## T6 Asssault Rifles (19015-19019) 4 ##</t>
  </si>
  <si>
    <t>19015</t>
  </si>
  <si>
    <t>art\inven\ak47.frm</t>
  </si>
  <si>
    <t>715</t>
  </si>
  <si>
    <t>126</t>
  </si>
  <si>
    <t>127</t>
  </si>
  <si>
    <t>## T6 Rifles (19020-19024) 32 ##</t>
  </si>
  <si>
    <t>19020</t>
  </si>
  <si>
    <t>art\wpns\sks.png</t>
  </si>
  <si>
    <t>3850</t>
  </si>
  <si>
    <t>## T6 DMR's (19025-19029) 26 ##</t>
  </si>
  <si>
    <t>19025</t>
  </si>
  <si>
    <t>art\inven\m1garand.frm</t>
  </si>
  <si>
    <t>## T6 Sniper Rifles (19030-19034) 5 ##</t>
  </si>
  <si>
    <t>19030</t>
  </si>
  <si>
    <t>art\wpns\kar98kscoped.png</t>
  </si>
  <si>
    <t>3900</t>
  </si>
  <si>
    <t>4086</t>
  </si>
  <si>
    <t>## T6 LMG's (19035-19039) 7 ##</t>
  </si>
  <si>
    <t>19035</t>
  </si>
  <si>
    <t>art\wpns\BAR.png</t>
  </si>
  <si>
    <t>8800</t>
  </si>
  <si>
    <t>## T6 Big Rifles (19040-19044) 6 ##</t>
  </si>
  <si>
    <t>19040</t>
  </si>
  <si>
    <t>art\wpns\ptrd1.png</t>
  </si>
  <si>
    <t>17300</t>
  </si>
  <si>
    <t>14016</t>
  </si>
  <si>
    <t>19041</t>
  </si>
  <si>
    <t>art\wpns\M18RR.png</t>
  </si>
  <si>
    <t>20100</t>
  </si>
  <si>
    <t>14010</t>
  </si>
  <si>
    <t>4085</t>
  </si>
  <si>
    <t>## T6 MMG's (19045-19049) 8 ##</t>
  </si>
  <si>
    <t>19045</t>
  </si>
  <si>
    <t>art\wpns\mg34.png</t>
  </si>
  <si>
    <t>12100</t>
  </si>
  <si>
    <t>84</t>
  </si>
  <si>
    <t>## T6 Flamers (19055-19059) 10 ##</t>
  </si>
  <si>
    <t>19055</t>
  </si>
  <si>
    <t>art\inven\flamethr.frm</t>
  </si>
  <si>
    <t>8164</t>
  </si>
  <si>
    <t>Anim2Flame</t>
  </si>
  <si>
    <t>190</t>
  </si>
  <si>
    <t>-30</t>
  </si>
  <si>
    <t>## T6 RL's (19070-19074) 12 ##</t>
  </si>
  <si>
    <t>19070</t>
  </si>
  <si>
    <t>art\wpns\m20bazooka.png</t>
  </si>
  <si>
    <t>6500</t>
  </si>
  <si>
    <t>## T6 Fists (19100-19104) 18 ##</t>
  </si>
  <si>
    <t>19100</t>
  </si>
  <si>
    <t>art\wpns\SedgleyGloveGun.png</t>
  </si>
  <si>
    <t>## T6 Spears (19120-19124) 22 ##</t>
  </si>
  <si>
    <t>19120</t>
  </si>
  <si>
    <t>art\wpns\diamondspear.png</t>
  </si>
  <si>
    <t>## T6 EW Melee (19125-19129) 29 ##</t>
  </si>
  <si>
    <t>19125</t>
  </si>
  <si>
    <t>art\inven\cprod3.frm</t>
  </si>
  <si>
    <t>## T6 Spec. Grenades (19150-19154) 31 ##</t>
  </si>
  <si>
    <t>19150</t>
  </si>
  <si>
    <t>art\inven\grenade_incendiary.png</t>
  </si>
  <si>
    <t>19151</t>
  </si>
  <si>
    <t>art\inven\grenade_smoke.png</t>
  </si>
  <si>
    <t>#### Tier 7 ####</t>
  </si>
  <si>
    <t>## T7 Pistols (19200-19204) 1 ##</t>
  </si>
  <si>
    <t>19200</t>
  </si>
  <si>
    <t>art\inven\magnum.frm</t>
  </si>
  <si>
    <t>1766</t>
  </si>
  <si>
    <t>19201</t>
  </si>
  <si>
    <t>art\wpns\mateba_unica6.png</t>
  </si>
  <si>
    <t>14012</t>
  </si>
  <si>
    <t>## T7 SMG (19205-19209) 2 ##</t>
  </si>
  <si>
    <t>19205</t>
  </si>
  <si>
    <t>art\wpns\mp5a2.png</t>
  </si>
  <si>
    <t>19206</t>
  </si>
  <si>
    <t>art\wpns\mp5sd.png</t>
  </si>
  <si>
    <t>## T7 Shotguns (19210-19214) 3 ##</t>
  </si>
  <si>
    <t>19210</t>
  </si>
  <si>
    <t>art\wpns\Rem870M.png</t>
  </si>
  <si>
    <t>19211</t>
  </si>
  <si>
    <t>art\wpns\model1100.png</t>
  </si>
  <si>
    <t>19212</t>
  </si>
  <si>
    <t>art\wpns\Remington7188.png</t>
  </si>
  <si>
    <t>59</t>
  </si>
  <si>
    <t>## T7 Asssault Rifles (19215-19219) 4 ##</t>
  </si>
  <si>
    <t>19215</t>
  </si>
  <si>
    <t>art\stuff_phx\m16g.fofrm</t>
  </si>
  <si>
    <t>art\stuff_phx\M16.fofrm</t>
  </si>
  <si>
    <t>10005</t>
  </si>
  <si>
    <t>46</t>
  </si>
  <si>
    <t>## T7 Rifles (19220-19224) 32 ##</t>
  </si>
  <si>
    <t>19220</t>
  </si>
  <si>
    <t>art\inven\m14.frm</t>
  </si>
  <si>
    <t>363</t>
  </si>
  <si>
    <t>-20</t>
  </si>
  <si>
    <t>## T7 DMR's (19225-19229) 26 ##</t>
  </si>
  <si>
    <t>19225</t>
  </si>
  <si>
    <t>art\inven\m1c.frm</t>
  </si>
  <si>
    <t>## T7 Sniper Rifles (19230-19234) 5 ##</t>
  </si>
  <si>
    <t>19230</t>
  </si>
  <si>
    <t>art\wpns\remington700.png</t>
  </si>
  <si>
    <t>3060</t>
  </si>
  <si>
    <t>4087</t>
  </si>
  <si>
    <t>## T7 LMG's (19235-19239) 7 ##</t>
  </si>
  <si>
    <t>19235</t>
  </si>
  <si>
    <t>art\stuff_phx\m249sawg.fofrm</t>
  </si>
  <si>
    <t>art\inven\RPK.frm</t>
  </si>
  <si>
    <t>4800</t>
  </si>
  <si>
    <t>83</t>
  </si>
  <si>
    <t>19236</t>
  </si>
  <si>
    <t>art\wpns\johnsonlmg.png</t>
  </si>
  <si>
    <t>## T7 MMG's (19245-19249) 8 ##</t>
  </si>
  <si>
    <t>19245</t>
  </si>
  <si>
    <t>art\inven\m60.frm</t>
  </si>
  <si>
    <t>## T7 Heavy Flamers (19260-19264) 27 ##</t>
  </si>
  <si>
    <t>19260</t>
  </si>
  <si>
    <t>19261</t>
  </si>
  <si>
    <t>art\wpns\lpo_50.png</t>
  </si>
  <si>
    <t>14800</t>
  </si>
  <si>
    <t>art\wpns\lpo_50_rod.png</t>
  </si>
  <si>
    <t>art\wpns\lpo_50_tank.png</t>
  </si>
  <si>
    <t>## T7 GL's (19265-19269) 11 ##</t>
  </si>
  <si>
    <t>19265</t>
  </si>
  <si>
    <t>art\wpns\m79.png</t>
  </si>
  <si>
    <t>2700</t>
  </si>
  <si>
    <t>## T7 RL's (19270-19274) 12 ##</t>
  </si>
  <si>
    <t>19270</t>
  </si>
  <si>
    <t>art\wpns\m72law.png</t>
  </si>
  <si>
    <t>135</t>
  </si>
  <si>
    <t>## T7 EW Pistols (19275-19279) 13 ##</t>
  </si>
  <si>
    <t>19275</t>
  </si>
  <si>
    <t>art\inven\lasergun.frm</t>
  </si>
  <si>
    <t>202</t>
  </si>
  <si>
    <t>4009</t>
  </si>
  <si>
    <t>19276</t>
  </si>
  <si>
    <t>art\cirn_stuff\ewsenpai\asd2.png</t>
  </si>
  <si>
    <t>_SpotterInit</t>
  </si>
  <si>
    <t>1050</t>
  </si>
  <si>
    <t>## T7 Fists (19300-19304) 18 ##</t>
  </si>
  <si>
    <t>19300</t>
  </si>
  <si>
    <t>art\stuff_phx\punch_gung.fofrm</t>
  </si>
  <si>
    <t>art\inven\punch_gun.png</t>
  </si>
  <si>
    <t>10003</t>
  </si>
  <si>
    <t>160</t>
  </si>
  <si>
    <t>## T7 Knifes (19305-19309) 19 ##</t>
  </si>
  <si>
    <t>19305</t>
  </si>
  <si>
    <t>art\wpns\chainsaw_knife.png</t>
  </si>
  <si>
    <t>## T7 Hammers (19315-19319) 21 ##</t>
  </si>
  <si>
    <t>19315</t>
  </si>
  <si>
    <t>art\inven\sledge.frm</t>
  </si>
  <si>
    <t>5443</t>
  </si>
  <si>
    <t>## T7 Spears (19320-19324) 22 ##</t>
  </si>
  <si>
    <t>19320</t>
  </si>
  <si>
    <t>art\items\dynamites.FRM</t>
  </si>
  <si>
    <t>art\inven\dynamite_spear.png</t>
  </si>
  <si>
    <t>210</t>
  </si>
  <si>
    <t>## T7 Spec. Grenades (19350-19354) 31 ##</t>
  </si>
  <si>
    <t>19350</t>
  </si>
  <si>
    <t>art\inven\mustard_grenade.png</t>
  </si>
  <si>
    <t>19351</t>
  </si>
  <si>
    <t>art\inven\grenade_stun.png</t>
  </si>
  <si>
    <t>#### Tier 8 ####</t>
  </si>
  <si>
    <t>## T8 Pistols (19400-19404) 1 ##</t>
  </si>
  <si>
    <t>19400</t>
  </si>
  <si>
    <t>art\wpns\AutomagIII.png</t>
  </si>
  <si>
    <t>19401</t>
  </si>
  <si>
    <t>art\wpns\thunder5.png</t>
  </si>
  <si>
    <t>1360</t>
  </si>
  <si>
    <t>19402</t>
  </si>
  <si>
    <t>art\inven\grenade_pistol.png</t>
  </si>
  <si>
    <t>## T8 SMG (19405-19409) 2 ##</t>
  </si>
  <si>
    <t>19405</t>
  </si>
  <si>
    <t>art\wpns\pp19.png</t>
  </si>
  <si>
    <t>19406</t>
  </si>
  <si>
    <t>art\wpns\pp19silenced.png</t>
  </si>
  <si>
    <t>707</t>
  </si>
  <si>
    <t>## T8 Shotguns (19410-19414) 3 ##</t>
  </si>
  <si>
    <t>19410</t>
  </si>
  <si>
    <t>art\wpns\franchispas.png</t>
  </si>
  <si>
    <t>4400</t>
  </si>
  <si>
    <t>## T8 Asssault Rifles (19415-19419) 4 ##</t>
  </si>
  <si>
    <t>19415</t>
  </si>
  <si>
    <t>art\wpns\AK74M.png</t>
  </si>
  <si>
    <t>76</t>
  </si>
  <si>
    <t>19416</t>
  </si>
  <si>
    <t>art\wpns\stoner63.png</t>
  </si>
  <si>
    <t>3720</t>
  </si>
  <si>
    <t>## T8 Rifles (19420-19424) 32 ##</t>
  </si>
  <si>
    <t>19420</t>
  </si>
  <si>
    <t>art\inven\g3a3.frm</t>
  </si>
  <si>
    <t>-25</t>
  </si>
  <si>
    <t>19421</t>
  </si>
  <si>
    <t>art\stuff_phx\fnfalg.fofrm</t>
  </si>
  <si>
    <t>art\wpns\fnfal30.png</t>
  </si>
  <si>
    <t>4450</t>
  </si>
  <si>
    <t>## T8 DMR's (19425-19429) 26 ##</t>
  </si>
  <si>
    <t>19425</t>
  </si>
  <si>
    <t>art\wpns\dragunovsvd.png</t>
  </si>
  <si>
    <t>718</t>
  </si>
  <si>
    <t>## T8 Sniper Rifles (19430-19434) 5 ##</t>
  </si>
  <si>
    <t>19430</t>
  </si>
  <si>
    <t>art\wpns\l96a1.png</t>
  </si>
  <si>
    <t>95</t>
  </si>
  <si>
    <t>## T8 LMG's (19435-19439) 7 ##</t>
  </si>
  <si>
    <t>19435</t>
  </si>
  <si>
    <t>art\wpns\rpk74M.png</t>
  </si>
  <si>
    <t>19436</t>
  </si>
  <si>
    <t>art\wpns\StonerLMG.png</t>
  </si>
  <si>
    <t>5310</t>
  </si>
  <si>
    <t>## T8 Big Rifles (19440-19444) 6 ##</t>
  </si>
  <si>
    <t>19440</t>
  </si>
  <si>
    <t>art\stuff_phx\dsr50g.png</t>
  </si>
  <si>
    <t>art\inven\dsr50.png</t>
  </si>
  <si>
    <t>10300</t>
  </si>
  <si>
    <t>10006</t>
  </si>
  <si>
    <t>## T8 MMG's (19445-19449) 8 ##</t>
  </si>
  <si>
    <t>19445</t>
  </si>
  <si>
    <t>art\stuff_phx\ukm2000pg.fofrm</t>
  </si>
  <si>
    <t>art\stuff_phx\UKM-2000P.fofrm</t>
  </si>
  <si>
    <t>9200</t>
  </si>
  <si>
    <t>## T8 HMG's (19450-19454) 9 ##</t>
  </si>
  <si>
    <t>19450</t>
  </si>
  <si>
    <t>art\stuff_phx\g27.fofrm</t>
  </si>
  <si>
    <t>art\inven\minigun.frm</t>
  </si>
  <si>
    <t>10004</t>
  </si>
  <si>
    <t>## T8 Flamers (19455-19459) 10 ##</t>
  </si>
  <si>
    <t>19455</t>
  </si>
  <si>
    <t>art\inven\iflameth.frm</t>
  </si>
  <si>
    <t>8500</t>
  </si>
  <si>
    <t>## T8 GL's (19465-19469) 11 ##</t>
  </si>
  <si>
    <t>19465</t>
  </si>
  <si>
    <t>art\wpns\ChinaLake.png</t>
  </si>
  <si>
    <t>5220</t>
  </si>
  <si>
    <t>## T8 EW Pistols (19475-19479) 13 ##</t>
  </si>
  <si>
    <t>19475</t>
  </si>
  <si>
    <t>art\inven\gravitron.png</t>
  </si>
  <si>
    <t>10997</t>
  </si>
  <si>
    <t>19476</t>
  </si>
  <si>
    <t>art\inven\mlaspist.frm</t>
  </si>
  <si>
    <t>19477</t>
  </si>
  <si>
    <t>art\inven\glock.frm</t>
  </si>
  <si>
    <t>63</t>
  </si>
  <si>
    <t>4002</t>
  </si>
  <si>
    <t>## T8 EW Rifles (19485-19489) 15 ##</t>
  </si>
  <si>
    <t>19485</t>
  </si>
  <si>
    <t>art\stuff_phx\g20.fofrm</t>
  </si>
  <si>
    <t>art\inven\lrifle.frm</t>
  </si>
  <si>
    <t>74</t>
  </si>
  <si>
    <t>19486</t>
  </si>
  <si>
    <t>art\inven\SonicGunSmall.png</t>
  </si>
  <si>
    <t>10994</t>
  </si>
  <si>
    <t>## T8 EW Cannons (19495-19499) 17 ##</t>
  </si>
  <si>
    <t>19495</t>
  </si>
  <si>
    <t>art\stuff_phx\g22.fofrm</t>
  </si>
  <si>
    <t>art\stuff_phx\soniccannon.png</t>
  </si>
  <si>
    <t>14050</t>
  </si>
  <si>
    <t>666</t>
  </si>
  <si>
    <t>## T8 Fists (19500-19504) 18 ##</t>
  </si>
  <si>
    <t>19500</t>
  </si>
  <si>
    <t>art\inven\impact_gloves.png</t>
  </si>
  <si>
    <t>## T8 Knifes (19505-19509) 19 ##</t>
  </si>
  <si>
    <t>19505</t>
  </si>
  <si>
    <t>art\inven\wknife.frm</t>
  </si>
  <si>
    <t>art\stuff_phx\HammerG.fofrm</t>
  </si>
  <si>
    <t>art\wpns\microsledge.png</t>
  </si>
  <si>
    <t>## T8 Spears (19520-19524) 22 ##</t>
  </si>
  <si>
    <t>19520</t>
  </si>
  <si>
    <t>art\items\piston.FRM</t>
  </si>
  <si>
    <t>art\inven\piston_spear.png</t>
  </si>
  <si>
    <t>## T8 Grenades (19540-19544) 24 ##</t>
  </si>
  <si>
    <t>19540</t>
  </si>
  <si>
    <t>art\inven\grenadeo.frm</t>
  </si>
  <si>
    <t>## T8 EW Grenades (19545-19549) 28 ##</t>
  </si>
  <si>
    <t>19545</t>
  </si>
  <si>
    <t>art\stuff_phx\Grenade3G.fofrm</t>
  </si>
  <si>
    <t>art\inven\grenadep.frm</t>
  </si>
  <si>
    <t>19546</t>
  </si>
  <si>
    <t>art\cirn_stuff\notaspinfusor\spinfusor_inv.png</t>
  </si>
  <si>
    <t>10981</t>
  </si>
  <si>
    <t>#### Tier 9 ####</t>
  </si>
  <si>
    <t>## T9 Pistols (19600-19604) 1 ##</t>
  </si>
  <si>
    <t>19600</t>
  </si>
  <si>
    <t>art\inven\deagle50.frm</t>
  </si>
  <si>
    <t>10002</t>
  </si>
  <si>
    <t>66</t>
  </si>
  <si>
    <t>19601</t>
  </si>
  <si>
    <t>art\wpns\swmodel500.png</t>
  </si>
  <si>
    <t>2055</t>
  </si>
  <si>
    <t>14013</t>
  </si>
  <si>
    <t>19602</t>
  </si>
  <si>
    <t>art\inven\needler.frm</t>
  </si>
  <si>
    <t>850</t>
  </si>
  <si>
    <t>361</t>
  </si>
  <si>
    <t>## T9 SMG (19605-19609) 2 ##</t>
  </si>
  <si>
    <t>19605</t>
  </si>
  <si>
    <t>art\wpns\skorpion_evo3.png</t>
  </si>
  <si>
    <t>2550</t>
  </si>
  <si>
    <t>19606</t>
  </si>
  <si>
    <t>art\wpns\evo3silenced.png</t>
  </si>
  <si>
    <t>2040</t>
  </si>
  <si>
    <t>## T9 Shotguns (19610-19614) 3 ##</t>
  </si>
  <si>
    <t>19610</t>
  </si>
  <si>
    <t>art\inven\assshot.frm</t>
  </si>
  <si>
    <t>105</t>
  </si>
  <si>
    <t>19611</t>
  </si>
  <si>
    <t>art\inven\jackhamr.frm</t>
  </si>
  <si>
    <t>## T9 Asssault Rifles (19615-19619) 4 ##</t>
  </si>
  <si>
    <t>19615</t>
  </si>
  <si>
    <t>art\wpns\AEK971.png</t>
  </si>
  <si>
    <t>3530</t>
  </si>
  <si>
    <t>19616</t>
  </si>
  <si>
    <t>art\wpns\sg552.png</t>
  </si>
  <si>
    <t>## T9 Rifles (19620-19624) 32 ##</t>
  </si>
  <si>
    <t>19620</t>
  </si>
  <si>
    <t>art\wpns\scarh.png</t>
  </si>
  <si>
    <t>## T9 DMR's (19625-19629) 26 ##</t>
  </si>
  <si>
    <t>19625</t>
  </si>
  <si>
    <t>art\wpns\svu-a.png</t>
  </si>
  <si>
    <t>99</t>
  </si>
  <si>
    <t>## T9 Sniper Rifles (19630-19634) 5 ##</t>
  </si>
  <si>
    <t>19630</t>
  </si>
  <si>
    <t>art\wpns\ax338.png</t>
  </si>
  <si>
    <t>7800</t>
  </si>
  <si>
    <t>716</t>
  </si>
  <si>
    <t>## T9 LMG's (19635-19639) 7 ##</t>
  </si>
  <si>
    <t>19635</t>
  </si>
  <si>
    <t>art\wpns\m249saw.png</t>
  </si>
  <si>
    <t>7100</t>
  </si>
  <si>
    <t>## T9 Big Rifles (19640-19644) 6 ##</t>
  </si>
  <si>
    <t>19640</t>
  </si>
  <si>
    <t>art\stuff_phx\as50g.fofrm</t>
  </si>
  <si>
    <t>art\inven\as50.png</t>
  </si>
  <si>
    <t>12200</t>
  </si>
  <si>
    <t>## T9 MMG's (19645-19649) 8 ##</t>
  </si>
  <si>
    <t>19645</t>
  </si>
  <si>
    <t>art\stuff_phx\m240g.fofrm</t>
  </si>
  <si>
    <t>art\stuff_phx\m240.fofrm</t>
  </si>
  <si>
    <t>12500</t>
  </si>
  <si>
    <t>19646</t>
  </si>
  <si>
    <t>art\wpns\PK-PKM.png</t>
  </si>
  <si>
    <t>7500</t>
  </si>
  <si>
    <t>## T9 HMG's (19650-19654) 9 ##</t>
  </si>
  <si>
    <t>19650</t>
  </si>
  <si>
    <t>art\stuff_phx\g28.fofrm</t>
  </si>
  <si>
    <t>art\inven\aminigun.frm</t>
  </si>
  <si>
    <t>21000</t>
  </si>
  <si>
    <t>## T9 Flamers (19655-19659) 10 ##</t>
  </si>
  <si>
    <t>19655</t>
  </si>
  <si>
    <t>art\stuff_phx\incineratorg.fofrm</t>
  </si>
  <si>
    <t>art\stuff_phx\FlamerN.fofrm</t>
  </si>
  <si>
    <t>10250</t>
  </si>
  <si>
    <t>## T9 GL's (19665-19669) 11 ##</t>
  </si>
  <si>
    <t>19665</t>
  </si>
  <si>
    <t>art\stuff_phx\M32MGLS.fofrm</t>
  </si>
  <si>
    <t>6050</t>
  </si>
  <si>
    <t>## T9 RL's (19670-19674) 12 ##</t>
  </si>
  <si>
    <t>19670</t>
  </si>
  <si>
    <t>art\inven\rlaunch.frm</t>
  </si>
  <si>
    <t>6750</t>
  </si>
  <si>
    <t>## T9 EW Pistols (19675-19679) 13 ##</t>
  </si>
  <si>
    <t>19675</t>
  </si>
  <si>
    <t>art\inven\plaspst2.frm</t>
  </si>
  <si>
    <t>19676</t>
  </si>
  <si>
    <t>art\stuff_phx\pulsepstg.fofrm</t>
  </si>
  <si>
    <t>art\inven\pulsepst.frm</t>
  </si>
  <si>
    <t>2267</t>
  </si>
  <si>
    <t>4013</t>
  </si>
  <si>
    <t>19677</t>
  </si>
  <si>
    <t>art\inven\solarscr.frm</t>
  </si>
  <si>
    <t>## T9 EW SMG's (19680-19684) 14 ##</t>
  </si>
  <si>
    <t>19680</t>
  </si>
  <si>
    <t>art\stuff_phx\radsmgg.fofrm</t>
  </si>
  <si>
    <t>art\stuff_phx\RADPistol.fofrm</t>
  </si>
  <si>
    <t>3628</t>
  </si>
  <si>
    <t>729</t>
  </si>
  <si>
    <t>19681</t>
  </si>
  <si>
    <t>art\stuff_phx\dampistolg.fofrm</t>
  </si>
  <si>
    <t>art\stuff_phx\DAMPistol.fofrm</t>
  </si>
  <si>
    <t>64</t>
  </si>
  <si>
    <t>## T9 EW Rifles (19685-19689) 15 ##</t>
  </si>
  <si>
    <t>19685</t>
  </si>
  <si>
    <t>art\inven\lrifle2.frm</t>
  </si>
  <si>
    <t>## T9 EW Big Rifles (19690-19694) 16 ##</t>
  </si>
  <si>
    <t>19690</t>
  </si>
  <si>
    <t>art\stuff_phx\plasmag.fofrm</t>
  </si>
  <si>
    <t>art\inven\plasma.frm</t>
  </si>
  <si>
    <t>94</t>
  </si>
  <si>
    <t>19691</t>
  </si>
  <si>
    <t>art\stuff_phx\radrifleg.fofrm</t>
  </si>
  <si>
    <t>art\stuff_phx\RADRifle.fofrm</t>
  </si>
  <si>
    <t>115</t>
  </si>
  <si>
    <t>19692</t>
  </si>
  <si>
    <t>art\stuff_phx\damrifleg.fofrm</t>
  </si>
  <si>
    <t>art\stuff_phx\DAMRifle.fofrm</t>
  </si>
  <si>
    <t>## T9 EW Cannons (19695-19699) 17 ##</t>
  </si>
  <si>
    <t>19695</t>
  </si>
  <si>
    <t>art\stuff_phx\gattlingg.fofrm</t>
  </si>
  <si>
    <t>art\inven\minilazr.frm</t>
  </si>
  <si>
    <t>10886</t>
  </si>
  <si>
    <t>77</t>
  </si>
  <si>
    <t>19696</t>
  </si>
  <si>
    <t>art\stuff_phx\PlasmaCannon.fofrm</t>
  </si>
  <si>
    <t>180</t>
  </si>
  <si>
    <t>220</t>
  </si>
  <si>
    <t>10998</t>
  </si>
  <si>
    <t>19697</t>
  </si>
  <si>
    <t>art\cirn_stuff\ewsenpai\halorocketlauncher.png</t>
  </si>
  <si>
    <t>10983</t>
  </si>
  <si>
    <t>88</t>
  </si>
  <si>
    <t>98</t>
  </si>
  <si>
    <t>## T9 Fists (19700-19704) 18 ##</t>
  </si>
  <si>
    <t>19700</t>
  </si>
  <si>
    <t>art\inven\mpwrfist.frm</t>
  </si>
  <si>
    <t>## T9 Knifes (19705-19709) 19 ##</t>
  </si>
  <si>
    <t>19705</t>
  </si>
  <si>
    <t>art\inven\vblade.frm</t>
  </si>
  <si>
    <t>## T9 Clubs (19710-19714) 20 ##</t>
  </si>
  <si>
    <t>19710</t>
  </si>
  <si>
    <t>art\inven\catprod2.frm</t>
  </si>
  <si>
    <t>240</t>
  </si>
  <si>
    <t>## T9 Hammers (19715-19719) 21 ##</t>
  </si>
  <si>
    <t>19715</t>
  </si>
  <si>
    <t>art\inven\ssledge2.frm</t>
  </si>
  <si>
    <t>## T9 Spears (19720-19724) 22 ##</t>
  </si>
  <si>
    <t>19720</t>
  </si>
  <si>
    <t>art\items\plasmas.FRM</t>
  </si>
  <si>
    <t>art\stuff_phx\RADspear.png</t>
  </si>
  <si>
    <t>## T9 Grenades (19740-19744) 24 ##</t>
  </si>
  <si>
    <t>19740</t>
  </si>
  <si>
    <t>art\inven\grenade_concussion.png</t>
  </si>
  <si>
    <t>## T9 EW Grenades (19745-19749) 28 ##</t>
  </si>
  <si>
    <t>19745</t>
  </si>
  <si>
    <t>art\stuff_phx\Grenade1G.fofrm</t>
  </si>
  <si>
    <t>art\inven\grenadeq.frm</t>
  </si>
  <si>
    <t>#### Tier X ####</t>
  </si>
  <si>
    <t>## TX Spec. Grenades (xx150-xx154) 31 ##</t>
  </si>
  <si>
    <t>ROW</t>
  </si>
  <si>
    <t>WEAPON NAME</t>
  </si>
  <si>
    <t>Weapon Type</t>
  </si>
  <si>
    <t>Pistol</t>
  </si>
  <si>
    <t>SMG</t>
  </si>
  <si>
    <t>Shotgun</t>
  </si>
  <si>
    <t>Assault Rifle</t>
  </si>
  <si>
    <t>Rifles</t>
  </si>
  <si>
    <t>DMR</t>
  </si>
  <si>
    <t>Sniper Rifle</t>
  </si>
  <si>
    <t>LMG</t>
  </si>
  <si>
    <t>Big Rifle</t>
  </si>
  <si>
    <t>MMG</t>
  </si>
  <si>
    <t>HMG</t>
  </si>
  <si>
    <t>Flamer</t>
  </si>
  <si>
    <t>Heavy Flamer</t>
  </si>
  <si>
    <t>GL</t>
  </si>
  <si>
    <t>RL</t>
  </si>
  <si>
    <t>EW Pistol</t>
  </si>
  <si>
    <t>EW SMG</t>
  </si>
  <si>
    <t>EW Big Rifle</t>
  </si>
  <si>
    <t>EW Rifle</t>
  </si>
  <si>
    <t>EW Cannon</t>
  </si>
  <si>
    <t>Fist</t>
  </si>
  <si>
    <t>Knife</t>
  </si>
  <si>
    <t>Club</t>
  </si>
  <si>
    <t>Hammer</t>
  </si>
  <si>
    <t>Spear</t>
  </si>
  <si>
    <t>EW Melee</t>
  </si>
  <si>
    <t>EW Spear</t>
  </si>
  <si>
    <t>Cold Thowing</t>
  </si>
  <si>
    <t>Grenade</t>
  </si>
  <si>
    <t>EW Grenade</t>
  </si>
  <si>
    <t>Spec. Grenade</t>
  </si>
  <si>
    <t>Max Ammo Count</t>
  </si>
  <si>
    <t># 3.0.8</t>
  </si>
  <si>
    <t>ProtoId=29</t>
  </si>
  <si>
    <t>Type=4</t>
  </si>
  <si>
    <t>PicMap=art\stuff_phx\10jhp.fofrm</t>
  </si>
  <si>
    <t>PicInv=art\inven\10mmjhp.frm</t>
  </si>
  <si>
    <t>Flags=134250556</t>
  </si>
  <si>
    <t>DisableEgg=1</t>
  </si>
  <si>
    <t>Stackable=1</t>
  </si>
  <si>
    <t>GroundLevel=1</t>
  </si>
  <si>
    <t>Weight=14</t>
  </si>
  <si>
    <t>SoundId=48</t>
  </si>
  <si>
    <t>Cost=0</t>
  </si>
  <si>
    <t>StartCount=100</t>
  </si>
  <si>
    <t>Material=1</t>
  </si>
  <si>
    <t>Tradeability=19</t>
  </si>
  <si>
    <t>Ammo_Caliber=1</t>
  </si>
  <si>
    <t>Ammo_Caliber_EXT=8</t>
  </si>
  <si>
    <t>Ammo_DRMod=20</t>
  </si>
  <si>
    <t>Ammo_DTMod=0</t>
  </si>
  <si>
    <t>Weapon_BleedStr=100</t>
  </si>
  <si>
    <t>ProtoId=30</t>
  </si>
  <si>
    <t>PicMap=art\stuff_phx\10ap.fofrm</t>
  </si>
  <si>
    <t>PicInv=art\inven\10mmap.frm</t>
  </si>
  <si>
    <t>Flags=134250524</t>
  </si>
  <si>
    <t>Weight=16</t>
  </si>
  <si>
    <t>Ammo_DRMod=-15</t>
  </si>
  <si>
    <t>Ammo_DTMod=-50</t>
  </si>
  <si>
    <t>ProtoId=357</t>
  </si>
  <si>
    <t>PicMap=art\stuff_phx\other.fofrm</t>
  </si>
  <si>
    <t>PicInv=art\inven\45cal.frm</t>
  </si>
  <si>
    <t>Flags=134217756</t>
  </si>
  <si>
    <t>Weight=21</t>
  </si>
  <si>
    <t>StartCount=10</t>
  </si>
  <si>
    <t>Ammo_Caliber_EXT=14</t>
  </si>
  <si>
    <t>Ammo_DRMod=0</t>
  </si>
  <si>
    <t>Ammo_DTMod=-20</t>
  </si>
  <si>
    <t>Weapon_BleedStr=45</t>
  </si>
  <si>
    <t>ProtoId=95</t>
  </si>
  <si>
    <t>PicMap=art\stuff_phx\kal12.fofrm</t>
  </si>
  <si>
    <t>PicInv=art\inven\ssshells.frm</t>
  </si>
  <si>
    <t>Weight=46</t>
  </si>
  <si>
    <t>StartCount=20</t>
  </si>
  <si>
    <t>Ammo_Caliber_EXT=11</t>
  </si>
  <si>
    <t>Ammo_DTMod=-70</t>
  </si>
  <si>
    <t>Ammo_SubShots=12</t>
  </si>
  <si>
    <t>Weapon_BleedStr=200</t>
  </si>
  <si>
    <t>Weapon_Extra_0=1</t>
  </si>
  <si>
    <t>Weapon_Extra_1=1</t>
  </si>
  <si>
    <t>Weapon_Spread_0=8</t>
  </si>
  <si>
    <t>Weapon_OneHex_0=10</t>
  </si>
  <si>
    <t>ProtoId=33</t>
  </si>
  <si>
    <t>PicMap=art\stuff_phx\14ap.fofrm</t>
  </si>
  <si>
    <t>PicInv=art\inven\14mmap.frm</t>
  </si>
  <si>
    <t>Weight=25</t>
  </si>
  <si>
    <t>StartCount=30</t>
  </si>
  <si>
    <t>LightColor=-33554432</t>
  </si>
  <si>
    <t>Ammo_Caliber_EXT=10</t>
  </si>
  <si>
    <t>Ammo_DRMod=-35</t>
  </si>
  <si>
    <t>Ammo_DTMod=-66</t>
  </si>
  <si>
    <t>ProtoId=722</t>
  </si>
  <si>
    <t>PicMap=art\stuff_phx\nitroexp.fofrm</t>
  </si>
  <si>
    <t>PicInv=art\inven\40X46Inc.png</t>
  </si>
  <si>
    <t>Weight=411</t>
  </si>
  <si>
    <t>Weapon_Anim1=11</t>
  </si>
  <si>
    <t>Weapon_Anim2_0=Anim2Single</t>
  </si>
  <si>
    <t>Ammo_Caliber_EXT=27</t>
  </si>
  <si>
    <t>Ammo_DmgMult=0</t>
  </si>
  <si>
    <t>Ammo_DmgDiv=1</t>
  </si>
  <si>
    <t>Ammo_Radius=7</t>
  </si>
  <si>
    <t>ProtoId=292</t>
  </si>
  <si>
    <t>Weight=10</t>
  </si>
  <si>
    <t>Weapon_DmgType_0=7</t>
  </si>
  <si>
    <t>Weapon_DmgMin_0=100</t>
  </si>
  <si>
    <t>Weapon_DmgType_1=1</t>
  </si>
  <si>
    <t>Weapon_DmgMin_1=25</t>
  </si>
  <si>
    <t>Weapon_BleedStr=20</t>
  </si>
  <si>
    <t>Ammo_Radius=3</t>
  </si>
  <si>
    <t>ProtoId=723</t>
  </si>
  <si>
    <t>PicInv=art\inven\40X46.png</t>
  </si>
  <si>
    <t>Ammo_SubShots=20</t>
  </si>
  <si>
    <t>Weapon_Spread_0=23</t>
  </si>
  <si>
    <t>ProtoId=359</t>
  </si>
  <si>
    <t>PicMap=art\stuff_phx\47mm.fofrm</t>
  </si>
  <si>
    <t>PicInv=art\inven\4_7mm.frm</t>
  </si>
  <si>
    <t>Weight=13</t>
  </si>
  <si>
    <t>StartCount=50</t>
  </si>
  <si>
    <t>Tradeability=21</t>
  </si>
  <si>
    <t>Ammo_Caliber_EXT=16</t>
  </si>
  <si>
    <t>Ammo_AcMod=-10</t>
  </si>
  <si>
    <t>Ammo_DRMod=-25</t>
  </si>
  <si>
    <t>ProtoId=358</t>
  </si>
  <si>
    <t>PicMap=art\stuff_phx\2mmEC.fofrm</t>
  </si>
  <si>
    <t>PicInv=art\inven\2mmec.frm</t>
  </si>
  <si>
    <t>Weight=90</t>
  </si>
  <si>
    <t>Ammo_Caliber_EXT=15</t>
  </si>
  <si>
    <t>Ammo_AcMod=-30</t>
  </si>
  <si>
    <t>Ammo_DRMod=-100</t>
  </si>
  <si>
    <t>Ammo_DTMod=-100</t>
  </si>
  <si>
    <t>ProtoId=38</t>
  </si>
  <si>
    <t>PicMap=art\items\battery.frm</t>
  </si>
  <si>
    <t>PicInv=art\inven\ccells.frm</t>
  </si>
  <si>
    <t>StartCount=40</t>
  </si>
  <si>
    <t>Ammo_Caliber_EXT=3</t>
  </si>
  <si>
    <t>Ammo_DmgMult=1</t>
  </si>
  <si>
    <t>Tier=4</t>
  </si>
  <si>
    <t>ProtoId=590</t>
  </si>
  <si>
    <t>PicMap=art\stuff_phx\weak_cellsg.fofrm</t>
  </si>
  <si>
    <t>PicInv=art\inven\weak_cells.png</t>
  </si>
  <si>
    <t>Weight=34</t>
  </si>
  <si>
    <t>Ammo_DRMod=10</t>
  </si>
  <si>
    <t>ProtoId=39</t>
  </si>
  <si>
    <t>PicMap=art\stuff_phx\MFC.fofrm</t>
  </si>
  <si>
    <t>PicInv=art\inven\dcells.frm</t>
  </si>
  <si>
    <t>Weight=50</t>
  </si>
  <si>
    <t>Ammo_Caliber_EXT=4</t>
  </si>
  <si>
    <t>ProtoId=728</t>
  </si>
  <si>
    <t>PicMap=art\stuff_phx\RA.fofrm</t>
  </si>
  <si>
    <t>PicInv=art\stuff_phx\RadAmmo.fofrm</t>
  </si>
  <si>
    <t>Weight=35</t>
  </si>
  <si>
    <t>StartCount=1</t>
  </si>
  <si>
    <t>Ammo_DRMod=-20</t>
  </si>
  <si>
    <t>ProtoId=10285</t>
  </si>
  <si>
    <t>PicMap=art\stuff_phx\EA.fofrm</t>
  </si>
  <si>
    <t>PicInv=art\stuff_phx\EneAmmo.fofrm</t>
  </si>
  <si>
    <t>Ammo_Caliber_EXT=30</t>
  </si>
  <si>
    <t>Ammo_DRMod=-10</t>
  </si>
  <si>
    <t>ProtoId=32</t>
  </si>
  <si>
    <t>PicMap=art\items\tanks.frm</t>
  </si>
  <si>
    <t>PicInv=art\inven\tank.frm</t>
  </si>
  <si>
    <t>Weight=453</t>
  </si>
  <si>
    <t>Ammo_Caliber_EXT=2</t>
  </si>
  <si>
    <t>Ammo_AcMod=-25</t>
  </si>
  <si>
    <t>ProtoId=382</t>
  </si>
  <si>
    <t>PicMap=art\stuff_phx\tanksblue.png</t>
  </si>
  <si>
    <t>PicInv=art\inven\flmfuel2.frm</t>
  </si>
  <si>
    <t>Weight=100</t>
  </si>
  <si>
    <t>Ammo_AcMod=-50</t>
  </si>
  <si>
    <t>ProtoId=737</t>
  </si>
  <si>
    <t>PicMap=art\items\robtroc2.frm</t>
  </si>
  <si>
    <t>PicInv=art\inven\robtroc2.frm</t>
  </si>
  <si>
    <t>Flags=134217757</t>
  </si>
  <si>
    <t>Weight=755</t>
  </si>
  <si>
    <t>StartCount=6</t>
  </si>
  <si>
    <t>Ammo_Caliber_EXT=1</t>
  </si>
  <si>
    <t>Ammo_Radius=1</t>
  </si>
  <si>
    <t>Weapon_BleedStr=50</t>
  </si>
  <si>
    <t>ProtoId=10000</t>
  </si>
  <si>
    <t>PicMap=art\items\ammo.frm</t>
  </si>
  <si>
    <t>PicInv=art\inven\mauser.png</t>
  </si>
  <si>
    <t>Weight=26</t>
  </si>
  <si>
    <t>Ammo_Caliber_EXT=33</t>
  </si>
  <si>
    <t>Ammo_DTMod=-33</t>
  </si>
  <si>
    <t>ProtoId=10001</t>
  </si>
  <si>
    <t>PicInv=art\inven\5_7mm.frm</t>
  </si>
  <si>
    <t>Weight=18</t>
  </si>
  <si>
    <t>Ammo_Caliber_EXT=24</t>
  </si>
  <si>
    <t>Weapon_BleedStr=120</t>
  </si>
  <si>
    <t>ProtoId=900</t>
  </si>
  <si>
    <t>Type=16</t>
  </si>
  <si>
    <t>PicMap=art\stuff_phx\ammobox.fofrm</t>
  </si>
  <si>
    <t>PicInv=art\inven\12gaflechettebox.png</t>
  </si>
  <si>
    <t>Flags=436207646</t>
  </si>
  <si>
    <t>Weight=2800</t>
  </si>
  <si>
    <t>Tradeability=20</t>
  </si>
  <si>
    <t>OtherPid=10003</t>
  </si>
  <si>
    <t>UseText_4=18</t>
  </si>
  <si>
    <t>UseOnlyOnSelf=True</t>
  </si>
  <si>
    <t>ProtoId=901</t>
  </si>
  <si>
    <t>PicInv=art\inven\ssshellsbox.png</t>
  </si>
  <si>
    <t>Weight=4600</t>
  </si>
  <si>
    <t>OtherPid=95</t>
  </si>
  <si>
    <t>ProtoId=902</t>
  </si>
  <si>
    <t>PicInv=art\inven\12Gbox.png</t>
  </si>
  <si>
    <t>OtherPid=270</t>
  </si>
  <si>
    <t>ProtoId=903</t>
  </si>
  <si>
    <t>PicInv=art\inven\223fmjbox.png</t>
  </si>
  <si>
    <t>Weight=1200</t>
  </si>
  <si>
    <t>OtherPid=34</t>
  </si>
  <si>
    <t>ProtoId=904</t>
  </si>
  <si>
    <t>PicMap=art\stuff_phx\5jhp.fofrm</t>
  </si>
  <si>
    <t>PicInv=art\inven\5mmjhpbox.png</t>
  </si>
  <si>
    <t>Weight=900</t>
  </si>
  <si>
    <t>OtherPid=35</t>
  </si>
  <si>
    <t>ProtoId=905</t>
  </si>
  <si>
    <t>PicMap=art\stuff_phx\5ap.fofrm</t>
  </si>
  <si>
    <t>PicInv=art\inven\5mmapbox.png</t>
  </si>
  <si>
    <t>OtherPid=36</t>
  </si>
  <si>
    <t>ProtoId=906</t>
  </si>
  <si>
    <t>PicInv=art\inven\5_56mmbox.png</t>
  </si>
  <si>
    <t>Weight=1800</t>
  </si>
  <si>
    <t>OtherPid=10005</t>
  </si>
  <si>
    <t>ProtoId=907</t>
  </si>
  <si>
    <t>PicInv=art\inven\5_7mmbox.png</t>
  </si>
  <si>
    <t>OtherPid=10001</t>
  </si>
  <si>
    <t>ProtoId=908</t>
  </si>
  <si>
    <t>PicMap=art\stuff_phx\762_39mm.fofrm</t>
  </si>
  <si>
    <t>PicInv=art\inven\762x39box.png</t>
  </si>
  <si>
    <t>Weight=1600</t>
  </si>
  <si>
    <t>OtherPid=715</t>
  </si>
  <si>
    <t>ProtoId=909</t>
  </si>
  <si>
    <t>PicMap=art\stuff_phx\762_51mm.fofrm</t>
  </si>
  <si>
    <t>PicInv=art\inven\762mmbox.png</t>
  </si>
  <si>
    <t>Weight=2500</t>
  </si>
  <si>
    <t>OtherPid=363</t>
  </si>
  <si>
    <t>ProtoId=910</t>
  </si>
  <si>
    <t>PicMap=art\stuff_phx\762_54mm.fofrm</t>
  </si>
  <si>
    <t>PicInv=art\inven\762x54box.png</t>
  </si>
  <si>
    <t>Weight=2300</t>
  </si>
  <si>
    <t>OtherPid=717</t>
  </si>
  <si>
    <t>ProtoId=911</t>
  </si>
  <si>
    <t>PicInv=art\inven\762x54Gbox.png</t>
  </si>
  <si>
    <t>OtherPid=718</t>
  </si>
  <si>
    <t>ProtoId=912</t>
  </si>
  <si>
    <t>PicInv=art\inven\3006box.png</t>
  </si>
  <si>
    <t>Weight=2700</t>
  </si>
  <si>
    <t>OtherPid=10007</t>
  </si>
  <si>
    <t>ProtoId=913</t>
  </si>
  <si>
    <t>PicInv=art\inven\mauserbox.png</t>
  </si>
  <si>
    <t>Weight=2600</t>
  </si>
  <si>
    <t>StartCount=250</t>
  </si>
  <si>
    <t>OtherPid=10000</t>
  </si>
  <si>
    <t>ProtoId=914</t>
  </si>
  <si>
    <t>PicInv=art\inven\10mmapbox.png</t>
  </si>
  <si>
    <t>OtherPid=30</t>
  </si>
  <si>
    <t>ProtoId=915</t>
  </si>
  <si>
    <t>PicInv=art\inven\10mmjhpbox.png</t>
  </si>
  <si>
    <t>Weight=1400</t>
  </si>
  <si>
    <t>OtherPid=29</t>
  </si>
  <si>
    <t>ProtoId=916</t>
  </si>
  <si>
    <t>PicInv=art\inven\14mmapbox.png</t>
  </si>
  <si>
    <t>Weight=1500</t>
  </si>
  <si>
    <t>OtherPid=33</t>
  </si>
  <si>
    <t>ProtoId=917</t>
  </si>
  <si>
    <t>PicMap=art\stuff_phx\44jhp.fofrm</t>
  </si>
  <si>
    <t>PicInv=art\inven\44jhpbox.png</t>
  </si>
  <si>
    <t>Weight=2200</t>
  </si>
  <si>
    <t>OtherPid=31</t>
  </si>
  <si>
    <t>ProtoId=918</t>
  </si>
  <si>
    <t>PicMap=art\stuff_phx\44fmj.fofrm</t>
  </si>
  <si>
    <t>PicInv=art\inven\44fmjbox.png</t>
  </si>
  <si>
    <t>Weight=2400</t>
  </si>
  <si>
    <t>OtherPid=111</t>
  </si>
  <si>
    <t>ProtoId=919</t>
  </si>
  <si>
    <t>PicInv=art\inven\45ACPbox.png</t>
  </si>
  <si>
    <t>Weight=2100</t>
  </si>
  <si>
    <t>OtherPid=710</t>
  </si>
  <si>
    <t>ProtoId=920</t>
  </si>
  <si>
    <t>PicMap=art\stuff_phx\9ap.fofrm</t>
  </si>
  <si>
    <t>PicInv=art\inven\9apbox.png</t>
  </si>
  <si>
    <t>OtherPid=707</t>
  </si>
  <si>
    <t>ProtoId=921</t>
  </si>
  <si>
    <t>PicMap=art\stuff_phx\9jhp.fofrm</t>
  </si>
  <si>
    <t>PicInv=art\inven\9jhpbox.png</t>
  </si>
  <si>
    <t>OtherPid=706</t>
  </si>
  <si>
    <t>ProtoId=922</t>
  </si>
  <si>
    <t>PicMap=art\stuff_phx\HN.fofrm</t>
  </si>
  <si>
    <t>PicInv=art\inven\hncartbox.png</t>
  </si>
  <si>
    <t>OtherPid=361</t>
  </si>
  <si>
    <t>ProtoId=923</t>
  </si>
  <si>
    <t>PicMap=art\stuff_phx\HNap.fofrm</t>
  </si>
  <si>
    <t>PicInv=art\inven\hnapcartbox.png</t>
  </si>
  <si>
    <t>Weight=4500</t>
  </si>
  <si>
    <t>OtherPid=362</t>
  </si>
  <si>
    <t>ProtoId=924</t>
  </si>
  <si>
    <t>PicInv=art\inven\50AEbox.png</t>
  </si>
  <si>
    <t>OtherPid=10002</t>
  </si>
  <si>
    <t>ProtoId=925</t>
  </si>
  <si>
    <t>PicInv=art\inven\40x46box.png</t>
  </si>
  <si>
    <t>Weight=3110</t>
  </si>
  <si>
    <t>OtherPid=719</t>
  </si>
  <si>
    <t>ProtoId=926</t>
  </si>
  <si>
    <t>PicInv=art\inven\50calbox.png</t>
  </si>
  <si>
    <t>Weight=12000</t>
  </si>
  <si>
    <t>OtherPid=10006</t>
  </si>
  <si>
    <t>ProtoId=927</t>
  </si>
  <si>
    <t>PicInv=art\inven\miniroundbox.png</t>
  </si>
  <si>
    <t>Weight=16000</t>
  </si>
  <si>
    <t>StartCount=1000</t>
  </si>
  <si>
    <t>OtherPid=10004</t>
  </si>
  <si>
    <t>ProtoId=928</t>
  </si>
  <si>
    <t>PicInv=art\inven\tankbox.png</t>
  </si>
  <si>
    <t>OtherPid=32</t>
  </si>
  <si>
    <t>ProtoId=929</t>
  </si>
  <si>
    <t>PicInv=art\inven\flmfuel2box.png</t>
  </si>
  <si>
    <t>OtherPid=382</t>
  </si>
  <si>
    <t>ProtoId=930</t>
  </si>
  <si>
    <t>PicMap=art\stuff_phx\tanknapalm.png</t>
  </si>
  <si>
    <t>PicInv=art\inven\NapalmAmmobox.png</t>
  </si>
  <si>
    <t>Weight=5500</t>
  </si>
  <si>
    <t>StartCount=25</t>
  </si>
  <si>
    <t>OtherPid=732</t>
  </si>
  <si>
    <t>ProtoId=931</t>
  </si>
  <si>
    <t>PicMap=art\stuff_phx\rocket1.fofrm</t>
  </si>
  <si>
    <t>PicInv=art\inven\shell2box.png</t>
  </si>
  <si>
    <t>OtherPid=14</t>
  </si>
  <si>
    <t>ProtoId=932</t>
  </si>
  <si>
    <t>PicMap=art\stuff_phx\rocket2.fofrm</t>
  </si>
  <si>
    <t>PicInv=art\inven\rshellbox.png</t>
  </si>
  <si>
    <t>OtherPid=37</t>
  </si>
  <si>
    <t>ProtoId=933</t>
  </si>
  <si>
    <t>PicInv=art\inven\EneAmmobox.png</t>
  </si>
  <si>
    <t>Weight=3500</t>
  </si>
  <si>
    <t>OtherPid=729</t>
  </si>
  <si>
    <t>ProtoId=934</t>
  </si>
  <si>
    <t>PicInv=art\stuff_phx\RadAmmobox.png</t>
  </si>
  <si>
    <t>OtherPid=728</t>
  </si>
  <si>
    <t>ProtoId=935</t>
  </si>
  <si>
    <t>PicInv=art\inven\ccellsbox.png</t>
  </si>
  <si>
    <t>Weight=3400</t>
  </si>
  <si>
    <t>OtherPid=38</t>
  </si>
  <si>
    <t>ProtoId=936</t>
  </si>
  <si>
    <t>PicInv=art\inven\dcellsbox.png</t>
  </si>
  <si>
    <t>OtherPid=39</t>
  </si>
  <si>
    <t>ProtoId=937</t>
  </si>
  <si>
    <t>PicInv=art\inven\40X46Smokebox.png</t>
  </si>
  <si>
    <t>OtherPid=720</t>
  </si>
  <si>
    <t>ProtoId=938</t>
  </si>
  <si>
    <t>PicInv=art\inven\40X46Incbox.png</t>
  </si>
  <si>
    <t>OtherPid=721</t>
  </si>
  <si>
    <t>ProtoId=939</t>
  </si>
  <si>
    <t>PicInv=art\inven\303britishbox.png</t>
  </si>
  <si>
    <t>OtherPid=14004</t>
  </si>
  <si>
    <t>ProtoId=940</t>
  </si>
  <si>
    <t>PicInv=art\inven\30cal1box.png</t>
  </si>
  <si>
    <t>OtherPid=14005</t>
  </si>
  <si>
    <t>ProtoId=941</t>
  </si>
  <si>
    <t>PicInv=art\inven\762x25tokarevbox.png</t>
  </si>
  <si>
    <t>OtherPid=14006</t>
  </si>
  <si>
    <t>ProtoId=942</t>
  </si>
  <si>
    <t>PicInv=art\inven\357jhpbox.png</t>
  </si>
  <si>
    <t>OtherPid=14007</t>
  </si>
  <si>
    <t>ProtoId=943</t>
  </si>
  <si>
    <t>PicInv=art\inven\</t>
  </si>
  <si>
    <t>OtherPid=140</t>
  </si>
  <si>
    <t>ProtoId=944</t>
  </si>
  <si>
    <t>PicInv=art\inven\4570govtbox.png</t>
  </si>
  <si>
    <t>OtherPid=14009</t>
  </si>
  <si>
    <t>ProtoId=945</t>
  </si>
  <si>
    <t>PicInv=art\inven\57mmroundbox.png</t>
  </si>
  <si>
    <t>Weight=3300</t>
  </si>
  <si>
    <t>OtherPid=14010</t>
  </si>
  <si>
    <t>ProtoId=946</t>
  </si>
  <si>
    <t>PicInv=art\inven\8mmkurzbox.png</t>
  </si>
  <si>
    <t>OtherPid=14011</t>
  </si>
  <si>
    <t>ProtoId=947</t>
  </si>
  <si>
    <t>PicInv=art\inven\354casullbox.png</t>
  </si>
  <si>
    <t>OtherPid=14012</t>
  </si>
  <si>
    <t>ProtoId=948</t>
  </si>
  <si>
    <t>ProtoId=949</t>
  </si>
  <si>
    <t>PicInv=art\inven\13.2mmTuFbox.png</t>
  </si>
  <si>
    <t>OtherPid=14015</t>
  </si>
  <si>
    <t>ProtoId=950</t>
  </si>
  <si>
    <t>PicInv=art\inven\14.5mmbox.png</t>
  </si>
  <si>
    <t>Weight=14500</t>
  </si>
  <si>
    <t>OtherPid=14016</t>
  </si>
  <si>
    <t>ProtoId=951</t>
  </si>
  <si>
    <t>PicInv=art\inven\papercartridgesbox.png</t>
  </si>
  <si>
    <t>OtherPid=14017</t>
  </si>
  <si>
    <t>ProtoId=952</t>
  </si>
  <si>
    <t>OtherPid=14018</t>
  </si>
  <si>
    <t>ProtoId=953</t>
  </si>
  <si>
    <t>PicInv=art\inven\338lapuabox.png</t>
  </si>
  <si>
    <t>OtherPid=716</t>
  </si>
  <si>
    <t>ProtoId=360</t>
  </si>
  <si>
    <t>PicInv=art\inven\9mm.frm</t>
  </si>
  <si>
    <t>Weight=12</t>
  </si>
  <si>
    <t>Ammo_Caliber_EXT=12</t>
  </si>
  <si>
    <t>ProtoId=14001</t>
  </si>
  <si>
    <t>PicInv=art\inven\20gashot.png</t>
  </si>
  <si>
    <t>Ammo_Caliber_EXT=13</t>
  </si>
  <si>
    <t>ProtoId=14002</t>
  </si>
  <si>
    <t>PicInv=art\inven\20gaslug.png</t>
  </si>
  <si>
    <t>ProtoId=14003</t>
  </si>
  <si>
    <t>PicInv=art\inven\410slug.png</t>
  </si>
  <si>
    <t>Ammo_Caliber_EXT=5</t>
  </si>
  <si>
    <t>ProtoId=14008</t>
  </si>
  <si>
    <t>PicInv=art\inven\38special.png</t>
  </si>
  <si>
    <t>Weight=28</t>
  </si>
  <si>
    <t>Ammo_Caliber_EXT=7</t>
  </si>
  <si>
    <t>Ammo_DRMod=15</t>
  </si>
  <si>
    <t>Weapon_DmgType_0=1</t>
  </si>
  <si>
    <t>Weapon_DmgMin_0=125</t>
  </si>
  <si>
    <t>Weapon_BleedStr=150</t>
  </si>
  <si>
    <t>ProtoId=14013</t>
  </si>
  <si>
    <t>PicInv=art\inven\500swmagnum.png</t>
  </si>
  <si>
    <t>Weight=45</t>
  </si>
  <si>
    <t>Ammo_Caliber_EXT=46</t>
  </si>
  <si>
    <t>Tier=9</t>
  </si>
  <si>
    <t>ProtoId=14014</t>
  </si>
  <si>
    <t>Ammo_Caliber_EXT=41</t>
  </si>
  <si>
    <t>#Weapon_BleedStr=200</t>
  </si>
  <si>
    <t># Season 3 Ammo by Tiers</t>
  </si>
  <si>
    <t>#### Tier 1 ####</t>
  </si>
  <si>
    <t>## T1 Bullets (1) ##</t>
  </si>
  <si>
    <t># Paper Cartridges</t>
  </si>
  <si>
    <t>ProtoId=14017</t>
  </si>
  <si>
    <t>Subtype=1</t>
  </si>
  <si>
    <t>PicInv=art\inven\papercartridges.png</t>
  </si>
  <si>
    <t>Ammo_Caliber_EXT=44</t>
  </si>
  <si>
    <t>Weapon_DmgMin_0=250</t>
  </si>
  <si>
    <t>Tier=1</t>
  </si>
  <si>
    <t># 10g Blackpowder</t>
  </si>
  <si>
    <t>ProtoId=163</t>
  </si>
  <si>
    <t>PicInv=art\inven\bbs.frm</t>
  </si>
  <si>
    <t>Weight=64</t>
  </si>
  <si>
    <t>Ammo_DTMod=-60</t>
  </si>
  <si>
    <t>Ammo_SubShots=10</t>
  </si>
  <si>
    <t>## T1 Grenades (2) ##</t>
  </si>
  <si>
    <t># Mortar Grenades</t>
  </si>
  <si>
    <t>ProtoId=14020</t>
  </si>
  <si>
    <t>Subtype=2</t>
  </si>
  <si>
    <t>PicInv=art\inven\mortargrenades.png</t>
  </si>
  <si>
    <t>Weight=450</t>
  </si>
  <si>
    <t>Ammo_Caliber_EXT=47</t>
  </si>
  <si>
    <t>Weapon_DmgMin_1=20</t>
  </si>
  <si>
    <t>Weapon_BleedStr=40</t>
  </si>
  <si>
    <t>Ammo_Radius=2</t>
  </si>
  <si>
    <t>Fuse=1500</t>
  </si>
  <si>
    <t>Weapon_Extra_0=39</t>
  </si>
  <si>
    <t>## T1 Special ##</t>
  </si>
  <si>
    <t># Lead Balls</t>
  </si>
  <si>
    <t>ProtoId=14019</t>
  </si>
  <si>
    <t>Subtype=0</t>
  </si>
  <si>
    <t>PicInv=art\inven\leadballs.png</t>
  </si>
  <si>
    <t>Weight=30</t>
  </si>
  <si>
    <t>Ammo_Caliber_EXT=48</t>
  </si>
  <si>
    <t>#### Tier 2 (1) ####</t>
  </si>
  <si>
    <t>## T2 Bullets ##</t>
  </si>
  <si>
    <t># Minie Balls</t>
  </si>
  <si>
    <t>ProtoId=14018</t>
  </si>
  <si>
    <t>PicInv=art\inven\minieball.png</t>
  </si>
  <si>
    <t>Weight=36</t>
  </si>
  <si>
    <t>Ammo_Caliber_EXT=45</t>
  </si>
  <si>
    <t>Weapon_DmgMin_0=150</t>
  </si>
  <si>
    <t>Tier=2</t>
  </si>
  <si>
    <t># .357</t>
  </si>
  <si>
    <t>ProtoId=14007</t>
  </si>
  <si>
    <t>PicInv=art\inven\357jhp.png</t>
  </si>
  <si>
    <t>Ammo_Caliber_EXT=42</t>
  </si>
  <si>
    <t>Weapon_DmgMin_0=120</t>
  </si>
  <si>
    <t># 12g Buckshot</t>
  </si>
  <si>
    <t># 12g Slug</t>
  </si>
  <si>
    <t>ProtoId=270</t>
  </si>
  <si>
    <t>PicInv=art\inven\12G.png</t>
  </si>
  <si>
    <t>Weapon_BleedStr=30</t>
  </si>
  <si>
    <t># .45-70 Government</t>
  </si>
  <si>
    <t>ProtoId=14009</t>
  </si>
  <si>
    <t>PicInv=art\inven\4570govt.png</t>
  </si>
  <si>
    <t>Ammo_Caliber_EXT=39</t>
  </si>
  <si>
    <t>Weapon_BleedStr=80</t>
  </si>
  <si>
    <t>## T3 Bullets (1) ##</t>
  </si>
  <si>
    <t># 9mm ball</t>
  </si>
  <si>
    <t>ProtoId=121</t>
  </si>
  <si>
    <t>PicInv=art\inven\bullet.frm</t>
  </si>
  <si>
    <t>Ammo_DRMod=-5</t>
  </si>
  <si>
    <t>Tier=3</t>
  </si>
  <si>
    <t># 7.92 Mauser</t>
  </si>
  <si>
    <t># 7.62x38 Nagant</t>
  </si>
  <si>
    <t>ProtoId=14022</t>
  </si>
  <si>
    <t>PicInv=art\inven\762x38mmR.png</t>
  </si>
  <si>
    <t>Ammo_Caliber_EXT=49</t>
  </si>
  <si>
    <t># Spencer .56-56</t>
  </si>
  <si>
    <t>ProtoId=14021</t>
  </si>
  <si>
    <t>PicInv=art\inven\spencer56-56.png</t>
  </si>
  <si>
    <t>Ammo_Caliber_EXT=50</t>
  </si>
  <si>
    <t># .45 ACP</t>
  </si>
  <si>
    <t>ProtoId=710</t>
  </si>
  <si>
    <t>PicInv=art\stuff_phx\45ACP.fofrm</t>
  </si>
  <si>
    <t># Napalm</t>
  </si>
  <si>
    <t>ProtoId=732</t>
  </si>
  <si>
    <t>Subtype=5</t>
  </si>
  <si>
    <t>PicInv=art\stuff_phx\NapalmAmmo.fofrm</t>
  </si>
  <si>
    <t>Ammo_Caliber_EXT=28</t>
  </si>
  <si>
    <t>Ammo_AcMod=-20</t>
  </si>
  <si>
    <t>## T4 Bullets (1) ##</t>
  </si>
  <si>
    <t># .44 Special</t>
  </si>
  <si>
    <t>ProtoId=14023</t>
  </si>
  <si>
    <t>PicInv=art\inven\44special.png</t>
  </si>
  <si>
    <t>Ammo_Caliber_EXT=51</t>
  </si>
  <si>
    <t>Ammo_DRMod=5</t>
  </si>
  <si>
    <t># 13.2mm TuF</t>
  </si>
  <si>
    <t>ProtoId=14015</t>
  </si>
  <si>
    <t>PicInv=art\inven\13.2mmTuF.png</t>
  </si>
  <si>
    <t>Weight=120</t>
  </si>
  <si>
    <t>Ammo_Caliber_EXT=35</t>
  </si>
  <si>
    <t>Ammo_DRMod=-30</t>
  </si>
  <si>
    <t># .303 British</t>
  </si>
  <si>
    <t>ProtoId=14004</t>
  </si>
  <si>
    <t>PicInv=art\inven\303british.png</t>
  </si>
  <si>
    <t>Ammo_Caliber_EXT=22</t>
  </si>
  <si>
    <t>## T4 Grenades (2) ##</t>
  </si>
  <si>
    <t># 40mm Explosive</t>
  </si>
  <si>
    <t>ProtoId=719</t>
  </si>
  <si>
    <t>PicInv=art\stuff_phx\40x46.fofrm</t>
  </si>
  <si>
    <t>Weapon_DmgMin_1=10</t>
  </si>
  <si>
    <t>## T5 Bullets (1) ##</t>
  </si>
  <si>
    <t># Springfield .30-06</t>
  </si>
  <si>
    <t>ProtoId=10007</t>
  </si>
  <si>
    <t>PicInv=art\inven\3006.png</t>
  </si>
  <si>
    <t>Weight=27</t>
  </si>
  <si>
    <t>Ammo_Caliber_EXT=32</t>
  </si>
  <si>
    <t>Tier=5</t>
  </si>
  <si>
    <t># .44 JHP</t>
  </si>
  <si>
    <t>ProtoId=31</t>
  </si>
  <si>
    <t>PicInv=art\inven\44jhp.frm</t>
  </si>
  <si>
    <t>Weight=22</t>
  </si>
  <si>
    <t>Ammo_Caliber_EXT=9</t>
  </si>
  <si>
    <t>Weapon_DmgMin_0=130</t>
  </si>
  <si>
    <t>Weapon_BleedStr=130</t>
  </si>
  <si>
    <t>#.44 FMJ</t>
  </si>
  <si>
    <t>ProtoId=111</t>
  </si>
  <si>
    <t>PicInv=art\inven\44fmj.frm</t>
  </si>
  <si>
    <t>Weight=24</t>
  </si>
  <si>
    <t># .30 Carbine</t>
  </si>
  <si>
    <t>ProtoId=14005</t>
  </si>
  <si>
    <t>PicInv=art\inven\30cal1.png</t>
  </si>
  <si>
    <t>Ammo_Caliber_EXT=19</t>
  </si>
  <si>
    <t>Ammo_DTMod=-10</t>
  </si>
  <si>
    <t># 7.62x25mm Tokarev</t>
  </si>
  <si>
    <t>ProtoId=14006</t>
  </si>
  <si>
    <t>PicInv=art\inven\762x25tokarev.png</t>
  </si>
  <si>
    <t>Weight=11</t>
  </si>
  <si>
    <t>Ammo_Caliber_EXT=37</t>
  </si>
  <si>
    <t>Ammo_DTMod=-40</t>
  </si>
  <si>
    <t># 8mm Kurz</t>
  </si>
  <si>
    <t>ProtoId=14011</t>
  </si>
  <si>
    <t>PicInv=art\inven\8mmKurz.png</t>
  </si>
  <si>
    <t>Weight=17</t>
  </si>
  <si>
    <t>Ammo_Caliber_EXT=40</t>
  </si>
  <si>
    <t># 7.62x54R</t>
  </si>
  <si>
    <t>ProtoId=717</t>
  </si>
  <si>
    <t>PicInv=art\stuff_phx\762x54.fofrm</t>
  </si>
  <si>
    <t>Weight=29</t>
  </si>
  <si>
    <t>Ammo_Caliber_EXT=21</t>
  </si>
  <si>
    <t>Ammo_AcMod=25</t>
  </si>
  <si>
    <t>Weapon_BleedStr=25</t>
  </si>
  <si>
    <t>## T6 Bullets (1) ##</t>
  </si>
  <si>
    <t># 9mm JHP</t>
  </si>
  <si>
    <t>ProtoId=706</t>
  </si>
  <si>
    <t>PicInv=art\stuff_phx\9jhp.frm</t>
  </si>
  <si>
    <t>Tier=6</t>
  </si>
  <si>
    <t># 9mm AP</t>
  </si>
  <si>
    <t>ProtoId=707</t>
  </si>
  <si>
    <t>PicInv=art\stuff_phx\9ap.frm</t>
  </si>
  <si>
    <t>Weight=9</t>
  </si>
  <si>
    <t>Ammo_DTMod=-80</t>
  </si>
  <si>
    <t>Weapon_DmgMin_0=65</t>
  </si>
  <si>
    <t># 7.62x39</t>
  </si>
  <si>
    <t>ProtoId=715</t>
  </si>
  <si>
    <t>PicInv=art\stuff_phx\762x39.fofrm</t>
  </si>
  <si>
    <t>Ammo_Caliber_EXT=20</t>
  </si>
  <si>
    <t>Weapon_BleedStr=15</t>
  </si>
  <si>
    <t># 14.5mm</t>
  </si>
  <si>
    <t>ProtoId=14016</t>
  </si>
  <si>
    <t>PicInv=art\inven\14,5mm.png</t>
  </si>
  <si>
    <t>Ammo_Caliber_EXT=36</t>
  </si>
  <si>
    <t>## T6 Grenades (2) ##</t>
  </si>
  <si>
    <t># 57mm round</t>
  </si>
  <si>
    <t>ProtoId=14010</t>
  </si>
  <si>
    <t>PicInv=art\inven\57mmround.png</t>
  </si>
  <si>
    <t>Weight=750</t>
  </si>
  <si>
    <t>Ammo_Caliber_EXT=38</t>
  </si>
  <si>
    <t>## T6 Rockets (3) ##</t>
  </si>
  <si>
    <t># Explosive Rocket</t>
  </si>
  <si>
    <t>ProtoId=14</t>
  </si>
  <si>
    <t>Subtype=3</t>
  </si>
  <si>
    <t>PicInv=art\inven\shell2.frm</t>
  </si>
  <si>
    <t>Weapon_DmgMin_0=75</t>
  </si>
  <si>
    <t>Ammo_Radius=4</t>
  </si>
  <si>
    <t># AP Rocket</t>
  </si>
  <si>
    <t>ProtoId=37</t>
  </si>
  <si>
    <t>PicInv=art\inven\rshell.frm</t>
  </si>
  <si>
    <t>Ammo_DTMod=-30</t>
  </si>
  <si>
    <t>## T7 Bullets (1) ##</t>
  </si>
  <si>
    <t># Flechettes</t>
  </si>
  <si>
    <t>ProtoId=10003</t>
  </si>
  <si>
    <t>PicInv=art\inven\12gaflechette.frm</t>
  </si>
  <si>
    <t>Ammo_SubShots=5</t>
  </si>
  <si>
    <t>Tier=7</t>
  </si>
  <si>
    <t># .454 Casull</t>
  </si>
  <si>
    <t>ProtoId=14012</t>
  </si>
  <si>
    <t>PicInv=art\inven\454casull.png</t>
  </si>
  <si>
    <t>Weight=40</t>
  </si>
  <si>
    <t>Ammo_Caliber_EXT=43</t>
  </si>
  <si>
    <t># 5.56 mm</t>
  </si>
  <si>
    <t>ProtoId=10005</t>
  </si>
  <si>
    <t>PicInv=art\inven\5_56mm.frm</t>
  </si>
  <si>
    <t>Ammo_Caliber_EXT=23</t>
  </si>
  <si>
    <t>Ammo_DTMod=-25</t>
  </si>
  <si>
    <t>Weapon_BleedStr=35</t>
  </si>
  <si>
    <t># .223</t>
  </si>
  <si>
    <t>ProtoId=34</t>
  </si>
  <si>
    <t>PicInv=art\inven\223fmj.frm</t>
  </si>
  <si>
    <t>Ammo_AcMod=-15</t>
  </si>
  <si>
    <t>Ammo_DTMod=25</t>
  </si>
  <si>
    <t>Weapon_DmgMin_0=80</t>
  </si>
  <si>
    <t># 7.62x51mm NATO</t>
  </si>
  <si>
    <t>ProtoId=363</t>
  </si>
  <si>
    <t>PicInv=art\inven\762mm.frm</t>
  </si>
  <si>
    <t>Ammo_Caliber_EXT=18</t>
  </si>
  <si>
    <t>## T7 Chemical (4) ##</t>
  </si>
  <si>
    <t># 40x46mm Smoke</t>
  </si>
  <si>
    <t>ProtoId=720</t>
  </si>
  <si>
    <t>Subtype=4</t>
  </si>
  <si>
    <t>PicInv=art\inven\40X46Smoke.png</t>
  </si>
  <si>
    <t># 40x46 Incendiary</t>
  </si>
  <si>
    <t>ProtoId=721</t>
  </si>
  <si>
    <t>## T8 Bullets (1) ##</t>
  </si>
  <si>
    <t># 5.45x39mm JHP</t>
  </si>
  <si>
    <t>ProtoId=35</t>
  </si>
  <si>
    <t>PicInv=art\inven\5mmjhp.frm</t>
  </si>
  <si>
    <t>Ammo_Caliber_EXT=6</t>
  </si>
  <si>
    <t>Ammo_DTMod=20</t>
  </si>
  <si>
    <t>Weapon_BleedStr=60</t>
  </si>
  <si>
    <t>Tier=8</t>
  </si>
  <si>
    <t># 5.45x39mm AP</t>
  </si>
  <si>
    <t>ProtoId=36</t>
  </si>
  <si>
    <t>PicInv=art\inven\5mmap.frm</t>
  </si>
  <si>
    <t># 7.62x54R 7N14</t>
  </si>
  <si>
    <t>ProtoId=718</t>
  </si>
  <si>
    <t>PicInv=art\stuff_phx\762x54G.fofrm</t>
  </si>
  <si>
    <t># .50 BMG</t>
  </si>
  <si>
    <t>ProtoId=10006</t>
  </si>
  <si>
    <t>PicInv=art\inven\50cal.frm</t>
  </si>
  <si>
    <t>Ammo_Caliber_EXT=29</t>
  </si>
  <si>
    <t># 5.3 mm</t>
  </si>
  <si>
    <t>ProtoId=10004</t>
  </si>
  <si>
    <t>PicInv=art\inven\miniround.frm</t>
  </si>
  <si>
    <t>Ammo_Caliber_EXT=26</t>
  </si>
  <si>
    <t>## T9 Bullets (1) ##</t>
  </si>
  <si>
    <t># .338 Lapua</t>
  </si>
  <si>
    <t>ProtoId=716</t>
  </si>
  <si>
    <t>PicInv=art\inven\338lapua.png</t>
  </si>
  <si>
    <t>Weight=43</t>
  </si>
  <si>
    <t>Ammo_Caliber_EXT=34</t>
  </si>
  <si>
    <t># .50 AE</t>
  </si>
  <si>
    <t>ProtoId=10002</t>
  </si>
  <si>
    <t>PicInv=art\inven\50AE.frm</t>
  </si>
  <si>
    <t>Ammo_Caliber_EXT=25</t>
  </si>
  <si>
    <t># .500 S&amp;W Magnum</t>
  </si>
  <si>
    <t>## T8 Special ##</t>
  </si>
  <si>
    <t># Needler cartridge</t>
  </si>
  <si>
    <t>ProtoId=361</t>
  </si>
  <si>
    <t>Subtype=1 # placeholder</t>
  </si>
  <si>
    <t>PicInv=art\inven\hncart.frm</t>
  </si>
  <si>
    <t>Weight=5</t>
  </si>
  <si>
    <t>Poison=1</t>
  </si>
  <si>
    <t>Ammo_Caliber_EXT=17</t>
  </si>
  <si>
    <t>Weapon_DmgMin_0=25</t>
  </si>
  <si>
    <t>Weapon_BleedStr=420</t>
  </si>
  <si>
    <t># AP needler cartridge</t>
  </si>
  <si>
    <t>ProtoId=362</t>
  </si>
  <si>
    <t>PicInv=art\inven\hnapcart.frm</t>
  </si>
  <si>
    <t>Ammo_DRMod=-50</t>
  </si>
  <si>
    <t># Healing Needler cartridge</t>
  </si>
  <si>
    <t>ProtoId=371</t>
  </si>
  <si>
    <t>PicInv=art\inven\needlerS.png</t>
  </si>
  <si>
    <t>Weapon_DmgType_0=8</t>
  </si>
  <si>
    <t>Weapon_DmgMin_0=50</t>
  </si>
  <si>
    <t>NoCrit=1</t>
  </si>
  <si>
    <t>## T9 Rockets (3) ##</t>
  </si>
  <si>
    <t># Thermobaric Rocket</t>
  </si>
  <si>
    <t>ProtoId=290</t>
  </si>
  <si>
    <t>PicMap=art\stuff_phx\rocket3.png</t>
  </si>
  <si>
    <t>PicInv=art\inven\rocket2.png</t>
  </si>
  <si>
    <t>Ammo_DmgDiv=2</t>
  </si>
  <si>
    <t>## T9 EW Special ##</t>
  </si>
  <si>
    <t># Charged Needles</t>
  </si>
  <si>
    <t>ProtoId=729</t>
  </si>
  <si>
    <t>Weapon_DmgType_0=5</t>
  </si>
  <si>
    <t>Weapon_DmgMin_1=50</t>
  </si>
  <si>
    <t># ammo tier template</t>
  </si>
  <si>
    <t>## TX Bullets (1) ##</t>
  </si>
  <si>
    <t>## TX Grenades (2) ##</t>
  </si>
  <si>
    <t>## TX Chemical (4) ##</t>
  </si>
  <si>
    <t>Caliber</t>
  </si>
  <si>
    <t>Ammo</t>
  </si>
  <si>
    <t>DR mod</t>
  </si>
  <si>
    <t>DT mod</t>
  </si>
  <si>
    <t>Weight (grams)</t>
  </si>
  <si>
    <t>Normal %</t>
  </si>
  <si>
    <t>Explode %</t>
  </si>
  <si>
    <t>Bleed %</t>
  </si>
  <si>
    <t>Radius</t>
  </si>
  <si>
    <t>Pellets</t>
  </si>
  <si>
    <t>Effect</t>
  </si>
  <si>
    <t>AC Mod</t>
  </si>
  <si>
    <t>.44 Magnum JHP</t>
  </si>
  <si>
    <t>.44 Magnum FMJ</t>
  </si>
  <si>
    <t>.45 Caliber</t>
  </si>
  <si>
    <t>.45 ACP</t>
  </si>
  <si>
    <t>.50 AE</t>
  </si>
  <si>
    <t>.50 BMG</t>
  </si>
  <si>
    <t>2mm EC</t>
  </si>
  <si>
    <t>9mm Ball</t>
  </si>
  <si>
    <t>9x19mm JHP</t>
  </si>
  <si>
    <t>9x19mm 7N14</t>
  </si>
  <si>
    <t>10mm JHP</t>
  </si>
  <si>
    <t>10mm AP</t>
  </si>
  <si>
    <t>14mm AP</t>
  </si>
  <si>
    <t>HN AP Needler Cartridge</t>
  </si>
  <si>
    <t>HN Needler Cartridge</t>
  </si>
  <si>
    <t>Poison</t>
  </si>
  <si>
    <t>Shotgun Shell</t>
  </si>
  <si>
    <t>Flechette Shell</t>
  </si>
  <si>
    <t>Slug Shell</t>
  </si>
  <si>
    <t>5.3mm AP</t>
  </si>
  <si>
    <t>5,45x39mm FMJ</t>
  </si>
  <si>
    <t>5,45x39mm AP</t>
  </si>
  <si>
    <t>5,56mm NATO</t>
  </si>
  <si>
    <t>.233 Remington</t>
  </si>
  <si>
    <t>7,62x51mm</t>
  </si>
  <si>
    <t>7,62x54mmR</t>
  </si>
  <si>
    <t>7,62x54mmR 7N14</t>
  </si>
  <si>
    <t>7,62x39mm</t>
  </si>
  <si>
    <t>.30-06 Springfield</t>
  </si>
  <si>
    <t>Rocket AP</t>
  </si>
  <si>
    <t>Explosive Rocket</t>
  </si>
  <si>
    <t>40x46mm Grenade</t>
  </si>
  <si>
    <t>40x46mm Grenade (Smoke)</t>
  </si>
  <si>
    <t>Smoke</t>
  </si>
  <si>
    <t>40x46mm Grenade (Incendiary)</t>
  </si>
  <si>
    <t>Fire</t>
  </si>
  <si>
    <t>Flamethrower Fuel</t>
  </si>
  <si>
    <t>Flame</t>
  </si>
  <si>
    <t>Flamethrower Fuel Mark II</t>
  </si>
  <si>
    <t>Napalm</t>
  </si>
  <si>
    <t>Electron Charge Needle</t>
  </si>
  <si>
    <t>EW</t>
  </si>
  <si>
    <t>Weak Energy Cell</t>
  </si>
  <si>
    <t>Small Energy Cell</t>
  </si>
  <si>
    <t>Micro Fusion Cell</t>
  </si>
  <si>
    <t>No Ammunition</t>
  </si>
  <si>
    <t>8x33mm Kurz</t>
  </si>
  <si>
    <t>7,92x57mm Mauser</t>
  </si>
  <si>
    <t>.30 Carbine</t>
  </si>
  <si>
    <t>7,62x25mm Tokarev</t>
  </si>
  <si>
    <t>.454 Casull</t>
  </si>
  <si>
    <t>.357 Magnum</t>
  </si>
  <si>
    <t>13,2mm Tuf</t>
  </si>
  <si>
    <t>14,5mm</t>
  </si>
  <si>
    <t>57mm HE</t>
  </si>
  <si>
    <t>.45-70 Government</t>
  </si>
  <si>
    <t>Lead Balls</t>
  </si>
  <si>
    <t>10-gauge Blackpowder</t>
  </si>
  <si>
    <t>Paper Cartridge</t>
  </si>
  <si>
    <t>Mortal Grenade</t>
  </si>
  <si>
    <t>Minié-Ball</t>
  </si>
  <si>
    <t>7.62x38mmR</t>
  </si>
  <si>
    <t>.56-56 Spencer</t>
  </si>
  <si>
    <t>.44 Special</t>
  </si>
  <si>
    <t>.303 British</t>
  </si>
  <si>
    <t>.500 S&amp;W Magnum</t>
  </si>
  <si>
    <t>.338 Lapua Magnum</t>
  </si>
  <si>
    <t>Thermobaric Rocket</t>
  </si>
  <si>
    <t>Ammo Caliber</t>
  </si>
  <si>
    <t>ST Requirement</t>
  </si>
  <si>
    <t>DMG Type</t>
  </si>
  <si>
    <t>Group</t>
  </si>
  <si>
    <t>dmg Type</t>
  </si>
  <si>
    <t>Normal</t>
  </si>
  <si>
    <t>Explode</t>
  </si>
  <si>
    <t>Electric</t>
  </si>
  <si>
    <t>Laser</t>
  </si>
  <si>
    <t>Plasma</t>
  </si>
  <si>
    <t>Weapon Skill</t>
  </si>
  <si>
    <t>weapon skill</t>
  </si>
  <si>
    <t>Small Guns</t>
  </si>
  <si>
    <t>Big Guns</t>
  </si>
  <si>
    <t>Energy Weapons</t>
  </si>
  <si>
    <t>Close Combat</t>
  </si>
  <si>
    <t>Throwing</t>
  </si>
  <si>
    <t>MinDmg1</t>
  </si>
  <si>
    <t>MinDmg2</t>
  </si>
  <si>
    <t>MaxDmg1</t>
  </si>
  <si>
    <t>MaxDmg2</t>
  </si>
  <si>
    <t>MinDmg0</t>
  </si>
  <si>
    <t>MaxDmg0</t>
  </si>
  <si>
    <t>Bleed STR</t>
  </si>
  <si>
    <t>MaxDist0</t>
  </si>
  <si>
    <t>MaxDist1</t>
  </si>
  <si>
    <t>APCost0</t>
  </si>
  <si>
    <t>APCost1</t>
  </si>
  <si>
    <t>Aim0</t>
  </si>
  <si>
    <t>Aim1</t>
  </si>
  <si>
    <t>Speed0</t>
  </si>
  <si>
    <t>Speed1</t>
  </si>
  <si>
    <t>W.Perk0</t>
  </si>
  <si>
    <t>W.Perk1</t>
  </si>
  <si>
    <t>W.Perk2</t>
  </si>
  <si>
    <t>W.Perk3</t>
  </si>
  <si>
    <t>W.Perk4</t>
  </si>
  <si>
    <t>W.Trait0</t>
  </si>
  <si>
    <t>W.Trait1</t>
  </si>
  <si>
    <t>W.Trait2</t>
  </si>
  <si>
    <t>W.Trait3</t>
  </si>
  <si>
    <t>W.Trait4</t>
  </si>
  <si>
    <t>AimTime</t>
  </si>
  <si>
    <t>Inaccuracy0</t>
  </si>
  <si>
    <t>Inaccuracy1</t>
  </si>
  <si>
    <t>Spread0</t>
  </si>
  <si>
    <t>Spread1</t>
  </si>
  <si>
    <t>OneHex0</t>
  </si>
  <si>
    <t>OneHex1</t>
  </si>
  <si>
    <t>Tier</t>
  </si>
  <si>
    <t>Round0</t>
  </si>
  <si>
    <t>Round1</t>
  </si>
  <si>
    <t>Weapon Trait &amp; Perk Table</t>
  </si>
  <si>
    <t>Trait</t>
  </si>
  <si>
    <t>Perk</t>
  </si>
  <si>
    <t>Fragile</t>
  </si>
  <si>
    <t>Single Reload</t>
  </si>
  <si>
    <t>Critical Strike</t>
  </si>
  <si>
    <t>Quick Draw</t>
  </si>
  <si>
    <t>Moving Reload</t>
  </si>
  <si>
    <t>Knockback</t>
  </si>
  <si>
    <t>Silent Attack</t>
  </si>
  <si>
    <t>Half Reload</t>
  </si>
  <si>
    <t>Limb Shredder</t>
  </si>
  <si>
    <t>AP Drain</t>
  </si>
  <si>
    <t>Bonus Ranged Damage</t>
  </si>
  <si>
    <t>More Criticals</t>
  </si>
  <si>
    <t>Knockout Strike</t>
  </si>
  <si>
    <t>Bonus Rate of Fire</t>
  </si>
  <si>
    <t>Hit The Gaps</t>
  </si>
  <si>
    <t>Better Criticals</t>
  </si>
  <si>
    <t>Faster Reload</t>
  </si>
  <si>
    <t>Bonus Damage</t>
  </si>
  <si>
    <t>Accurate</t>
  </si>
  <si>
    <t>Crippling Strike</t>
  </si>
  <si>
    <t>Slaughter Shot</t>
  </si>
  <si>
    <t>Quick Scope</t>
  </si>
  <si>
    <t>Slayer</t>
  </si>
  <si>
    <t>Hemorrhage</t>
  </si>
  <si>
    <t>Ignore Armor Class</t>
  </si>
  <si>
    <t>Finisher</t>
  </si>
  <si>
    <t>More Spread</t>
  </si>
  <si>
    <t># Pid numbers reserved</t>
  </si>
  <si>
    <t xml:space="preserve"># RESULT PID </t>
  </si>
  <si>
    <t xml:space="preserve"># Example: Tier 3 Knife: 18400 + 105 </t>
  </si>
  <si>
    <t># 155-159   Heavy GL's (33)</t>
  </si>
  <si>
    <t>ProtoId</t>
  </si>
  <si>
    <t>Type</t>
  </si>
  <si>
    <t>Subtype</t>
  </si>
  <si>
    <t>PicMap</t>
  </si>
  <si>
    <t>PicInv</t>
  </si>
  <si>
    <t>ScriptModule</t>
  </si>
  <si>
    <t>ScriptFunc</t>
  </si>
  <si>
    <t>Flags</t>
  </si>
  <si>
    <t>DisableEgg</t>
  </si>
  <si>
    <t>Deteriorable</t>
  </si>
  <si>
    <t>GroundLevel</t>
  </si>
  <si>
    <t>Weight</t>
  </si>
  <si>
    <t>Volume</t>
  </si>
  <si>
    <t>SoundId</t>
  </si>
  <si>
    <t>Cost</t>
  </si>
  <si>
    <t>Material</t>
  </si>
  <si>
    <t>Tradeability</t>
  </si>
  <si>
    <t>Weapon_Anim1</t>
  </si>
  <si>
    <t>Weapon_MaxAmmoCount</t>
  </si>
  <si>
    <t>Weapon_Caliber</t>
  </si>
  <si>
    <t>Ammo_Caliber_EXT</t>
  </si>
  <si>
    <t>Weapon_DefaultAmmoPid</t>
  </si>
  <si>
    <t>Weapon_MinStrength</t>
  </si>
  <si>
    <t>Weapon_ActiveUses</t>
  </si>
  <si>
    <t>Weapon_CriticalFailture</t>
  </si>
  <si>
    <t>Weapon_Skill_0</t>
  </si>
  <si>
    <t>Weapon_Skill_1</t>
  </si>
  <si>
    <t>Weapon_Skill_2</t>
  </si>
  <si>
    <t>Weapon_DmgType_0</t>
  </si>
  <si>
    <t>Weapon_Anim2_0</t>
  </si>
  <si>
    <t>UseText_0</t>
  </si>
  <si>
    <t>UseText_3</t>
  </si>
  <si>
    <t>Weapon_DmgMin_0</t>
  </si>
  <si>
    <t>Weapon_DmgMax_0</t>
  </si>
  <si>
    <t>Weapon_MaxDist_0</t>
  </si>
  <si>
    <t>Weapon_Round_0</t>
  </si>
  <si>
    <t>Weapon_ApCost_0</t>
  </si>
  <si>
    <t>Weapon_ReloadAp</t>
  </si>
  <si>
    <t>Weapon_Aim_0</t>
  </si>
  <si>
    <t>Weapon_SoundId_0</t>
  </si>
  <si>
    <t>Weapon_Speed_0</t>
  </si>
  <si>
    <t>Weapon_Extra_0</t>
  </si>
  <si>
    <t>Weapon_Extra_1</t>
  </si>
  <si>
    <t>Weapon_Extra_2</t>
  </si>
  <si>
    <t>Weapon_Extra_3</t>
  </si>
  <si>
    <t>Weapon_Perks_0</t>
  </si>
  <si>
    <t>Weapon_Perks_1</t>
  </si>
  <si>
    <t>Weapon_Perks_2</t>
  </si>
  <si>
    <t>Weapon_Perks_3</t>
  </si>
  <si>
    <t>Weapon_Perks_4</t>
  </si>
  <si>
    <t>SoundId_EXT_0</t>
  </si>
  <si>
    <t>Weapon_Inaccuracy_0</t>
  </si>
  <si>
    <t>Weapon_AimTime</t>
  </si>
  <si>
    <t>Stackable</t>
  </si>
  <si>
    <t>Weapon_Spread_0</t>
  </si>
  <si>
    <t>Weapon_OneHex_0</t>
  </si>
  <si>
    <t>Weapon_BleedStr</t>
  </si>
  <si>
    <t>Weapon_RevealTime</t>
  </si>
  <si>
    <t>Special</t>
  </si>
  <si>
    <t>Weapon_Velocity_0</t>
  </si>
  <si>
    <t>Weapon_Effect_0</t>
  </si>
  <si>
    <t>Melee_Mod</t>
  </si>
  <si>
    <t>Weapon_DmgType_1</t>
  </si>
  <si>
    <t>Weapon_Anim2_1</t>
  </si>
  <si>
    <t>UseText_1</t>
  </si>
  <si>
    <t>UseText_5</t>
  </si>
  <si>
    <t>Weapon_DmgMin_1</t>
  </si>
  <si>
    <t>Weapon_DmgMax_1</t>
  </si>
  <si>
    <t>Weapon_MaxDist_1</t>
  </si>
  <si>
    <t>Weapon_ApCost_1</t>
  </si>
  <si>
    <t>Weapon_SoundId_1</t>
  </si>
  <si>
    <t>SoundId_EXT_1</t>
  </si>
  <si>
    <t>Weapon_Speed_1</t>
  </si>
  <si>
    <t>Weapon_Remove_0</t>
  </si>
  <si>
    <t>Weapon_Aim_1</t>
  </si>
  <si>
    <t>Slot</t>
  </si>
  <si>
    <t>Weapon_DmgType_2</t>
  </si>
  <si>
    <t>Weapon_DmgMin_2</t>
  </si>
  <si>
    <t>Ammo_Radius</t>
  </si>
  <si>
    <t>Fuse</t>
  </si>
  <si>
    <t>Weapon_Round_1</t>
  </si>
  <si>
    <t>Weapon_Spread_1</t>
  </si>
  <si>
    <t>Weapon_Inaccuracy_1</t>
  </si>
  <si>
    <t>Weapon_OneHex_1</t>
  </si>
  <si>
    <t>Weapon_DeployCost_0</t>
  </si>
  <si>
    <t>Weapon_WalkOnly</t>
  </si>
  <si>
    <t>OtherPid</t>
  </si>
  <si>
    <t>Weapon_Perk</t>
  </si>
  <si>
    <t>Weapon_Extra_4</t>
  </si>
  <si>
    <t>Weapon_ChargeTime_0</t>
  </si>
  <si>
    <t>CanAttackItems</t>
  </si>
  <si>
    <t>731</t>
  </si>
  <si>
    <t>3160</t>
  </si>
  <si>
    <t>Item_Mod_Flags</t>
  </si>
  <si>
    <t>StartValue_5</t>
  </si>
  <si>
    <t>2710</t>
  </si>
  <si>
    <t>2368</t>
  </si>
  <si>
    <t>Weapon_Remove_1</t>
  </si>
  <si>
    <t>19403</t>
  </si>
  <si>
    <t>art\wpns\USP_S.png</t>
  </si>
  <si>
    <t>989</t>
  </si>
  <si>
    <t>2360</t>
  </si>
  <si>
    <t>19437</t>
  </si>
  <si>
    <t>art\wpns\HK11E.png</t>
  </si>
  <si>
    <t>8150</t>
  </si>
  <si>
    <t>Weapon_Anim2_2</t>
  </si>
  <si>
    <t>UseText_2</t>
  </si>
  <si>
    <t>Weapon_DmgMax_2</t>
  </si>
  <si>
    <t>Weapon_Round_2</t>
  </si>
  <si>
    <t>Weapon_ApCost_2</t>
  </si>
  <si>
    <t>Weapon_MaxDist_2</t>
  </si>
  <si>
    <t>Weapon_SoundId_2</t>
  </si>
  <si>
    <t>139</t>
  </si>
  <si>
    <t>SoundId_EXT_2</t>
  </si>
  <si>
    <t>141</t>
  </si>
  <si>
    <t>Weapon_Inaccuracy_2</t>
  </si>
  <si>
    <t>Weapon_OneHex_2</t>
  </si>
  <si>
    <t>Weapon_Spread_2</t>
  </si>
  <si>
    <t>Weapon_Speed_2</t>
  </si>
  <si>
    <t>## T8 RL's (19470-19474) 12 ##</t>
  </si>
  <si>
    <t>19470</t>
  </si>
  <si>
    <t>art\wpns\rpg7.png</t>
  </si>
  <si>
    <t>6300</t>
  </si>
  <si>
    <t>225</t>
  </si>
  <si>
    <t>19471</t>
  </si>
  <si>
    <t>art\wpns\rpo_shmel.png</t>
  </si>
  <si>
    <t>11000</t>
  </si>
  <si>
    <t>Weapon_Effect_1</t>
  </si>
  <si>
    <t>#Weapon_Effect_0</t>
  </si>
  <si>
    <t>3175</t>
  </si>
  <si>
    <t>155</t>
  </si>
  <si>
    <t>## T8 Heavy GL's (19555-19559) 33 ##</t>
  </si>
  <si>
    <t>19555</t>
  </si>
  <si>
    <t>art\wpns\ags30.png</t>
  </si>
  <si>
    <t>16000</t>
  </si>
  <si>
    <t>5400</t>
  </si>
  <si>
    <t>Weapon_Trait_0</t>
  </si>
  <si>
    <t>19636</t>
  </si>
  <si>
    <t>19637</t>
  </si>
  <si>
    <t>art\wpns\zstonerkab.png</t>
  </si>
  <si>
    <t>Weapon_Velocity_1</t>
  </si>
  <si>
    <t>275</t>
  </si>
  <si>
    <t>SoundId_Charge_EXT</t>
  </si>
  <si>
    <t>#### Tier 10 ####</t>
  </si>
  <si>
    <t>## T10 Pistols (19800-19804) 1 ##</t>
  </si>
  <si>
    <t>19800</t>
  </si>
  <si>
    <t>art\stuff_phx\gaussptlg.fofrm</t>
  </si>
  <si>
    <t>art\inven\gaussptl.frm</t>
  </si>
  <si>
    <t>_GaussInit</t>
  </si>
  <si>
    <t>358</t>
  </si>
  <si>
    <t>89</t>
  </si>
  <si>
    <t>## T10 SMG (19805-19809) 2 ##</t>
  </si>
  <si>
    <t>19805</t>
  </si>
  <si>
    <t>art\wpns\fnp90.png</t>
  </si>
  <si>
    <t>2600</t>
  </si>
  <si>
    <t>10001</t>
  </si>
  <si>
    <t>## T10 Shotguns (19810-19814) 3 ##</t>
  </si>
  <si>
    <t>19810</t>
  </si>
  <si>
    <t>art\stuff_phx\hkcawsg.fofrm</t>
  </si>
  <si>
    <t>art\inven\hkcaws.frm</t>
  </si>
  <si>
    <t>3800</t>
  </si>
  <si>
    <t>520</t>
  </si>
  <si>
    <t xml:space="preserve">0	</t>
  </si>
  <si>
    <t>## T10 Asssault Rifles (19815-19819) 4 ##</t>
  </si>
  <si>
    <t>19815</t>
  </si>
  <si>
    <t>art\stuff_phx\g16.fofrm</t>
  </si>
  <si>
    <t>art\inven\hkg11e.frm</t>
  </si>
  <si>
    <t>_G11Init</t>
  </si>
  <si>
    <t>359</t>
  </si>
  <si>
    <t>## T10 Rifles (19820-19824) 32 ##</t>
  </si>
  <si>
    <t>art\wpns\fg42.png</t>
  </si>
  <si>
    <t>4200</t>
  </si>
  <si>
    <t>## T10 DMR's (19825-19829) 26 ##</t>
  </si>
  <si>
    <t>19825</t>
  </si>
  <si>
    <t>14024</t>
  </si>
  <si>
    <t>19826</t>
  </si>
  <si>
    <t>art\wpns\zsvdk2.png</t>
  </si>
  <si>
    <t>## T10 Sniper Rifles (19830-19834) 5 ##</t>
  </si>
  <si>
    <t>19830</t>
  </si>
  <si>
    <t>art\stuff_phx\m72gaussg.fofrm</t>
  </si>
  <si>
    <t>art\inven\m72gauss.frm</t>
  </si>
  <si>
    <t>4082</t>
  </si>
  <si>
    <t>87</t>
  </si>
  <si>
    <t>## T10 LMG's (19835-19839) 7 ##</t>
  </si>
  <si>
    <t>19835</t>
  </si>
  <si>
    <t>art\stuff_phx\negev_ng7g.fofrm</t>
  </si>
  <si>
    <t>art\inven\negev_ng7.png</t>
  </si>
  <si>
    <t>7600</t>
  </si>
  <si>
    <t>650</t>
  </si>
  <si>
    <t>## T10 Big Rifles (19840-19844) 6 ##</t>
  </si>
  <si>
    <t>19840</t>
  </si>
  <si>
    <t>art\stuff_phx\g18.fofrm</t>
  </si>
  <si>
    <t>art\inven\bozar.frm</t>
  </si>
  <si>
    <t>9000</t>
  </si>
  <si>
    <t>101</t>
  </si>
  <si>
    <t>## T10 MMG's (19845-19849) 8 ##</t>
  </si>
  <si>
    <t>art\stuff_phx\gmg42.fofrm</t>
  </si>
  <si>
    <t>art\inven\MG42.frm</t>
  </si>
  <si>
    <t>## T10 HMG's (19850-19854) 9 ##</t>
  </si>
  <si>
    <t>19850</t>
  </si>
  <si>
    <t>art\stuff_phx\g25.fofrm</t>
  </si>
  <si>
    <t>art\inven\vminigun.frm</t>
  </si>
  <si>
    <t>## T10 RL's (19870-19874) 12 ##</t>
  </si>
  <si>
    <t>19870</t>
  </si>
  <si>
    <t>## T10 EW Pistols (19875-19879) 13 ##</t>
  </si>
  <si>
    <t>19875</t>
  </si>
  <si>
    <t>art\inven\ufogun.frm</t>
  </si>
  <si>
    <t>## T10 EW Rifles (19885-19889) 15 ##</t>
  </si>
  <si>
    <t>19885</t>
  </si>
  <si>
    <t>art\stuff_phx\g23.fofrm</t>
  </si>
  <si>
    <t>art\inven\pulserif.frm</t>
  </si>
  <si>
    <t>2750</t>
  </si>
  <si>
    <t>19886</t>
  </si>
  <si>
    <t>art\stuff_phx\g19.fofrm</t>
  </si>
  <si>
    <t>art\inven\plas2.frm</t>
  </si>
  <si>
    <t>6350</t>
  </si>
  <si>
    <t>.44 FMJ</t>
  </si>
  <si>
    <t>5.7mm AP</t>
  </si>
  <si>
    <t>Attack Mode1</t>
  </si>
  <si>
    <t>Attack Mode2</t>
  </si>
  <si>
    <t>attackmodelist</t>
  </si>
  <si>
    <t>distancelist</t>
  </si>
  <si>
    <t>PotentialBurst</t>
  </si>
  <si>
    <t>Weapon Max Distance</t>
  </si>
  <si>
    <t>Weapon Spread</t>
  </si>
  <si>
    <t>DT</t>
  </si>
  <si>
    <t>DR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</si>
  <si>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</si>
  <si>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</si>
  <si>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</si>
  <si>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</si>
  <si>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</si>
  <si>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</si>
  <si>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</si>
  <si>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</si>
  <si>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</si>
  <si>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</si>
  <si>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</si>
  <si>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</si>
  <si>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</si>
  <si>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</si>
  <si>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</si>
  <si>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</si>
  <si>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</si>
  <si>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</si>
  <si>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</si>
  <si>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</si>
  <si>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</si>
  <si>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</si>
  <si>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</si>
  <si>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</si>
  <si>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</si>
  <si>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</si>
  <si>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</si>
  <si>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</si>
  <si>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</si>
  <si>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</si>
  <si>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</si>
  <si>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</si>
  <si>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</si>
  <si>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</si>
  <si>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</si>
  <si>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</si>
  <si>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</si>
  <si>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*These might not be correct Ids</t>
  </si>
  <si>
    <t>Array</t>
  </si>
  <si>
    <t>ROW S</t>
  </si>
  <si>
    <t>ROW E</t>
  </si>
  <si>
    <t>ID</t>
  </si>
  <si>
    <t>PICMAP</t>
  </si>
  <si>
    <t>Armor</t>
  </si>
  <si>
    <t>Normal DR</t>
  </si>
  <si>
    <t>Laser DR</t>
  </si>
  <si>
    <t>Fire DR</t>
  </si>
  <si>
    <t>Plasma DR</t>
  </si>
  <si>
    <t>Explode DR</t>
  </si>
  <si>
    <t>Electric DR</t>
  </si>
  <si>
    <t>Normal DT</t>
  </si>
  <si>
    <t>Laser DT</t>
  </si>
  <si>
    <t>Fire DT</t>
  </si>
  <si>
    <t>Plasma DT</t>
  </si>
  <si>
    <t>Electric DT</t>
  </si>
  <si>
    <t>Explode DT</t>
  </si>
  <si>
    <t>AC</t>
  </si>
  <si>
    <t>Trait 0</t>
  </si>
  <si>
    <t>Trait 1</t>
  </si>
  <si>
    <t>Trait 2</t>
  </si>
  <si>
    <t>Trait 3</t>
  </si>
  <si>
    <t>Trait 4</t>
  </si>
  <si>
    <t>Trait 5</t>
  </si>
  <si>
    <t>Trait 6</t>
  </si>
  <si>
    <t>Trait 7</t>
  </si>
  <si>
    <t>Trait 8</t>
  </si>
  <si>
    <t>Trait 9</t>
  </si>
  <si>
    <t>ARMOR TRAIT LIST</t>
  </si>
  <si>
    <t>B3:C40</t>
  </si>
  <si>
    <t>art\items\maxflr.frm</t>
  </si>
  <si>
    <t>Leather Jacket</t>
  </si>
  <si>
    <t>B43:C82</t>
  </si>
  <si>
    <t>art\items\ground_leatherjacket2.fofrm</t>
  </si>
  <si>
    <t>Combat Leather Jacket</t>
  </si>
  <si>
    <t>Quick Recovery</t>
  </si>
  <si>
    <t>B84:C121</t>
  </si>
  <si>
    <t>art\items\ground_coat.fofrm</t>
  </si>
  <si>
    <t>Combat Leather Coat</t>
  </si>
  <si>
    <t>B123:C160</t>
  </si>
  <si>
    <t>art\items\ltharmor.frm</t>
  </si>
  <si>
    <t>Leather Armor</t>
  </si>
  <si>
    <t>Stone wall</t>
  </si>
  <si>
    <t>B162:C200</t>
  </si>
  <si>
    <t>art\items\ground_leatherarmor2.fofrm</t>
  </si>
  <si>
    <t>Leather Armor MKII</t>
  </si>
  <si>
    <t>art\inven\maxinv.frm</t>
  </si>
  <si>
    <t>B202:C242</t>
  </si>
  <si>
    <t>art\stuff_phx\ltharmorgecko.fofrm</t>
  </si>
  <si>
    <t>Fire Leather Armor</t>
  </si>
  <si>
    <t>Bonus Rate Of Fire</t>
  </si>
  <si>
    <t>B244:C281</t>
  </si>
  <si>
    <t>art\items\ground_metalarmor.fofrm</t>
  </si>
  <si>
    <t>Metal Armor</t>
  </si>
  <si>
    <t>Malus Rate Of Fire</t>
  </si>
  <si>
    <t>B283:C320</t>
  </si>
  <si>
    <t>art\items\ground_metalarmormkII.fofrm</t>
  </si>
  <si>
    <t>Metal Armor MKII</t>
  </si>
  <si>
    <t>Psychopath</t>
  </si>
  <si>
    <t>B361:C398</t>
  </si>
  <si>
    <t>art\items\ground_teslaarmor.fofrm</t>
  </si>
  <si>
    <t>Tesla Armor</t>
  </si>
  <si>
    <t>Confident</t>
  </si>
  <si>
    <t>B400:C435</t>
  </si>
  <si>
    <t>art\items\caground.fofrm</t>
  </si>
  <si>
    <t>Combat Armor</t>
  </si>
  <si>
    <t>B437:C474</t>
  </si>
  <si>
    <t>art\items\ground_ca2.fofrm</t>
  </si>
  <si>
    <t>Combat Armor MKII</t>
  </si>
  <si>
    <t>B476:C514</t>
  </si>
  <si>
    <t>art\items\ground_brotherhood.fofrm</t>
  </si>
  <si>
    <t>Combat Armor MKIII</t>
  </si>
  <si>
    <t>Plated Gloves</t>
  </si>
  <si>
    <t>B516:C551</t>
  </si>
  <si>
    <t>art\stuff_phx\ERArmorG2.FRM</t>
  </si>
  <si>
    <t>Support Combat Armor</t>
  </si>
  <si>
    <t>Bulky</t>
  </si>
  <si>
    <t>B553:C589</t>
  </si>
  <si>
    <t>art\stuff_phx\ERArmorG1.FRM</t>
  </si>
  <si>
    <t>Support Combat Armor MKII</t>
  </si>
  <si>
    <t>Easier To Heal</t>
  </si>
  <si>
    <t>B591:C629</t>
  </si>
  <si>
    <t>Support Combat Armor MKIII</t>
  </si>
  <si>
    <t>Faster Medic</t>
  </si>
  <si>
    <t>Armor_CrTypeMale</t>
  </si>
  <si>
    <t>B632:C673</t>
  </si>
  <si>
    <t>art\items\pwrarmor.frm</t>
  </si>
  <si>
    <t>Power Armor</t>
  </si>
  <si>
    <t>Harder To Heal</t>
  </si>
  <si>
    <t>Armor_CrTypeFemale</t>
  </si>
  <si>
    <t>B675:C717</t>
  </si>
  <si>
    <t>Hardened Power Armor</t>
  </si>
  <si>
    <t>Bonus Critical Resistance</t>
  </si>
  <si>
    <t>Armor_AC</t>
  </si>
  <si>
    <t>B:C</t>
  </si>
  <si>
    <t>Electrified</t>
  </si>
  <si>
    <t>Armor_DRNormal</t>
  </si>
  <si>
    <t>Armor_DRLaser</t>
  </si>
  <si>
    <t>Armor_DRFire</t>
  </si>
  <si>
    <t>Armor_DRPlasma</t>
  </si>
  <si>
    <t>Restless</t>
  </si>
  <si>
    <t>Armor_DREmp</t>
  </si>
  <si>
    <t>Stealthy</t>
  </si>
  <si>
    <t>Armor_DRExplode</t>
  </si>
  <si>
    <t>Paper Wall</t>
  </si>
  <si>
    <t>Armor_DRElectr</t>
  </si>
  <si>
    <t>Hit And Run</t>
  </si>
  <si>
    <t>Armor_DTNormal</t>
  </si>
  <si>
    <t>Armor_DTLaser</t>
  </si>
  <si>
    <t>Armor_DTFire</t>
  </si>
  <si>
    <t>ARMOR</t>
  </si>
  <si>
    <t>Armor_DTPlasma</t>
  </si>
  <si>
    <t>Dmg Types</t>
  </si>
  <si>
    <t>Armor_DTExplode</t>
  </si>
  <si>
    <t>Armor_DTElectr</t>
  </si>
  <si>
    <t>Armor_Trait_0</t>
  </si>
  <si>
    <t>Armor_Trait_1</t>
  </si>
  <si>
    <t>Armor_Trait_2</t>
  </si>
  <si>
    <t>Armor_Trait_3</t>
  </si>
  <si>
    <t>Armor_Trait_4</t>
  </si>
  <si>
    <t>Armor_Trait_5</t>
  </si>
  <si>
    <t>Armor Traits</t>
  </si>
  <si>
    <t>265</t>
  </si>
  <si>
    <t>art\inven\spleathr.frm</t>
  </si>
  <si>
    <t>3250</t>
  </si>
  <si>
    <t>Armor_Trait_6</t>
  </si>
  <si>
    <t>4825</t>
  </si>
  <si>
    <t>art\stuff_phx\coat.png</t>
  </si>
  <si>
    <t>610</t>
  </si>
  <si>
    <t>611</t>
  </si>
  <si>
    <t>art\inven\ltharmor.frm</t>
  </si>
  <si>
    <t>4250</t>
  </si>
  <si>
    <t>379</t>
  </si>
  <si>
    <t>art\inven\ltharmr2.frm</t>
  </si>
  <si>
    <t>137</t>
  </si>
  <si>
    <t>4818</t>
  </si>
  <si>
    <t>art\stuff_phx\GeckoLeather.fofrm</t>
  </si>
  <si>
    <t>154</t>
  </si>
  <si>
    <t>Armor_Trait_7</t>
  </si>
  <si>
    <t>art\inven\mtlarmor.frm</t>
  </si>
  <si>
    <t>15000</t>
  </si>
  <si>
    <t>380</t>
  </si>
  <si>
    <t>art\inven\mtlarmr2.frm</t>
  </si>
  <si>
    <t>15875</t>
  </si>
  <si>
    <t>art\inven\mtlarmr3.png</t>
  </si>
  <si>
    <t>17875</t>
  </si>
  <si>
    <t>art\inven\tesla.frm</t>
  </si>
  <si>
    <t>612</t>
  </si>
  <si>
    <t>613</t>
  </si>
  <si>
    <t>art\inven\cbtarmor.frm</t>
  </si>
  <si>
    <t>381</t>
  </si>
  <si>
    <t>art\inven\cbtarmr2.frm</t>
  </si>
  <si>
    <t>11500</t>
  </si>
  <si>
    <t>112</t>
  </si>
  <si>
    <t>239</t>
  </si>
  <si>
    <t>art\inven\comba2a.frm</t>
  </si>
  <si>
    <t>7058</t>
  </si>
  <si>
    <t>art\stuff_phx\ERArmor1.foFRM</t>
  </si>
  <si>
    <t>7000</t>
  </si>
  <si>
    <t>7059</t>
  </si>
  <si>
    <t>art\stuff_phx\ERArmor2.foFRM</t>
  </si>
  <si>
    <t>7060</t>
  </si>
  <si>
    <t>art\stuff_phx\ERArmor3.foFRM</t>
  </si>
  <si>
    <t>art\inven\pwrarmor.frm</t>
  </si>
  <si>
    <t>134283294</t>
  </si>
  <si>
    <t>40000</t>
  </si>
  <si>
    <t>Armor_Trait_8</t>
  </si>
  <si>
    <t>NoCraft</t>
  </si>
  <si>
    <t>232</t>
  </si>
  <si>
    <t>art\stuff_phx\BPA.fofrm</t>
  </si>
  <si>
    <t>45000</t>
  </si>
  <si>
    <t>131</t>
  </si>
  <si>
    <t>505</t>
  </si>
  <si>
    <t>Armor_Trait_9</t>
  </si>
  <si>
    <t>art\items\boss02.frm</t>
  </si>
  <si>
    <t>art\inven\boss02.frm</t>
  </si>
  <si>
    <t>4812</t>
  </si>
  <si>
    <t>art\stuff_phx\jumpsuitBG.frm</t>
  </si>
  <si>
    <t>art\stuff_phx\jumpsuitB.frm</t>
  </si>
  <si>
    <t>148</t>
  </si>
  <si>
    <t>999</t>
  </si>
  <si>
    <t>4815</t>
  </si>
  <si>
    <t>art\stuff_phx\jumpsuitRG.fofrm</t>
  </si>
  <si>
    <t>art\stuff_phx\jumpsuitR.fofrm</t>
  </si>
  <si>
    <t>4535</t>
  </si>
  <si>
    <t>119</t>
  </si>
  <si>
    <t>4816</t>
  </si>
  <si>
    <t>art\stuff_phx\robeDG.fofrm</t>
  </si>
  <si>
    <t>art\stuff_phx\robeD.fofrm</t>
  </si>
  <si>
    <t>114</t>
  </si>
  <si>
    <t>4823</t>
  </si>
  <si>
    <t>art\stuff_phx\robe4G.fofrm</t>
  </si>
  <si>
    <t>164</t>
  </si>
  <si>
    <t>4840</t>
  </si>
  <si>
    <t>art\items\robe.frm</t>
  </si>
  <si>
    <t>art\inven\robeinv.frm</t>
  </si>
  <si>
    <t>4841</t>
  </si>
  <si>
    <t>4842</t>
  </si>
  <si>
    <t>art\items\ROBEB.FRM</t>
  </si>
  <si>
    <t>art\inven\ROBEnaw.frm</t>
  </si>
  <si>
    <t>113</t>
  </si>
  <si>
    <t>4302</t>
  </si>
  <si>
    <t>art\stuff_phx\BlueCombatG.fofrm</t>
  </si>
  <si>
    <t>art\stuff_phx\BlueCombat1.png</t>
  </si>
  <si>
    <t>117</t>
  </si>
  <si>
    <t>118</t>
  </si>
  <si>
    <t>4322</t>
  </si>
  <si>
    <t>art\stuff_phx\BlueCombat.fofrm</t>
  </si>
  <si>
    <t>4338</t>
  </si>
  <si>
    <t>4304</t>
  </si>
  <si>
    <t>art\items\CMBDFLX.frm</t>
  </si>
  <si>
    <t>art\stuff_phx\CMBDMR1.png</t>
  </si>
  <si>
    <t>149</t>
  </si>
  <si>
    <t>4324</t>
  </si>
  <si>
    <t>art\inven\CMBDMR.frm</t>
  </si>
  <si>
    <t>4334</t>
  </si>
  <si>
    <t>4306</t>
  </si>
  <si>
    <t>art\stuff_phx\DBrownCombatG.fofrm</t>
  </si>
  <si>
    <t>art\stuff_phx\DBrownCombat1.png</t>
  </si>
  <si>
    <t>157</t>
  </si>
  <si>
    <t>4326</t>
  </si>
  <si>
    <t>art\stuff_phx\BrownCombatG.fofrm</t>
  </si>
  <si>
    <t>art\stuff_phx\BrownCombat.fofrm</t>
  </si>
  <si>
    <t>156</t>
  </si>
  <si>
    <t>4336</t>
  </si>
  <si>
    <t>4307</t>
  </si>
  <si>
    <t>art\stuff_phx\SandCombatG.fofrm</t>
  </si>
  <si>
    <t>art\stuff_phx\SandCombat1.png</t>
  </si>
  <si>
    <t>161</t>
  </si>
  <si>
    <t>4327</t>
  </si>
  <si>
    <t>art\stuff_phx\SandCombat.fofrm</t>
  </si>
  <si>
    <t>4332</t>
  </si>
  <si>
    <t># hound CA</t>
  </si>
  <si>
    <t>4310</t>
  </si>
  <si>
    <t>art\stuff_phx\RedCombatG.fofrm</t>
  </si>
  <si>
    <t>art\stuff_phx\RedCombat1.png</t>
  </si>
  <si>
    <t>158</t>
  </si>
  <si>
    <t>159</t>
  </si>
  <si>
    <t>#Boreal CA</t>
  </si>
  <si>
    <t>4311</t>
  </si>
  <si>
    <t>art\stuff_phx\PurpleCombatG.png</t>
  </si>
  <si>
    <t>art\stuff_phx\PurpleCombat1.png</t>
  </si>
  <si>
    <t>615</t>
  </si>
  <si>
    <t>616</t>
  </si>
  <si>
    <t>#Hound CAMK2</t>
  </si>
  <si>
    <t>4312</t>
  </si>
  <si>
    <t>art\stuff_phx\RedCombat.png</t>
  </si>
  <si>
    <t>#Hound CAMK3</t>
  </si>
  <si>
    <t>4335</t>
  </si>
  <si>
    <t>#Boreal CAmk2</t>
  </si>
  <si>
    <t>4313</t>
  </si>
  <si>
    <t>art\stuff_phx\PurpleCombat2.png</t>
  </si>
  <si>
    <t>#Boreal CAmk3</t>
  </si>
  <si>
    <t>4339</t>
  </si>
  <si>
    <t>#################</t>
  </si>
  <si>
    <t>#Law SCA</t>
  </si>
  <si>
    <t>4314</t>
  </si>
  <si>
    <t>art\stuff_phx\scalaw.png</t>
  </si>
  <si>
    <t>4315</t>
  </si>
  <si>
    <t>art\stuff_phx\scalaw2.png</t>
  </si>
  <si>
    <t>#Brahmin SCA</t>
  </si>
  <si>
    <t>4316</t>
  </si>
  <si>
    <t>art\stuff_phx\scabg.png</t>
  </si>
  <si>
    <t>art\stuff_phx\scabb.png</t>
  </si>
  <si>
    <t>4317</t>
  </si>
  <si>
    <t>art\stuff_phx\scabb2.png</t>
  </si>
  <si>
    <t>#Family SCA</t>
  </si>
  <si>
    <t>4318</t>
  </si>
  <si>
    <t>art\stuff_phx\scafg.png</t>
  </si>
  <si>
    <t>art\stuff_phx\scafam.png</t>
  </si>
  <si>
    <t>4319</t>
  </si>
  <si>
    <t>art\stuff_phx\scafam2.png</t>
  </si>
  <si>
    <t>#V-tec SCA</t>
  </si>
  <si>
    <t>4320</t>
  </si>
  <si>
    <t>art\stuff_phx\scavg.png</t>
  </si>
  <si>
    <t>art\stuff_phx\scav.png</t>
  </si>
  <si>
    <t>4321</t>
  </si>
  <si>
    <t>art\stuff_phx\scav2.png</t>
  </si>
  <si>
    <t>#Hounds SCA</t>
  </si>
  <si>
    <t>4323</t>
  </si>
  <si>
    <t>art\stuff_phx\scahog.png</t>
  </si>
  <si>
    <t>art\stuff_phx\scaho.png</t>
  </si>
  <si>
    <t>4325</t>
  </si>
  <si>
    <t>art\stuff_phx\scaho2.png</t>
  </si>
  <si>
    <t>#Boreal SCA</t>
  </si>
  <si>
    <t>4330</t>
  </si>
  <si>
    <t>art\stuff_phx\scabcg.png</t>
  </si>
  <si>
    <t>art\stuff_phx\scab.png</t>
  </si>
  <si>
    <t>4331</t>
  </si>
  <si>
    <t>art\stuff_phx\scab2.png</t>
  </si>
  <si>
    <t>Number</t>
  </si>
  <si>
    <t>Row</t>
  </si>
  <si>
    <t>Name</t>
  </si>
  <si>
    <t>DRMod</t>
  </si>
  <si>
    <t>DTMod</t>
  </si>
  <si>
    <t>BleedStr</t>
  </si>
  <si>
    <t>ACMod</t>
  </si>
  <si>
    <t>DmgType0</t>
  </si>
  <si>
    <t>DmgMod0</t>
  </si>
  <si>
    <t>DmgType1</t>
  </si>
  <si>
    <t>DmgMod1</t>
  </si>
  <si>
    <t>DmgType2</t>
  </si>
  <si>
    <t>DmgMod2</t>
  </si>
  <si>
    <t>B1608</t>
  </si>
  <si>
    <t>*1#*</t>
  </si>
  <si>
    <t>1# Paper Cartridges</t>
  </si>
  <si>
    <t>#29</t>
  </si>
  <si>
    <t>B1608:C1636</t>
  </si>
  <si>
    <t>B1636</t>
  </si>
  <si>
    <t>*2#*</t>
  </si>
  <si>
    <t>2# 10g Blackpowder</t>
  </si>
  <si>
    <t>-60</t>
  </si>
  <si>
    <t>B1636:C1667</t>
  </si>
  <si>
    <t>B1667</t>
  </si>
  <si>
    <t>*3#*</t>
  </si>
  <si>
    <t>3# Mortar Grenades</t>
  </si>
  <si>
    <t>art\stuff_phx\10jhp.fofrm</t>
  </si>
  <si>
    <t>B1667:C1701</t>
  </si>
  <si>
    <t>B1701</t>
  </si>
  <si>
    <t>*4#*</t>
  </si>
  <si>
    <t>4# Lead Balls</t>
  </si>
  <si>
    <t>art\inven\10mmjhp.frm</t>
  </si>
  <si>
    <t>B1701:C1736</t>
  </si>
  <si>
    <t>B1736</t>
  </si>
  <si>
    <t>*5#*</t>
  </si>
  <si>
    <t>5# Minie Balls</t>
  </si>
  <si>
    <t>134250556</t>
  </si>
  <si>
    <t>B1736:C1764</t>
  </si>
  <si>
    <t>B1764</t>
  </si>
  <si>
    <t>*6#*</t>
  </si>
  <si>
    <t>6# .357</t>
  </si>
  <si>
    <t>B1764:C1791</t>
  </si>
  <si>
    <t>B1791</t>
  </si>
  <si>
    <t>*7#*</t>
  </si>
  <si>
    <t>7# 12g Buckshot</t>
  </si>
  <si>
    <t>-70</t>
  </si>
  <si>
    <t>B1791:C1822</t>
  </si>
  <si>
    <t>B1822</t>
  </si>
  <si>
    <t>*8#*</t>
  </si>
  <si>
    <t>8# 12g Slug</t>
  </si>
  <si>
    <t>B1822:C1849</t>
  </si>
  <si>
    <t>B1849</t>
  </si>
  <si>
    <t>*9#*</t>
  </si>
  <si>
    <t>9# .45-70 Government</t>
  </si>
  <si>
    <t>-15</t>
  </si>
  <si>
    <t>B1849:C1881</t>
  </si>
  <si>
    <t>B1881</t>
  </si>
  <si>
    <t>*10#*</t>
  </si>
  <si>
    <t>10# 9mm ball</t>
  </si>
  <si>
    <t>-5</t>
  </si>
  <si>
    <t>B1881:C1909</t>
  </si>
  <si>
    <t>B1909</t>
  </si>
  <si>
    <t>*11#*</t>
  </si>
  <si>
    <t>11# 7.92 Mauser</t>
  </si>
  <si>
    <t>-10</t>
  </si>
  <si>
    <t>-33</t>
  </si>
  <si>
    <t>B1909:C1935</t>
  </si>
  <si>
    <t>B1935</t>
  </si>
  <si>
    <t>*12#*</t>
  </si>
  <si>
    <t>12# 7.62x38 Nagant</t>
  </si>
  <si>
    <t>StartCount</t>
  </si>
  <si>
    <t>B1935:C1960</t>
  </si>
  <si>
    <t>B1960</t>
  </si>
  <si>
    <t>*13#*</t>
  </si>
  <si>
    <t>13# Spencer .56-56</t>
  </si>
  <si>
    <t>B1960:C1987</t>
  </si>
  <si>
    <t>B1987</t>
  </si>
  <si>
    <t>*14#*</t>
  </si>
  <si>
    <t>14# .45 ACP</t>
  </si>
  <si>
    <t>B1987:C2015</t>
  </si>
  <si>
    <t>B2015</t>
  </si>
  <si>
    <t>*15#*</t>
  </si>
  <si>
    <t>15# Napalm</t>
  </si>
  <si>
    <t>Ammo_Caliber</t>
  </si>
  <si>
    <t>B2015:C2043</t>
  </si>
  <si>
    <t>B2043</t>
  </si>
  <si>
    <t>*16#*</t>
  </si>
  <si>
    <t>16# .44 Special</t>
  </si>
  <si>
    <t>B2043:C2070</t>
  </si>
  <si>
    <t>B2070</t>
  </si>
  <si>
    <t>*17#*</t>
  </si>
  <si>
    <t>17# 13.2mm TuF</t>
  </si>
  <si>
    <t>-50</t>
  </si>
  <si>
    <t>Ammo_DRMod</t>
  </si>
  <si>
    <t>B2070:C2095</t>
  </si>
  <si>
    <t>B2095</t>
  </si>
  <si>
    <t>*18#*</t>
  </si>
  <si>
    <t>18# .303 British</t>
  </si>
  <si>
    <t>Ammo_DTMod</t>
  </si>
  <si>
    <t>B2095:C2123</t>
  </si>
  <si>
    <t>B2123</t>
  </si>
  <si>
    <t>*19#*</t>
  </si>
  <si>
    <t>19# 40mm Explosive</t>
  </si>
  <si>
    <t>B2123:C2160</t>
  </si>
  <si>
    <t>B2160</t>
  </si>
  <si>
    <t>*20#*</t>
  </si>
  <si>
    <t>20# Springfield .30-06</t>
  </si>
  <si>
    <t>B2160:C2185</t>
  </si>
  <si>
    <t>B2185</t>
  </si>
  <si>
    <t>*21#*</t>
  </si>
  <si>
    <t>21# .44 JHP</t>
  </si>
  <si>
    <t>B2185:C2214</t>
  </si>
  <si>
    <t>B2214</t>
  </si>
  <si>
    <t>*22#*</t>
  </si>
  <si>
    <t>22#.44 FMJ</t>
  </si>
  <si>
    <t>B2214:C2241</t>
  </si>
  <si>
    <t>B2241</t>
  </si>
  <si>
    <t>*23#*</t>
  </si>
  <si>
    <t>23# .30 Carbine</t>
  </si>
  <si>
    <t>B2241:C2266</t>
  </si>
  <si>
    <t>B2266</t>
  </si>
  <si>
    <t>*24#*</t>
  </si>
  <si>
    <t>24# 7.62x25mm Tokarev</t>
  </si>
  <si>
    <t>-40</t>
  </si>
  <si>
    <t>art\stuff_phx\10ap.fofrm</t>
  </si>
  <si>
    <t>B2266:C2291</t>
  </si>
  <si>
    <t>B2291</t>
  </si>
  <si>
    <t>*25#*</t>
  </si>
  <si>
    <t>25# 8mm Kurz</t>
  </si>
  <si>
    <t>art\inven\10mmap.frm</t>
  </si>
  <si>
    <t>B2291:C2316</t>
  </si>
  <si>
    <t>B2316</t>
  </si>
  <si>
    <t>*26#*</t>
  </si>
  <si>
    <t>26# 7.62x54R</t>
  </si>
  <si>
    <t>134250524</t>
  </si>
  <si>
    <t>B2316:C2350</t>
  </si>
  <si>
    <t>B2350</t>
  </si>
  <si>
    <t>*27#*</t>
  </si>
  <si>
    <t>27# 9mm JHP</t>
  </si>
  <si>
    <t>B2350:C2377</t>
  </si>
  <si>
    <t>B2377</t>
  </si>
  <si>
    <t>*28#*</t>
  </si>
  <si>
    <t>28# 9mm AP</t>
  </si>
  <si>
    <t>-80</t>
  </si>
  <si>
    <t>B2377:C2404</t>
  </si>
  <si>
    <t>B2404</t>
  </si>
  <si>
    <t>*29#*</t>
  </si>
  <si>
    <t>29# 7.62x39</t>
  </si>
  <si>
    <t>B2404:C2430</t>
  </si>
  <si>
    <t>B2430</t>
  </si>
  <si>
    <t>*30#*</t>
  </si>
  <si>
    <t>30# 14.5mm</t>
  </si>
  <si>
    <t>B2430:C2458</t>
  </si>
  <si>
    <t>B2458</t>
  </si>
  <si>
    <t>*31#*</t>
  </si>
  <si>
    <t>31# 57mm round</t>
  </si>
  <si>
    <t>B2458:C2489</t>
  </si>
  <si>
    <t>B2489</t>
  </si>
  <si>
    <t>*32#*</t>
  </si>
  <si>
    <t>32# Explosive Rocket</t>
  </si>
  <si>
    <t>B2489:C2519</t>
  </si>
  <si>
    <t>B2519</t>
  </si>
  <si>
    <t>*33#*</t>
  </si>
  <si>
    <t>33# AP Rocket</t>
  </si>
  <si>
    <t>B2519:C2552</t>
  </si>
  <si>
    <t>B2552</t>
  </si>
  <si>
    <t>*34#*</t>
  </si>
  <si>
    <t>34# Flechettes</t>
  </si>
  <si>
    <t>B2552:C2579</t>
  </si>
  <si>
    <t>B2579</t>
  </si>
  <si>
    <t>*35#*</t>
  </si>
  <si>
    <t>35# .454 Casull</t>
  </si>
  <si>
    <t>B2579:C2604</t>
  </si>
  <si>
    <t>B2604</t>
  </si>
  <si>
    <t>*36#*</t>
  </si>
  <si>
    <t>36# 5.56 mm</t>
  </si>
  <si>
    <t>B2604:C2629</t>
  </si>
  <si>
    <t>B2629</t>
  </si>
  <si>
    <t>*37#*</t>
  </si>
  <si>
    <t>37# .223</t>
  </si>
  <si>
    <t>B2629:C2658</t>
  </si>
  <si>
    <t>B2658</t>
  </si>
  <si>
    <t>*38#*</t>
  </si>
  <si>
    <t>38# 7.62x51mm NATO</t>
  </si>
  <si>
    <t>B2658:C2686</t>
  </si>
  <si>
    <t>B2686</t>
  </si>
  <si>
    <t>*39#*</t>
  </si>
  <si>
    <t>39# 40x46mm Smoke</t>
  </si>
  <si>
    <t>B2686:C2714</t>
  </si>
  <si>
    <t>B2714</t>
  </si>
  <si>
    <t>*40#*</t>
  </si>
  <si>
    <t>40# 40x46 Incendiary</t>
  </si>
  <si>
    <t>B2714:C2749</t>
  </si>
  <si>
    <t>B2749</t>
  </si>
  <si>
    <t>*41#*</t>
  </si>
  <si>
    <t>41# 5.45x39mm JHP</t>
  </si>
  <si>
    <t>B2749:C2774</t>
  </si>
  <si>
    <t>B2774</t>
  </si>
  <si>
    <t>*42#*</t>
  </si>
  <si>
    <t>42# 5.45x39mm AP</t>
  </si>
  <si>
    <t>357</t>
  </si>
  <si>
    <t>B2774:C2799</t>
  </si>
  <si>
    <t>B2799</t>
  </si>
  <si>
    <t>*43#*</t>
  </si>
  <si>
    <t>43# 7.62x54R 7N14</t>
  </si>
  <si>
    <t>B2799:C2825</t>
  </si>
  <si>
    <t>B2825</t>
  </si>
  <si>
    <t>*44#*</t>
  </si>
  <si>
    <t>44# .50 BMG</t>
  </si>
  <si>
    <t>art\stuff_phx\other.fofrm</t>
  </si>
  <si>
    <t>B2825:C2850</t>
  </si>
  <si>
    <t>B2850</t>
  </si>
  <si>
    <t>*45#*</t>
  </si>
  <si>
    <t>45# 5.3 mm</t>
  </si>
  <si>
    <t>art\inven\45cal.frm</t>
  </si>
  <si>
    <t>B2850:C2883</t>
  </si>
  <si>
    <t>B2883</t>
  </si>
  <si>
    <t>*46#*</t>
  </si>
  <si>
    <t>46# .338 Lapua</t>
  </si>
  <si>
    <t>134217756</t>
  </si>
  <si>
    <t>B2883:C2908</t>
  </si>
  <si>
    <t>B2908</t>
  </si>
  <si>
    <t>*47#*</t>
  </si>
  <si>
    <t>47# .50 AE</t>
  </si>
  <si>
    <t>B2908:C2933</t>
  </si>
  <si>
    <t>B2933</t>
  </si>
  <si>
    <t>*48#*</t>
  </si>
  <si>
    <t>48# .500 S&amp;W Magnum</t>
  </si>
  <si>
    <t>B2933:C2961</t>
  </si>
  <si>
    <t>B2961</t>
  </si>
  <si>
    <t>*49#*</t>
  </si>
  <si>
    <t>49# Needler cartridge</t>
  </si>
  <si>
    <t>B2961:C2990</t>
  </si>
  <si>
    <t>B2990</t>
  </si>
  <si>
    <t>*50#*</t>
  </si>
  <si>
    <t>50# AP needler cartridge</t>
  </si>
  <si>
    <t>B2990:C3016</t>
  </si>
  <si>
    <t>B3016</t>
  </si>
  <si>
    <t>*51#*</t>
  </si>
  <si>
    <t>51# Healing Needler cartridge</t>
  </si>
  <si>
    <t>B3016:C3047</t>
  </si>
  <si>
    <t>B3047</t>
  </si>
  <si>
    <t>*52#*</t>
  </si>
  <si>
    <t>52# Thermobaric Rocket</t>
  </si>
  <si>
    <t>B3047:C3079</t>
  </si>
  <si>
    <t>B3079</t>
  </si>
  <si>
    <t>*53#*</t>
  </si>
  <si>
    <t>53# Charged Needles</t>
  </si>
  <si>
    <t>B3079:C3110</t>
  </si>
  <si>
    <t>B3110</t>
  </si>
  <si>
    <t>*54#*</t>
  </si>
  <si>
    <t>54# 3x64mm Brenneke</t>
  </si>
  <si>
    <t>B3110:C3210</t>
  </si>
  <si>
    <t>B3210</t>
  </si>
  <si>
    <t>*55#*</t>
  </si>
  <si>
    <t>art\stuff_phx\kal12.fofrm</t>
  </si>
  <si>
    <t>art\inven\ssshells.frm</t>
  </si>
  <si>
    <t>Dmg Type/Mod0</t>
  </si>
  <si>
    <t>Dmg Type/Mod1</t>
  </si>
  <si>
    <t>Dmg Type/Mod2</t>
  </si>
  <si>
    <t>Healing</t>
  </si>
  <si>
    <t>Ammo_SubShots</t>
  </si>
  <si>
    <t>art\stuff_phx\14ap.fofrm</t>
  </si>
  <si>
    <t>art\inven\14mmap.frm</t>
  </si>
  <si>
    <t>LightColor</t>
  </si>
  <si>
    <t>-33554432</t>
  </si>
  <si>
    <t>-35</t>
  </si>
  <si>
    <t>-66</t>
  </si>
  <si>
    <t>722</t>
  </si>
  <si>
    <t>art\stuff_phx\nitroexp.fofrm</t>
  </si>
  <si>
    <t>art\inven\40X46Inc.png</t>
  </si>
  <si>
    <t>411</t>
  </si>
  <si>
    <t>Ammo_DmgMult</t>
  </si>
  <si>
    <t>Ammo_DmgDiv</t>
  </si>
  <si>
    <t>292</t>
  </si>
  <si>
    <t>723</t>
  </si>
  <si>
    <t>art\inven\40X46.png</t>
  </si>
  <si>
    <t>art\stuff_phx\47mm.fofrm</t>
  </si>
  <si>
    <t>art\inven\4_7mm.frm</t>
  </si>
  <si>
    <t>Ammo_AcMod</t>
  </si>
  <si>
    <t>art\stuff_phx\2mmEC.fofrm</t>
  </si>
  <si>
    <t>art\inven\2mmec.frm</t>
  </si>
  <si>
    <t>-100</t>
  </si>
  <si>
    <t>art\items\battery.frm</t>
  </si>
  <si>
    <t>art\inven\ccells.frm</t>
  </si>
  <si>
    <t>590</t>
  </si>
  <si>
    <t>art\stuff_phx\weak_cellsg.fofrm</t>
  </si>
  <si>
    <t>art\inven\weak_cells.png</t>
  </si>
  <si>
    <t>art\stuff_phx\MFC.fofrm</t>
  </si>
  <si>
    <t>art\inven\dcells.frm</t>
  </si>
  <si>
    <t>728</t>
  </si>
  <si>
    <t>art\stuff_phx\RA.fofrm</t>
  </si>
  <si>
    <t>art\stuff_phx\RadAmmo.fofrm</t>
  </si>
  <si>
    <t>10285</t>
  </si>
  <si>
    <t>art\stuff_phx\EA.fofrm</t>
  </si>
  <si>
    <t>art\stuff_phx\EneAmmo.fofrm</t>
  </si>
  <si>
    <t>art\items\tanks.frm</t>
  </si>
  <si>
    <t>art\inven\tank.frm</t>
  </si>
  <si>
    <t>453</t>
  </si>
  <si>
    <t>382</t>
  </si>
  <si>
    <t>art\stuff_phx\tanksblue.png</t>
  </si>
  <si>
    <t>art\inven\flmfuel2.frm</t>
  </si>
  <si>
    <t>737</t>
  </si>
  <si>
    <t>art\items\robtroc2.frm</t>
  </si>
  <si>
    <t>art\inven\robtroc2.frm</t>
  </si>
  <si>
    <t>134217757</t>
  </si>
  <si>
    <t>755</t>
  </si>
  <si>
    <t>art\items\ammo.frm</t>
  </si>
  <si>
    <t>art\inven\mauser.png</t>
  </si>
  <si>
    <t>art\inven\5_7mm.frm</t>
  </si>
  <si>
    <t>art\stuff_phx\ammobox.fofrm</t>
  </si>
  <si>
    <t>art\inven\12gaflechettebox.png</t>
  </si>
  <si>
    <t>436207646</t>
  </si>
  <si>
    <t>2800</t>
  </si>
  <si>
    <t>UseText_4</t>
  </si>
  <si>
    <t>UseOnlyOnSelf</t>
  </si>
  <si>
    <t>True</t>
  </si>
  <si>
    <t>901</t>
  </si>
  <si>
    <t>art\inven\ssshellsbox.png</t>
  </si>
  <si>
    <t>902</t>
  </si>
  <si>
    <t>art\inven\12Gbox.png</t>
  </si>
  <si>
    <t>903</t>
  </si>
  <si>
    <t>art\inven\223fmjbox.png</t>
  </si>
  <si>
    <t>904</t>
  </si>
  <si>
    <t>art\stuff_phx\5jhp.fofrm</t>
  </si>
  <si>
    <t>art\inven\5mmjhpbox.png</t>
  </si>
  <si>
    <t>905</t>
  </si>
  <si>
    <t>art\stuff_phx\5ap.fofrm</t>
  </si>
  <si>
    <t>art\inven\5mmapbox.png</t>
  </si>
  <si>
    <t>906</t>
  </si>
  <si>
    <t>art\inven\5_56mmbox.png</t>
  </si>
  <si>
    <t>art\inven\5_7mmbox.png</t>
  </si>
  <si>
    <t>908</t>
  </si>
  <si>
    <t>art\stuff_phx\762_39mm.fofrm</t>
  </si>
  <si>
    <t>art\inven\762x39box.png</t>
  </si>
  <si>
    <t>1600</t>
  </si>
  <si>
    <t>909</t>
  </si>
  <si>
    <t>art\stuff_phx\762_51mm.fofrm</t>
  </si>
  <si>
    <t>art\inven\762mmbox.png</t>
  </si>
  <si>
    <t>910</t>
  </si>
  <si>
    <t>art\stuff_phx\762_54mm.fofrm</t>
  </si>
  <si>
    <t>art\inven\762x54box.png</t>
  </si>
  <si>
    <t>2300</t>
  </si>
  <si>
    <t>911</t>
  </si>
  <si>
    <t>art\inven\762x54Gbox.png</t>
  </si>
  <si>
    <t>912</t>
  </si>
  <si>
    <t>art\inven\3006box.png</t>
  </si>
  <si>
    <t>913</t>
  </si>
  <si>
    <t>art\inven\mauserbox.png</t>
  </si>
  <si>
    <t>914</t>
  </si>
  <si>
    <t>art\inven\10mmapbox.png</t>
  </si>
  <si>
    <t>915</t>
  </si>
  <si>
    <t>art\inven\10mmjhpbox.png</t>
  </si>
  <si>
    <t>916</t>
  </si>
  <si>
    <t>art\inven\14mmapbox.png</t>
  </si>
  <si>
    <t>917</t>
  </si>
  <si>
    <t>art\stuff_phx\44jhp.fofrm</t>
  </si>
  <si>
    <t>art\inven\44jhpbox.png</t>
  </si>
  <si>
    <t>2200</t>
  </si>
  <si>
    <t>918</t>
  </si>
  <si>
    <t>art\stuff_phx\44fmj.fofrm</t>
  </si>
  <si>
    <t>art\inven\44fmjbox.png</t>
  </si>
  <si>
    <t>2400</t>
  </si>
  <si>
    <t>919</t>
  </si>
  <si>
    <t>art\inven\45ACPbox.png</t>
  </si>
  <si>
    <t>2100</t>
  </si>
  <si>
    <t>920</t>
  </si>
  <si>
    <t>art\stuff_phx\9ap.fofrm</t>
  </si>
  <si>
    <t>art\inven\9apbox.png</t>
  </si>
  <si>
    <t xml:space="preserve"> </t>
  </si>
  <si>
    <t>921</t>
  </si>
  <si>
    <t>art\stuff_phx\9jhp.fofrm</t>
  </si>
  <si>
    <t>art\inven\9jhpbox.png</t>
  </si>
  <si>
    <t>706</t>
  </si>
  <si>
    <t>922</t>
  </si>
  <si>
    <t>art\stuff_phx\HN.fofrm</t>
  </si>
  <si>
    <t>art\inven\hncartbox.png</t>
  </si>
  <si>
    <t>923</t>
  </si>
  <si>
    <t>art\stuff_phx\HNap.fofrm</t>
  </si>
  <si>
    <t>art\inven\hnapcartbox.png</t>
  </si>
  <si>
    <t>362</t>
  </si>
  <si>
    <t>924</t>
  </si>
  <si>
    <t>art\inven\50AEbox.png</t>
  </si>
  <si>
    <t>925</t>
  </si>
  <si>
    <t>art\inven\40x46box.png</t>
  </si>
  <si>
    <t>3110</t>
  </si>
  <si>
    <t>926</t>
  </si>
  <si>
    <t>art\inven\50calbox.png</t>
  </si>
  <si>
    <t>927</t>
  </si>
  <si>
    <t>art\inven\miniroundbox.png</t>
  </si>
  <si>
    <t>928</t>
  </si>
  <si>
    <t>art\inven\tankbox.png</t>
  </si>
  <si>
    <t>929</t>
  </si>
  <si>
    <t>art\inven\flmfuel2box.png</t>
  </si>
  <si>
    <t>930</t>
  </si>
  <si>
    <t>art\stuff_phx\tanknapalm.png</t>
  </si>
  <si>
    <t>art\inven\NapalmAmmobox.png</t>
  </si>
  <si>
    <t>931</t>
  </si>
  <si>
    <t>art\stuff_phx\rocket1.fofrm</t>
  </si>
  <si>
    <t>art\inven\shell2box.png</t>
  </si>
  <si>
    <t>932</t>
  </si>
  <si>
    <t>art\stuff_phx\rocket2.fofrm</t>
  </si>
  <si>
    <t>art\inven\rshellbox.png</t>
  </si>
  <si>
    <t>933</t>
  </si>
  <si>
    <t>art\inven\EneAmmobox.png</t>
  </si>
  <si>
    <t>934</t>
  </si>
  <si>
    <t>art\stuff_phx\RadAmmobox.png</t>
  </si>
  <si>
    <t>935</t>
  </si>
  <si>
    <t>art\inven\ccellsbox.png</t>
  </si>
  <si>
    <t>936</t>
  </si>
  <si>
    <t>art\inven\dcellsbox.png</t>
  </si>
  <si>
    <t>937</t>
  </si>
  <si>
    <t>art\inven\40X46Smokebox.png</t>
  </si>
  <si>
    <t>720</t>
  </si>
  <si>
    <t>938</t>
  </si>
  <si>
    <t>art\inven\40X46Incbox.png</t>
  </si>
  <si>
    <t>721</t>
  </si>
  <si>
    <t>939</t>
  </si>
  <si>
    <t>art\inven\303britishbox.png</t>
  </si>
  <si>
    <t>940</t>
  </si>
  <si>
    <t>art\inven\30cal1box.png</t>
  </si>
  <si>
    <t>941</t>
  </si>
  <si>
    <t>art\inven\762x25tokarevbox.png</t>
  </si>
  <si>
    <t>942</t>
  </si>
  <si>
    <t>art\inven\357jhpbox.png</t>
  </si>
  <si>
    <t>943</t>
  </si>
  <si>
    <t>art\inven\</t>
  </si>
  <si>
    <t>944</t>
  </si>
  <si>
    <t>art\inven\4570govtbox.png</t>
  </si>
  <si>
    <t>945</t>
  </si>
  <si>
    <t>art\inven\57mmroundbox.png</t>
  </si>
  <si>
    <t>946</t>
  </si>
  <si>
    <t>art\inven\8mmkurzbox.png</t>
  </si>
  <si>
    <t>947</t>
  </si>
  <si>
    <t>art\inven\354casullbox.png</t>
  </si>
  <si>
    <t>948</t>
  </si>
  <si>
    <t>949</t>
  </si>
  <si>
    <t>art\inven\13.2mmTuFbox.png</t>
  </si>
  <si>
    <t>950</t>
  </si>
  <si>
    <t>art\inven\14.5mmbox.png</t>
  </si>
  <si>
    <t>14500</t>
  </si>
  <si>
    <t>951</t>
  </si>
  <si>
    <t>art\inven\papercartridgesbox.png</t>
  </si>
  <si>
    <t>952</t>
  </si>
  <si>
    <t>953</t>
  </si>
  <si>
    <t>art\inven\338lapuabox.png</t>
  </si>
  <si>
    <t>360</t>
  </si>
  <si>
    <t>art\inven\9mm.frm</t>
  </si>
  <si>
    <t>14001</t>
  </si>
  <si>
    <t>art\inven\20gashot.png</t>
  </si>
  <si>
    <t>14002</t>
  </si>
  <si>
    <t>art\inven\20gaslug.png</t>
  </si>
  <si>
    <t>14003</t>
  </si>
  <si>
    <t>art\inven\410slug.png</t>
  </si>
  <si>
    <t>14008</t>
  </si>
  <si>
    <t>art\inven\38special.png</t>
  </si>
  <si>
    <t>art\inven\500swmagnum.png</t>
  </si>
  <si>
    <t>14014</t>
  </si>
  <si>
    <t>#Weapon_BleedStr</t>
  </si>
  <si>
    <t>art\inven\papercartridges.png</t>
  </si>
  <si>
    <t>151027740</t>
  </si>
  <si>
    <t>art\inven\bbs.frm</t>
  </si>
  <si>
    <t>150994972</t>
  </si>
  <si>
    <t>art\inven\mortargrenades.png</t>
  </si>
  <si>
    <t>450</t>
  </si>
  <si>
    <t>art\inven\leadballs.png</t>
  </si>
  <si>
    <t>art\inven\minieball.png</t>
  </si>
  <si>
    <t>art\inven\357jhp.png</t>
  </si>
  <si>
    <t>art\inven\12G.png</t>
  </si>
  <si>
    <t>art\inven\4570govt.png</t>
  </si>
  <si>
    <t>art\inven\bullet.frm</t>
  </si>
  <si>
    <t>art\inven\762x38mmR.png</t>
  </si>
  <si>
    <t>14021</t>
  </si>
  <si>
    <t>art\inven\spencer56-56.png</t>
  </si>
  <si>
    <t>art\stuff_phx\45ACP.fofrm</t>
  </si>
  <si>
    <t>art\stuff_phx\NapalmAmmo.fofrm</t>
  </si>
  <si>
    <t>art\inven\44special.png</t>
  </si>
  <si>
    <t>art\inven\13.2mmTuF.png</t>
  </si>
  <si>
    <t>art\inven\303british.png</t>
  </si>
  <si>
    <t>art\stuff_phx\40x46.fofrm</t>
  </si>
  <si>
    <t>230</t>
  </si>
  <si>
    <t>art\inven\3006.png</t>
  </si>
  <si>
    <t>art\inven\44jhp.frm</t>
  </si>
  <si>
    <t>art\inven\44fmj.frm</t>
  </si>
  <si>
    <t>art\inven\30cal1.png</t>
  </si>
  <si>
    <t>art\inven\762x25tokarev.png</t>
  </si>
  <si>
    <t>art\inven\8mmKurz.png</t>
  </si>
  <si>
    <t>art\stuff_phx\762x54.fofrm</t>
  </si>
  <si>
    <t>art\stuff_phx\9jhp.frm</t>
  </si>
  <si>
    <t>art\stuff_phx\9ap.frm</t>
  </si>
  <si>
    <t>art\stuff_phx\762x39.fofrm</t>
  </si>
  <si>
    <t>art\inven\14</t>
  </si>
  <si>
    <t>5mm.png</t>
  </si>
  <si>
    <t>art\inven\57mmround.png</t>
  </si>
  <si>
    <t>750</t>
  </si>
  <si>
    <t>art\inven\shell2.frm</t>
  </si>
  <si>
    <t>art\inven\rshell.frm</t>
  </si>
  <si>
    <t>art\inven\12gaflechette.frm</t>
  </si>
  <si>
    <t>art\inven\454casull.png</t>
  </si>
  <si>
    <t>art\inven\5_56mm.frm</t>
  </si>
  <si>
    <t>art\inven\223fmj.frm</t>
  </si>
  <si>
    <t>art\inven\762mm.frm</t>
  </si>
  <si>
    <t>art\inven\40X46Smoke.png</t>
  </si>
  <si>
    <t>art\inven\5mmjhp.frm</t>
  </si>
  <si>
    <t>art\inven\5mmap.frm</t>
  </si>
  <si>
    <t>art\stuff_phx\762x54G.fofrm</t>
  </si>
  <si>
    <t>art\inven\50cal.frm</t>
  </si>
  <si>
    <t>art\inven\miniround.frm</t>
  </si>
  <si>
    <t>art\inven\338lapua.png</t>
  </si>
  <si>
    <t>art\inven\50AE.frm</t>
  </si>
  <si>
    <t>1 # placeholder</t>
  </si>
  <si>
    <t>art\inven\hncart.frm</t>
  </si>
  <si>
    <t>art\inven\hnapcart.frm</t>
  </si>
  <si>
    <t>371</t>
  </si>
  <si>
    <t>art\inven\needlerS.png</t>
  </si>
  <si>
    <t>NoCrit</t>
  </si>
  <si>
    <t># TODO: Add thermobaric Limb Shredder 5 levels</t>
  </si>
  <si>
    <t>290</t>
  </si>
  <si>
    <t>art\stuff_phx\rocket3.png</t>
  </si>
  <si>
    <t>art\inven\rocket2.png</t>
  </si>
  <si>
    <t>## Tier 10 Bullets ##</t>
  </si>
  <si>
    <t>3x64mm Brenneke</t>
  </si>
  <si>
    <t>art\stuff_phx\93x64mm_brenneke.fofrm</t>
  </si>
  <si>
    <t>ATTACKER STATS</t>
  </si>
  <si>
    <t>TARGET STATS</t>
  </si>
  <si>
    <t>ST</t>
  </si>
  <si>
    <t>PE</t>
  </si>
  <si>
    <t>EN</t>
  </si>
  <si>
    <t>CH</t>
  </si>
  <si>
    <t>IN</t>
  </si>
  <si>
    <t>AG</t>
  </si>
  <si>
    <t>LK</t>
  </si>
  <si>
    <t>TRAIT1</t>
  </si>
  <si>
    <t>TRAIT2</t>
  </si>
  <si>
    <t>no</t>
  </si>
  <si>
    <t>WEAPON</t>
  </si>
  <si>
    <t>AMMO</t>
  </si>
  <si>
    <t>PERKS</t>
  </si>
  <si>
    <t>WEAPON SKILL</t>
  </si>
  <si>
    <t>HP %</t>
  </si>
  <si>
    <t>WINDED</t>
  </si>
  <si>
    <t>SUPPRESSION</t>
  </si>
  <si>
    <t>DISORIENTED</t>
  </si>
  <si>
    <t>Toughness</t>
  </si>
  <si>
    <t>Adrenaline Rush</t>
  </si>
  <si>
    <t>Dr. Strangelove</t>
  </si>
  <si>
    <t>Dmg Type</t>
  </si>
  <si>
    <t>Weapon Perks</t>
  </si>
  <si>
    <t>STATUS EFFECTS</t>
  </si>
  <si>
    <t>TARGET RESIST CALCULATIONS</t>
  </si>
  <si>
    <t>BulletHitCoefficient</t>
  </si>
  <si>
    <t>Decreased DR</t>
  </si>
  <si>
    <t>Increased DR</t>
  </si>
  <si>
    <t>Decreased DT</t>
  </si>
  <si>
    <t>Hit The Gap</t>
  </si>
  <si>
    <t>Finesse</t>
  </si>
  <si>
    <t>Target Distance</t>
  </si>
  <si>
    <t>OneHexValue</t>
  </si>
  <si>
    <t>RoundsBursterd</t>
  </si>
  <si>
    <t>SPECIAL list</t>
  </si>
  <si>
    <t>TRAIT list</t>
  </si>
  <si>
    <t>Fast Metabolism</t>
  </si>
  <si>
    <t>Bruiser</t>
  </si>
  <si>
    <t>Small Frame</t>
  </si>
  <si>
    <t>Heavy Handed</t>
  </si>
  <si>
    <t>Fast Shot</t>
  </si>
  <si>
    <t>Dead Man Walking</t>
  </si>
  <si>
    <t>Lizard Limbs</t>
  </si>
  <si>
    <t>Skilled</t>
  </si>
  <si>
    <t>Drug Dealer</t>
  </si>
  <si>
    <t>Four Eyes</t>
  </si>
  <si>
    <t>Blind Luck</t>
  </si>
  <si>
    <t>Gifted</t>
  </si>
  <si>
    <t>Kamikaze</t>
  </si>
  <si>
    <t>No Trait</t>
  </si>
  <si>
    <t>DRUGS</t>
  </si>
  <si>
    <t>W.PerkList</t>
  </si>
  <si>
    <t>Suppression</t>
  </si>
  <si>
    <t>Reliable</t>
  </si>
  <si>
    <t>Better Knockouts</t>
  </si>
  <si>
    <t>Slower Detorioration</t>
  </si>
  <si>
    <t>Blinding Strike</t>
  </si>
  <si>
    <t>Piercing Strike</t>
  </si>
  <si>
    <t>Less Spread</t>
  </si>
  <si>
    <t>Better One-Hex</t>
  </si>
  <si>
    <t>Silent Death</t>
  </si>
  <si>
    <t>More Area of Effects</t>
  </si>
  <si>
    <t>Deep Wounds</t>
  </si>
  <si>
    <t>More Dakka</t>
  </si>
  <si>
    <t>No W.Perk</t>
  </si>
  <si>
    <t>LEGENDARY PERKS</t>
  </si>
  <si>
    <t>No A-Drug</t>
  </si>
  <si>
    <t>Buffout</t>
  </si>
  <si>
    <t>Mentants</t>
  </si>
  <si>
    <t>Blood Moon</t>
  </si>
  <si>
    <t>DruglistA</t>
  </si>
  <si>
    <t>DruglistB</t>
  </si>
  <si>
    <t>No B-Drug</t>
  </si>
  <si>
    <t>Afterburner</t>
  </si>
  <si>
    <t>Psycho</t>
  </si>
  <si>
    <t>Voodoo</t>
  </si>
  <si>
    <t>Ammolist</t>
  </si>
  <si>
    <t>Perklist</t>
  </si>
  <si>
    <t>No perk</t>
  </si>
  <si>
    <t>Man of Steel</t>
  </si>
  <si>
    <t>Improved Hemostasis</t>
  </si>
  <si>
    <t>Critical Strength</t>
  </si>
  <si>
    <t>Critical Perception</t>
  </si>
  <si>
    <t>Critical Endurance</t>
  </si>
  <si>
    <t>Critical Agility</t>
  </si>
  <si>
    <t>Lifegiver</t>
  </si>
  <si>
    <t>Quick Recovery II</t>
  </si>
  <si>
    <t>Armor Efficiency</t>
  </si>
  <si>
    <t>Nerves of Steel</t>
  </si>
  <si>
    <t>Dodger</t>
  </si>
  <si>
    <t>Action Boy</t>
  </si>
  <si>
    <t>Fast Reload</t>
  </si>
  <si>
    <t>Hawk Eyes</t>
  </si>
  <si>
    <t>Sharpshooter</t>
  </si>
  <si>
    <t>Weapon Handling</t>
  </si>
  <si>
    <t>Educated</t>
  </si>
  <si>
    <t>Fearless</t>
  </si>
  <si>
    <t>Faith Healer</t>
  </si>
  <si>
    <t>Living Anatomy</t>
  </si>
  <si>
    <t>Field Medic</t>
  </si>
  <si>
    <t>Medicinae Doctor</t>
  </si>
  <si>
    <t>Autonomous Regeneration</t>
  </si>
  <si>
    <t>Silent Hill Death</t>
  </si>
  <si>
    <t>Do or Die</t>
  </si>
  <si>
    <t>Gain Strength</t>
  </si>
  <si>
    <t>Gain Perception</t>
  </si>
  <si>
    <t>Gain Endurance</t>
  </si>
  <si>
    <t>Gain Charisma</t>
  </si>
  <si>
    <t>Gain Intelligence</t>
  </si>
  <si>
    <t>Gain Agility</t>
  </si>
  <si>
    <t>Gain Luck</t>
  </si>
  <si>
    <t>Bloodthirst</t>
  </si>
  <si>
    <t>Watchtower</t>
  </si>
  <si>
    <t>Evil Scientist</t>
  </si>
  <si>
    <t>Shotgun Surgeon</t>
  </si>
  <si>
    <t>Street Samurai</t>
  </si>
  <si>
    <t>PMS Defence</t>
  </si>
  <si>
    <t>Rambo</t>
  </si>
  <si>
    <t>Simian Warfare</t>
  </si>
  <si>
    <t>Lazer Rifling</t>
  </si>
  <si>
    <t>Ballistics</t>
  </si>
  <si>
    <t>Light Step</t>
  </si>
  <si>
    <t>Heave Ho!</t>
  </si>
  <si>
    <t>ArmorList</t>
  </si>
  <si>
    <t>No Armor</t>
  </si>
  <si>
    <t>StatusEffectList</t>
  </si>
  <si>
    <t>yes</t>
  </si>
  <si>
    <t>Hplist</t>
  </si>
  <si>
    <t>Weapon Caliber</t>
  </si>
  <si>
    <t>MaxDistance0</t>
  </si>
  <si>
    <t>MaxDistance1</t>
  </si>
  <si>
    <t>Weapon Trait</t>
  </si>
  <si>
    <t>Trait1</t>
  </si>
  <si>
    <t>Trait2</t>
  </si>
  <si>
    <t>Trait3</t>
  </si>
  <si>
    <t>Trait4</t>
  </si>
  <si>
    <t>Trait5</t>
  </si>
  <si>
    <t>W.Perk5</t>
  </si>
  <si>
    <t>WEAPON STATS</t>
  </si>
  <si>
    <t>AMMO STATS</t>
  </si>
  <si>
    <t>-</t>
  </si>
  <si>
    <t>AttackMode0</t>
  </si>
  <si>
    <t>AttackMode1</t>
  </si>
  <si>
    <t>Attack Mode 0</t>
  </si>
  <si>
    <t>Attack Mode 1</t>
  </si>
  <si>
    <t>AttackModeList</t>
  </si>
  <si>
    <t>ARMOR STATS</t>
  </si>
  <si>
    <t>BURST WEAPON CALCULATION</t>
  </si>
  <si>
    <t>TARGET DISTANCE METER</t>
  </si>
  <si>
    <t>Distance to Target (%)</t>
  </si>
  <si>
    <t>Fire Mode 1 calculation</t>
  </si>
  <si>
    <t>Fire Mode 0 calculation</t>
  </si>
  <si>
    <t>Resistance &amp; Threshold</t>
  </si>
  <si>
    <t>Adr. Rush</t>
  </si>
  <si>
    <t>Adr Rush calculation</t>
  </si>
  <si>
    <t>Status Effect</t>
  </si>
  <si>
    <t>Nerve of Steel</t>
  </si>
  <si>
    <t>Status effect</t>
  </si>
  <si>
    <t>Bonus for resist</t>
  </si>
  <si>
    <t>Dr Strangelove</t>
  </si>
  <si>
    <t>Decreased DR &amp; DT</t>
  </si>
  <si>
    <t>Scoped</t>
  </si>
  <si>
    <t>Super Knockback</t>
  </si>
  <si>
    <t>Super Knockout</t>
  </si>
  <si>
    <t>Auto Knockdown</t>
  </si>
  <si>
    <t>Spray and Pray</t>
  </si>
  <si>
    <t>Partial Reload</t>
  </si>
  <si>
    <t>Double Tap</t>
  </si>
  <si>
    <t>Unreliable</t>
  </si>
  <si>
    <t>Durable</t>
  </si>
  <si>
    <t>Chain</t>
  </si>
  <si>
    <t>Graviton</t>
  </si>
  <si>
    <t>Unstable Graviton</t>
  </si>
  <si>
    <t>Nature´s Peace</t>
  </si>
  <si>
    <t>Poisoning</t>
  </si>
  <si>
    <t>Single Action</t>
  </si>
  <si>
    <t>Accurate Bursts</t>
  </si>
  <si>
    <t>Field Inhibitor</t>
  </si>
  <si>
    <t>Locked Gauntlet</t>
  </si>
  <si>
    <t>EMP</t>
  </si>
  <si>
    <t>Artillery</t>
  </si>
  <si>
    <t>Penetrator</t>
  </si>
  <si>
    <t>Spin Up</t>
  </si>
  <si>
    <t>Heat Buildup</t>
  </si>
  <si>
    <t>Rain of Bullets</t>
  </si>
  <si>
    <t>Random Fuse</t>
  </si>
  <si>
    <t>Tripod Mount</t>
  </si>
  <si>
    <t>Linked</t>
  </si>
  <si>
    <t>Backpack Mount</t>
  </si>
  <si>
    <t>Slow Start</t>
  </si>
  <si>
    <t>Stunning</t>
  </si>
  <si>
    <t>No Criticals</t>
  </si>
  <si>
    <t>Brrr (???)</t>
  </si>
  <si>
    <t>Assisted Reload</t>
  </si>
  <si>
    <t>Exposing</t>
  </si>
  <si>
    <t>Area EMP</t>
  </si>
  <si>
    <t>Double Discharge</t>
  </si>
  <si>
    <t>Unreliable Fuse</t>
  </si>
  <si>
    <t>Slower Deterioration</t>
  </si>
  <si>
    <t>More Area Effect</t>
  </si>
  <si>
    <t>Spinter</t>
  </si>
  <si>
    <t>Courageous</t>
  </si>
  <si>
    <t>Tin Can</t>
  </si>
  <si>
    <t>Powered</t>
  </si>
  <si>
    <t>Run for Your Life</t>
  </si>
  <si>
    <t>Use slider or add manually distance to target %</t>
  </si>
  <si>
    <t>Ammo DT&amp;DR Mods</t>
  </si>
  <si>
    <t>Sum</t>
  </si>
  <si>
    <t>Total</t>
  </si>
  <si>
    <t>DR&amp;DT Modifiers</t>
  </si>
  <si>
    <t>After Mods</t>
  </si>
  <si>
    <t>After Ammo Mods</t>
  </si>
  <si>
    <t>DMG MULTIPLIER</t>
  </si>
  <si>
    <t>Weapon</t>
  </si>
  <si>
    <t>Ammo Multiplyer</t>
  </si>
  <si>
    <t>Bonus Damage Perk</t>
  </si>
  <si>
    <t>DmgMultiplyer</t>
  </si>
  <si>
    <t>Weapon RawMin0</t>
  </si>
  <si>
    <t>BRD</t>
  </si>
  <si>
    <t>Target DT</t>
  </si>
  <si>
    <t>RES</t>
  </si>
  <si>
    <t>Target DR</t>
  </si>
  <si>
    <t>RawMin0 after Perks&amp;DT</t>
  </si>
  <si>
    <t>DmgMin0</t>
  </si>
  <si>
    <t>DmgMin0 * DmgMultiplier</t>
  </si>
  <si>
    <t>BULLETS HITS ON BURST</t>
  </si>
  <si>
    <t>Round0 FireMode0</t>
  </si>
  <si>
    <t>Weapon RawMax0</t>
  </si>
  <si>
    <t>FIRE MODE 1</t>
  </si>
  <si>
    <t>FIRE MODE 1 DMG</t>
  </si>
  <si>
    <t>Min Dmg</t>
  </si>
  <si>
    <t>Max Dmg</t>
  </si>
  <si>
    <t>Weapon RawMin1</t>
  </si>
  <si>
    <t>Weapon RawMax1</t>
  </si>
  <si>
    <t>DmgMin1</t>
  </si>
  <si>
    <t>DmgMax0</t>
  </si>
  <si>
    <t>DmgMax1</t>
  </si>
  <si>
    <t>Round1 FireMode1</t>
  </si>
  <si>
    <t>Throwing Perk</t>
  </si>
  <si>
    <t>Weapon Perk</t>
  </si>
  <si>
    <t>BLEED DAMAGE CALCULATION</t>
  </si>
  <si>
    <t>RawDmg0</t>
  </si>
  <si>
    <t>RawDmg1</t>
  </si>
  <si>
    <t>Min - Max</t>
  </si>
  <si>
    <t>Weapon Bleed Str</t>
  </si>
  <si>
    <t>Ammo Bleed Str</t>
  </si>
  <si>
    <t>W.Perk Hemorrhage</t>
  </si>
  <si>
    <t>BleedCoEff</t>
  </si>
  <si>
    <t>BleedDmg On Burst</t>
  </si>
  <si>
    <t>ATTACK MODES</t>
  </si>
  <si>
    <t>Avg Dmg</t>
  </si>
  <si>
    <t>Total avg dmg</t>
  </si>
  <si>
    <t>PICK VALUES FOR GREY CELLS</t>
  </si>
  <si>
    <t>Metal Armor MKIII</t>
  </si>
  <si>
    <t>Pellets Spread Increase</t>
  </si>
  <si>
    <t>Pellets OneHex Increase</t>
  </si>
  <si>
    <t>Spread +</t>
  </si>
  <si>
    <t>OneHex+</t>
  </si>
  <si>
    <t>SHOTGUN BURST CALCULATIONS</t>
  </si>
  <si>
    <t>SHOTGUN BURST CALCULATION</t>
  </si>
  <si>
    <t>DMG TABLE FOR SHOTGUN BURST</t>
  </si>
  <si>
    <t>Burst Dmg</t>
  </si>
  <si>
    <t>Bleed Dmg</t>
  </si>
  <si>
    <t>Weapon is shotgun</t>
  </si>
  <si>
    <t>both</t>
  </si>
  <si>
    <t>Base Hit chance</t>
  </si>
  <si>
    <t>DMG x Hit Chance %</t>
  </si>
  <si>
    <t>HIT CHANCE CALCULATION</t>
  </si>
  <si>
    <t>TARGET ARMOR CLASS</t>
  </si>
  <si>
    <t>BASE</t>
  </si>
  <si>
    <t>drop to 0</t>
  </si>
  <si>
    <t>Ammo AC mod</t>
  </si>
  <si>
    <t>0,33 effective</t>
  </si>
  <si>
    <t>0,66 effect</t>
  </si>
  <si>
    <t>1 effect</t>
  </si>
  <si>
    <t>after dodger</t>
  </si>
  <si>
    <t>Stand/Walk/Run</t>
  </si>
  <si>
    <t>MoveList</t>
  </si>
  <si>
    <t>Standing</t>
  </si>
  <si>
    <t>Walking</t>
  </si>
  <si>
    <t>Running</t>
  </si>
  <si>
    <t>TOTAL ARMOR CLASS</t>
  </si>
  <si>
    <t>Nerver of Steel</t>
  </si>
  <si>
    <t>TARGET CRITICAL RESISTANCE</t>
  </si>
  <si>
    <t>Crit Res</t>
  </si>
  <si>
    <t>Total LK count</t>
  </si>
  <si>
    <t>More Critical W.perk</t>
  </si>
  <si>
    <t>No Critical W.Trait</t>
  </si>
  <si>
    <t>Critical Strike W.Trait</t>
  </si>
  <si>
    <t>torso shot use aim crit chance</t>
  </si>
  <si>
    <t>Crit +10</t>
  </si>
  <si>
    <t>Weapon unable to score crit</t>
  </si>
  <si>
    <t xml:space="preserve">CRITICAL CHANCE </t>
  </si>
  <si>
    <t>BCC Total</t>
  </si>
  <si>
    <t>ACC</t>
  </si>
  <si>
    <t>SINGLE SHOT DMG CALCULATION</t>
  </si>
  <si>
    <t>UNAIMED DMG CALCULATION</t>
  </si>
  <si>
    <t>Fire Mode 1</t>
  </si>
  <si>
    <t>Unaimed non crit dmg</t>
  </si>
  <si>
    <t>BleedDmg On Unaimed non crit</t>
  </si>
  <si>
    <t>Bleed</t>
  </si>
  <si>
    <t>dmg</t>
  </si>
  <si>
    <t>dmg avg</t>
  </si>
  <si>
    <t>bleed avg</t>
  </si>
  <si>
    <t>Dmg on Torso Crit</t>
  </si>
  <si>
    <t>Torso Tier I</t>
  </si>
  <si>
    <t>None</t>
  </si>
  <si>
    <t>Torso Tier II</t>
  </si>
  <si>
    <t>Torso Tier III</t>
  </si>
  <si>
    <t>Torso Tier IV</t>
  </si>
  <si>
    <t>Knockdown</t>
  </si>
  <si>
    <t>Winded</t>
  </si>
  <si>
    <t>Torso Tier V</t>
  </si>
  <si>
    <t>Torso Tier VI</t>
  </si>
  <si>
    <t>Char LK</t>
  </si>
  <si>
    <t>Better Crit W.perks</t>
  </si>
  <si>
    <t>Aimed Shot Crit Chance</t>
  </si>
  <si>
    <t>Unaimed Shot Crit Chance</t>
  </si>
  <si>
    <t>Crit Strenght Calculations</t>
  </si>
  <si>
    <t>Luck\Crit strength</t>
  </si>
  <si>
    <t>0BC</t>
  </si>
  <si>
    <t>x DMG</t>
  </si>
  <si>
    <t>Currect Chance</t>
  </si>
  <si>
    <t>Expected crit dmg multiplier</t>
  </si>
  <si>
    <t>1BC</t>
  </si>
  <si>
    <t>2BC</t>
  </si>
  <si>
    <t>3BC</t>
  </si>
  <si>
    <t>5BC</t>
  </si>
  <si>
    <t>4BC</t>
  </si>
  <si>
    <t>dmg x chance</t>
  </si>
  <si>
    <t>BC</t>
  </si>
  <si>
    <t>dmg multiplier</t>
  </si>
  <si>
    <t>Increase</t>
  </si>
  <si>
    <t>% dmg increased</t>
  </si>
  <si>
    <t>Crit dmg multiplier</t>
  </si>
  <si>
    <t>Unaimed Shot Conclusion</t>
  </si>
  <si>
    <t>Shot are no crit %</t>
  </si>
  <si>
    <t>Bleed dmg avg</t>
  </si>
  <si>
    <t xml:space="preserve">unaimed crit bleed </t>
  </si>
  <si>
    <t>min</t>
  </si>
  <si>
    <t>max</t>
  </si>
  <si>
    <t>avg</t>
  </si>
  <si>
    <t>Shot are Crit %</t>
  </si>
  <si>
    <t>Chance x dmg</t>
  </si>
  <si>
    <t>Total dmg</t>
  </si>
  <si>
    <t>Fire Mode 0</t>
  </si>
  <si>
    <t>FIRE MODE 0 DMG</t>
  </si>
  <si>
    <t>DMG TABLE FOR UNAIMED SHOTS</t>
  </si>
  <si>
    <t>Unaimed</t>
  </si>
  <si>
    <t>Unaimed Dmg</t>
  </si>
  <si>
    <t>FIRE MODE 0</t>
  </si>
  <si>
    <t>Aimed List</t>
  </si>
  <si>
    <t>Eyes</t>
  </si>
  <si>
    <t>Head</t>
  </si>
  <si>
    <t>Groin</t>
  </si>
  <si>
    <t>Legs</t>
  </si>
  <si>
    <t>Arms</t>
  </si>
  <si>
    <t>AIM</t>
  </si>
  <si>
    <t>Aim</t>
  </si>
  <si>
    <t>firemode0</t>
  </si>
  <si>
    <t>firemode1</t>
  </si>
  <si>
    <t>add %</t>
  </si>
  <si>
    <t>// define DAMAGE_NORMAL     </t>
  </si>
  <si>
    <t>/*Head*/</t>
  </si>
  <si>
    <t>         20,   HF_BYPASS_ARMOR | HF_KNOCKDOWN,   6500,</t>
  </si>
  <si>
    <t>         25,   HF_BYPASS_ARMOR | HF_KNOCKDOWN,   6538,</t>
  </si>
  <si>
    <t>         30,   HF_DISORIENTED | HF_BYPASS_ARMOR | HF_KNOCKDOWN, 6541,</t>
  </si>
  <si>
    <t>         35,   HF_DISORIENTED | HF_BYPASS_ARMOR | HF_KNOCKOUT,   6529,</t>
  </si>
  <si>
    <t>         40,   HF_DISORIENTED | HF_BYPASS_ARMOR | HF_KNOCKOUT,   6503,</t>
  </si>
  <si>
    <t>         50, HF_DISORIENTED | HF_BYPASS_ARMOR | HF_KNOCKOUT,   6504,</t>
  </si>
  <si>
    <t>/*LArm*/   </t>
  </si>
  <si>
    <t>         20,   HF_DROPPED_WEAPON , 6510,</t>
  </si>
  <si>
    <t>         25,   HF_DROPPED_WEAPON | HF_CRIPPLED_LEFT_ARM, 6509,</t>
  </si>
  <si>
    <t>         30,   HF_DROPPED_WEAPON | HF_CRIPPLED_LEFT_ARM, 6508,</t>
  </si>
  <si>
    <t>         35,   HF_DROPPED_WEAPON | HF_BYPASS_ARMOR | HF_CRIPPLED_LEFT_ARM,   6501,   </t>
  </si>
  <si>
    <t>         40,   HF_DROPPED_WEAPON | HF_BYPASS_ARMOR | HF_CRIPPLED_LEFT_ARM,   6510,   </t>
  </si>
  <si>
    <t>         50,   HF_DROPPED_WEAPON | HF_BYPASS_ARMOR | HF_CRIPPLED_LEFT_ARM,   6510,      </t>
  </si>
  <si>
    <t>/*RArm*/   </t>
  </si>
  <si>
    <t>         20,   HF_DROPPED_WEAPON , 6510,      </t>
  </si>
  <si>
    <t>         25,   HF_DROPPED_WEAPON | HF_CRIPPLED_RIGHT_ARM, 6509,      </t>
  </si>
  <si>
    <t>         30,   HF_DROPPED_WEAPON | HF_CRIPPLED_RIGHT_ARM, 6508,   </t>
  </si>
  <si>
    <t>         35,   HF_DROPPED_WEAPON | HF_BYPASS_ARMOR | HF_CRIPPLED_RIGHT_ARM, 6501,   </t>
  </si>
  <si>
    <t>         40,   HF_DROPPED_WEAPON | HF_BYPASS_ARMOR | HF_CRIPPLED_RIGHT_ARM, 6511,   </t>
  </si>
  <si>
    <t>         50,   HF_DROPPED_WEAPON | HF_BYPASS_ARMOR | HF_CRIPPLED_RIGHT_ARM, 6511,   </t>
  </si>
  <si>
    <t>/*Torso*/   </t>
  </si>
  <si>
    <t>         5,      0x00000000,   6512,</t>
  </si>
  <si>
    <t>         10,   0x00000000,   6512,</t>
  </si>
  <si>
    <t>         15,   0x00000000, 6508,</t>
  </si>
  <si>
    <t>         20,   HF_KNOCKDOWN,   6503,</t>
  </si>
  <si>
    <t>         25,   HF_WINDED | HF_KNOCKDOWN ,   6503,   </t>
  </si>
  <si>
    <t>         30,   HF_WINDED | HF_KNOCKDOWN | HF_BYPASS_ARMOR,   6503,</t>
  </si>
  <si>
    <t>/*RLeg*/   </t>
  </si>
  <si>
    <t>         20,   HF_KNOCKDOWN | HF_WINDED,   6512,   </t>
  </si>
  <si>
    <t>         25,   HF_KNOCKDOWN | HF_WINDED,   6514,</t>
  </si>
  <si>
    <t>         30,   HF_KNOCKDOWN | HF_WINDED | HF_CRIPPLED_RIGHT_LEG,   6514,</t>
  </si>
  <si>
    <t>         35,   HF_KNOCKDOWN | HF_WINDED | HF_CRIPPLED_RIGHT_LEG,   6516,</t>
  </si>
  <si>
    <t>         40,   HF_KNOCKDOWN | HF_WINDED | HF_CRIPPLED_RIGHT_LEG,   6516,</t>
  </si>
  <si>
    <t>         50,   HF_KNOCKDOWN | HF_WINDED | HF_CRIPPLED_RIGHT_LEG,   6517,</t>
  </si>
  <si>
    <t>/*LLeg*/   </t>
  </si>
  <si>
    <t>         30,   HF_KNOCKDOWN | HF_WINDED | HF_CRIPPLED_LEFT_LEG,   6514,</t>
  </si>
  <si>
    <t>         35,   HF_KNOCKDOWN | HF_WINDED | HF_CRIPPLED_LEFT_LEG,   6516,</t>
  </si>
  <si>
    <t>         40,   HF_KNOCKDOWN | HF_WINDED | HF_CRIPPLED_LEFT_LEG,   6516,</t>
  </si>
  <si>
    <t>         50,   HF_KNOCKDOWN | HF_WINDED | HF_CRIPPLED_LEFT_LEG,   6517,</t>
  </si>
  <si>
    <t>/*Eyes*/   </t>
  </si>
  <si>
    <t>         20,   HF_DISORIENTED | HF_KNOCKDOWN | HF_BYPASS_ARMOR,   6518,</t>
  </si>
  <si>
    <t>         25,   HF_DISORIENTED | HF_KNOCKDOWN | HF_BYPASS_ARMOR,   6518,   </t>
  </si>
  <si>
    <t>         30,   HF_DISORIENTED | HF_KNOCKDOWN | HF_BYPASS_ARMOR,   6501,   </t>
  </si>
  <si>
    <t>         35,   HF_BLINDED | HF_KNOCKDOWN | HF_BYPASS_ARMOR,   6520,   </t>
  </si>
  <si>
    <t>         40,   HF_BLINDED | HF_KNOCKDOWN | HF_BYPASS_ARMOR,   6521,   </t>
  </si>
  <si>
    <t>         50,   HF_BLINDED | HF_KNOCKOUT  | HF_BYPASS_ARMOR,   6522,   </t>
  </si>
  <si>
    <t>/*Groin*/   </t>
  </si>
  <si>
    <t>         20,   HF_KNOCKDOWN | HF_WINDED,   6523,   </t>
  </si>
  <si>
    <t>         25,   HF_KNOCKDOWN | HF_WINDED,   6523,   </t>
  </si>
  <si>
    <t>         30,   HF_KNOCKDOWN | HF_WINDED,   6524,   </t>
  </si>
  <si>
    <t>         35,   HF_WINDED | HF_BYPASS_ARMOR | HF_KNOCKOUT,   6524,   </t>
  </si>
  <si>
    <t>         40,   HF_WINDED | HF_BYPASS_ARMOR | HF_KNOCKOUT,   6524,   </t>
  </si>
  <si>
    <t>         50,   HF_WINDED | HF_BYPASS_ARMOR | HF_KNOCKOUT,   6526,   </t>
  </si>
  <si>
    <t>/*Uncalled*/</t>
  </si>
  <si>
    <t>         20,   0x00000000,   6512,</t>
  </si>
  <si>
    <t>         25,   0x00000000,   6512,</t>
  </si>
  <si>
    <t>         30,   0x00000000, 6508,</t>
  </si>
  <si>
    <t>         35,   HF_WINDED | HF_KNOCKDOWN,   6503,</t>
  </si>
  <si>
    <t>         40,   HF_WINDED | HF_KNOCKDOWN | HF_BYPASS_ARMOR,   6503,   </t>
  </si>
  <si>
    <t>         50,   HF_WINDED | HF_KNOCKDOWN | HF_BYPASS_ARMOR,   6503,</t>
  </si>
  <si>
    <t>   },</t>
  </si>
  <si>
    <t>   {</t>
  </si>
  <si>
    <t>// define DAMAGE_LASER     </t>
  </si>
  <si>
    <t>         20,   HF_BYPASS_ARMOR | HF_DISORIENTED,   6500,</t>
  </si>
  <si>
    <t>         25,   HF_BYPASS_ARMOR | HF_DISORIENTED,   6538,</t>
  </si>
  <si>
    <t>         30,   HF_DISORIENTED | HF_BYPASS_ARMOR , 6541,</t>
  </si>
  <si>
    <t>         35,   HF_DISORIENTED | HF_BYPASS_ARMOR | HF_BLINDED,   6529,</t>
  </si>
  <si>
    <t>         40,   HF_DISORIENTED | HF_BYPASS_ARMOR | HF_BLINDED,   6503,</t>
  </si>
  <si>
    <t>         50,   HF_DISORIENTED | HF_BYPASS_ARMOR | HF_BLINDED,   6504,</t>
  </si>
  <si>
    <t>         20,   HF_BYPASS_ARMOR,   6503,</t>
  </si>
  <si>
    <t>         25,   HF_BYPASS_ARMOR,   6503,   </t>
  </si>
  <si>
    <t>         30,   HF_BYPASS_ARMOR,   6503,</t>
  </si>
  <si>
    <t>            20,   0x00000000,   6512,   </t>
  </si>
  <si>
    <t>            25,   0x00000000,   6512,   </t>
  </si>
  <si>
    <t>            30,   0x00000000,   6508,   </t>
  </si>
  <si>
    <t>            35,   0x00000000,   6503,   </t>
  </si>
  <si>
    <t>            40,   0x00000000,   6503,   </t>
  </si>
  <si>
    <t>            50,   0x00000000,   6503   </t>
  </si>
  <si>
    <t>// define DAMAGE_FIRE     </t>
  </si>
  <si>
    <t>// define DAMAGE_PLASMA     </t>
  </si>
  <si>
    <t>         20,   HF_BYPASS_ARMOR ,   6500,</t>
  </si>
  <si>
    <t>         25,   HF_BYPASS_ARMOR ,   6538,</t>
  </si>
  <si>
    <t>         35,   HF_DISORIENTED | HF_BYPASS_ARMOR | HF_KNOCKDOWN,   6529,</t>
  </si>
  <si>
    <t>         50,   HF_DISORIENTED | HF_BYPASS_ARMOR | HF_KNOCKOUT,   6504,</t>
  </si>
  <si>
    <t>         35,   0x00000000,   6503,</t>
  </si>
  <si>
    <t>         40,   0x00000000,   6503,   </t>
  </si>
  <si>
    <t>         50,   0x00000000,   6503,</t>
  </si>
  <si>
    <t>            50,   0x00000000,   6503</t>
  </si>
  <si>
    <t>// define DAMAGE_ELECTR     </t>
  </si>
  <si>
    <t>         30,   HF_DISORIENTED | HF_BYPASS_ARMOR  | HF_AP_DRAIN, 6541,</t>
  </si>
  <si>
    <t>         35,   HF_DISORIENTED | HF_BYPASS_ARMOR | HF_AP_DRAIN ,   6529,</t>
  </si>
  <si>
    <t>         40,   HF_DISORIENTED | HF_BYPASS_ARMOR  | HF_AP_DRAIN,   6503,</t>
  </si>
  <si>
    <t>         50,   HF_DISORIENTED | HF_BYPASS_ARMOR | HF_AP_DRAIN ,   6504,</t>
  </si>
  <si>
    <t>         15,   0x00000000,   6512,</t>
  </si>
  <si>
    <t>         20,   0x00000000, 6508,</t>
  </si>
  <si>
    <t>         25,   HF_WINDED | HF_AP_DRAIN,    6503,</t>
  </si>
  <si>
    <t>         30,   HF_WINDED | HF_BYPASS_ARMOR | HF_AP_DRAIN,   6503,   </t>
  </si>
  <si>
    <t>         35,   HF_WINDED | HF_BYPASS_ARMOR | HF_AP_DRAIN,   6503,</t>
  </si>
  <si>
    <t>// define DAMAGE_EXPLODE     </t>
  </si>
  <si>
    <t>NORMA</t>
  </si>
  <si>
    <t>Torso</t>
  </si>
  <si>
    <t>bypass</t>
  </si>
  <si>
    <t>Crit Str</t>
  </si>
  <si>
    <t>NORMAL</t>
  </si>
  <si>
    <t>Leg</t>
  </si>
  <si>
    <t>Bypass</t>
  </si>
  <si>
    <t>Bleed bonus</t>
  </si>
  <si>
    <t>This is fucked up</t>
  </si>
  <si>
    <t>When bypass happen</t>
  </si>
  <si>
    <t>w.perk piercing strike</t>
  </si>
  <si>
    <t>Bypass severity</t>
  </si>
  <si>
    <t>perk Armor Effeciently</t>
  </si>
  <si>
    <t>Critical AG</t>
  </si>
  <si>
    <t>Chance for bypass</t>
  </si>
  <si>
    <t>Bypassed DT/DR</t>
  </si>
  <si>
    <t>no bypass/bypass %</t>
  </si>
  <si>
    <t>for the sake of sanity I changed table to somewhat avg bleed from leg/arm hits</t>
  </si>
  <si>
    <t>TORSO</t>
  </si>
  <si>
    <t>Attack type</t>
  </si>
  <si>
    <t>Bleed +</t>
  </si>
  <si>
    <t>After Armor Class</t>
  </si>
  <si>
    <t>Armor Class</t>
  </si>
  <si>
    <t>% of shots are non crit</t>
  </si>
  <si>
    <t>% of shots are crits</t>
  </si>
  <si>
    <t>Firemode0</t>
  </si>
  <si>
    <t>Firemode1</t>
  </si>
  <si>
    <t>unaimed</t>
  </si>
  <si>
    <t>bleed</t>
  </si>
  <si>
    <t>avg dmg</t>
  </si>
  <si>
    <t>unaimed dmg caused on aimed shots</t>
  </si>
  <si>
    <t>AIMED DMG CALCULATION</t>
  </si>
  <si>
    <t>Bybass table</t>
  </si>
  <si>
    <t>0bc</t>
  </si>
  <si>
    <t>1bc</t>
  </si>
  <si>
    <t>2bc</t>
  </si>
  <si>
    <t>3bc</t>
  </si>
  <si>
    <t>4bc</t>
  </si>
  <si>
    <t>5bc</t>
  </si>
  <si>
    <t>col</t>
  </si>
  <si>
    <t>table picker</t>
  </si>
  <si>
    <t>dynamic</t>
  </si>
  <si>
    <t>This work on unaimed part</t>
  </si>
  <si>
    <t>This work on Aimed part</t>
  </si>
  <si>
    <t>% bypass resistet</t>
  </si>
  <si>
    <t>% bypass  resisted</t>
  </si>
  <si>
    <t>AIMED SHOTS</t>
  </si>
  <si>
    <t>AIMED</t>
  </si>
  <si>
    <t>Aimed shot expected crit multilier</t>
  </si>
  <si>
    <t>unaimed shot expected crit multiplyer</t>
  </si>
  <si>
    <t>Aimed Bleed increase</t>
  </si>
  <si>
    <t>works only on crits</t>
  </si>
  <si>
    <t>works all hits</t>
  </si>
  <si>
    <t>RawDmg0 avg</t>
  </si>
  <si>
    <t>RawDmg1 avg</t>
  </si>
  <si>
    <t>crit mult</t>
  </si>
  <si>
    <t>bleed dmg</t>
  </si>
  <si>
    <t>dmg caused on aimed shots</t>
  </si>
  <si>
    <t>Aimed</t>
  </si>
  <si>
    <t>unaimed &amp; aimed</t>
  </si>
  <si>
    <t>total avg dmg (dmg&amp;bleed)</t>
  </si>
  <si>
    <t>attack count as aimed</t>
  </si>
  <si>
    <t>FM0</t>
  </si>
  <si>
    <t>FM1</t>
  </si>
  <si>
    <t>DMG TABLE FOR AIMED SHOTS</t>
  </si>
  <si>
    <t>Aimed Dmg</t>
  </si>
  <si>
    <t>DMG TABLE FOR BURST &amp; UNAIMED SHOTS</t>
  </si>
  <si>
    <t>HIT CHANCE CAP    %</t>
  </si>
  <si>
    <t>HIT CHANCE  CAP  %</t>
  </si>
  <si>
    <t>W.Perk Ignore armor class</t>
  </si>
  <si>
    <t>tier</t>
  </si>
  <si>
    <t>Slaughter shot</t>
  </si>
  <si>
    <t>Slaugher shot multiplier</t>
  </si>
  <si>
    <t>Bullet hits on Spay and pray weapons</t>
  </si>
  <si>
    <t>Rounds</t>
  </si>
  <si>
    <t>Poteltial burst</t>
  </si>
  <si>
    <t>Distance</t>
  </si>
  <si>
    <t>Square of distance</t>
  </si>
  <si>
    <t>Round hit 1hex</t>
  </si>
  <si>
    <t>Rounds hit in distance</t>
  </si>
  <si>
    <t>weapon has perk</t>
  </si>
  <si>
    <t>Use this 1/0</t>
  </si>
  <si>
    <t>False/True</t>
  </si>
  <si>
    <t>BulletsHitFireMode1</t>
  </si>
  <si>
    <t>BulletsHitFireMode0</t>
  </si>
  <si>
    <t>Melee dmg bonus</t>
  </si>
  <si>
    <t>added bonus</t>
  </si>
  <si>
    <t>Weapon is closecombat or throwing</t>
  </si>
  <si>
    <t>Melee Mod</t>
  </si>
  <si>
    <t>Melee Dmg Modifier</t>
  </si>
  <si>
    <t>Melee mod</t>
  </si>
  <si>
    <t>Bloodmoon</t>
  </si>
  <si>
    <t>13# Hale Rocket</t>
  </si>
  <si>
    <t>55# 6,5x50mm Arisaka</t>
  </si>
  <si>
    <t>56# .22 LR</t>
  </si>
  <si>
    <t>57# Ampulomet</t>
  </si>
  <si>
    <t>58# .457 Wildey Magnum</t>
  </si>
  <si>
    <t>*56#*</t>
  </si>
  <si>
    <t>*57#*</t>
  </si>
  <si>
    <t>*58#*</t>
  </si>
  <si>
    <t>59# No Ammo</t>
  </si>
  <si>
    <t>## T1 Grenades (18140-18144) 24 ##</t>
  </si>
  <si>
    <t>18140</t>
  </si>
  <si>
    <t>18202</t>
  </si>
  <si>
    <t>art\wpns\volcanic.png</t>
  </si>
  <si>
    <t>## T2 Rifles (18220-18224) 26 ##</t>
  </si>
  <si>
    <t># WIP proto</t>
  </si>
  <si>
    <t>18220</t>
  </si>
  <si>
    <t>art\wpns\porter.png</t>
  </si>
  <si>
    <t>## T2 DMR's (18225-18229) 26 ##</t>
  </si>
  <si>
    <t>18225</t>
  </si>
  <si>
    <t>art\wpns\coltm1839.png</t>
  </si>
  <si>
    <t>## T2 RL's (18270-18274) 12 ##</t>
  </si>
  <si>
    <t>18270</t>
  </si>
  <si>
    <t>art\wpns\Hale_rocket_launcher.png</t>
  </si>
  <si>
    <t>14027</t>
  </si>
  <si>
    <t>18350</t>
  </si>
  <si>
    <t>art\wpns\smokebag.png</t>
  </si>
  <si>
    <t>18412</t>
  </si>
  <si>
    <t>18420</t>
  </si>
  <si>
    <t>art\wpns\treeby_chain_gun.png</t>
  </si>
  <si>
    <t>5000</t>
  </si>
  <si>
    <t>## T3 Clubs (18510-18514) 20 ##</t>
  </si>
  <si>
    <t>18510</t>
  </si>
  <si>
    <t>## T4 Rifles (18620-18624)  ##</t>
  </si>
  <si>
    <t>18620</t>
  </si>
  <si>
    <t>art\wpns\farquhar_hill.png</t>
  </si>
  <si>
    <t>6600</t>
  </si>
  <si>
    <t>18621</t>
  </si>
  <si>
    <t>art\wpns\fedorov.png</t>
  </si>
  <si>
    <t>14029</t>
  </si>
  <si>
    <t>18636</t>
  </si>
  <si>
    <t>18802</t>
  </si>
  <si>
    <t>art\wpns\walther_ppk.png</t>
  </si>
  <si>
    <t>675</t>
  </si>
  <si>
    <t>14025</t>
  </si>
  <si>
    <t>#Tier</t>
  </si>
  <si>
    <t>18816</t>
  </si>
  <si>
    <t>art\wpns\avs_36.png</t>
  </si>
  <si>
    <t>18821</t>
  </si>
  <si>
    <t>art\wpns\stendebach_m1936.png</t>
  </si>
  <si>
    <t>18826</t>
  </si>
  <si>
    <t>art\wpns\special_police.png</t>
  </si>
  <si>
    <t>18836</t>
  </si>
  <si>
    <t>art\wpns\Charlton.png</t>
  </si>
  <si>
    <t>7300</t>
  </si>
  <si>
    <t>18837</t>
  </si>
  <si>
    <t>art\wpns\praha_I_23.png</t>
  </si>
  <si>
    <t>11480</t>
  </si>
  <si>
    <t>18840</t>
  </si>
  <si>
    <t>art\wpns\ampulomet.png</t>
  </si>
  <si>
    <t>26000</t>
  </si>
  <si>
    <t>14028</t>
  </si>
  <si>
    <t>18906</t>
  </si>
  <si>
    <t>art\wpns\finka.png</t>
  </si>
  <si>
    <t>19021</t>
  </si>
  <si>
    <t>19036</t>
  </si>
  <si>
    <t>art\wpns\bren.png</t>
  </si>
  <si>
    <t>10350</t>
  </si>
  <si>
    <t>19046</t>
  </si>
  <si>
    <t>art\wpns\Stinger.png</t>
  </si>
  <si>
    <t>19047</t>
  </si>
  <si>
    <t>19202</t>
  </si>
  <si>
    <t>art\wpns\wildey_survivor.png</t>
  </si>
  <si>
    <t>14026</t>
  </si>
  <si>
    <t>19207</t>
  </si>
  <si>
    <t>art\wpns\american180.png</t>
  </si>
  <si>
    <t>19216</t>
  </si>
  <si>
    <t>art\wpns\galil.png</t>
  </si>
  <si>
    <t xml:space="preserve">1200 </t>
  </si>
  <si>
    <t>19417</t>
  </si>
  <si>
    <t>art\wpns\triplememe.png</t>
  </si>
  <si>
    <t>## T8 Hammers (19515-19519) 21 ##</t>
  </si>
  <si>
    <t>19515</t>
  </si>
  <si>
    <t>19617</t>
  </si>
  <si>
    <t>art\wpns\AN94.png</t>
  </si>
  <si>
    <t>art\wpns\stonerLAMG.png</t>
  </si>
  <si>
    <t>art\wpns\svdk.png</t>
  </si>
  <si>
    <t>25000</t>
  </si>
  <si>
    <t>17# Volcanic Pistol</t>
  </si>
  <si>
    <t>18# Sawed Off Shotgun</t>
  </si>
  <si>
    <t>19# Coach gun</t>
  </si>
  <si>
    <t>20# Porter Turret Rifle</t>
  </si>
  <si>
    <t>21# Colt Model 1839</t>
  </si>
  <si>
    <t>22# Springfield 1861</t>
  </si>
  <si>
    <t>23# Whitworth Rifle</t>
  </si>
  <si>
    <t>24# Wall Gun</t>
  </si>
  <si>
    <t>25# Mitrailleuse</t>
  </si>
  <si>
    <t>26# Hale Rocket Launcher</t>
  </si>
  <si>
    <t>27# Spiked Knuckles</t>
  </si>
  <si>
    <t>28# Club</t>
  </si>
  <si>
    <t>29# Sharpened Spear</t>
  </si>
  <si>
    <t>30# Ketchum Grenade</t>
  </si>
  <si>
    <t>DIV (not added yet)</t>
  </si>
  <si>
    <t>31# Chinese Bomb</t>
  </si>
  <si>
    <t>32# Luger</t>
  </si>
  <si>
    <t>33# Webley</t>
  </si>
  <si>
    <t>34# Nagant</t>
  </si>
  <si>
    <t>35# Triple Shotgun</t>
  </si>
  <si>
    <t>36# Hunting Shotgun</t>
  </si>
  <si>
    <t>37# Colt 1855 Revolving Rifle</t>
  </si>
  <si>
    <t>38# Treeby Chain Gun</t>
  </si>
  <si>
    <t>39# Spencer Carbine</t>
  </si>
  <si>
    <t>40# Springfield Trapdoor</t>
  </si>
  <si>
    <t>41# Gardner Gun</t>
  </si>
  <si>
    <t>42# Homemade Flamethrower</t>
  </si>
  <si>
    <t>43# Punchdagger</t>
  </si>
  <si>
    <t>44# Combat Knife</t>
  </si>
  <si>
    <t>45# Slugger</t>
  </si>
  <si>
    <t>46# Serrated Spear</t>
  </si>
  <si>
    <t>47# Mk 2 grenade</t>
  </si>
  <si>
    <t>48# Colt M1911</t>
  </si>
  <si>
    <t>49# S&amp;W Triple Lock</t>
  </si>
  <si>
    <t>50# MP18</t>
  </si>
  <si>
    <t>51# Winchester 1887 lever-action</t>
  </si>
  <si>
    <t>52# Farquhar-Hill</t>
  </si>
  <si>
    <t>53# Fedorov Avtomat</t>
  </si>
  <si>
    <t>54# Winchester 1894 Trapper</t>
  </si>
  <si>
    <t>55# SMLE mk3</t>
  </si>
  <si>
    <t>56# Lewis</t>
  </si>
  <si>
    <t>57# Chauchats</t>
  </si>
  <si>
    <t>58# Mauser T-Gewehr</t>
  </si>
  <si>
    <t>59# Bergmann MG15</t>
  </si>
  <si>
    <t>60# Bergmann MG 08/15</t>
  </si>
  <si>
    <t>61# WEX 17 Flamethrower</t>
  </si>
  <si>
    <t>62# Kleif Flamethrower</t>
  </si>
  <si>
    <t>63# Blanch-Chevallier Grenade Launcher</t>
  </si>
  <si>
    <t>64# Razorclaws</t>
  </si>
  <si>
    <t>65# Crowbar</t>
  </si>
  <si>
    <t>66# Festering spear</t>
  </si>
  <si>
    <t>67# Stielhandgranate 24</t>
  </si>
  <si>
    <t>68# Mk2 Gas Grenade</t>
  </si>
  <si>
    <t>69# Tokarev TT-33</t>
  </si>
  <si>
    <t>70# S&amp;W Model 29</t>
  </si>
  <si>
    <t>71# Walther PPK</t>
  </si>
  <si>
    <t>72# PPSH-41</t>
  </si>
  <si>
    <t>73# Silenced Sten</t>
  </si>
  <si>
    <t>74# Winchester Model 1897 Trench Gun</t>
  </si>
  <si>
    <t>75# Sturmgewehr 44</t>
  </si>
  <si>
    <t>76# M2 Carbine</t>
  </si>
  <si>
    <t>77# AVS-36</t>
  </si>
  <si>
    <t>78# Stendebach m1936</t>
  </si>
  <si>
    <t>79# Winchester Model 1895</t>
  </si>
  <si>
    <t>80# Remington M81 Special Police</t>
  </si>
  <si>
    <t>81# Karabiner 98k</t>
  </si>
  <si>
    <t>82# DP-28</t>
  </si>
  <si>
    <t>83# Charlton</t>
  </si>
  <si>
    <t>84# Praha I-23</t>
  </si>
  <si>
    <t>85# Ampulomet</t>
  </si>
  <si>
    <t>86# Maxim-Tokarev</t>
  </si>
  <si>
    <t>87# M2 Flamethrower</t>
  </si>
  <si>
    <t>88# Panzerfaust 30</t>
  </si>
  <si>
    <t>89# Sappers</t>
  </si>
  <si>
    <t>90# Machete</t>
  </si>
  <si>
    <t>91# NKVD Finka (finnish knife)</t>
  </si>
  <si>
    <t>92# Axe</t>
  </si>
  <si>
    <t>93# Snake Spear</t>
  </si>
  <si>
    <t>94# StGr. Splitterring</t>
  </si>
  <si>
    <t>95# Smoke Bomb</t>
  </si>
  <si>
    <t>96# S&amp;W Model 29 speedloader</t>
  </si>
  <si>
    <t>97# Zastava M57</t>
  </si>
  <si>
    <t>98# Uzi</t>
  </si>
  <si>
    <t>99# Silenced Uzi</t>
  </si>
  <si>
    <t>100# Winchester Model 1912 Trench Gun</t>
  </si>
  <si>
    <t>101# AK-47</t>
  </si>
  <si>
    <t>102# SKS</t>
  </si>
  <si>
    <t>103# FG 42</t>
  </si>
  <si>
    <t>104# M1 Garand</t>
  </si>
  <si>
    <t>105# Karabiner 98k Scoped</t>
  </si>
  <si>
    <t>106# BAR</t>
  </si>
  <si>
    <t>107# Bren gun</t>
  </si>
  <si>
    <t>108# PTRD</t>
  </si>
  <si>
    <t>109# M18 Recoilless Rifle</t>
  </si>
  <si>
    <t>110# MG 34</t>
  </si>
  <si>
    <t>111# Stinger</t>
  </si>
  <si>
    <t>112# MG42</t>
  </si>
  <si>
    <t>113# Flamer</t>
  </si>
  <si>
    <t>114# M20 Super Bazooka</t>
  </si>
  <si>
    <t>115# Glove Gun</t>
  </si>
  <si>
    <t>116# Diamond Spear</t>
  </si>
  <si>
    <t>117# Cattle Prod</t>
  </si>
  <si>
    <t>118# Incendiary Grenade</t>
  </si>
  <si>
    <t>119# Smoke Grenade</t>
  </si>
  <si>
    <t>120# Desert Eagle .357</t>
  </si>
  <si>
    <t>121# Mateba Model 6 Unica</t>
  </si>
  <si>
    <t>122# Wildey Survivor</t>
  </si>
  <si>
    <t>123# MP5A2</t>
  </si>
  <si>
    <t>124# MP5SD</t>
  </si>
  <si>
    <t>125# American-180</t>
  </si>
  <si>
    <t>126# Remingtdon Model 870</t>
  </si>
  <si>
    <t>127# Remington Model 1100</t>
  </si>
  <si>
    <t>128# Remington Model 7188</t>
  </si>
  <si>
    <t>129# M16</t>
  </si>
  <si>
    <t>130# Galil SAR</t>
  </si>
  <si>
    <t>131# M14</t>
  </si>
  <si>
    <t>132# M1C</t>
  </si>
  <si>
    <t>133# Remington Model 700</t>
  </si>
  <si>
    <t>134# RPK</t>
  </si>
  <si>
    <t>135# Johnson LMG</t>
  </si>
  <si>
    <t>136# M60</t>
  </si>
  <si>
    <t>137# LPO-50</t>
  </si>
  <si>
    <t>138# M79</t>
  </si>
  <si>
    <t>139# M72</t>
  </si>
  <si>
    <t>140# Laser Pistol</t>
  </si>
  <si>
    <t>141# Tag Laser (AO/PQQ-9 SOFLAM)</t>
  </si>
  <si>
    <t>142# Punch Gun</t>
  </si>
  <si>
    <t>143# Chainsaw Knife</t>
  </si>
  <si>
    <t>144# Sledge</t>
  </si>
  <si>
    <t>145# Dynamite Spear</t>
  </si>
  <si>
    <t>146# Mustard Gas Grenade</t>
  </si>
  <si>
    <t>147# Stun Grenade</t>
  </si>
  <si>
    <t>148# Automag III</t>
  </si>
  <si>
    <t>149# Thunder 5</t>
  </si>
  <si>
    <t>150# Grenade Pistol</t>
  </si>
  <si>
    <t>151# HK USP-S</t>
  </si>
  <si>
    <t>152# PP-19 Bison</t>
  </si>
  <si>
    <t>153# PP-19 Silenced</t>
  </si>
  <si>
    <t>154# SPAS-12</t>
  </si>
  <si>
    <t>155# AK-74</t>
  </si>
  <si>
    <t>156# Stoner 63 AR</t>
  </si>
  <si>
    <t>157# TKb-059</t>
  </si>
  <si>
    <t>158# G3A3</t>
  </si>
  <si>
    <t>159# FN FAL</t>
  </si>
  <si>
    <t>160# SVD</t>
  </si>
  <si>
    <t>161# L96</t>
  </si>
  <si>
    <t>162# RPK-74</t>
  </si>
  <si>
    <t>163# Stoner LMG</t>
  </si>
  <si>
    <t>164# HK11E</t>
  </si>
  <si>
    <t>165# DSR 50</t>
  </si>
  <si>
    <t>166# UKM-2000</t>
  </si>
  <si>
    <t>167# Minigun</t>
  </si>
  <si>
    <t>168# Improved Flamer</t>
  </si>
  <si>
    <t>169# China Lake</t>
  </si>
  <si>
    <t>170# RPG-7V1</t>
  </si>
  <si>
    <t>171# RPO-A Shmel</t>
  </si>
  <si>
    <t>172# Graviton</t>
  </si>
  <si>
    <t>173# Magneto-Laser Pistol</t>
  </si>
  <si>
    <t>174# Plasma Pistol</t>
  </si>
  <si>
    <t>175# Laser Rifle</t>
  </si>
  <si>
    <t>176# Sonic Rifle</t>
  </si>
  <si>
    <t>177# Sonic Cannon</t>
  </si>
  <si>
    <t>178# Impact Gloves</t>
  </si>
  <si>
    <t>179# Wakizashi Blade</t>
  </si>
  <si>
    <t>180# Microsledge</t>
  </si>
  <si>
    <t>181# Piston Spear</t>
  </si>
  <si>
    <t>182# Frag Grenade</t>
  </si>
  <si>
    <t>183# Plasma Grenade</t>
  </si>
  <si>
    <t>184# Graviton Grenade</t>
  </si>
  <si>
    <t>185# AGS-30</t>
  </si>
  <si>
    <t>186# Desert Eagle .50</t>
  </si>
  <si>
    <t>187# S&amp;W Model 500</t>
  </si>
  <si>
    <t>188# Neelder Pistol</t>
  </si>
  <si>
    <t>189# Scorpion EVO 3</t>
  </si>
  <si>
    <t>190# Scorpion Evo 3 Silenced</t>
  </si>
  <si>
    <t>191# Combat Shotgun</t>
  </si>
  <si>
    <t>192# Pancor Jackhammer</t>
  </si>
  <si>
    <t>193# AEK-971</t>
  </si>
  <si>
    <t>194# SIG SG 552</t>
  </si>
  <si>
    <t>195# AN-94 Special Weapon</t>
  </si>
  <si>
    <t>196# FN SCAR H</t>
  </si>
  <si>
    <t>197# OTs-03 SVU</t>
  </si>
  <si>
    <t>198# AX338</t>
  </si>
  <si>
    <t>199# M249 SAW</t>
  </si>
  <si>
    <t>200# Stoner LAMG</t>
  </si>
  <si>
    <t>201# Stoner LMG</t>
  </si>
  <si>
    <t>202# AS 50</t>
  </si>
  <si>
    <t>203# M240</t>
  </si>
  <si>
    <t>204# PKS</t>
  </si>
  <si>
    <t>205# Avenger</t>
  </si>
  <si>
    <t>206# Incinerator</t>
  </si>
  <si>
    <t>207# M32 Milkor</t>
  </si>
  <si>
    <t>208# Rockwell BigBazooka Rocket Launcher</t>
  </si>
  <si>
    <t>209# Plasma Pistol Ext. Cap.</t>
  </si>
  <si>
    <t>210# Pulse Pistol</t>
  </si>
  <si>
    <t>211# Solar Scorcher</t>
  </si>
  <si>
    <t>212# RAD SMG</t>
  </si>
  <si>
    <t>213# Electro SMG</t>
  </si>
  <si>
    <t>214# Laser Rifle Ext. Cap.</t>
  </si>
  <si>
    <t>215# Plasma Rifle</t>
  </si>
  <si>
    <t>216# RAD Rifle</t>
  </si>
  <si>
    <t>217# Electro Rifle</t>
  </si>
  <si>
    <t>218# Gatling Laser</t>
  </si>
  <si>
    <t>219# Plasma Cannon</t>
  </si>
  <si>
    <t>220# Particle Accelerator</t>
  </si>
  <si>
    <t>221# Power Fist</t>
  </si>
  <si>
    <t>222# Ripper</t>
  </si>
  <si>
    <t>223# Super Cattle Prod</t>
  </si>
  <si>
    <t>224# Super Sledge</t>
  </si>
  <si>
    <t>225# Plasma Spear</t>
  </si>
  <si>
    <t>226# Concussion Grenade</t>
  </si>
  <si>
    <t>227# Pulse Grenade</t>
  </si>
  <si>
    <t>228# Gauss Pistol</t>
  </si>
  <si>
    <t>229# FN P90</t>
  </si>
  <si>
    <t>230# HK CAWS</t>
  </si>
  <si>
    <t>231# HK G11</t>
  </si>
  <si>
    <t>232# SVDK</t>
  </si>
  <si>
    <t>233# no name gun</t>
  </si>
  <si>
    <t>234# Gauss Rifle</t>
  </si>
  <si>
    <t>235# Negev NG7</t>
  </si>
  <si>
    <t>236# Bozar</t>
  </si>
  <si>
    <t>237# Vindicator Minigun</t>
  </si>
  <si>
    <t>238# M202 Flash placeholder</t>
  </si>
  <si>
    <t>239# Alien Blaster</t>
  </si>
  <si>
    <t>240# YK42B Pulse Rifle</t>
  </si>
  <si>
    <t>241# Turbo Plasma Rifle</t>
  </si>
  <si>
    <t>Pick 59# No Ammo for weapon which not using ammo</t>
  </si>
  <si>
    <t>Quality list</t>
  </si>
  <si>
    <t>Outsanding</t>
  </si>
  <si>
    <t>Cool</t>
  </si>
  <si>
    <t>Better</t>
  </si>
  <si>
    <t>Bad</t>
  </si>
  <si>
    <t>Very Bad</t>
  </si>
  <si>
    <t>Garbage</t>
  </si>
  <si>
    <t>ARMOR QUALITY</t>
  </si>
  <si>
    <t>WEAPON QUALITY</t>
  </si>
  <si>
    <t>Perfect</t>
  </si>
  <si>
    <t>Single</t>
  </si>
  <si>
    <t>Burst</t>
  </si>
  <si>
    <t>Biggun</t>
  </si>
  <si>
    <t>Melee</t>
  </si>
  <si>
    <t>Less DT (2)</t>
  </si>
  <si>
    <t>Less DT (3)</t>
  </si>
  <si>
    <t>Less DT (4)</t>
  </si>
  <si>
    <t>Less DT (1)</t>
  </si>
  <si>
    <t>Less DR (1)</t>
  </si>
  <si>
    <t>Less DR (2)</t>
  </si>
  <si>
    <t>Less DR (3)</t>
  </si>
  <si>
    <t>MALUS %</t>
  </si>
  <si>
    <t>Quality DT&amp;DR Mods</t>
  </si>
  <si>
    <t>Leader Modules</t>
  </si>
  <si>
    <t>Artifact</t>
  </si>
  <si>
    <t>Artifact list</t>
  </si>
  <si>
    <t>Battery</t>
  </si>
  <si>
    <t>Bubble</t>
  </si>
  <si>
    <t>Compass</t>
  </si>
  <si>
    <t>Crystal</t>
  </si>
  <si>
    <t>Droplet</t>
  </si>
  <si>
    <t>Eye</t>
  </si>
  <si>
    <t>Fireball</t>
  </si>
  <si>
    <t>Flash</t>
  </si>
  <si>
    <t>Goldfish</t>
  </si>
  <si>
    <t>Gravi</t>
  </si>
  <si>
    <t>Jellyfish</t>
  </si>
  <si>
    <t>Kolobok</t>
  </si>
  <si>
    <t>Mamas Beads</t>
  </si>
  <si>
    <t>Meat Chunk</t>
  </si>
  <si>
    <t>Moonlight</t>
  </si>
  <si>
    <t>Nightstar</t>
  </si>
  <si>
    <t>Shell</t>
  </si>
  <si>
    <t>Snowflake</t>
  </si>
  <si>
    <t>Sparkler</t>
  </si>
  <si>
    <t>Stone Blood</t>
  </si>
  <si>
    <t>Stone Flower</t>
  </si>
  <si>
    <t>Wrenched</t>
  </si>
  <si>
    <t>No artifact</t>
  </si>
  <si>
    <t>+10 max ap, +1AP Regen</t>
  </si>
  <si>
    <t>+15% Crit resist</t>
  </si>
  <si>
    <t>Teleport</t>
  </si>
  <si>
    <t>Mindblast Aura</t>
  </si>
  <si>
    <t>Heal Radiation</t>
  </si>
  <si>
    <t>?</t>
  </si>
  <si>
    <t>+10% fire DR</t>
  </si>
  <si>
    <t>+15% Bleed Resist</t>
  </si>
  <si>
    <t>+10% Electric Resist</t>
  </si>
  <si>
    <t>+15% Armor Bypass Resist</t>
  </si>
  <si>
    <t>Pushes you 1-10 hexes when press e</t>
  </si>
  <si>
    <t>+15% Radiation Resist</t>
  </si>
  <si>
    <t>+30 max HP</t>
  </si>
  <si>
    <t>+5% Normal DR</t>
  </si>
  <si>
    <t>+10% Plasma DR</t>
  </si>
  <si>
    <t>Change weather in core maps</t>
  </si>
  <si>
    <t>+10% Explosion DR</t>
  </si>
  <si>
    <t>+10% Laser DR</t>
  </si>
  <si>
    <t>Viaual effects when getting shot</t>
  </si>
  <si>
    <t>Healing rate +33% increase</t>
  </si>
  <si>
    <t>no effect</t>
  </si>
  <si>
    <t>Artifacts effects</t>
  </si>
  <si>
    <t>Leadership Modules</t>
  </si>
  <si>
    <t>Apply on</t>
  </si>
  <si>
    <t>Base Boost Value</t>
  </si>
  <si>
    <t>Sun Tzu</t>
  </si>
  <si>
    <t>Hit Points</t>
  </si>
  <si>
    <t>Jiang Ziya</t>
  </si>
  <si>
    <t>Healing Rate, Limb Regeneration</t>
  </si>
  <si>
    <t>Sima Rangju</t>
  </si>
  <si>
    <t>Wu Qi</t>
  </si>
  <si>
    <t>Carry Weight</t>
  </si>
  <si>
    <t>Wei Liao</t>
  </si>
  <si>
    <t>Zhang Liang</t>
  </si>
  <si>
    <t>Critical Resistance</t>
  </si>
  <si>
    <t>Li Jing</t>
  </si>
  <si>
    <t>Alexander the Great</t>
  </si>
  <si>
    <t>Chandragupte Maurya</t>
  </si>
  <si>
    <t>Hannibal</t>
  </si>
  <si>
    <t>Qin Shi Huang</t>
  </si>
  <si>
    <t>Less Chance to be Suppressed</t>
  </si>
  <si>
    <t>Julius Caesar</t>
  </si>
  <si>
    <t>Bleed Resistance</t>
  </si>
  <si>
    <t>Zhuge Liang</t>
  </si>
  <si>
    <t>Less Severe Armor Bypasses</t>
  </si>
  <si>
    <t>Khalid ibn al-Walid</t>
  </si>
  <si>
    <t>Shorter Knockouts</t>
  </si>
  <si>
    <t>Cyrus the Great</t>
  </si>
  <si>
    <t>Sight Range</t>
  </si>
  <si>
    <t>Alfred Thayer Mahan</t>
  </si>
  <si>
    <t>Chance to AP Drain</t>
  </si>
  <si>
    <t>Genghis Khan</t>
  </si>
  <si>
    <t>Critical Chance</t>
  </si>
  <si>
    <t>Napoleon Bonaparte</t>
  </si>
  <si>
    <t>Better Bleed</t>
  </si>
  <si>
    <t>Clausewitz</t>
  </si>
  <si>
    <t>More Bleed</t>
  </si>
  <si>
    <t>Jomini</t>
  </si>
  <si>
    <t>Damage With Fire</t>
  </si>
  <si>
    <t>Robert E.Lee</t>
  </si>
  <si>
    <t>More Suppression</t>
  </si>
  <si>
    <t>Ulysses S.Grant</t>
  </si>
  <si>
    <t>Faster Reloads</t>
  </si>
  <si>
    <t>William Tecumseh Sherman</t>
  </si>
  <si>
    <t>AP for killing</t>
  </si>
  <si>
    <t>Helmut von Moltke</t>
  </si>
  <si>
    <t>Run Speed</t>
  </si>
  <si>
    <t>Alfred von Schlieffen</t>
  </si>
  <si>
    <t>AP restore</t>
  </si>
  <si>
    <t>Hans Delbrück</t>
  </si>
  <si>
    <t>Weapon AP Cost</t>
  </si>
  <si>
    <t>Winston Churchill</t>
  </si>
  <si>
    <t>Knockout Duration</t>
  </si>
  <si>
    <t>Guilio Douhet</t>
  </si>
  <si>
    <t>Better Armor Bypasses</t>
  </si>
  <si>
    <t>No Module</t>
  </si>
  <si>
    <t>Damage Convert to Bleed</t>
  </si>
  <si>
    <t>Crit Res Module</t>
  </si>
  <si>
    <t>module</t>
  </si>
  <si>
    <t>Bleed Module</t>
  </si>
  <si>
    <t>DMG*HIT%/AP</t>
  </si>
  <si>
    <t>DMG* Hit%/AP</t>
  </si>
  <si>
    <t>TARTGET</t>
  </si>
  <si>
    <t>ATTACKER</t>
  </si>
  <si>
    <t>Attacker</t>
  </si>
  <si>
    <t>TARGET</t>
  </si>
  <si>
    <t>Module crit chance</t>
  </si>
  <si>
    <t>&lt;-- Critical Res on left</t>
  </si>
  <si>
    <t>buckshot or Fleche or blackpowder</t>
  </si>
  <si>
    <t>Anim2burst</t>
  </si>
  <si>
    <t>Leader Module Attacker</t>
  </si>
  <si>
    <t>Target bypass module</t>
  </si>
  <si>
    <t>Artifact GoldFish</t>
  </si>
  <si>
    <t>Effective range distance and distance bigger than effective range are not included in this planne = values are correct when you shoot in distance which is same or smaller than your effective range</t>
  </si>
  <si>
    <t>//too lazy to add quality effects</t>
  </si>
  <si>
    <t>PelletsHitFireMode0</t>
  </si>
  <si>
    <t>PelletsHitFireMode1</t>
  </si>
  <si>
    <t>SHOTGUN -&gt;</t>
  </si>
  <si>
    <t>Aimed shot AP cost</t>
  </si>
  <si>
    <t>base1</t>
  </si>
  <si>
    <t>base2</t>
  </si>
  <si>
    <t>Attacker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</si>
</sst>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u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2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1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3" xfId="0" applyFont="1" applyFill="1" applyBorder="1"/>
    <xf numFmtId="0" fontId="0" fillId="0" borderId="3" xfId="0" applyFont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4" borderId="3" xfId="0" applyNumberFormat="1" applyFont="1" applyFill="1" applyBorder="1"/>
    <xf numFmtId="0" fontId="0" fillId="0" borderId="3" xfId="0" applyNumberFormat="1" applyFont="1" applyBorder="1"/>
    <xf numFmtId="0" fontId="3" fillId="7" borderId="1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7" borderId="46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2" fillId="7" borderId="47" xfId="0" applyFont="1" applyFill="1" applyBorder="1" applyAlignment="1">
      <alignment horizontal="center"/>
    </xf>
    <xf numFmtId="0" fontId="2" fillId="7" borderId="48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2" fillId="10" borderId="32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2" fillId="10" borderId="31" xfId="0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0" fontId="4" fillId="11" borderId="45" xfId="0" applyFont="1" applyFill="1" applyBorder="1" applyAlignment="1">
      <alignment horizontal="center"/>
    </xf>
    <xf numFmtId="0" fontId="5" fillId="11" borderId="42" xfId="0" applyFont="1" applyFill="1" applyBorder="1" applyAlignment="1">
      <alignment horizontal="center"/>
    </xf>
    <xf numFmtId="0" fontId="5" fillId="11" borderId="43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4" fillId="11" borderId="42" xfId="0" applyFont="1" applyFill="1" applyBorder="1" applyAlignment="1">
      <alignment horizontal="center"/>
    </xf>
    <xf numFmtId="0" fontId="5" fillId="11" borderId="23" xfId="0" applyFont="1" applyFill="1" applyBorder="1" applyAlignment="1">
      <alignment horizontal="center"/>
    </xf>
    <xf numFmtId="0" fontId="5" fillId="11" borderId="13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11" borderId="27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5" fillId="11" borderId="35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/>
    </xf>
    <xf numFmtId="0" fontId="5" fillId="11" borderId="34" xfId="0" applyFont="1" applyFill="1" applyBorder="1" applyAlignment="1">
      <alignment horizontal="center" vertical="center"/>
    </xf>
    <xf numFmtId="0" fontId="5" fillId="11" borderId="36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5" fillId="11" borderId="49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5" fillId="11" borderId="51" xfId="0" applyFont="1" applyFill="1" applyBorder="1" applyAlignment="1">
      <alignment horizontal="center" vertical="center"/>
    </xf>
    <xf numFmtId="0" fontId="5" fillId="11" borderId="38" xfId="0" applyFont="1" applyFill="1" applyBorder="1" applyAlignment="1">
      <alignment horizontal="center"/>
    </xf>
    <xf numFmtId="0" fontId="3" fillId="10" borderId="3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5" fillId="11" borderId="5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12" borderId="26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5" fillId="11" borderId="53" xfId="0" applyFont="1" applyFill="1" applyBorder="1" applyAlignment="1">
      <alignment horizontal="center"/>
    </xf>
    <xf numFmtId="0" fontId="5" fillId="11" borderId="47" xfId="0" applyFont="1" applyFill="1" applyBorder="1" applyAlignment="1">
      <alignment horizontal="center"/>
    </xf>
    <xf numFmtId="0" fontId="5" fillId="11" borderId="48" xfId="0" applyFont="1" applyFill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5" fillId="11" borderId="50" xfId="0" applyFont="1" applyFill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5" fillId="11" borderId="25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3" fillId="7" borderId="1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11" borderId="23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13" borderId="15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5" fillId="11" borderId="22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/>
    </xf>
    <xf numFmtId="0" fontId="11" fillId="7" borderId="33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12" borderId="31" xfId="0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11" borderId="2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12" borderId="1" xfId="0" applyNumberFormat="1" applyFont="1" applyFill="1" applyBorder="1" applyAlignment="1">
      <alignment horizontal="center"/>
    </xf>
    <xf numFmtId="0" fontId="5" fillId="13" borderId="1" xfId="0" applyNumberFormat="1" applyFont="1" applyFill="1" applyBorder="1" applyAlignment="1">
      <alignment horizontal="center"/>
    </xf>
    <xf numFmtId="0" fontId="5" fillId="13" borderId="15" xfId="0" applyNumberFormat="1" applyFont="1" applyFill="1" applyBorder="1" applyAlignment="1">
      <alignment horizontal="center"/>
    </xf>
    <xf numFmtId="0" fontId="0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5" fillId="11" borderId="55" xfId="0" applyFont="1" applyFill="1" applyBorder="1" applyAlignment="1">
      <alignment horizontal="center"/>
    </xf>
    <xf numFmtId="0" fontId="5" fillId="12" borderId="33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7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/>
    <xf numFmtId="49" fontId="1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49" fontId="14" fillId="0" borderId="0" xfId="0" applyNumberFormat="1" applyFont="1"/>
    <xf numFmtId="0" fontId="5" fillId="11" borderId="27" xfId="0" applyNumberFormat="1" applyFont="1" applyFill="1" applyBorder="1" applyAlignment="1">
      <alignment horizontal="center"/>
    </xf>
    <xf numFmtId="0" fontId="5" fillId="11" borderId="55" xfId="0" applyNumberFormat="1" applyFont="1" applyFill="1" applyBorder="1" applyAlignment="1">
      <alignment horizontal="center"/>
    </xf>
    <xf numFmtId="0" fontId="5" fillId="11" borderId="47" xfId="0" applyNumberFormat="1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5" fillId="11" borderId="13" xfId="0" applyNumberFormat="1" applyFont="1" applyFill="1" applyBorder="1" applyAlignment="1">
      <alignment horizontal="center"/>
    </xf>
    <xf numFmtId="0" fontId="3" fillId="7" borderId="14" xfId="0" applyNumberFormat="1" applyFont="1" applyFill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0" fontId="0" fillId="18" borderId="1" xfId="0" applyNumberFormat="1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5" fillId="11" borderId="23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9" fontId="3" fillId="11" borderId="5" xfId="0" applyNumberFormat="1" applyFont="1" applyFill="1" applyBorder="1" applyAlignment="1">
      <alignment horizontal="center"/>
    </xf>
    <xf numFmtId="9" fontId="3" fillId="11" borderId="6" xfId="0" applyNumberFormat="1" applyFont="1" applyFill="1" applyBorder="1" applyAlignment="1">
      <alignment horizontal="center"/>
    </xf>
    <xf numFmtId="9" fontId="3" fillId="11" borderId="7" xfId="0" applyNumberFormat="1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7" xfId="0" applyBorder="1"/>
    <xf numFmtId="0" fontId="0" fillId="0" borderId="55" xfId="0" applyBorder="1"/>
    <xf numFmtId="0" fontId="0" fillId="0" borderId="32" xfId="0" applyBorder="1"/>
    <xf numFmtId="0" fontId="0" fillId="0" borderId="46" xfId="0" applyBorder="1"/>
    <xf numFmtId="0" fontId="0" fillId="0" borderId="2" xfId="0" applyBorder="1"/>
    <xf numFmtId="0" fontId="0" fillId="0" borderId="47" xfId="0" applyBorder="1"/>
    <xf numFmtId="0" fontId="3" fillId="7" borderId="50" xfId="0" applyFont="1" applyFill="1" applyBorder="1" applyAlignment="1">
      <alignment horizontal="center"/>
    </xf>
    <xf numFmtId="1" fontId="3" fillId="7" borderId="14" xfId="0" applyNumberFormat="1" applyFont="1" applyFill="1" applyBorder="1" applyAlignment="1">
      <alignment horizontal="center"/>
    </xf>
    <xf numFmtId="0" fontId="3" fillId="7" borderId="26" xfId="0" applyNumberFormat="1" applyFont="1" applyFill="1" applyBorder="1" applyAlignment="1">
      <alignment horizontal="center"/>
    </xf>
    <xf numFmtId="0" fontId="3" fillId="7" borderId="25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3" fillId="7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/>
    <xf numFmtId="0" fontId="5" fillId="11" borderId="8" xfId="0" applyFont="1" applyFill="1" applyBorder="1" applyAlignment="1">
      <alignment horizontal="center" wrapText="1"/>
    </xf>
    <xf numFmtId="0" fontId="5" fillId="11" borderId="1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49" fontId="13" fillId="14" borderId="14" xfId="0" applyNumberFormat="1" applyFont="1" applyFill="1" applyBorder="1" applyAlignment="1">
      <alignment horizontal="center" vertical="center"/>
    </xf>
    <xf numFmtId="0" fontId="13" fillId="14" borderId="14" xfId="0" applyFont="1" applyFill="1" applyBorder="1" applyAlignment="1">
      <alignment horizontal="center" vertical="center"/>
    </xf>
    <xf numFmtId="0" fontId="5" fillId="15" borderId="13" xfId="0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49" fontId="13" fillId="15" borderId="14" xfId="0" applyNumberFormat="1" applyFont="1" applyFill="1" applyBorder="1" applyAlignment="1">
      <alignment horizontal="center" vertical="center"/>
    </xf>
    <xf numFmtId="0" fontId="13" fillId="15" borderId="26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5" fillId="11" borderId="25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11" borderId="35" xfId="0" applyFont="1" applyFill="1" applyBorder="1" applyAlignment="1">
      <alignment horizontal="center"/>
    </xf>
    <xf numFmtId="0" fontId="5" fillId="11" borderId="37" xfId="0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2" fillId="11" borderId="5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13" fillId="14" borderId="2" xfId="0" applyFont="1" applyFill="1" applyBorder="1" applyAlignment="1">
      <alignment horizontal="center" vertical="center"/>
    </xf>
    <xf numFmtId="0" fontId="13" fillId="15" borderId="2" xfId="0" applyFont="1" applyFill="1" applyBorder="1" applyAlignment="1">
      <alignment horizontal="center" vertical="center"/>
    </xf>
    <xf numFmtId="0" fontId="13" fillId="15" borderId="31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15" borderId="13" xfId="0" applyNumberFormat="1" applyFont="1" applyFill="1" applyBorder="1" applyAlignment="1">
      <alignment horizontal="center" vertical="center"/>
    </xf>
    <xf numFmtId="0" fontId="10" fillId="15" borderId="17" xfId="0" applyNumberFormat="1" applyFont="1" applyFill="1" applyBorder="1" applyAlignment="1">
      <alignment horizontal="center" vertical="center"/>
    </xf>
    <xf numFmtId="0" fontId="13" fillId="15" borderId="14" xfId="0" applyFont="1" applyFill="1" applyBorder="1" applyAlignment="1">
      <alignment horizontal="center" vertical="center"/>
    </xf>
    <xf numFmtId="164" fontId="15" fillId="15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64" fontId="15" fillId="14" borderId="1" xfId="0" applyNumberFormat="1" applyFont="1" applyFill="1" applyBorder="1" applyAlignment="1">
      <alignment horizontal="center" vertical="center"/>
    </xf>
    <xf numFmtId="2" fontId="10" fillId="15" borderId="14" xfId="0" applyNumberFormat="1" applyFont="1" applyFill="1" applyBorder="1" applyAlignment="1">
      <alignment horizontal="center" vertical="center"/>
    </xf>
    <xf numFmtId="2" fontId="10" fillId="15" borderId="26" xfId="0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10" fillId="14" borderId="13" xfId="0" applyNumberFormat="1" applyFont="1" applyFill="1" applyBorder="1" applyAlignment="1">
      <alignment horizontal="center" vertical="center"/>
    </xf>
    <xf numFmtId="2" fontId="10" fillId="14" borderId="14" xfId="0" applyNumberFormat="1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2" fontId="10" fillId="14" borderId="2" xfId="0" applyNumberFormat="1" applyFont="1" applyFill="1" applyBorder="1" applyAlignment="1">
      <alignment horizontal="center" vertical="center"/>
    </xf>
    <xf numFmtId="2" fontId="10" fillId="15" borderId="2" xfId="0" applyNumberFormat="1" applyFont="1" applyFill="1" applyBorder="1" applyAlignment="1">
      <alignment horizontal="center" vertical="center"/>
    </xf>
    <xf numFmtId="2" fontId="10" fillId="15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0" xfId="0" applyNumberFormat="1" applyFont="1" applyBorder="1" applyAlignment="1">
      <alignment horizontal="center"/>
    </xf>
  </cellXfs>
  <cellStyles count="1">
    <cellStyle name="Normal" xfId="0" builtinId="0"/>
  </cellStyles>
  <dxfs count="56"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50"/>
      </font>
    </dxf>
  </dxfs>
  <tableStyles count="0" defaultTableStyle="TableStyleMedium2" defaultPivotStyle="PivotStyleLight16"/>
  <colors>
    <mruColors>
      <color rgb="FFF0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22" fmlaLink="$C$36" horiz="1" max="100" page="10" val="6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31</xdr:row>
          <xdr:rowOff>66675</xdr:rowOff>
        </xdr:from>
        <xdr:to>
          <xdr:col>11</xdr:col>
          <xdr:colOff>866775</xdr:colOff>
          <xdr:row>32</xdr:row>
          <xdr:rowOff>142875</xdr:rowOff>
        </xdr:to>
        <xdr:sp macro="" textlink="">
          <xdr:nvSpPr>
            <xdr:cNvPr id="7169" name="Scroll Bar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112059</xdr:colOff>
      <xdr:row>35</xdr:row>
      <xdr:rowOff>1</xdr:rowOff>
    </xdr:from>
    <xdr:to>
      <xdr:col>3</xdr:col>
      <xdr:colOff>1411941</xdr:colOff>
      <xdr:row>36</xdr:row>
      <xdr:rowOff>12102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34971" y="13536707"/>
          <a:ext cx="1299882" cy="2138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D56DE2-EB7F-414F-9ED5-6E3D46C4EE3F}" name="new1test" displayName="new1test" ref="B1:C14280" totalsRowShown="0">
  <autoFilter ref="B1:C14280" xr:uid="{7C850FF7-ADAD-466C-A9B7-F6C99DBB585D}"/>
  <tableColumns count="2">
    <tableColumn id="1" xr3:uid="{81942562-54DE-46F4-AE48-A0498DFB7C6A}" name="Column1" dataDxfId="47"/>
    <tableColumn id="2" xr3:uid="{0888611F-E904-45CB-A5A6-0706517D037B}" name="Column2" dataDxfId="4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57E5E8-3F8C-4F76-99EA-B660704070DC}" name="Armor_List" displayName="Armor_List" ref="A1:AM2149" totalsRowShown="0" dataDxfId="45">
  <autoFilter ref="A1:AM2149" xr:uid="{6C1D57B8-014A-4762-AA69-42E8C73FAF72}"/>
  <tableColumns count="39">
    <tableColumn id="1" xr3:uid="{DF51A234-6454-4FD8-859F-4FE7FFFF4FBF}" name="Column1" dataDxfId="44"/>
    <tableColumn id="2" xr3:uid="{5B8C1687-80A4-4EBC-9824-3E98BC71ECB5}" name="Column2" dataDxfId="43"/>
    <tableColumn id="3" xr3:uid="{4873E955-F732-49E8-B9DD-E9CE72021C92}" name="Column3" dataDxfId="42"/>
    <tableColumn id="4" xr3:uid="{276C555B-DA79-45DE-AFE6-0B2D86B2D4AD}" name="Column4" dataDxfId="41"/>
    <tableColumn id="5" xr3:uid="{26F206A3-68FA-4B6F-A7F2-62767FE688C2}" name="Column5" dataDxfId="40"/>
    <tableColumn id="6" xr3:uid="{C9FB895E-4B79-4F6F-94DD-8E9533BDEC2D}" name="Column6" dataDxfId="39"/>
    <tableColumn id="7" xr3:uid="{2044ABF4-DBDB-4E46-AE5A-7D13E23CE99C}" name="Column7" dataDxfId="38"/>
    <tableColumn id="8" xr3:uid="{473B7F0F-71BC-40F2-8DE6-CDE8D3C4064D}" name="Column8" dataDxfId="37"/>
    <tableColumn id="9" xr3:uid="{A11EADE4-8EE5-4362-ACC8-4F01F7CF8364}" name="Column9" dataDxfId="36"/>
    <tableColumn id="10" xr3:uid="{1F9BCE5D-93A0-40A6-BC80-4095F1A46579}" name="Column10" dataDxfId="35"/>
    <tableColumn id="11" xr3:uid="{73C7D208-882F-4667-A91C-9A9E9000C049}" name="Column11" dataDxfId="34"/>
    <tableColumn id="12" xr3:uid="{6D12AF21-313B-4F2D-87DD-498190BFD9F7}" name="Column12" dataDxfId="33"/>
    <tableColumn id="13" xr3:uid="{A2F0936F-C5C8-4156-8F7D-14CCAE568753}" name="Column13" dataDxfId="32"/>
    <tableColumn id="14" xr3:uid="{7365D77F-3CA8-4400-BDB7-7BBCE98BE328}" name="Column14" dataDxfId="31"/>
    <tableColumn id="15" xr3:uid="{CDAF1785-FF81-42EC-9044-02F8CD8E802A}" name="Column15" dataDxfId="30"/>
    <tableColumn id="16" xr3:uid="{791E90A1-FBE9-4D19-98CF-88CEC7819080}" name="Column16" dataDxfId="29"/>
    <tableColumn id="17" xr3:uid="{AF796973-5701-43A6-80B5-E2E41D677257}" name="Column17" dataDxfId="28"/>
    <tableColumn id="18" xr3:uid="{C183D19B-A8EC-4C89-8698-D01EE4A1F4E0}" name="Column18" dataDxfId="27"/>
    <tableColumn id="19" xr3:uid="{7C7E7CF2-3C46-42B8-908C-C0637DCA6028}" name="Column19" dataDxfId="26"/>
    <tableColumn id="20" xr3:uid="{82EA6C9A-455D-465C-9C6C-AE67838F9688}" name="Column20" dataDxfId="25"/>
    <tableColumn id="21" xr3:uid="{78616A25-0CC6-4F47-80CB-4744E962448C}" name="Column21" dataDxfId="24"/>
    <tableColumn id="22" xr3:uid="{C248942B-B940-4741-89E3-DA4FD6D5264A}" name="Column22" dataDxfId="23"/>
    <tableColumn id="23" xr3:uid="{A8F6ECB1-8D04-4BA2-9FCB-D61514D45873}" name="Column23" dataDxfId="22"/>
    <tableColumn id="24" xr3:uid="{F1C43F1E-EE94-4E84-BAF2-19D49912074D}" name="Column24" dataDxfId="21"/>
    <tableColumn id="25" xr3:uid="{0CEB06B9-9DEE-40E0-BABA-C5D7D4EB6619}" name="Column25" dataDxfId="20"/>
    <tableColumn id="26" xr3:uid="{6725EFB8-9584-4616-B674-0BEAC3300266}" name="Column26" dataDxfId="19"/>
    <tableColumn id="27" xr3:uid="{D4DA8592-FA40-4525-A146-8BC0AAEB77AA}" name="Column27" dataDxfId="18"/>
    <tableColumn id="28" xr3:uid="{AF2B8F22-99AF-48A5-AFBD-EBA5FC00F21F}" name="Column28" dataDxfId="17"/>
    <tableColumn id="29" xr3:uid="{A66990DA-B39F-4A0A-BA86-7380D1043A48}" name="Column29" dataDxfId="16"/>
    <tableColumn id="30" xr3:uid="{C3A8459C-8A11-49F9-ACB4-CEBA05ED5D5D}" name="Column30" dataDxfId="15"/>
    <tableColumn id="31" xr3:uid="{AD668821-A54C-4A28-8F17-B3EEDBCD19AC}" name="Column31" dataDxfId="14"/>
    <tableColumn id="32" xr3:uid="{50974C34-E934-4D43-B9B9-D965157FBAB3}" name="Column32" dataDxfId="13"/>
    <tableColumn id="33" xr3:uid="{18E91721-37DC-46C3-B39F-0C13B880502E}" name="Column33" dataDxfId="12"/>
    <tableColumn id="34" xr3:uid="{380CD8AB-BFE0-48FD-9EDC-A1003E1BFF12}" name="Column34" dataDxfId="11"/>
    <tableColumn id="35" xr3:uid="{67E4A019-8722-4782-9E8D-A540FFADEE4F}" name="Column35" dataDxfId="10"/>
    <tableColumn id="36" xr3:uid="{7F5B58D2-94B8-486B-9E40-538423CF8BAC}" name="Column36" dataDxfId="9"/>
    <tableColumn id="37" xr3:uid="{DC170954-3FFF-4887-AE5F-0B2DA7DCA73C}" name="Column37" dataDxfId="8"/>
    <tableColumn id="38" xr3:uid="{359A9E03-FC3C-491D-ABE6-1C592430FF69}" name="Column38" dataDxfId="7"/>
    <tableColumn id="39" xr3:uid="{65A55F91-AC56-4397-AE58-6F7663F55A1F}" name="Column39" dataDxfId="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0F6709-B41E-40F3-B12B-DF8CBC901590}" name="Ammo_List" displayName="Ammo_List" ref="A1:Z3146" totalsRowShown="0">
  <autoFilter ref="A1:Z3146" xr:uid="{F831882E-7280-4286-AF47-2A4F4975FE84}"/>
  <tableColumns count="26">
    <tableColumn id="1" xr3:uid="{5FD8A226-2350-44FA-8DC4-FE34A42864C6}" name="Column1"/>
    <tableColumn id="2" xr3:uid="{16050E22-8CFF-4F4D-BFD5-94685E311D39}" name="Column2" dataDxfId="5"/>
    <tableColumn id="3" xr3:uid="{6DB3B820-72F6-486C-93DE-D3341D72D24F}" name="Column3" dataDxfId="4"/>
    <tableColumn id="4" xr3:uid="{765BA420-22D0-4A1B-A4AB-5CB96F14E74C}" name="Column4" dataDxfId="3"/>
    <tableColumn id="5" xr3:uid="{2EA88B4C-E822-4625-B4C8-48458D7F7CF7}" name="Column5"/>
    <tableColumn id="6" xr3:uid="{4152866C-D789-4353-8543-70E3529D9CC1}" name="Column6"/>
    <tableColumn id="7" xr3:uid="{728D9C28-74C6-4B94-9A11-016B688D0E39}" name="Column7"/>
    <tableColumn id="8" xr3:uid="{8D006318-D02B-4EC7-8041-FC7B03AF3460}" name="Column8" dataDxfId="2"/>
    <tableColumn id="9" xr3:uid="{B5DA938F-DBC6-4656-BE59-D69D357810C5}" name="Column9" dataDxfId="1"/>
    <tableColumn id="10" xr3:uid="{E132AED6-97B7-455F-B78E-50D90EB28349}" name="Column10"/>
    <tableColumn id="11" xr3:uid="{AE441642-2F3A-4B7E-AE47-AEC56831CA8D}" name="Column11"/>
    <tableColumn id="12" xr3:uid="{42940099-42D9-4A35-9BC9-36AC2682331B}" name="Column12"/>
    <tableColumn id="13" xr3:uid="{50F9E0F3-7A24-4637-970D-AD8E17947106}" name="Column13"/>
    <tableColumn id="14" xr3:uid="{1610CBCB-F407-4761-A973-30EBCC107BE4}" name="Column14"/>
    <tableColumn id="15" xr3:uid="{6A863B3F-55F1-440F-8CC6-175E498A9089}" name="Column15"/>
    <tableColumn id="16" xr3:uid="{8574261B-9C15-434F-825E-AE1A8044CB83}" name="Column16"/>
    <tableColumn id="17" xr3:uid="{AD6914D4-A0CE-49AE-BD86-2C2D932B1636}" name="Column17"/>
    <tableColumn id="18" xr3:uid="{4162D8BE-EBFF-4F24-9989-FCD857C35537}" name="Column18"/>
    <tableColumn id="19" xr3:uid="{232CF98D-9EA5-4AE8-AF5E-A37A5B4BCF41}" name="Column19"/>
    <tableColumn id="20" xr3:uid="{5C0DB54E-6450-4831-B8D2-3FBC6113C279}" name="Column20"/>
    <tableColumn id="21" xr3:uid="{AFB5C8AA-0C2B-4C33-9D8A-2FECAD95CC29}" name="Column21"/>
    <tableColumn id="22" xr3:uid="{04C70888-EE6B-4606-89B1-F57C37CAACBD}" name="Column22"/>
    <tableColumn id="23" xr3:uid="{E0BBEBF5-11A3-4FCB-80AF-61570F314759}" name="Column23" dataDxfId="0"/>
    <tableColumn id="24" xr3:uid="{DACDB7C0-B26C-440F-A712-31EB4B6293DB}" name="Column24"/>
    <tableColumn id="25" xr3:uid="{896386EC-459E-49CA-83D4-900B942C907E}" name="Column25"/>
    <tableColumn id="26" xr3:uid="{532D43AF-A91C-48E6-8D5F-6BA62575B8CD}" name="Column2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B837-410B-4577-A322-819116BD70B1}">
  <dimension ref="A1:S404"/>
  <sheetViews>
    <sheetView tabSelected="1" zoomScale="87" zoomScaleNormal="87" workbookViewId="0">
      <selection activeCell="K11" sqref="K11"/>
    </sheetView>
  </sheetViews>
  <sheetFormatPr defaultRowHeight="15.75" x14ac:dyDescent="0.25"/>
  <cols>
    <col min="1" max="1" width="9.140625" style="11"/>
    <col min="2" max="2" width="32.42578125" style="11" customWidth="1"/>
    <col min="3" max="3" width="18.85546875" style="11" customWidth="1"/>
    <col min="4" max="4" width="32.28515625" style="11" customWidth="1"/>
    <col min="5" max="5" width="28.28515625" style="11" customWidth="1"/>
    <col min="6" max="6" width="23.5703125" style="11" customWidth="1"/>
    <col min="7" max="7" width="25.5703125" style="11" customWidth="1"/>
    <col min="8" max="8" width="26.42578125" style="11" customWidth="1"/>
    <col min="9" max="9" width="24" style="11" customWidth="1"/>
    <col min="10" max="10" width="14" style="11" customWidth="1"/>
    <col min="11" max="11" width="25.85546875" style="11" customWidth="1"/>
    <col min="12" max="12" width="19.28515625" style="11" customWidth="1"/>
    <col min="13" max="13" width="20.28515625" style="11" customWidth="1"/>
    <col min="14" max="14" width="23.140625" style="11" customWidth="1"/>
    <col min="15" max="15" width="14.7109375" style="11" customWidth="1"/>
    <col min="16" max="16" width="19.5703125" style="11" customWidth="1"/>
    <col min="17" max="17" width="14.28515625" style="11" customWidth="1"/>
    <col min="18" max="18" width="17.85546875" style="11" customWidth="1"/>
    <col min="19" max="19" width="18.5703125" style="11" bestFit="1" customWidth="1"/>
    <col min="20" max="16384" width="9.140625" style="11"/>
  </cols>
  <sheetData>
    <row r="1" spans="2:19" ht="27" thickBot="1" x14ac:dyDescent="0.45">
      <c r="B1" s="357" t="s">
        <v>2922</v>
      </c>
      <c r="C1" s="358"/>
      <c r="D1" s="358"/>
      <c r="E1" s="358"/>
      <c r="F1" s="358"/>
      <c r="G1" s="358"/>
      <c r="H1" s="358"/>
      <c r="I1" s="358"/>
      <c r="J1" s="359"/>
      <c r="L1" s="330" t="s">
        <v>3453</v>
      </c>
      <c r="M1" s="331"/>
      <c r="N1" s="331"/>
      <c r="O1" s="331"/>
      <c r="P1" s="331"/>
      <c r="Q1" s="376" t="s">
        <v>3454</v>
      </c>
      <c r="R1" s="382" t="s">
        <v>3190</v>
      </c>
      <c r="S1" s="369" t="s">
        <v>3922</v>
      </c>
    </row>
    <row r="2" spans="2:19" x14ac:dyDescent="0.25">
      <c r="B2" s="34" t="s">
        <v>2924</v>
      </c>
      <c r="C2" s="35" t="s">
        <v>2925</v>
      </c>
      <c r="D2" s="35" t="s">
        <v>2926</v>
      </c>
      <c r="E2" s="35" t="s">
        <v>2927</v>
      </c>
      <c r="F2" s="35" t="s">
        <v>2928</v>
      </c>
      <c r="G2" s="35" t="s">
        <v>2929</v>
      </c>
      <c r="H2" s="35" t="s">
        <v>2930</v>
      </c>
      <c r="I2" s="35" t="s">
        <v>2931</v>
      </c>
      <c r="J2" s="36" t="s">
        <v>2932</v>
      </c>
      <c r="L2" s="164"/>
      <c r="M2" s="157"/>
      <c r="N2" s="166" t="s">
        <v>3167</v>
      </c>
      <c r="O2" s="166" t="s">
        <v>3174</v>
      </c>
      <c r="P2" s="155" t="s">
        <v>3175</v>
      </c>
      <c r="Q2" s="377"/>
      <c r="R2" s="383"/>
      <c r="S2" s="369"/>
    </row>
    <row r="3" spans="2:19" x14ac:dyDescent="0.25">
      <c r="B3" s="26">
        <v>5</v>
      </c>
      <c r="C3" s="27">
        <v>5</v>
      </c>
      <c r="D3" s="27">
        <v>5</v>
      </c>
      <c r="E3" s="27">
        <v>5</v>
      </c>
      <c r="F3" s="27">
        <v>5</v>
      </c>
      <c r="G3" s="27">
        <v>5</v>
      </c>
      <c r="H3" s="27">
        <v>5</v>
      </c>
      <c r="I3" s="28" t="s">
        <v>2973</v>
      </c>
      <c r="J3" s="29" t="s">
        <v>2973</v>
      </c>
      <c r="L3" s="304" t="s">
        <v>3270</v>
      </c>
      <c r="M3" s="161" t="str">
        <f ca="1">IF(C6="Anim2Burst","Burst Dmg",IF(J172=1,"Burst Dmg",IF(D319=1,"Unaimed","")))</f>
        <v>Unaimed</v>
      </c>
      <c r="N3" s="161" t="str">
        <f ca="1">IF(C6="Anim2Burst",D113&amp;" - "&amp;G113,IF(J172=1,D172,""))</f>
        <v/>
      </c>
      <c r="O3" s="161">
        <f ca="1">IF(C6="Anim2Burst",(D113+G113)/2,IF(J172=1,E172,IF(D319=1,E312,IF(C6="Anim2PunchRight",E312,IF(C6="Anim2Throw",E312,IF(C6="Anim2Thrust1H",E312,IF(C6="Anim2Swing1H",E312,"")))))))</f>
        <v>21.5</v>
      </c>
      <c r="P3" s="344">
        <f ca="1">IF(C6="Anim2Burst",O3+O4,IF(J172=1,F172,IF(D319=1,F312,IF(C6="Anim2Thrust1H",F312,IF(C6="Anim2Swing1H",F312,IF(C6="Anim2Throw",F312,IF(C6="Anim2PunchRight",F312,"")))))))</f>
        <v>53.8</v>
      </c>
      <c r="Q3" s="380">
        <f ca="1">C185</f>
        <v>75</v>
      </c>
      <c r="R3" s="384">
        <f ca="1">P3*Q3/100</f>
        <v>40.35</v>
      </c>
      <c r="S3" s="370">
        <f ca="1">R3/E46</f>
        <v>2.0175000000000001</v>
      </c>
    </row>
    <row r="4" spans="2:19" x14ac:dyDescent="0.25">
      <c r="B4" s="22"/>
      <c r="C4" s="20"/>
      <c r="D4" s="20"/>
      <c r="E4" s="20"/>
      <c r="F4" s="20"/>
      <c r="G4" s="20"/>
      <c r="H4" s="20"/>
      <c r="I4" s="20"/>
      <c r="J4" s="21"/>
      <c r="L4" s="304"/>
      <c r="M4" s="160" t="str">
        <f ca="1">IF(C6="Anim2Burst","Bleed Dmg",IF(J172=1,"Bleed Dmg",IF(D319=1,"Bleed Dmg","")))</f>
        <v>Bleed Dmg</v>
      </c>
      <c r="N4" s="160" t="str">
        <f ca="1">IF(C6="Anim2Burst",C123&amp;" - "&amp;D123,IF(J172=1,D173,""))</f>
        <v/>
      </c>
      <c r="O4" s="160">
        <f ca="1">IF(C6="Anim2Burst",(C123+D123)/2,IF(J172=1,E173,IF(D319=1,E313,IF(C6="Anim2PunchRight",E313,IF(C6="Anim2Throw",E313,IF(C6="Anim2Thrust1H",E313,IF(C6="Anim2Swing1H",E313,"")))))))</f>
        <v>32.200000000000003</v>
      </c>
      <c r="P4" s="344"/>
      <c r="Q4" s="380"/>
      <c r="R4" s="384"/>
      <c r="S4" s="370"/>
    </row>
    <row r="5" spans="2:19" x14ac:dyDescent="0.25">
      <c r="B5" s="34" t="s">
        <v>2934</v>
      </c>
      <c r="C5" s="35" t="s">
        <v>3173</v>
      </c>
      <c r="D5" s="35" t="s">
        <v>2937</v>
      </c>
      <c r="E5" s="35" t="s">
        <v>2989</v>
      </c>
      <c r="F5" s="278" t="s">
        <v>2974</v>
      </c>
      <c r="G5" s="37" t="s">
        <v>2935</v>
      </c>
      <c r="H5" s="35" t="s">
        <v>2936</v>
      </c>
      <c r="I5" s="35" t="s">
        <v>3281</v>
      </c>
      <c r="J5" s="21"/>
      <c r="L5" s="307" t="s">
        <v>3153</v>
      </c>
      <c r="M5" s="161" t="e">
        <f ca="1">IF(C7="Anim2Burst","Burst Dmg",IF(J172=1,"Burst Dmg",IF(D320=1,"Unaimed","")))</f>
        <v>#N/A</v>
      </c>
      <c r="N5" s="161" t="e">
        <f ca="1">IF(C7="Anim2Burst",J113&amp;" - "&amp;M113,IF(J172=1,D174,""))</f>
        <v>#N/A</v>
      </c>
      <c r="O5" s="161" t="e">
        <f ca="1">IF(C7="Anim2Burst",(J113+M113)/2,IF(J172=1,E174,IF(D319=1,E314,IF(C7="Anim2Thrust1H",E314,IF(C7="Anim2Swing1H",E314,"")))))</f>
        <v>#N/A</v>
      </c>
      <c r="P5" s="345" t="e">
        <f ca="1">IF(C7="Anim2Burst",O5+O6,IF(J172=1,F174,IF(D319=1,F314,IF(C7="Anim2Swing1H",F314,IF(C7="Anim2Thrust1H",F314,"")))))</f>
        <v>#N/A</v>
      </c>
      <c r="Q5" s="365">
        <f>E185</f>
        <v>95</v>
      </c>
      <c r="R5" s="385" t="e">
        <f ca="1">P5*Q5/100</f>
        <v>#N/A</v>
      </c>
      <c r="S5" s="368" t="e">
        <f ca="1">R5/G46</f>
        <v>#N/A</v>
      </c>
    </row>
    <row r="6" spans="2:19" ht="16.5" thickBot="1" x14ac:dyDescent="0.3">
      <c r="B6" s="158" t="s">
        <v>51</v>
      </c>
      <c r="C6" s="162" t="str">
        <f ca="1">E42</f>
        <v>Anim2Single</v>
      </c>
      <c r="D6" s="159">
        <v>250</v>
      </c>
      <c r="E6" s="28" t="s">
        <v>2988</v>
      </c>
      <c r="F6" s="28" t="s">
        <v>2990</v>
      </c>
      <c r="G6" s="32" t="s">
        <v>2414</v>
      </c>
      <c r="H6" s="30" t="s">
        <v>3002</v>
      </c>
      <c r="I6" s="30" t="s">
        <v>3272</v>
      </c>
      <c r="J6" s="21"/>
      <c r="L6" s="308"/>
      <c r="M6" s="165" t="e">
        <f ca="1">IF(C7="Anim2Burst","Bleed Dmg",IF(J172=1,"Bleed Dmg",IF(D320=1,"Bleed Dmg","")))</f>
        <v>#N/A</v>
      </c>
      <c r="N6" s="165" t="e">
        <f ca="1">IF(C7="Anim2Burst",F123&amp;" - "&amp;G123,IF(J172=1,D175,""))</f>
        <v>#N/A</v>
      </c>
      <c r="O6" s="165" t="e">
        <f ca="1">IF(C7="Anim2Burst",(F123+G123)/2,IF(J172=1,E175,IF(D319=1,E315,IF(C7="Anim2Thrust1H",E315,IF(C7="Anim2Swing1H",E315,"")))))</f>
        <v>#N/A</v>
      </c>
      <c r="P6" s="346"/>
      <c r="Q6" s="366"/>
      <c r="R6" s="386"/>
      <c r="S6" s="368"/>
    </row>
    <row r="7" spans="2:19" ht="16.5" thickBot="1" x14ac:dyDescent="0.3">
      <c r="B7" s="22"/>
      <c r="C7" s="163" t="e">
        <f ca="1">G42</f>
        <v>#N/A</v>
      </c>
      <c r="D7" s="20"/>
      <c r="E7" s="28" t="s">
        <v>2988</v>
      </c>
      <c r="F7" s="28" t="s">
        <v>2996</v>
      </c>
      <c r="G7" s="277" t="str">
        <f ca="1">D63</f>
        <v>Correct Caliber</v>
      </c>
      <c r="H7" s="30" t="s">
        <v>3002</v>
      </c>
      <c r="I7" s="20"/>
      <c r="J7" s="21"/>
    </row>
    <row r="8" spans="2:19" ht="27" thickBot="1" x14ac:dyDescent="0.45">
      <c r="B8" s="34" t="s">
        <v>3801</v>
      </c>
      <c r="C8" s="34" t="s">
        <v>3816</v>
      </c>
      <c r="D8" s="21"/>
      <c r="E8" s="28" t="s">
        <v>2988</v>
      </c>
      <c r="F8" s="20"/>
      <c r="G8" s="373" t="s">
        <v>3792</v>
      </c>
      <c r="H8" s="30" t="s">
        <v>3002</v>
      </c>
      <c r="I8" s="20"/>
      <c r="J8" s="21"/>
      <c r="L8" s="330" t="s">
        <v>3451</v>
      </c>
      <c r="M8" s="331"/>
      <c r="N8" s="331"/>
      <c r="O8" s="331"/>
      <c r="P8" s="331"/>
      <c r="Q8" s="376" t="s">
        <v>3455</v>
      </c>
      <c r="R8" s="378" t="s">
        <v>3190</v>
      </c>
      <c r="S8" s="369" t="s">
        <v>3923</v>
      </c>
    </row>
    <row r="9" spans="2:19" x14ac:dyDescent="0.25">
      <c r="B9" s="33" t="s">
        <v>3802</v>
      </c>
      <c r="C9" s="33" t="s">
        <v>3917</v>
      </c>
      <c r="D9" s="277">
        <f>VLOOKUP(C9,calculations!L138:O166,4,FALSE)</f>
        <v>0</v>
      </c>
      <c r="E9" s="28" t="s">
        <v>2988</v>
      </c>
      <c r="F9" s="20"/>
      <c r="G9" s="374"/>
      <c r="H9" s="30" t="s">
        <v>3002</v>
      </c>
      <c r="I9" s="20"/>
      <c r="J9" s="21"/>
      <c r="L9" s="164"/>
      <c r="M9" s="157"/>
      <c r="N9" s="166" t="s">
        <v>3167</v>
      </c>
      <c r="O9" s="166" t="s">
        <v>3174</v>
      </c>
      <c r="P9" s="215" t="s">
        <v>3175</v>
      </c>
      <c r="Q9" s="377"/>
      <c r="R9" s="379"/>
      <c r="S9" s="369"/>
    </row>
    <row r="10" spans="2:19" x14ac:dyDescent="0.25">
      <c r="B10" s="22" t="s">
        <v>3936</v>
      </c>
      <c r="C10" s="33" t="s">
        <v>3917</v>
      </c>
      <c r="D10" s="277">
        <f>VLOOKUP(C10,calculations!L138:O166,4,FALSE)</f>
        <v>0</v>
      </c>
      <c r="E10" s="28" t="s">
        <v>2988</v>
      </c>
      <c r="F10" s="20"/>
      <c r="G10" s="20"/>
      <c r="H10" s="30" t="s">
        <v>3002</v>
      </c>
      <c r="I10" s="20"/>
      <c r="J10" s="21"/>
      <c r="L10" s="304" t="s">
        <v>3270</v>
      </c>
      <c r="M10" s="161" t="s">
        <v>3452</v>
      </c>
      <c r="N10" s="161" t="str">
        <f>IF(C13="Anim2Burst",D120&amp;" - "&amp;G120,IF(J179=1,D179,""))</f>
        <v/>
      </c>
      <c r="O10" s="161">
        <f ca="1">H395</f>
        <v>23.6</v>
      </c>
      <c r="P10" s="344">
        <f ca="1">I395</f>
        <v>59</v>
      </c>
      <c r="Q10" s="380">
        <f ca="1">Q3</f>
        <v>75</v>
      </c>
      <c r="R10" s="381">
        <f ca="1">P10*Q10/100</f>
        <v>44.25</v>
      </c>
      <c r="S10" s="370">
        <f ca="1">R10/calculations!F116</f>
        <v>2.2124999999999999</v>
      </c>
    </row>
    <row r="11" spans="2:19" ht="16.5" thickBot="1" x14ac:dyDescent="0.3">
      <c r="B11" s="22"/>
      <c r="C11" s="33" t="s">
        <v>3917</v>
      </c>
      <c r="D11" s="277">
        <f>VLOOKUP(C11,calculations!L138:O166,4,FALSE)</f>
        <v>0</v>
      </c>
      <c r="E11" s="20"/>
      <c r="F11" s="20"/>
      <c r="G11" s="20"/>
      <c r="H11" s="30" t="s">
        <v>3002</v>
      </c>
      <c r="I11" s="20"/>
      <c r="J11" s="21"/>
      <c r="L11" s="304"/>
      <c r="M11" s="165" t="s">
        <v>3186</v>
      </c>
      <c r="N11" s="160" t="str">
        <f>IF(C13="Anim2Burst",C130&amp;" - "&amp;D130,IF(J179=1,D180,""))</f>
        <v/>
      </c>
      <c r="O11" s="160">
        <f ca="1">H396</f>
        <v>35.4</v>
      </c>
      <c r="P11" s="344"/>
      <c r="Q11" s="380"/>
      <c r="R11" s="381"/>
      <c r="S11" s="370"/>
    </row>
    <row r="12" spans="2:19" x14ac:dyDescent="0.25">
      <c r="B12" s="22"/>
      <c r="C12" s="20"/>
      <c r="D12" s="20"/>
      <c r="E12" s="20"/>
      <c r="F12" s="20"/>
      <c r="G12" s="20"/>
      <c r="H12" s="30" t="s">
        <v>3002</v>
      </c>
      <c r="I12" s="20"/>
      <c r="J12" s="21"/>
      <c r="L12" s="307" t="s">
        <v>3153</v>
      </c>
      <c r="M12" s="161" t="s">
        <v>3452</v>
      </c>
      <c r="N12" s="161" t="str">
        <f>IF(C14="Anim2Burst",J120&amp;" - "&amp;M120,IF(J179=1,D181,""))</f>
        <v/>
      </c>
      <c r="O12" s="161" t="e">
        <f ca="1">H397</f>
        <v>#N/A</v>
      </c>
      <c r="P12" s="345" t="e">
        <f ca="1">I397</f>
        <v>#N/A</v>
      </c>
      <c r="Q12" s="365">
        <f>Q5</f>
        <v>95</v>
      </c>
      <c r="R12" s="371" t="e">
        <f ca="1">P12*Q12/100</f>
        <v>#N/A</v>
      </c>
      <c r="S12" s="368" t="e">
        <f ca="1">R12/calculations!F117</f>
        <v>#N/A</v>
      </c>
    </row>
    <row r="13" spans="2:19" ht="16.5" customHeight="1" thickBot="1" x14ac:dyDescent="0.3">
      <c r="B13" s="23"/>
      <c r="C13" s="24"/>
      <c r="D13" s="24"/>
      <c r="E13" s="24"/>
      <c r="F13" s="24"/>
      <c r="G13" s="24"/>
      <c r="H13" s="31" t="s">
        <v>3002</v>
      </c>
      <c r="I13" s="301" t="s">
        <v>3176</v>
      </c>
      <c r="J13" s="302"/>
      <c r="L13" s="308"/>
      <c r="M13" s="165" t="s">
        <v>3186</v>
      </c>
      <c r="N13" s="165" t="str">
        <f>IF(C14="Anim2Burst",F130&amp;" - "&amp;G130,IF(J179=1,D182,""))</f>
        <v/>
      </c>
      <c r="O13" s="160" t="e">
        <f ca="1">H398</f>
        <v>#N/A</v>
      </c>
      <c r="P13" s="346"/>
      <c r="Q13" s="366"/>
      <c r="R13" s="372"/>
      <c r="S13" s="368"/>
    </row>
    <row r="14" spans="2:19" ht="14.25" customHeight="1" x14ac:dyDescent="0.25">
      <c r="E14" s="9"/>
      <c r="L14" s="18"/>
    </row>
    <row r="15" spans="2:19" ht="15.75" customHeight="1" x14ac:dyDescent="0.25">
      <c r="E15" s="9"/>
      <c r="N15" s="9"/>
    </row>
    <row r="16" spans="2:19" ht="16.5" customHeight="1" thickBot="1" x14ac:dyDescent="0.3">
      <c r="E16" s="9"/>
      <c r="N16" s="9"/>
    </row>
    <row r="17" spans="2:18" ht="27" customHeight="1" thickBot="1" x14ac:dyDescent="0.45">
      <c r="B17" s="357" t="s">
        <v>2923</v>
      </c>
      <c r="C17" s="358"/>
      <c r="D17" s="358"/>
      <c r="E17" s="358"/>
      <c r="F17" s="358"/>
      <c r="G17" s="358"/>
      <c r="H17" s="358"/>
      <c r="I17" s="358"/>
      <c r="J17" s="359"/>
      <c r="N17" s="298"/>
      <c r="O17" s="298"/>
      <c r="P17" s="298"/>
      <c r="Q17" s="298"/>
      <c r="R17" s="297"/>
    </row>
    <row r="18" spans="2:18" ht="16.5" customHeight="1" x14ac:dyDescent="0.25">
      <c r="B18" s="34" t="s">
        <v>2924</v>
      </c>
      <c r="C18" s="35" t="s">
        <v>2925</v>
      </c>
      <c r="D18" s="35" t="s">
        <v>2926</v>
      </c>
      <c r="E18" s="35" t="s">
        <v>2927</v>
      </c>
      <c r="F18" s="35" t="s">
        <v>2928</v>
      </c>
      <c r="G18" s="35" t="s">
        <v>2929</v>
      </c>
      <c r="H18" s="35" t="s">
        <v>2930</v>
      </c>
      <c r="I18" s="35" t="s">
        <v>2931</v>
      </c>
      <c r="J18" s="36" t="s">
        <v>2932</v>
      </c>
      <c r="K18" s="34" t="s">
        <v>3817</v>
      </c>
      <c r="N18" s="20"/>
      <c r="O18" s="157"/>
      <c r="P18" s="157"/>
      <c r="Q18" s="157"/>
      <c r="R18" s="297"/>
    </row>
    <row r="19" spans="2:18" x14ac:dyDescent="0.25">
      <c r="B19" s="26">
        <v>5</v>
      </c>
      <c r="C19" s="27">
        <v>5</v>
      </c>
      <c r="D19" s="27">
        <v>5</v>
      </c>
      <c r="E19" s="27">
        <v>5</v>
      </c>
      <c r="F19" s="27">
        <v>5</v>
      </c>
      <c r="G19" s="27">
        <v>5</v>
      </c>
      <c r="H19" s="27">
        <v>5</v>
      </c>
      <c r="I19" s="28" t="s">
        <v>2973</v>
      </c>
      <c r="J19" s="29" t="s">
        <v>2973</v>
      </c>
      <c r="K19" s="33" t="s">
        <v>3841</v>
      </c>
      <c r="N19" s="296"/>
      <c r="O19" s="20"/>
      <c r="P19" s="20"/>
      <c r="Q19" s="20"/>
      <c r="R19" s="20"/>
    </row>
    <row r="20" spans="2:18" x14ac:dyDescent="0.25">
      <c r="B20" s="22"/>
      <c r="C20" s="20"/>
      <c r="D20" s="20"/>
      <c r="E20" s="20"/>
      <c r="F20" s="20"/>
      <c r="G20" s="20"/>
      <c r="H20" s="292">
        <f>D214</f>
        <v>30</v>
      </c>
      <c r="I20" s="293" t="s">
        <v>3929</v>
      </c>
      <c r="J20" s="21"/>
      <c r="K20" s="277" t="str">
        <f>VLOOKUP(K19,calculations!J105:K128,2,FALSE)</f>
        <v>no effect</v>
      </c>
      <c r="N20" s="296"/>
      <c r="O20" s="20"/>
      <c r="P20" s="20"/>
      <c r="Q20" s="20"/>
      <c r="R20" s="20"/>
    </row>
    <row r="21" spans="2:18" x14ac:dyDescent="0.25">
      <c r="B21" s="34" t="s">
        <v>2219</v>
      </c>
      <c r="C21" s="341" t="s">
        <v>2947</v>
      </c>
      <c r="D21" s="341"/>
      <c r="E21" s="35" t="s">
        <v>2938</v>
      </c>
      <c r="F21" s="276" t="s">
        <v>2974</v>
      </c>
      <c r="G21" s="276" t="s">
        <v>3200</v>
      </c>
      <c r="H21" s="35" t="s">
        <v>2936</v>
      </c>
      <c r="I21" s="34" t="s">
        <v>3816</v>
      </c>
      <c r="J21" s="21"/>
      <c r="N21" s="296"/>
      <c r="O21" s="20"/>
      <c r="P21" s="20"/>
      <c r="Q21" s="20"/>
      <c r="R21" s="20"/>
    </row>
    <row r="22" spans="2:18" x14ac:dyDescent="0.25">
      <c r="B22" s="33" t="s">
        <v>2174</v>
      </c>
      <c r="C22" s="38" t="s">
        <v>2939</v>
      </c>
      <c r="D22" s="39" t="s">
        <v>2933</v>
      </c>
      <c r="E22" s="40">
        <v>100</v>
      </c>
      <c r="F22" s="39" t="s">
        <v>2990</v>
      </c>
      <c r="G22" s="39" t="s">
        <v>3202</v>
      </c>
      <c r="H22" s="30" t="s">
        <v>2942</v>
      </c>
      <c r="I22" s="33" t="s">
        <v>3917</v>
      </c>
      <c r="J22" s="277">
        <f>VLOOKUP(I22,calculations!L138:N166,3,FALSE)</f>
        <v>0</v>
      </c>
      <c r="K22" s="18"/>
      <c r="N22" s="296"/>
      <c r="O22" s="20"/>
      <c r="P22" s="20"/>
      <c r="Q22" s="20"/>
      <c r="R22" s="20"/>
    </row>
    <row r="23" spans="2:18" x14ac:dyDescent="0.25">
      <c r="B23" s="22"/>
      <c r="C23" s="35" t="s">
        <v>2940</v>
      </c>
      <c r="D23" s="28" t="s">
        <v>2933</v>
      </c>
      <c r="E23" s="20"/>
      <c r="F23" s="28" t="s">
        <v>2996</v>
      </c>
      <c r="G23" s="20"/>
      <c r="H23" s="30" t="s">
        <v>3002</v>
      </c>
      <c r="I23" s="33" t="s">
        <v>3917</v>
      </c>
      <c r="J23" s="277">
        <f>VLOOKUP(I23,calculations!L138:N166,3,FALSE)</f>
        <v>0</v>
      </c>
      <c r="K23" s="18"/>
      <c r="N23" s="296"/>
      <c r="O23" s="20"/>
      <c r="P23" s="20"/>
      <c r="Q23" s="20"/>
      <c r="R23" s="20"/>
    </row>
    <row r="24" spans="2:18" x14ac:dyDescent="0.25">
      <c r="B24" s="34" t="s">
        <v>3800</v>
      </c>
      <c r="C24" s="35" t="s">
        <v>2941</v>
      </c>
      <c r="D24" s="28" t="s">
        <v>2933</v>
      </c>
      <c r="E24" s="19"/>
      <c r="F24" s="19"/>
      <c r="G24" s="20"/>
      <c r="H24" s="30" t="s">
        <v>3002</v>
      </c>
      <c r="I24" s="33" t="s">
        <v>3917</v>
      </c>
      <c r="J24" s="277">
        <f>VLOOKUP(I24,calculations!L138:N166,3,FALSE)</f>
        <v>0</v>
      </c>
      <c r="K24" s="18"/>
      <c r="N24" s="296"/>
      <c r="O24" s="20"/>
      <c r="P24" s="20"/>
      <c r="Q24" s="20"/>
      <c r="R24" s="20"/>
    </row>
    <row r="25" spans="2:18" x14ac:dyDescent="0.25">
      <c r="B25" s="33" t="s">
        <v>3802</v>
      </c>
      <c r="C25" s="35" t="s">
        <v>3814</v>
      </c>
      <c r="D25" s="20"/>
      <c r="E25" s="20"/>
      <c r="F25" s="20"/>
      <c r="G25" s="20"/>
      <c r="H25" s="30" t="s">
        <v>3002</v>
      </c>
      <c r="I25" s="20"/>
      <c r="J25" s="21"/>
      <c r="N25" s="296"/>
      <c r="O25" s="20"/>
      <c r="P25" s="20"/>
      <c r="Q25" s="20"/>
      <c r="R25" s="20"/>
    </row>
    <row r="26" spans="2:18" x14ac:dyDescent="0.25">
      <c r="B26" s="286" t="str">
        <f>VLOOKUP(B25,calculations!J80:K87,2,FALSE)</f>
        <v>-</v>
      </c>
      <c r="C26" s="286">
        <f>VLOOKUP(DmgPlanner!B26,calculations!K91:L98,2,FALSE)</f>
        <v>0</v>
      </c>
      <c r="D26" s="20"/>
      <c r="E26" s="20"/>
      <c r="F26" s="20"/>
      <c r="G26" s="20"/>
      <c r="H26" s="30" t="s">
        <v>3002</v>
      </c>
      <c r="I26" s="20"/>
      <c r="J26" s="21"/>
      <c r="N26" s="296"/>
      <c r="O26" s="20"/>
      <c r="P26" s="20"/>
      <c r="Q26" s="20"/>
      <c r="R26" s="20"/>
    </row>
    <row r="27" spans="2:18" x14ac:dyDescent="0.25">
      <c r="B27" s="286" t="str">
        <f>VLOOKUP(B25,calculations!J80:L87,3,FALSE)</f>
        <v>-</v>
      </c>
      <c r="C27" s="286">
        <f>VLOOKUP(DmgPlanner!B27,calculations!K91:L98,2,FALSE)</f>
        <v>0</v>
      </c>
      <c r="D27" s="20"/>
      <c r="E27" s="20"/>
      <c r="F27" s="20"/>
      <c r="G27" s="20"/>
      <c r="H27" s="30" t="s">
        <v>3002</v>
      </c>
      <c r="I27" s="20"/>
      <c r="J27" s="21"/>
      <c r="N27" s="296"/>
      <c r="O27" s="20"/>
      <c r="P27" s="20"/>
      <c r="Q27" s="20"/>
      <c r="R27" s="20"/>
    </row>
    <row r="28" spans="2:18" ht="16.5" thickBot="1" x14ac:dyDescent="0.3">
      <c r="B28" s="22"/>
      <c r="C28" s="20"/>
      <c r="D28" s="20"/>
      <c r="E28" s="20"/>
      <c r="F28" s="20"/>
      <c r="G28" s="20"/>
      <c r="H28" s="30" t="s">
        <v>3002</v>
      </c>
      <c r="I28" s="20"/>
      <c r="J28" s="21"/>
      <c r="N28" s="296"/>
      <c r="O28" s="20"/>
      <c r="P28" s="20"/>
      <c r="Q28" s="20"/>
      <c r="R28" s="20"/>
    </row>
    <row r="29" spans="2:18" ht="16.5" thickBot="1" x14ac:dyDescent="0.3">
      <c r="B29" s="168" t="s">
        <v>3176</v>
      </c>
      <c r="C29" s="24"/>
      <c r="D29" s="24"/>
      <c r="E29" s="24"/>
      <c r="F29" s="24"/>
      <c r="G29" s="24"/>
      <c r="H29" s="31" t="s">
        <v>3002</v>
      </c>
      <c r="I29" s="24"/>
      <c r="J29" s="25"/>
      <c r="N29" s="296"/>
      <c r="O29" s="20"/>
      <c r="P29" s="20"/>
      <c r="Q29" s="20"/>
      <c r="R29" s="20"/>
    </row>
    <row r="30" spans="2:18" ht="16.5" thickBot="1" x14ac:dyDescent="0.3">
      <c r="H30" s="10"/>
      <c r="N30" s="296"/>
      <c r="O30" s="20"/>
      <c r="P30" s="20"/>
      <c r="Q30" s="20"/>
      <c r="R30" s="20"/>
    </row>
    <row r="31" spans="2:18" s="18" customFormat="1" ht="21.75" thickBot="1" x14ac:dyDescent="0.4">
      <c r="B31" s="336" t="s">
        <v>3072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8"/>
      <c r="N31" s="296"/>
      <c r="O31" s="20"/>
      <c r="P31" s="20"/>
      <c r="Q31" s="20"/>
      <c r="R31" s="20"/>
    </row>
    <row r="32" spans="2:18" s="18" customFormat="1" x14ac:dyDescent="0.25">
      <c r="B32" s="59"/>
      <c r="C32" s="60"/>
      <c r="D32" s="60"/>
      <c r="E32" s="60"/>
      <c r="F32" s="60"/>
      <c r="G32" s="60"/>
      <c r="H32" s="61"/>
      <c r="I32" s="60"/>
      <c r="J32" s="60"/>
      <c r="K32" s="60"/>
      <c r="L32" s="62"/>
      <c r="N32" s="296"/>
      <c r="O32" s="20"/>
      <c r="P32" s="20"/>
      <c r="Q32" s="20"/>
      <c r="R32" s="20"/>
    </row>
    <row r="33" spans="2:18" s="18" customFormat="1" ht="16.5" thickBot="1" x14ac:dyDescent="0.3">
      <c r="B33" s="63"/>
      <c r="C33" s="64"/>
      <c r="D33" s="64"/>
      <c r="E33" s="64"/>
      <c r="F33" s="64"/>
      <c r="G33" s="64"/>
      <c r="H33" s="65"/>
      <c r="I33" s="64"/>
      <c r="J33" s="64"/>
      <c r="K33" s="64"/>
      <c r="L33" s="66"/>
      <c r="N33" s="296"/>
      <c r="O33" s="20"/>
      <c r="P33" s="20"/>
      <c r="Q33" s="20"/>
      <c r="R33" s="20"/>
    </row>
    <row r="34" spans="2:18" s="18" customFormat="1" x14ac:dyDescent="0.25">
      <c r="B34" s="267">
        <v>0</v>
      </c>
      <c r="C34" s="268">
        <v>0.1</v>
      </c>
      <c r="D34" s="268">
        <v>0.2</v>
      </c>
      <c r="E34" s="268">
        <v>0.3</v>
      </c>
      <c r="F34" s="268">
        <v>0.4</v>
      </c>
      <c r="G34" s="268">
        <v>0.5</v>
      </c>
      <c r="H34" s="268">
        <v>0.6</v>
      </c>
      <c r="I34" s="268">
        <v>0.7</v>
      </c>
      <c r="J34" s="268">
        <v>0.8</v>
      </c>
      <c r="K34" s="268">
        <v>0.9</v>
      </c>
      <c r="L34" s="269">
        <v>1</v>
      </c>
      <c r="N34" s="296"/>
      <c r="O34" s="20"/>
      <c r="P34" s="20"/>
      <c r="Q34" s="20"/>
      <c r="R34" s="20"/>
    </row>
    <row r="35" spans="2:18" s="18" customFormat="1" ht="16.5" thickBot="1" x14ac:dyDescent="0.3">
      <c r="B35" s="67"/>
      <c r="C35" s="68"/>
      <c r="D35" s="68"/>
      <c r="E35" s="68"/>
      <c r="F35" s="68"/>
      <c r="G35" s="68"/>
      <c r="H35" s="69"/>
      <c r="I35" s="68"/>
      <c r="J35" s="68"/>
      <c r="K35" s="68"/>
      <c r="L35" s="70"/>
      <c r="N35" s="296"/>
      <c r="O35" s="20"/>
      <c r="P35" s="20"/>
      <c r="Q35" s="20"/>
      <c r="R35" s="20"/>
    </row>
    <row r="36" spans="2:18" s="18" customFormat="1" ht="16.5" customHeight="1" x14ac:dyDescent="0.25">
      <c r="B36" s="264" t="s">
        <v>3073</v>
      </c>
      <c r="C36" s="74">
        <v>67</v>
      </c>
      <c r="D36" s="20"/>
      <c r="E36" s="350" t="s">
        <v>3129</v>
      </c>
      <c r="F36" s="351"/>
      <c r="G36" s="375" t="s">
        <v>3935</v>
      </c>
      <c r="H36" s="375"/>
      <c r="I36" s="375"/>
      <c r="J36" s="375"/>
      <c r="K36" s="375"/>
      <c r="L36" s="70"/>
      <c r="N36" s="80"/>
    </row>
    <row r="37" spans="2:18" s="18" customFormat="1" x14ac:dyDescent="0.25">
      <c r="B37" s="105" t="str">
        <f ca="1">"Distance Hexes ("&amp;E42&amp;")"</f>
        <v>Distance Hexes (Anim2Single)</v>
      </c>
      <c r="C37" s="263">
        <f ca="1">MAX(1,ROUNDDOWN(E45*C36/100,0))</f>
        <v>13</v>
      </c>
      <c r="D37" s="68"/>
      <c r="E37" s="266" t="s">
        <v>3471</v>
      </c>
      <c r="F37" s="262" t="str">
        <f ca="1">C105</f>
        <v>1</v>
      </c>
      <c r="G37" s="375"/>
      <c r="H37" s="375"/>
      <c r="I37" s="375"/>
      <c r="J37" s="375"/>
      <c r="K37" s="375"/>
      <c r="L37" s="70"/>
      <c r="N37" s="80"/>
    </row>
    <row r="38" spans="2:18" s="18" customFormat="1" ht="16.5" thickBot="1" x14ac:dyDescent="0.3">
      <c r="B38" s="106" t="e">
        <f ca="1">"Distance Hexes ("&amp;G42&amp;")"</f>
        <v>#N/A</v>
      </c>
      <c r="C38" s="265" t="e">
        <f ca="1">MAX(1,ROUNDDOWN(G45*C36/100,0))</f>
        <v>#N/A</v>
      </c>
      <c r="D38" s="71"/>
      <c r="E38" s="133" t="s">
        <v>3470</v>
      </c>
      <c r="F38" s="260" t="e">
        <f ca="1">I105</f>
        <v>#N/A</v>
      </c>
      <c r="G38" s="71"/>
      <c r="H38" s="72"/>
      <c r="I38" s="71"/>
      <c r="J38" s="71"/>
      <c r="K38" s="71"/>
      <c r="L38" s="73"/>
      <c r="N38" s="80"/>
    </row>
    <row r="39" spans="2:18" s="18" customFormat="1" x14ac:dyDescent="0.25">
      <c r="D39" s="362" t="s">
        <v>3939</v>
      </c>
      <c r="E39" s="295" t="s">
        <v>3937</v>
      </c>
      <c r="F39" s="294" t="e">
        <f ca="1">C138</f>
        <v>#N/A</v>
      </c>
      <c r="H39" s="80"/>
      <c r="N39" s="80"/>
    </row>
    <row r="40" spans="2:18" ht="16.5" thickBot="1" x14ac:dyDescent="0.3">
      <c r="D40" s="363"/>
      <c r="E40" s="133" t="s">
        <v>3938</v>
      </c>
      <c r="F40" s="294" t="e">
        <f ca="1">E138</f>
        <v>#N/A</v>
      </c>
      <c r="H40" s="10"/>
      <c r="N40" s="10"/>
    </row>
    <row r="41" spans="2:18" ht="27" thickBot="1" x14ac:dyDescent="0.45">
      <c r="B41" s="330" t="s">
        <v>3062</v>
      </c>
      <c r="C41" s="331"/>
      <c r="D41" s="331"/>
      <c r="E41" s="331"/>
      <c r="F41" s="331"/>
      <c r="G41" s="331"/>
      <c r="H41" s="325"/>
      <c r="I41" s="325"/>
      <c r="J41" s="325"/>
      <c r="K41" s="326"/>
    </row>
    <row r="42" spans="2:18" x14ac:dyDescent="0.25">
      <c r="B42" s="342" t="str">
        <f>B6</f>
        <v>1# Pepperbox</v>
      </c>
      <c r="C42" s="343"/>
      <c r="D42" s="104" t="s">
        <v>3065</v>
      </c>
      <c r="E42" s="49" t="str">
        <f ca="1">VLOOKUP(B42,WeaponList!D2:AV300,44,FALSE)</f>
        <v>Anim2Single</v>
      </c>
      <c r="F42" s="104" t="s">
        <v>3066</v>
      </c>
      <c r="G42" s="289" t="e">
        <f ca="1">VLOOKUP(B42,WeaponList!D2:AV300,45,FALSE)</f>
        <v>#N/A</v>
      </c>
      <c r="H42" s="311" t="s">
        <v>3055</v>
      </c>
      <c r="I42" s="312"/>
      <c r="J42" s="312"/>
      <c r="K42" s="313"/>
    </row>
    <row r="43" spans="2:18" x14ac:dyDescent="0.25">
      <c r="B43" s="105" t="s">
        <v>969</v>
      </c>
      <c r="C43" s="47" t="str">
        <f>VLOOKUP(B42,WeaponList!D2:AT300,3,FALSE)</f>
        <v>Pistol</v>
      </c>
      <c r="D43" s="105" t="s">
        <v>1778</v>
      </c>
      <c r="E43" s="287">
        <f ca="1">VLOOKUP(B42,WeaponList!D2:AT300,9,FALSE)+J117</f>
        <v>20</v>
      </c>
      <c r="F43" s="105" t="s">
        <v>1774</v>
      </c>
      <c r="G43" s="287" t="e">
        <f ca="1">VLOOKUP(B42,WeaponList!D2:AT300,11,FALSE)+J117</f>
        <v>#N/A</v>
      </c>
      <c r="H43" s="107" t="s">
        <v>3056</v>
      </c>
      <c r="I43" s="41" t="str">
        <f ca="1">VLOOKUP(B42,WeaponList!D2:AT300,30,FALSE)</f>
        <v>12</v>
      </c>
      <c r="J43" s="314" t="str">
        <f ca="1">VLOOKUP(VALUE(I43),proto!$P$20:$R$69,2,FALSE)</f>
        <v>Double Tap</v>
      </c>
      <c r="K43" s="315"/>
      <c r="M43" s="9"/>
      <c r="N43" s="9"/>
      <c r="O43" s="9"/>
      <c r="P43" s="9"/>
    </row>
    <row r="44" spans="2:18" x14ac:dyDescent="0.25">
      <c r="B44" s="105" t="s">
        <v>1001</v>
      </c>
      <c r="C44" s="47" t="str">
        <f ca="1">VLOOKUP(B42,WeaponList!D2:AT300,4,FALSE)</f>
        <v>6</v>
      </c>
      <c r="D44" s="105" t="s">
        <v>1779</v>
      </c>
      <c r="E44" s="287">
        <f ca="1">VLOOKUP(B42,WeaponList!D2:AT300,10,FALSE)+J117</f>
        <v>30</v>
      </c>
      <c r="F44" s="105" t="s">
        <v>1776</v>
      </c>
      <c r="G44" s="287" t="e">
        <f ca="1">VLOOKUP(B42,WeaponList!D2:AT300,12,FALSE)+J117</f>
        <v>#N/A</v>
      </c>
      <c r="H44" s="107" t="s">
        <v>3057</v>
      </c>
      <c r="I44" s="41" t="str">
        <f ca="1">VLOOKUP(B42,WeaponList!D2:AT300,31,FALSE)</f>
        <v>18</v>
      </c>
      <c r="J44" s="314" t="str">
        <f ca="1">VLOOKUP(VALUE(I44),proto!$P$20:$R$69,2,FALSE)</f>
        <v>Fragile</v>
      </c>
      <c r="K44" s="315"/>
    </row>
    <row r="45" spans="2:18" x14ac:dyDescent="0.25">
      <c r="B45" s="105" t="s">
        <v>3052</v>
      </c>
      <c r="C45" s="47">
        <f ca="1">VALUE(VLOOKUP(B42,WeaponList!D2:AT300,5,FALSE))</f>
        <v>44</v>
      </c>
      <c r="D45" s="105" t="s">
        <v>3053</v>
      </c>
      <c r="E45" s="256" t="str">
        <f ca="1">VLOOKUP(B42,WeaponList!D2:AT300,16,FALSE)</f>
        <v>20</v>
      </c>
      <c r="F45" s="105" t="s">
        <v>3054</v>
      </c>
      <c r="G45" s="256" t="e">
        <f ca="1">VLOOKUP(B42,WeaponList!D2:AT300,17,FALSE)</f>
        <v>#N/A</v>
      </c>
      <c r="H45" s="107" t="s">
        <v>3058</v>
      </c>
      <c r="I45" s="41" t="str">
        <f ca="1">VLOOKUP(B42,WeaponList!D2:AT300,32,FALSE)</f>
        <v>19</v>
      </c>
      <c r="J45" s="314" t="str">
        <f ca="1">VLOOKUP(VALUE(I45),proto!$P$20:$R$69,2,FALSE)</f>
        <v>Single Reload</v>
      </c>
      <c r="K45" s="315"/>
    </row>
    <row r="46" spans="2:18" x14ac:dyDescent="0.25">
      <c r="B46" s="105" t="s">
        <v>1758</v>
      </c>
      <c r="C46" s="47" t="str">
        <f ca="1">VLOOKUP(B42,WeaponList!D2:AT300,6,FALSE)</f>
        <v>3</v>
      </c>
      <c r="D46" s="105" t="s">
        <v>1783</v>
      </c>
      <c r="E46" s="256" t="str">
        <f ca="1">VLOOKUP(B42,WeaponList!D2:AT300,18,FALSE)</f>
        <v>20</v>
      </c>
      <c r="F46" s="105" t="s">
        <v>1784</v>
      </c>
      <c r="G46" s="256" t="e">
        <f ca="1">VLOOKUP(B42,WeaponList!D2:AT300,19,FALSE)</f>
        <v>#N/A</v>
      </c>
      <c r="H46" s="107" t="s">
        <v>3059</v>
      </c>
      <c r="I46" s="41" t="str">
        <f ca="1">VLOOKUP(B42,WeaponList!D2:AT300,33,FALSE)</f>
        <v>21</v>
      </c>
      <c r="J46" s="314" t="str">
        <f ca="1">VLOOKUP(VALUE(I46),proto!$P$20:$R$69,2,FALSE)</f>
        <v>Critical Strike</v>
      </c>
      <c r="K46" s="315"/>
      <c r="M46" s="9"/>
      <c r="N46" s="9"/>
      <c r="O46" s="9"/>
      <c r="P46" s="9"/>
    </row>
    <row r="47" spans="2:18" ht="16.5" thickBot="1" x14ac:dyDescent="0.3">
      <c r="B47" s="105" t="s">
        <v>2945</v>
      </c>
      <c r="C47" s="47" t="str">
        <f ca="1">VLOOKUP(B42,WeaponList!D2:AT300,7,FALSE)</f>
        <v>Normal</v>
      </c>
      <c r="D47" s="105" t="s">
        <v>1785</v>
      </c>
      <c r="E47" s="256" t="str">
        <f ca="1">VLOOKUP(B42,WeaponList!D2:AT300,20,FALSE)</f>
        <v>1</v>
      </c>
      <c r="F47" s="105" t="s">
        <v>1786</v>
      </c>
      <c r="G47" s="256" t="e">
        <f ca="1">VLOOKUP(B42,WeaponList!D2:AT300,21,FALSE)</f>
        <v>#N/A</v>
      </c>
      <c r="H47" s="108" t="s">
        <v>3060</v>
      </c>
      <c r="I47" s="46" t="e">
        <f ca="1">VLOOKUP(B42,WeaponList!D2:AT300,34,FALSE)</f>
        <v>#N/A</v>
      </c>
      <c r="J47" s="322" t="e">
        <f ca="1">VLOOKUP(VALUE(I47),proto!$P$20:$R$69,2,FALSE)</f>
        <v>#N/A</v>
      </c>
      <c r="K47" s="323"/>
      <c r="M47" s="9"/>
    </row>
    <row r="48" spans="2:18" x14ac:dyDescent="0.25">
      <c r="B48" s="105" t="s">
        <v>1767</v>
      </c>
      <c r="C48" s="47" t="str">
        <f ca="1">VLOOKUP(B42,WeaponList!D2:AT300,8,FALSE)</f>
        <v>Small Guns</v>
      </c>
      <c r="D48" s="105" t="s">
        <v>1787</v>
      </c>
      <c r="E48" s="256" t="str">
        <f ca="1">VLOOKUP(B42,WeaponList!D2:AT300,22,FALSE)</f>
        <v>600</v>
      </c>
      <c r="F48" s="105" t="s">
        <v>1788</v>
      </c>
      <c r="G48" s="256" t="e">
        <f ca="1">VLOOKUP(B42,WeaponList!D2:AT300,23,FALSE)</f>
        <v>#N/A</v>
      </c>
      <c r="H48" s="311" t="s">
        <v>2946</v>
      </c>
      <c r="I48" s="312"/>
      <c r="J48" s="312"/>
      <c r="K48" s="313"/>
    </row>
    <row r="49" spans="2:16" x14ac:dyDescent="0.25">
      <c r="B49" s="105" t="s">
        <v>1780</v>
      </c>
      <c r="C49" s="47">
        <f>VLOOKUP(B42,WeaponList!D2:AT300,15,FALSE)</f>
        <v>0</v>
      </c>
      <c r="D49" s="105" t="s">
        <v>1800</v>
      </c>
      <c r="E49" s="256" t="str">
        <f ca="1">VLOOKUP(B42,WeaponList!D2:AT300,35,FALSE)</f>
        <v>20</v>
      </c>
      <c r="F49" s="105" t="s">
        <v>1801</v>
      </c>
      <c r="G49" s="256">
        <f>VLOOKUP(B42,WeaponList!D2:AT300,36,FALSE)</f>
        <v>0</v>
      </c>
      <c r="H49" s="105" t="s">
        <v>1790</v>
      </c>
      <c r="I49" s="41" t="str">
        <f ca="1">VLOOKUP(B42,WeaponList!D2:AT300,25,FALSE)</f>
        <v>2</v>
      </c>
      <c r="J49" s="314" t="str">
        <f ca="1">calculations!J575</f>
        <v>Bonus Damage</v>
      </c>
      <c r="K49" s="315"/>
      <c r="M49" s="9"/>
      <c r="N49" s="9"/>
      <c r="O49" s="9"/>
      <c r="P49" s="9"/>
    </row>
    <row r="50" spans="2:16" x14ac:dyDescent="0.25">
      <c r="B50" s="105" t="s">
        <v>1799</v>
      </c>
      <c r="C50" s="47" t="str">
        <f ca="1">VLOOKUP(B42,WeaponList!D2:AT300,24,FALSE)</f>
        <v>200</v>
      </c>
      <c r="D50" s="105" t="s">
        <v>1802</v>
      </c>
      <c r="E50" s="256" t="e">
        <f ca="1">VLOOKUP(B42,WeaponList!D2:AT300,37,FALSE)</f>
        <v>#N/A</v>
      </c>
      <c r="F50" s="105" t="s">
        <v>1803</v>
      </c>
      <c r="G50" s="256" t="e">
        <f ca="1">VLOOKUP(B42,WeaponList!D2:AT300,38,FALSE)</f>
        <v>#N/A</v>
      </c>
      <c r="H50" s="105" t="s">
        <v>1791</v>
      </c>
      <c r="I50" s="41" t="str">
        <f ca="1">VLOOKUP(B42,WeaponList!D2:AT300,26,FALSE)</f>
        <v>1</v>
      </c>
      <c r="J50" s="314" t="str">
        <f ca="1">calculations!J576</f>
        <v>Faster Reload</v>
      </c>
      <c r="K50" s="315"/>
    </row>
    <row r="51" spans="2:16" x14ac:dyDescent="0.25">
      <c r="B51" s="105" t="s">
        <v>1806</v>
      </c>
      <c r="C51" s="47" t="str">
        <f ca="1">VLOOKUP(B42,WeaponList!D2:AT300,41,FALSE)</f>
        <v>1</v>
      </c>
      <c r="D51" s="105" t="s">
        <v>1804</v>
      </c>
      <c r="E51" s="256" t="e">
        <f ca="1">VLOOKUP(B42,WeaponList!D2:AT300,39,FALSE)</f>
        <v>#N/A</v>
      </c>
      <c r="F51" s="105" t="s">
        <v>1805</v>
      </c>
      <c r="G51" s="256" t="e">
        <f ca="1">VLOOKUP(B42,WeaponList!D2:AT300,40,FALSE)</f>
        <v>#N/A</v>
      </c>
      <c r="H51" s="105" t="s">
        <v>1792</v>
      </c>
      <c r="I51" s="41" t="str">
        <f ca="1">VLOOKUP(B42,WeaponList!D2:AT300,27,FALSE)</f>
        <v>3</v>
      </c>
      <c r="J51" s="314" t="str">
        <f ca="1">calculations!J577</f>
        <v>Knockback</v>
      </c>
      <c r="K51" s="315"/>
    </row>
    <row r="52" spans="2:16" ht="16.5" thickBot="1" x14ac:dyDescent="0.3">
      <c r="B52" s="105" t="s">
        <v>3476</v>
      </c>
      <c r="C52" s="271">
        <f>VLOOKUP(B42,WeaponList!D2:AW300,46,FALSE)</f>
        <v>0</v>
      </c>
      <c r="D52" s="106" t="s">
        <v>1807</v>
      </c>
      <c r="E52" s="288" t="str">
        <f ca="1">VLOOKUP(B42,WeaponList!D2:AT300,42,FALSE)</f>
        <v>1</v>
      </c>
      <c r="F52" s="106" t="s">
        <v>1808</v>
      </c>
      <c r="G52" s="288">
        <f>VLOOKUP(B42,WeaponList!D2:AT300,43,FALSE)</f>
        <v>1</v>
      </c>
      <c r="H52" s="105" t="s">
        <v>1793</v>
      </c>
      <c r="I52" s="41" t="str">
        <f ca="1">VLOOKUP(B42,WeaponList!D2:AT300,28,FALSE)</f>
        <v>7</v>
      </c>
      <c r="J52" s="314" t="str">
        <f ca="1">calculations!J578</f>
        <v>Hit The Gaps</v>
      </c>
      <c r="K52" s="315"/>
      <c r="M52" s="9"/>
    </row>
    <row r="53" spans="2:16" ht="16.5" thickBot="1" x14ac:dyDescent="0.3">
      <c r="H53" s="109" t="s">
        <v>3061</v>
      </c>
      <c r="I53" s="46" t="str">
        <f ca="1">VLOOKUP(B42,WeaponList!D2:AT300,29,FALSE)</f>
        <v>24</v>
      </c>
      <c r="J53" s="314" t="str">
        <f ca="1">calculations!J579</f>
        <v>Bonus Rate of Fire</v>
      </c>
      <c r="K53" s="315"/>
      <c r="M53" s="9"/>
    </row>
    <row r="54" spans="2:16" ht="29.25" thickBot="1" x14ac:dyDescent="0.5">
      <c r="B54" s="333" t="s">
        <v>3063</v>
      </c>
      <c r="C54" s="334"/>
      <c r="D54" s="335"/>
      <c r="F54" s="324" t="s">
        <v>3070</v>
      </c>
      <c r="G54" s="325"/>
      <c r="H54" s="325"/>
      <c r="I54" s="325"/>
      <c r="J54" s="325"/>
      <c r="K54" s="326"/>
    </row>
    <row r="55" spans="2:16" x14ac:dyDescent="0.25">
      <c r="B55" s="104" t="s">
        <v>1678</v>
      </c>
      <c r="C55" s="360" t="str">
        <f>G6</f>
        <v>1# Paper Cartridges</v>
      </c>
      <c r="D55" s="361"/>
      <c r="F55" s="111" t="s">
        <v>2113</v>
      </c>
      <c r="G55" s="339" t="str">
        <f>B22</f>
        <v>Combat Armor</v>
      </c>
      <c r="H55" s="340"/>
      <c r="I55" s="327" t="s">
        <v>2230</v>
      </c>
      <c r="J55" s="328"/>
      <c r="K55" s="329"/>
    </row>
    <row r="56" spans="2:16" x14ac:dyDescent="0.25">
      <c r="B56" s="105" t="s">
        <v>2402</v>
      </c>
      <c r="C56" s="314" t="str">
        <f>VLOOKUP(C55,AmmoList!K3:V65,3,FALSE)</f>
        <v>20</v>
      </c>
      <c r="D56" s="315"/>
      <c r="F56" s="112" t="s">
        <v>2221</v>
      </c>
      <c r="G56" s="115" t="s">
        <v>2068</v>
      </c>
      <c r="H56" s="116" t="s">
        <v>2069</v>
      </c>
      <c r="I56" s="57" t="str">
        <f>VLOOKUP(G55,ArmorList!J4:AH22,15,FALSE)</f>
        <v>15</v>
      </c>
      <c r="J56" s="314" t="str">
        <f>VLOOKUP(VALUE(I56),proto!$P$75:$Q$105,2,FALSE)</f>
        <v>Bulky</v>
      </c>
      <c r="K56" s="315"/>
    </row>
    <row r="57" spans="2:16" x14ac:dyDescent="0.25">
      <c r="B57" s="105" t="s">
        <v>2403</v>
      </c>
      <c r="C57" s="314" t="str">
        <f>VLOOKUP(C55,AmmoList!K3:V65,4,FALSE)</f>
        <v>0</v>
      </c>
      <c r="D57" s="315"/>
      <c r="F57" s="113" t="s">
        <v>1762</v>
      </c>
      <c r="G57" s="41" t="str">
        <f>VLOOKUP(G55,ArmorList!J4:AH22,8,FALSE)</f>
        <v>8</v>
      </c>
      <c r="H57" s="56" t="str">
        <f>VLOOKUP(G55,ArmorList!J4:AH22,2,FALSE)</f>
        <v>40</v>
      </c>
      <c r="I57" s="57" t="str">
        <f>VLOOKUP(G55,ArmorList!J4:AH22,16,FALSE)</f>
        <v>12</v>
      </c>
      <c r="J57" s="314" t="str">
        <f>VLOOKUP(VALUE(I57),proto!$P$75:$Q$105,2,FALSE)</f>
        <v>Harder To Heal</v>
      </c>
      <c r="K57" s="315"/>
      <c r="M57" s="9"/>
      <c r="N57" s="349"/>
      <c r="O57" s="349"/>
      <c r="P57" s="349"/>
    </row>
    <row r="58" spans="2:16" x14ac:dyDescent="0.25">
      <c r="B58" s="105" t="s">
        <v>2404</v>
      </c>
      <c r="C58" s="314" t="str">
        <f>VLOOKUP(C55,AmmoList!K3:V65,5,FALSE)</f>
        <v>150</v>
      </c>
      <c r="D58" s="315"/>
      <c r="F58" s="113" t="s">
        <v>1765</v>
      </c>
      <c r="G58" s="41" t="str">
        <f ca="1">VLOOKUP(G55,ArmorList!J4:AH22,9,FALSE)</f>
        <v>6</v>
      </c>
      <c r="H58" s="56" t="str">
        <f>VLOOKUP(G55,ArmorList!J4:AH22,3,FALSE)</f>
        <v>50</v>
      </c>
      <c r="I58" s="57" t="str">
        <f>VLOOKUP(G55,ArmorList!J4:AH22,17,FALSE)</f>
        <v>8</v>
      </c>
      <c r="J58" s="314" t="str">
        <f>VLOOKUP(VALUE(I58),proto!$P$75:$Q$105,2,FALSE)</f>
        <v>Confident</v>
      </c>
      <c r="K58" s="315"/>
      <c r="O58" s="9"/>
    </row>
    <row r="59" spans="2:16" x14ac:dyDescent="0.25">
      <c r="B59" s="105" t="s">
        <v>2405</v>
      </c>
      <c r="C59" s="314">
        <f>VLOOKUP(C55,AmmoList!K3:V65,6,FALSE)</f>
        <v>0</v>
      </c>
      <c r="D59" s="315"/>
      <c r="F59" s="113" t="s">
        <v>1724</v>
      </c>
      <c r="G59" s="41" t="str">
        <f>VLOOKUP(G55,ArmorList!J4:AH22,10,FALSE)</f>
        <v>8</v>
      </c>
      <c r="H59" s="56" t="str">
        <f>VLOOKUP(G55,ArmorList!J4:AH22,4,FALSE)</f>
        <v>40</v>
      </c>
      <c r="I59" s="57" t="str">
        <f>VLOOKUP(G55,ArmorList!J4:AH22,18,FALSE)</f>
        <v>8</v>
      </c>
      <c r="J59" s="314" t="str">
        <f>VLOOKUP(VALUE(I59),proto!$P$75:$Q$105,2,FALSE)</f>
        <v>Confident</v>
      </c>
      <c r="K59" s="315"/>
      <c r="O59" s="9"/>
    </row>
    <row r="60" spans="2:16" x14ac:dyDescent="0.25">
      <c r="B60" s="105" t="s">
        <v>2656</v>
      </c>
      <c r="C60" s="75" t="str">
        <f>VLOOKUP(VALUE(VLOOKUP(C55,AmmoList!K3:V65,7,FALSE)),proto!D19:F29,3,FALSE)</f>
        <v>Normal</v>
      </c>
      <c r="D60" s="76" t="str">
        <f>VLOOKUP(C55,AmmoList!K3:V65,8,FALSE)</f>
        <v>250</v>
      </c>
      <c r="F60" s="113" t="s">
        <v>1766</v>
      </c>
      <c r="G60" s="41" t="str">
        <f>VLOOKUP(G55,ArmorList!J4:AH22,11,FALSE)</f>
        <v>6</v>
      </c>
      <c r="H60" s="56" t="str">
        <f>VLOOKUP(G55,ArmorList!J4:AH22,5,FALSE)</f>
        <v>30</v>
      </c>
      <c r="I60" s="57">
        <f>VLOOKUP(G55,ArmorList!J4:AH22,19,FALSE)</f>
        <v>0</v>
      </c>
      <c r="J60" s="314">
        <f>VLOOKUP(VALUE(I60),proto!$P$75:$Q$105,2,FALSE)</f>
        <v>0</v>
      </c>
      <c r="K60" s="315"/>
      <c r="O60" s="9"/>
    </row>
    <row r="61" spans="2:16" x14ac:dyDescent="0.25">
      <c r="B61" s="105" t="s">
        <v>2657</v>
      </c>
      <c r="C61" s="75" t="str">
        <f>VLOOKUP(VALUE(VLOOKUP(C55,AmmoList!K3:V65,9,FALSE)),proto!D19:F29,3,FALSE)</f>
        <v>-</v>
      </c>
      <c r="D61" s="76">
        <f>VLOOKUP(C55,AmmoList!K3:V65,10,FALSE)</f>
        <v>0</v>
      </c>
      <c r="F61" s="113" t="s">
        <v>1763</v>
      </c>
      <c r="G61" s="41" t="str">
        <f>VLOOKUP(G55,ArmorList!J4:AH22,13,FALSE)</f>
        <v>8</v>
      </c>
      <c r="H61" s="56" t="str">
        <f>VLOOKUP(G55,ArmorList!J4:AH22,6,FALSE)</f>
        <v>40</v>
      </c>
      <c r="I61" s="57">
        <f>VLOOKUP(G55,ArmorList!J4:AH22,20,FALSE)</f>
        <v>0</v>
      </c>
      <c r="J61" s="314">
        <f>VLOOKUP(VALUE(I61),proto!$P$75:$Q$105,2,FALSE)</f>
        <v>0</v>
      </c>
      <c r="K61" s="315"/>
      <c r="O61" s="9"/>
    </row>
    <row r="62" spans="2:16" x14ac:dyDescent="0.25">
      <c r="B62" s="105" t="s">
        <v>2658</v>
      </c>
      <c r="C62" s="75" t="str">
        <f>VLOOKUP(VALUE(VLOOKUP(C55,AmmoList!K3:V65,11,FALSE)),proto!D19:F29,3,FALSE)</f>
        <v>-</v>
      </c>
      <c r="D62" s="76">
        <f>VLOOKUP(C55,AmmoList!K3:V65,12,FALSE)</f>
        <v>0</v>
      </c>
      <c r="F62" s="113" t="s">
        <v>1764</v>
      </c>
      <c r="G62" s="41" t="str">
        <f>VLOOKUP(G55,ArmorList!J4:AH22,12,FALSE)</f>
        <v>8</v>
      </c>
      <c r="H62" s="56" t="str">
        <f>VLOOKUP(G55,ArmorList!J4:AH22,7,FALSE)</f>
        <v>30</v>
      </c>
      <c r="I62" s="57">
        <f>VLOOKUP(G55,ArmorList!J4:AH22,21,FALSE)</f>
        <v>0</v>
      </c>
      <c r="J62" s="314">
        <f>VLOOKUP(VALUE(I62),proto!$P$75:$Q$105,2,FALSE)</f>
        <v>0</v>
      </c>
      <c r="K62" s="315"/>
      <c r="O62" s="9"/>
    </row>
    <row r="63" spans="2:16" x14ac:dyDescent="0.25">
      <c r="B63" s="108" t="s">
        <v>1757</v>
      </c>
      <c r="C63" s="77">
        <f>VALUE(VLOOKUP(C55,AmmoList!K3:V65,2,FALSE))</f>
        <v>44</v>
      </c>
      <c r="D63" s="179" t="str">
        <f ca="1">IF(C63=C45,"Correct Caliber","Incorrect Caliber")</f>
        <v>Correct Caliber</v>
      </c>
      <c r="F63" s="113" t="s">
        <v>2126</v>
      </c>
      <c r="G63" s="314" t="str">
        <f>VLOOKUP(G55,ArmorList!J4:AH22,14,FALSE)</f>
        <v>5</v>
      </c>
      <c r="H63" s="356"/>
      <c r="I63" s="57">
        <f>VLOOKUP(G55,ArmorList!J4:AH22,22,FALSE)</f>
        <v>0</v>
      </c>
      <c r="J63" s="314">
        <f>VLOOKUP(VALUE(I63),proto!$P$75:$Q$105,2,FALSE)</f>
        <v>0</v>
      </c>
      <c r="K63" s="315"/>
      <c r="M63" s="9"/>
    </row>
    <row r="64" spans="2:16" ht="16.5" thickBot="1" x14ac:dyDescent="0.3">
      <c r="B64" s="107" t="s">
        <v>1686</v>
      </c>
      <c r="C64" s="75">
        <f>VLOOKUP(G6,AmmoList!K3:W65,13,FALSE)</f>
        <v>0</v>
      </c>
      <c r="D64" s="180"/>
      <c r="F64" s="114" t="s">
        <v>1806</v>
      </c>
      <c r="G64" s="347">
        <f>VLOOKUP(G55,ArmorList!J4:AH22,25,FALSE)</f>
        <v>1</v>
      </c>
      <c r="H64" s="348"/>
      <c r="I64" s="57">
        <f>VLOOKUP(G55,ArmorList!J4:AH22,23,FALSE)</f>
        <v>0</v>
      </c>
      <c r="J64" s="314">
        <f>VLOOKUP(VALUE(I64),proto!$P$75:$Q$105,2,FALSE)</f>
        <v>0</v>
      </c>
      <c r="K64" s="315"/>
      <c r="N64" s="10"/>
    </row>
    <row r="65" spans="1:18" ht="16.5" thickBot="1" x14ac:dyDescent="0.3">
      <c r="B65" s="107" t="s">
        <v>3178</v>
      </c>
      <c r="C65" s="75">
        <f>VLOOKUP(G6,AmmoList!K3:Y65,14,FALSE)</f>
        <v>0</v>
      </c>
      <c r="D65" s="21"/>
      <c r="F65" s="20"/>
      <c r="G65" s="20"/>
      <c r="H65" s="19"/>
      <c r="I65" s="58">
        <f>VLOOKUP(G55,ArmorList!J4:AH22,24,FALSE)</f>
        <v>0</v>
      </c>
      <c r="J65" s="347">
        <f>VLOOKUP(VALUE(I65),proto!$P$75:$Q$105,2,FALSE)</f>
        <v>0</v>
      </c>
      <c r="K65" s="355"/>
      <c r="N65" s="10"/>
    </row>
    <row r="66" spans="1:18" ht="16.5" thickBot="1" x14ac:dyDescent="0.3">
      <c r="B66" s="110" t="s">
        <v>3179</v>
      </c>
      <c r="C66" s="78">
        <f>VLOOKUP(G6,AmmoList!K3:Y65,15,FALSE)</f>
        <v>0</v>
      </c>
      <c r="D66" s="25"/>
      <c r="H66" s="10"/>
      <c r="N66" s="10"/>
    </row>
    <row r="67" spans="1:18" ht="16.5" thickBot="1" x14ac:dyDescent="0.3">
      <c r="H67" s="10"/>
      <c r="N67" s="10"/>
    </row>
    <row r="68" spans="1:18" ht="21.75" thickBot="1" x14ac:dyDescent="0.4">
      <c r="B68" s="352" t="s">
        <v>2948</v>
      </c>
      <c r="C68" s="353"/>
      <c r="D68" s="353"/>
      <c r="E68" s="353"/>
      <c r="F68" s="353"/>
      <c r="G68" s="353"/>
      <c r="H68" s="353"/>
      <c r="I68" s="353"/>
      <c r="J68" s="353"/>
      <c r="K68" s="353"/>
      <c r="L68" s="354"/>
      <c r="M68" s="316" t="s">
        <v>3132</v>
      </c>
      <c r="N68" s="317"/>
      <c r="O68" s="317"/>
      <c r="P68" s="318"/>
      <c r="Q68" s="299" t="s">
        <v>3815</v>
      </c>
      <c r="R68" s="299" t="s">
        <v>3863</v>
      </c>
    </row>
    <row r="69" spans="1:18" ht="16.5" thickBot="1" x14ac:dyDescent="0.3">
      <c r="B69" s="120" t="s">
        <v>3076</v>
      </c>
      <c r="C69" s="99" t="s">
        <v>2113</v>
      </c>
      <c r="D69" s="100" t="s">
        <v>2942</v>
      </c>
      <c r="E69" s="100" t="s">
        <v>3077</v>
      </c>
      <c r="F69" s="100" t="s">
        <v>3079</v>
      </c>
      <c r="G69" s="101" t="s">
        <v>3083</v>
      </c>
      <c r="H69" s="102" t="s">
        <v>3084</v>
      </c>
      <c r="I69" s="103" t="s">
        <v>2951</v>
      </c>
      <c r="J69" s="100" t="s">
        <v>2953</v>
      </c>
      <c r="K69" s="100" t="s">
        <v>2954</v>
      </c>
      <c r="L69" s="126" t="s">
        <v>3130</v>
      </c>
      <c r="M69" s="102" t="s">
        <v>3131</v>
      </c>
      <c r="N69" s="100" t="s">
        <v>3133</v>
      </c>
      <c r="O69" s="100" t="s">
        <v>3134</v>
      </c>
      <c r="P69" s="101" t="s">
        <v>3135</v>
      </c>
      <c r="Q69" s="300"/>
      <c r="R69" s="300"/>
    </row>
    <row r="70" spans="1:18" ht="16.5" thickBot="1" x14ac:dyDescent="0.3">
      <c r="A70" s="11" t="s">
        <v>3144</v>
      </c>
      <c r="B70" s="117" t="s">
        <v>1762</v>
      </c>
      <c r="C70" s="85" t="str">
        <f t="shared" ref="C70:C75" si="0">H57</f>
        <v>40</v>
      </c>
      <c r="D70" s="86">
        <f>IF(COUNTIF(H22:H29,"Toughness")=1,5,0)</f>
        <v>5</v>
      </c>
      <c r="E70" s="86">
        <f>calculations!E76</f>
        <v>0</v>
      </c>
      <c r="F70" s="86">
        <f>calculations!E83</f>
        <v>0</v>
      </c>
      <c r="G70" s="87">
        <v>0</v>
      </c>
      <c r="H70" s="90">
        <f ca="1">COUNTIF(J43:K47,"Decreased DR")*-40</f>
        <v>0</v>
      </c>
      <c r="I70" s="91">
        <f ca="1">COUNTIF(J43:K47,"IncreasedDR")*40</f>
        <v>0</v>
      </c>
      <c r="J70" s="92">
        <f ca="1">COUNTIF(J49:K53,"Hit The Gaps")*-10+COUNTIF(E6:E10,"Hit The Gaps")*-10</f>
        <v>-10</v>
      </c>
      <c r="K70" s="92">
        <f>COUNTIF(I3:J3,"Finesse")*30</f>
        <v>0</v>
      </c>
      <c r="L70" s="121" t="str">
        <f>C56</f>
        <v>20</v>
      </c>
      <c r="M70" s="125">
        <f>C70+D70+E70+F70+G70</f>
        <v>45</v>
      </c>
      <c r="N70" s="123">
        <f t="shared" ref="N70:N75" ca="1" si="1">H70+I70+J70+K70+Q70+R70+100</f>
        <v>90</v>
      </c>
      <c r="O70" s="92">
        <f ca="1">N70*M70/100</f>
        <v>40.5</v>
      </c>
      <c r="P70" s="129">
        <f t="shared" ref="P70:P75" ca="1" si="2">ROUNDDOWN(MAX(0,O70+L70),0)</f>
        <v>60</v>
      </c>
      <c r="Q70" s="121">
        <f>C27</f>
        <v>0</v>
      </c>
      <c r="R70" s="121">
        <f>IF(K19="Mamas Beads",5,0)</f>
        <v>0</v>
      </c>
    </row>
    <row r="71" spans="1:18" ht="16.5" thickBot="1" x14ac:dyDescent="0.3">
      <c r="A71" s="11" t="s">
        <v>3144</v>
      </c>
      <c r="B71" s="118" t="s">
        <v>1765</v>
      </c>
      <c r="C71" s="88" t="str">
        <f t="shared" si="0"/>
        <v>50</v>
      </c>
      <c r="D71" s="44">
        <f>IF(COUNTIF(H22:H29,"Toughness")=1,5,0)</f>
        <v>5</v>
      </c>
      <c r="E71" s="44">
        <f>calculations!E76</f>
        <v>0</v>
      </c>
      <c r="F71" s="44">
        <f>calculations!E83</f>
        <v>0</v>
      </c>
      <c r="G71" s="45">
        <v>0</v>
      </c>
      <c r="H71" s="93">
        <f ca="1">COUNTIF(J43:K47,"Decreased DR")*-40</f>
        <v>0</v>
      </c>
      <c r="I71" s="94">
        <f ca="1">COUNTIF(J43:K47,"IncreasedDR")*40</f>
        <v>0</v>
      </c>
      <c r="J71" s="95">
        <f ca="1">COUNTIF(J49:K53,"Hit The Gaps")*-10+COUNTIF(E6:E10,"Hit The Gaps")*-10</f>
        <v>-10</v>
      </c>
      <c r="K71" s="95">
        <f>COUNTIF(I3:J3,"Finesse")*30</f>
        <v>0</v>
      </c>
      <c r="L71" s="122" t="str">
        <f>C56</f>
        <v>20</v>
      </c>
      <c r="M71" s="57">
        <f t="shared" ref="M71:M81" si="3">C71+D71+E71+F71+G71</f>
        <v>55</v>
      </c>
      <c r="N71" s="123">
        <f t="shared" ca="1" si="1"/>
        <v>90</v>
      </c>
      <c r="O71" s="95">
        <f t="shared" ref="O71:O81" ca="1" si="4">N71*M71/100</f>
        <v>49.5</v>
      </c>
      <c r="P71" s="130">
        <f t="shared" ca="1" si="2"/>
        <v>69</v>
      </c>
      <c r="Q71" s="122">
        <f>C27</f>
        <v>0</v>
      </c>
      <c r="R71" s="122">
        <f>IF(K19="Snowflake",10,0)</f>
        <v>0</v>
      </c>
    </row>
    <row r="72" spans="1:18" ht="16.5" thickBot="1" x14ac:dyDescent="0.3">
      <c r="A72" s="11" t="s">
        <v>3144</v>
      </c>
      <c r="B72" s="118" t="s">
        <v>1724</v>
      </c>
      <c r="C72" s="88" t="str">
        <f t="shared" si="0"/>
        <v>40</v>
      </c>
      <c r="D72" s="44">
        <f>IF(COUNTIF(H22:H29,"Toughness")=1,5,0)</f>
        <v>5</v>
      </c>
      <c r="E72" s="44">
        <f>calculations!E76</f>
        <v>0</v>
      </c>
      <c r="F72" s="44">
        <f>calculations!E83</f>
        <v>0</v>
      </c>
      <c r="G72" s="45">
        <v>0</v>
      </c>
      <c r="H72" s="93">
        <f ca="1">COUNTIF(J43:K47,"Decreased DR")*-40</f>
        <v>0</v>
      </c>
      <c r="I72" s="94">
        <f ca="1">COUNTIF(J43:K47,"IncreasedDR")*40</f>
        <v>0</v>
      </c>
      <c r="J72" s="95">
        <f ca="1">COUNTIF(J49:K53,"Hit The Gaps")*-10+COUNTIF(E6:E10,"Hit The Gaps")*-10</f>
        <v>-10</v>
      </c>
      <c r="K72" s="95">
        <f>COUNTIF(I3:J3,"Finesse")*30</f>
        <v>0</v>
      </c>
      <c r="L72" s="122" t="str">
        <f>C56</f>
        <v>20</v>
      </c>
      <c r="M72" s="57">
        <f t="shared" si="3"/>
        <v>45</v>
      </c>
      <c r="N72" s="123">
        <f t="shared" ca="1" si="1"/>
        <v>90</v>
      </c>
      <c r="O72" s="95">
        <f t="shared" ca="1" si="4"/>
        <v>40.5</v>
      </c>
      <c r="P72" s="130">
        <f t="shared" ca="1" si="2"/>
        <v>60</v>
      </c>
      <c r="Q72" s="122">
        <f>C27</f>
        <v>0</v>
      </c>
      <c r="R72" s="122">
        <f>IF(K19="Fireball",10,0)</f>
        <v>0</v>
      </c>
    </row>
    <row r="73" spans="1:18" ht="16.5" thickBot="1" x14ac:dyDescent="0.3">
      <c r="A73" s="11" t="s">
        <v>3144</v>
      </c>
      <c r="B73" s="118" t="s">
        <v>1766</v>
      </c>
      <c r="C73" s="88" t="str">
        <f t="shared" si="0"/>
        <v>30</v>
      </c>
      <c r="D73" s="44">
        <f>IF(COUNTIF(H22:H29,"Toughness")=1,5,0)</f>
        <v>5</v>
      </c>
      <c r="E73" s="44">
        <f>calculations!E76</f>
        <v>0</v>
      </c>
      <c r="F73" s="44">
        <f>calculations!E83</f>
        <v>0</v>
      </c>
      <c r="G73" s="45">
        <v>0</v>
      </c>
      <c r="H73" s="93">
        <f ca="1">COUNTIF(J43:K47,"Decreased DR")*-40</f>
        <v>0</v>
      </c>
      <c r="I73" s="94">
        <f ca="1">COUNTIF(J43:K47,"IncreasedDR")*40</f>
        <v>0</v>
      </c>
      <c r="J73" s="95">
        <f ca="1">COUNTIF(J49:K53,"Hit The Gaps")*-10+COUNTIF(E6:E10,"Hit The Gaps")*-10</f>
        <v>-10</v>
      </c>
      <c r="K73" s="95">
        <f>COUNTIF(I3:J3,"Finesse")*30</f>
        <v>0</v>
      </c>
      <c r="L73" s="122" t="str">
        <f>C56</f>
        <v>20</v>
      </c>
      <c r="M73" s="57">
        <f t="shared" si="3"/>
        <v>35</v>
      </c>
      <c r="N73" s="123">
        <f t="shared" ca="1" si="1"/>
        <v>90</v>
      </c>
      <c r="O73" s="95">
        <f t="shared" ca="1" si="4"/>
        <v>31.5</v>
      </c>
      <c r="P73" s="130">
        <f t="shared" ca="1" si="2"/>
        <v>51</v>
      </c>
      <c r="Q73" s="122">
        <f>C27</f>
        <v>0</v>
      </c>
      <c r="R73" s="122">
        <f>IF(K19="Meat Chunk",10,0)</f>
        <v>0</v>
      </c>
    </row>
    <row r="74" spans="1:18" ht="16.5" thickBot="1" x14ac:dyDescent="0.3">
      <c r="A74" s="11" t="s">
        <v>3144</v>
      </c>
      <c r="B74" s="118" t="s">
        <v>1763</v>
      </c>
      <c r="C74" s="88" t="str">
        <f t="shared" si="0"/>
        <v>40</v>
      </c>
      <c r="D74" s="44">
        <f>IF(COUNTIF(H22:H29,"Toughness")=1,5,0)</f>
        <v>5</v>
      </c>
      <c r="E74" s="44">
        <f>calculations!E76</f>
        <v>0</v>
      </c>
      <c r="F74" s="44">
        <f>calculations!E83</f>
        <v>0</v>
      </c>
      <c r="G74" s="45">
        <f>IF(COUNTIF(H22:H29,"Dr. Strangelove")=1,5,0)</f>
        <v>0</v>
      </c>
      <c r="H74" s="93">
        <f ca="1">COUNTIF(J43:K47,"Decreased DR")*-40</f>
        <v>0</v>
      </c>
      <c r="I74" s="94">
        <f ca="1">COUNTIF(J43:K47,"IncreasedDR")*40</f>
        <v>0</v>
      </c>
      <c r="J74" s="95">
        <f ca="1">COUNTIF(J49:K53,"Hit The Gaps")*-10+COUNTIF(E6:E10,"Hit The Gaps")*-10</f>
        <v>-10</v>
      </c>
      <c r="K74" s="95">
        <f>COUNTIF(I3:J3,"Finesse")*30</f>
        <v>0</v>
      </c>
      <c r="L74" s="122" t="str">
        <f>C56</f>
        <v>20</v>
      </c>
      <c r="M74" s="57">
        <f t="shared" si="3"/>
        <v>45</v>
      </c>
      <c r="N74" s="123">
        <f t="shared" ca="1" si="1"/>
        <v>90</v>
      </c>
      <c r="O74" s="95">
        <f t="shared" ca="1" si="4"/>
        <v>40.5</v>
      </c>
      <c r="P74" s="130">
        <f t="shared" ca="1" si="2"/>
        <v>60</v>
      </c>
      <c r="Q74" s="122">
        <f>C27</f>
        <v>0</v>
      </c>
      <c r="R74" s="122">
        <f>IF(K19="Shell",10,0)</f>
        <v>0</v>
      </c>
    </row>
    <row r="75" spans="1:18" ht="16.5" thickBot="1" x14ac:dyDescent="0.3">
      <c r="A75" s="11" t="s">
        <v>3144</v>
      </c>
      <c r="B75" s="119" t="s">
        <v>1764</v>
      </c>
      <c r="C75" s="89" t="str">
        <f t="shared" si="0"/>
        <v>30</v>
      </c>
      <c r="D75" s="48">
        <f>IF(COUNTIF(H22:H29,"Toughness")=1,5,0)</f>
        <v>5</v>
      </c>
      <c r="E75" s="48">
        <f>calculations!E76</f>
        <v>0</v>
      </c>
      <c r="F75" s="48">
        <f>calculations!E83</f>
        <v>0</v>
      </c>
      <c r="G75" s="50">
        <v>0</v>
      </c>
      <c r="H75" s="96">
        <f ca="1">COUNTIF(J43:K47,"Decreased DR")*-40</f>
        <v>0</v>
      </c>
      <c r="I75" s="97">
        <f ca="1">COUNTIF(J43:K47,"IncreasedDR")*40</f>
        <v>0</v>
      </c>
      <c r="J75" s="98">
        <f ca="1">COUNTIF(J49:K53,"Hit The Gaps")*-10+COUNTIF(E6:E10,"Hit The Gaps")*-10</f>
        <v>-10</v>
      </c>
      <c r="K75" s="98">
        <f>COUNTIF(I3:J3,"Finesse")*30</f>
        <v>0</v>
      </c>
      <c r="L75" s="123" t="str">
        <f>C56</f>
        <v>20</v>
      </c>
      <c r="M75" s="58">
        <f t="shared" si="3"/>
        <v>35</v>
      </c>
      <c r="N75" s="123">
        <f t="shared" ca="1" si="1"/>
        <v>90</v>
      </c>
      <c r="O75" s="98">
        <f t="shared" ca="1" si="4"/>
        <v>31.5</v>
      </c>
      <c r="P75" s="131">
        <f t="shared" ca="1" si="2"/>
        <v>51</v>
      </c>
      <c r="Q75" s="123">
        <f>C27</f>
        <v>0</v>
      </c>
      <c r="R75" s="123">
        <f>IF(K19="Flash",10,0)</f>
        <v>0</v>
      </c>
    </row>
    <row r="76" spans="1:18" x14ac:dyDescent="0.25">
      <c r="A76" s="11" t="s">
        <v>2068</v>
      </c>
      <c r="B76" s="117" t="s">
        <v>1762</v>
      </c>
      <c r="C76" s="85" t="str">
        <f t="shared" ref="C76:C81" si="5">G57</f>
        <v>8</v>
      </c>
      <c r="D76" s="86">
        <f>IF(COUNTIF(H22:H29,"Toughness")=1,0,0)</f>
        <v>0</v>
      </c>
      <c r="E76" s="86">
        <f>calculations!E77</f>
        <v>0</v>
      </c>
      <c r="F76" s="86">
        <v>0</v>
      </c>
      <c r="G76" s="87">
        <v>0</v>
      </c>
      <c r="H76" s="90">
        <f ca="1">COUNTIF(J43:K47,"Decreased DT")*-40</f>
        <v>0</v>
      </c>
      <c r="I76" s="91">
        <v>0</v>
      </c>
      <c r="J76" s="92">
        <f ca="1">COUNTIF(J49:K53,"Hit The Gaps")*-10+COUNTIF(E6:E10,"Hit The Gaps")*-10</f>
        <v>-10</v>
      </c>
      <c r="K76" s="92">
        <v>0</v>
      </c>
      <c r="L76" s="121" t="str">
        <f>C57</f>
        <v>0</v>
      </c>
      <c r="M76" s="125">
        <f t="shared" si="3"/>
        <v>8</v>
      </c>
      <c r="N76" s="122">
        <f ca="1">H76+I76+J76+K76+Q76+100</f>
        <v>90</v>
      </c>
      <c r="O76" s="92">
        <f t="shared" ca="1" si="4"/>
        <v>7.2</v>
      </c>
      <c r="P76" s="129">
        <f t="shared" ref="P76:P81" ca="1" si="6">ROUNDDOWN(O76*(100+L76)/100,0)</f>
        <v>7</v>
      </c>
      <c r="Q76" s="121">
        <f>C26</f>
        <v>0</v>
      </c>
      <c r="R76" s="121"/>
    </row>
    <row r="77" spans="1:18" x14ac:dyDescent="0.25">
      <c r="A77" s="11" t="s">
        <v>2068</v>
      </c>
      <c r="B77" s="118" t="s">
        <v>1765</v>
      </c>
      <c r="C77" s="88" t="str">
        <f t="shared" ca="1" si="5"/>
        <v>6</v>
      </c>
      <c r="D77" s="44">
        <f>IF(COUNTIF(H22:H29,"Toughness")=1,0,0)</f>
        <v>0</v>
      </c>
      <c r="E77" s="44">
        <f>calculations!E77</f>
        <v>0</v>
      </c>
      <c r="F77" s="44">
        <v>0</v>
      </c>
      <c r="G77" s="45">
        <v>0</v>
      </c>
      <c r="H77" s="93">
        <v>0</v>
      </c>
      <c r="I77" s="94">
        <v>0</v>
      </c>
      <c r="J77" s="95">
        <f ca="1">COUNTIF(J49:K53,"Hit The Gaps")*-10+COUNTIF(E6:E10,"Hit The Gaps")*-10</f>
        <v>-10</v>
      </c>
      <c r="K77" s="95">
        <v>0</v>
      </c>
      <c r="L77" s="122" t="str">
        <f>C57</f>
        <v>0</v>
      </c>
      <c r="M77" s="57">
        <f t="shared" ca="1" si="3"/>
        <v>6</v>
      </c>
      <c r="N77" s="122">
        <f t="shared" ref="N77:N81" ca="1" si="7">H77+I77+J77+K77+Q77+100</f>
        <v>90</v>
      </c>
      <c r="O77" s="95">
        <f t="shared" ca="1" si="4"/>
        <v>5.4</v>
      </c>
      <c r="P77" s="130">
        <f t="shared" ca="1" si="6"/>
        <v>5</v>
      </c>
      <c r="Q77" s="122">
        <f>C26</f>
        <v>0</v>
      </c>
      <c r="R77" s="122"/>
    </row>
    <row r="78" spans="1:18" x14ac:dyDescent="0.25">
      <c r="A78" s="11" t="s">
        <v>2068</v>
      </c>
      <c r="B78" s="118" t="s">
        <v>1724</v>
      </c>
      <c r="C78" s="88" t="str">
        <f t="shared" si="5"/>
        <v>8</v>
      </c>
      <c r="D78" s="44">
        <f>IF(COUNTIF(H22:H29,"Toughness")=1,0,0)</f>
        <v>0</v>
      </c>
      <c r="E78" s="44">
        <f>calculations!E77</f>
        <v>0</v>
      </c>
      <c r="F78" s="44">
        <v>0</v>
      </c>
      <c r="G78" s="45">
        <v>0</v>
      </c>
      <c r="H78" s="93">
        <v>0</v>
      </c>
      <c r="I78" s="94">
        <v>0</v>
      </c>
      <c r="J78" s="95">
        <f ca="1">COUNTIF(J49:K53,"Hit The Gaps")*-10+COUNTIF(E6:E10,"Hit The Gaps")*-10</f>
        <v>-10</v>
      </c>
      <c r="K78" s="95">
        <v>0</v>
      </c>
      <c r="L78" s="122" t="str">
        <f>C57</f>
        <v>0</v>
      </c>
      <c r="M78" s="57">
        <f t="shared" si="3"/>
        <v>8</v>
      </c>
      <c r="N78" s="122">
        <f t="shared" ca="1" si="7"/>
        <v>90</v>
      </c>
      <c r="O78" s="95">
        <f t="shared" ca="1" si="4"/>
        <v>7.2</v>
      </c>
      <c r="P78" s="130">
        <f t="shared" ca="1" si="6"/>
        <v>7</v>
      </c>
      <c r="Q78" s="122">
        <f>C26</f>
        <v>0</v>
      </c>
      <c r="R78" s="122"/>
    </row>
    <row r="79" spans="1:18" x14ac:dyDescent="0.25">
      <c r="A79" s="11" t="s">
        <v>2068</v>
      </c>
      <c r="B79" s="118" t="s">
        <v>1766</v>
      </c>
      <c r="C79" s="88" t="str">
        <f t="shared" si="5"/>
        <v>6</v>
      </c>
      <c r="D79" s="44">
        <f>IF(COUNTIF(H22:H29,"Toughness")=1,0,0)</f>
        <v>0</v>
      </c>
      <c r="E79" s="44">
        <f>calculations!E77</f>
        <v>0</v>
      </c>
      <c r="F79" s="44">
        <v>0</v>
      </c>
      <c r="G79" s="45">
        <v>0</v>
      </c>
      <c r="H79" s="93">
        <v>0</v>
      </c>
      <c r="I79" s="94">
        <v>0</v>
      </c>
      <c r="J79" s="95">
        <f ca="1">COUNTIF(J49:K53,"Hit The Gaps")*-10+COUNTIF(E6:E10,"Hit The Gaps")*-10</f>
        <v>-10</v>
      </c>
      <c r="K79" s="95">
        <v>0</v>
      </c>
      <c r="L79" s="122" t="str">
        <f>C57</f>
        <v>0</v>
      </c>
      <c r="M79" s="57">
        <f t="shared" si="3"/>
        <v>6</v>
      </c>
      <c r="N79" s="122">
        <f t="shared" ca="1" si="7"/>
        <v>90</v>
      </c>
      <c r="O79" s="95">
        <f t="shared" ca="1" si="4"/>
        <v>5.4</v>
      </c>
      <c r="P79" s="130">
        <f t="shared" ca="1" si="6"/>
        <v>5</v>
      </c>
      <c r="Q79" s="122">
        <f>C26</f>
        <v>0</v>
      </c>
      <c r="R79" s="122"/>
    </row>
    <row r="80" spans="1:18" x14ac:dyDescent="0.25">
      <c r="A80" s="11" t="s">
        <v>2068</v>
      </c>
      <c r="B80" s="118" t="s">
        <v>1763</v>
      </c>
      <c r="C80" s="88" t="str">
        <f t="shared" si="5"/>
        <v>8</v>
      </c>
      <c r="D80" s="44">
        <f>IF(COUNTIF(H22:H29,"Toughness")=1,0,0)</f>
        <v>0</v>
      </c>
      <c r="E80" s="44">
        <f>calculations!E77</f>
        <v>0</v>
      </c>
      <c r="F80" s="44">
        <v>0</v>
      </c>
      <c r="G80" s="45">
        <v>0</v>
      </c>
      <c r="H80" s="93">
        <v>0</v>
      </c>
      <c r="I80" s="94">
        <v>0</v>
      </c>
      <c r="J80" s="95">
        <f ca="1">COUNTIF(J49:K53,"Hit The Gaps")*-10+COUNTIF(E6:E10,"Hit The Gaps")*-10</f>
        <v>-10</v>
      </c>
      <c r="K80" s="95">
        <v>0</v>
      </c>
      <c r="L80" s="122" t="str">
        <f>C57</f>
        <v>0</v>
      </c>
      <c r="M80" s="57">
        <f t="shared" si="3"/>
        <v>8</v>
      </c>
      <c r="N80" s="122">
        <f t="shared" ca="1" si="7"/>
        <v>90</v>
      </c>
      <c r="O80" s="95">
        <f t="shared" ca="1" si="4"/>
        <v>7.2</v>
      </c>
      <c r="P80" s="130">
        <f t="shared" ca="1" si="6"/>
        <v>7</v>
      </c>
      <c r="Q80" s="122">
        <f>C26</f>
        <v>0</v>
      </c>
      <c r="R80" s="122"/>
    </row>
    <row r="81" spans="1:18" ht="16.5" thickBot="1" x14ac:dyDescent="0.3">
      <c r="A81" s="11" t="s">
        <v>2068</v>
      </c>
      <c r="B81" s="119" t="s">
        <v>1764</v>
      </c>
      <c r="C81" s="89" t="str">
        <f t="shared" si="5"/>
        <v>8</v>
      </c>
      <c r="D81" s="48">
        <f>IF(COUNTIF(H22:H29,"Toughness")=1,0,0)</f>
        <v>0</v>
      </c>
      <c r="E81" s="48">
        <f>calculations!E77</f>
        <v>0</v>
      </c>
      <c r="F81" s="48">
        <v>0</v>
      </c>
      <c r="G81" s="50">
        <v>0</v>
      </c>
      <c r="H81" s="96">
        <v>0</v>
      </c>
      <c r="I81" s="97">
        <v>0</v>
      </c>
      <c r="J81" s="98">
        <f ca="1">COUNTIF(J49:K53,"Hit The Gaps")*-10+COUNTIF(E6:E10,"Hit The Gaps")*-10</f>
        <v>-10</v>
      </c>
      <c r="K81" s="98">
        <v>0</v>
      </c>
      <c r="L81" s="123" t="str">
        <f>C57</f>
        <v>0</v>
      </c>
      <c r="M81" s="58">
        <f t="shared" si="3"/>
        <v>8</v>
      </c>
      <c r="N81" s="122">
        <f t="shared" ca="1" si="7"/>
        <v>90</v>
      </c>
      <c r="O81" s="98">
        <f t="shared" ca="1" si="4"/>
        <v>7.2</v>
      </c>
      <c r="P81" s="131">
        <f t="shared" ca="1" si="6"/>
        <v>7</v>
      </c>
      <c r="Q81" s="123">
        <f>C26</f>
        <v>0</v>
      </c>
      <c r="R81" s="123"/>
    </row>
    <row r="82" spans="1:18" x14ac:dyDescent="0.25">
      <c r="H82" s="10"/>
      <c r="N82" s="10"/>
    </row>
    <row r="83" spans="1:18" s="18" customFormat="1" ht="16.5" thickBot="1" x14ac:dyDescent="0.3">
      <c r="H83" s="14"/>
      <c r="N83" s="14" t="str">
        <f ca="1">E42</f>
        <v>Anim2Single</v>
      </c>
      <c r="O83" s="18">
        <f ca="1">IF(E42="Anim2Burst",1,0)</f>
        <v>0</v>
      </c>
      <c r="P83" s="18" t="e">
        <f ca="1">G42</f>
        <v>#N/A</v>
      </c>
      <c r="Q83" s="18" t="e">
        <f ca="1">IF(G42="Anim2Burst",1,0)</f>
        <v>#N/A</v>
      </c>
    </row>
    <row r="84" spans="1:18" ht="21.75" thickBot="1" x14ac:dyDescent="0.4">
      <c r="A84" s="316" t="s">
        <v>3136</v>
      </c>
      <c r="B84" s="317"/>
      <c r="C84" s="317"/>
      <c r="D84" s="317"/>
      <c r="E84" s="317"/>
      <c r="F84" s="317"/>
      <c r="G84" s="318"/>
      <c r="H84" s="127"/>
      <c r="I84" s="316" t="s">
        <v>3149</v>
      </c>
      <c r="J84" s="317"/>
      <c r="K84" s="317"/>
      <c r="L84" s="318"/>
      <c r="N84" s="10" t="s">
        <v>3460</v>
      </c>
      <c r="P84" s="11" t="s">
        <v>3467</v>
      </c>
      <c r="Q84" s="11">
        <f ca="1">COUNTIF(J43:K47,"Spray and Pray")</f>
        <v>0</v>
      </c>
    </row>
    <row r="85" spans="1:18" x14ac:dyDescent="0.25">
      <c r="A85" s="124"/>
      <c r="B85" s="132" t="s">
        <v>2221</v>
      </c>
      <c r="C85" s="132" t="s">
        <v>3137</v>
      </c>
      <c r="D85" s="132" t="s">
        <v>1678</v>
      </c>
      <c r="E85" s="132" t="s">
        <v>3138</v>
      </c>
      <c r="F85" s="132" t="s">
        <v>3139</v>
      </c>
      <c r="G85" s="142" t="s">
        <v>3140</v>
      </c>
      <c r="H85" s="19" t="s">
        <v>3477</v>
      </c>
      <c r="I85" s="311" t="s">
        <v>3075</v>
      </c>
      <c r="J85" s="312"/>
      <c r="K85" s="312" t="s">
        <v>3074</v>
      </c>
      <c r="L85" s="313"/>
      <c r="N85" s="10" t="s">
        <v>3412</v>
      </c>
      <c r="P85" s="11" t="s">
        <v>3413</v>
      </c>
    </row>
    <row r="86" spans="1:18" s="18" customFormat="1" x14ac:dyDescent="0.25">
      <c r="A86" s="57">
        <f>COUNTIF(C60:C62,"Normal")</f>
        <v>1</v>
      </c>
      <c r="B86" s="115" t="s">
        <v>1762</v>
      </c>
      <c r="C86" s="44">
        <f ca="1">IF($C$47="Normal",100,0)</f>
        <v>100</v>
      </c>
      <c r="D86" s="44" t="str">
        <f>IF(A86=1,VLOOKUP(B86,$C$60:$D$62,2,FALSE),C86)</f>
        <v>250</v>
      </c>
      <c r="E86" s="44">
        <f>D86/100</f>
        <v>2.5</v>
      </c>
      <c r="F86" s="44">
        <f ca="1">COUNTIF(J49:K53,"Bonus Damage")*5+COUNTIF(E6:E10,"Bonus Damage")*5</f>
        <v>5</v>
      </c>
      <c r="G86" s="45">
        <f ca="1">E86*H86*(100+F86)/100</f>
        <v>2.625</v>
      </c>
      <c r="H86" s="19">
        <f ca="1">IF(MAX(1,$I$117:$I$118)*C52/100=0,1,MAX(1,$I$117:$I$118)*C52/100)</f>
        <v>1</v>
      </c>
      <c r="I86" s="107" t="s">
        <v>2949</v>
      </c>
      <c r="J86" s="44" t="e">
        <f ca="1">MAX(1,MIN(100,((J87-1)*(J87-1)*(15000-J88*J89*J90))/(J88*J89*J89*J89)+J90))*IF(COUNTIF(J56:K65,"Powered"),2,1)</f>
        <v>#N/A</v>
      </c>
      <c r="K86" s="143" t="s">
        <v>2949</v>
      </c>
      <c r="L86" s="45" t="e">
        <f ca="1">MAX(1,MIN(100,((L87-1)*(L87-1)*(15000-L88*L89*L90))/(L88*L89*L89*L89)+L90))*IF(COUNTIF(J56:K65,"Powered"),2,1)</f>
        <v>#N/A</v>
      </c>
      <c r="N86" s="14" t="s">
        <v>3463</v>
      </c>
      <c r="O86" s="18">
        <f ca="1">C37</f>
        <v>13</v>
      </c>
      <c r="P86" s="261" t="s">
        <v>3463</v>
      </c>
      <c r="Q86" s="18" t="e">
        <f ca="1">C38</f>
        <v>#N/A</v>
      </c>
    </row>
    <row r="87" spans="1:18" s="18" customFormat="1" x14ac:dyDescent="0.25">
      <c r="A87" s="57">
        <f>COUNTIF(C60:C62,"Laser")</f>
        <v>0</v>
      </c>
      <c r="B87" s="115" t="s">
        <v>1765</v>
      </c>
      <c r="C87" s="44">
        <f ca="1">IF($C$47="Laser",100,0)</f>
        <v>0</v>
      </c>
      <c r="D87" s="44">
        <f t="shared" ref="D87:D92" ca="1" si="8">IF(A87=1,VLOOKUP(B87,$C$60:$D$62,2,FALSE),C87)</f>
        <v>0</v>
      </c>
      <c r="E87" s="44">
        <f t="shared" ref="E87:E92" ca="1" si="9">D87/100</f>
        <v>0</v>
      </c>
      <c r="F87" s="44">
        <f ca="1">COUNTIF(J49:K53,"Bonus Damage")*5+COUNTIF(E6:E10,"Bonus Damage")*5</f>
        <v>5</v>
      </c>
      <c r="G87" s="270">
        <f t="shared" ref="G87:G92" ca="1" si="10">E87*H87*(100+F87)/100</f>
        <v>0</v>
      </c>
      <c r="H87" s="19">
        <f ca="1">H86</f>
        <v>1</v>
      </c>
      <c r="I87" s="107" t="s">
        <v>2955</v>
      </c>
      <c r="J87" s="44">
        <f ca="1">C37</f>
        <v>13</v>
      </c>
      <c r="K87" s="143" t="s">
        <v>2955</v>
      </c>
      <c r="L87" s="45" t="e">
        <f ca="1">C38</f>
        <v>#N/A</v>
      </c>
      <c r="N87" s="14" t="s">
        <v>3464</v>
      </c>
      <c r="O87" s="18">
        <f ca="1">IF(ROUNDDOWN(SQRT(O86),0)=1,0,ROUNDDOWN(SQRT(O86),0))</f>
        <v>3</v>
      </c>
      <c r="P87" s="261" t="s">
        <v>3464</v>
      </c>
      <c r="Q87" s="18" t="e">
        <f ca="1">IF(ROUNDDOWN(SQRT(Q86),0)=1,0,ROUNDDOWN(SQRT(Q86),0))</f>
        <v>#N/A</v>
      </c>
    </row>
    <row r="88" spans="1:18" s="18" customFormat="1" x14ac:dyDescent="0.25">
      <c r="A88" s="57">
        <f>COUNTIF(C60:C62,"Fire")</f>
        <v>0</v>
      </c>
      <c r="B88" s="115" t="s">
        <v>1724</v>
      </c>
      <c r="C88" s="44">
        <f ca="1">IF($C$47="Fire",100,0)</f>
        <v>0</v>
      </c>
      <c r="D88" s="44">
        <f t="shared" ca="1" si="8"/>
        <v>0</v>
      </c>
      <c r="E88" s="44">
        <f t="shared" ca="1" si="9"/>
        <v>0</v>
      </c>
      <c r="F88" s="44">
        <f ca="1">COUNTIF(J49:K53,"Bonus Damage")*5+COUNTIF(E6:E10,"Bonus Damage")*5</f>
        <v>5</v>
      </c>
      <c r="G88" s="270">
        <f t="shared" ca="1" si="10"/>
        <v>0</v>
      </c>
      <c r="H88" s="19">
        <f ca="1">H86</f>
        <v>1</v>
      </c>
      <c r="I88" s="107" t="s">
        <v>2067</v>
      </c>
      <c r="J88" s="44" t="e">
        <f ca="1">E50+COUNTIF(J49:K53,"Less Spread")*(-2)+COUNTIF(E6:E10,"Less Spread")*(-2)+COUNTIF(J49:K53,"More Spread")*(2)+COUNTIF(E6:E10,"More Spread")*(2)</f>
        <v>#N/A</v>
      </c>
      <c r="K88" s="143" t="s">
        <v>2067</v>
      </c>
      <c r="L88" s="45" t="e">
        <f ca="1">G50+COUNTIF(J49:K53,"Less Spread")*(-2)+COUNTIF(E6:E10,"Less Spread")*(-2)+COUNTIF(J49:K53,"More Spread")*(2)+COUNTIF(E6:E10,"More Spread")*(2)</f>
        <v>#N/A</v>
      </c>
      <c r="N88" s="14" t="s">
        <v>3465</v>
      </c>
      <c r="O88" s="18" t="str">
        <f ca="1">E52</f>
        <v>1</v>
      </c>
      <c r="P88" s="261" t="s">
        <v>3465</v>
      </c>
      <c r="Q88" s="18">
        <f>G52</f>
        <v>1</v>
      </c>
    </row>
    <row r="89" spans="1:18" s="18" customFormat="1" x14ac:dyDescent="0.25">
      <c r="A89" s="57">
        <f>COUNTIF(C60:C62,"Plasma")</f>
        <v>0</v>
      </c>
      <c r="B89" s="115" t="s">
        <v>1766</v>
      </c>
      <c r="C89" s="44">
        <f ca="1">IF($C$47="Plasma",100,0)</f>
        <v>0</v>
      </c>
      <c r="D89" s="44">
        <f t="shared" ca="1" si="8"/>
        <v>0</v>
      </c>
      <c r="E89" s="44">
        <f t="shared" ca="1" si="9"/>
        <v>0</v>
      </c>
      <c r="F89" s="44">
        <f ca="1">COUNTIF(J49:K53,"Bonus Damage")*5+COUNTIF(E6:E10,"Bonus Damage")*5</f>
        <v>5</v>
      </c>
      <c r="G89" s="270">
        <f t="shared" ca="1" si="10"/>
        <v>0</v>
      </c>
      <c r="H89" s="19">
        <f ca="1">H86</f>
        <v>1</v>
      </c>
      <c r="I89" s="107" t="s">
        <v>2066</v>
      </c>
      <c r="J89" s="44" t="str">
        <f ca="1">E45</f>
        <v>20</v>
      </c>
      <c r="K89" s="143" t="s">
        <v>2066</v>
      </c>
      <c r="L89" s="45" t="e">
        <f ca="1">G45</f>
        <v>#N/A</v>
      </c>
      <c r="N89" s="14"/>
      <c r="P89" s="261"/>
    </row>
    <row r="90" spans="1:18" s="18" customFormat="1" x14ac:dyDescent="0.25">
      <c r="A90" s="57">
        <f>COUNTIF(C60:C62,"Explode")</f>
        <v>0</v>
      </c>
      <c r="B90" s="115" t="s">
        <v>1763</v>
      </c>
      <c r="C90" s="44">
        <f ca="1">IF($C$47="Explode",100,0)</f>
        <v>0</v>
      </c>
      <c r="D90" s="44">
        <f t="shared" ca="1" si="8"/>
        <v>0</v>
      </c>
      <c r="E90" s="44">
        <f t="shared" ca="1" si="9"/>
        <v>0</v>
      </c>
      <c r="F90" s="44">
        <f ca="1">COUNTIF(J49:K53,"Bonus Damage")*5+COUNTIF(E6:E10,"Bonus Damage")*5</f>
        <v>5</v>
      </c>
      <c r="G90" s="270">
        <f t="shared" ca="1" si="10"/>
        <v>0</v>
      </c>
      <c r="H90" s="19">
        <f ca="1">H86</f>
        <v>1</v>
      </c>
      <c r="I90" s="107" t="s">
        <v>2956</v>
      </c>
      <c r="J90" s="44" t="e">
        <f ca="1">E51+COUNTIF(J49:K53,"Better One-Hex")*10+COUNTIF(E6:E10,"Better One-Hex")*10</f>
        <v>#N/A</v>
      </c>
      <c r="K90" s="143" t="s">
        <v>2956</v>
      </c>
      <c r="L90" s="45" t="e">
        <f ca="1">G51+COUNTIF(J49:K53,"Better One-Hex")*10+COUNTIF(E6:E10,"Better One-Hex")*10</f>
        <v>#N/A</v>
      </c>
      <c r="N90" s="14" t="s">
        <v>3461</v>
      </c>
      <c r="O90" s="18">
        <f ca="1">O88-O87</f>
        <v>-2</v>
      </c>
      <c r="P90" s="261" t="s">
        <v>3466</v>
      </c>
      <c r="Q90" s="18" t="e">
        <f ca="1">Q88-Q87</f>
        <v>#N/A</v>
      </c>
    </row>
    <row r="91" spans="1:18" s="18" customFormat="1" x14ac:dyDescent="0.25">
      <c r="A91" s="57">
        <f>COUNTIF(C60:C62,"Electric")</f>
        <v>0</v>
      </c>
      <c r="B91" s="115" t="s">
        <v>1764</v>
      </c>
      <c r="C91" s="44">
        <f ca="1">IF($C$47="Electric",100,0)</f>
        <v>0</v>
      </c>
      <c r="D91" s="44">
        <f t="shared" ca="1" si="8"/>
        <v>0</v>
      </c>
      <c r="E91" s="44">
        <f t="shared" ca="1" si="9"/>
        <v>0</v>
      </c>
      <c r="F91" s="44">
        <f ca="1">COUNTIF(J49:K53,"Bonus Damage")*5+COUNTIF(E6:E10,"Bonus Damage")*5</f>
        <v>5</v>
      </c>
      <c r="G91" s="270">
        <f t="shared" ca="1" si="10"/>
        <v>0</v>
      </c>
      <c r="H91" s="19">
        <f ca="1">H86</f>
        <v>1</v>
      </c>
      <c r="I91" s="107" t="s">
        <v>2957</v>
      </c>
      <c r="J91" s="44">
        <f ca="1">E52+ROUNDDOWN((COUNTIF(J49:K53,"More Dakka")+COUNTIF(E6:E10,"More Dakka"))*E52/5,0)</f>
        <v>1</v>
      </c>
      <c r="K91" s="143" t="s">
        <v>2957</v>
      </c>
      <c r="L91" s="45">
        <f ca="1">G52+ROUNDDOWN((COUNTIF(J49:K53,"More Dakka")+COUNTIF(E6:E10,"More Dakka"))*G52/5,0)</f>
        <v>1</v>
      </c>
      <c r="N91" s="14" t="s">
        <v>3462</v>
      </c>
      <c r="O91" s="18">
        <f ca="1">O90</f>
        <v>-2</v>
      </c>
      <c r="P91" s="261" t="s">
        <v>3462</v>
      </c>
      <c r="Q91" s="18" t="e">
        <f ca="1">ROUNDDOWN(Q90,0)</f>
        <v>#N/A</v>
      </c>
    </row>
    <row r="92" spans="1:18" ht="16.5" thickBot="1" x14ac:dyDescent="0.3">
      <c r="A92" s="58">
        <f>COUNTIF(C60:C62,"Healing")</f>
        <v>0</v>
      </c>
      <c r="B92" s="133" t="s">
        <v>2659</v>
      </c>
      <c r="C92" s="48">
        <f ca="1">IF($C$47="Healing",100,0)</f>
        <v>0</v>
      </c>
      <c r="D92" s="48">
        <f t="shared" ca="1" si="8"/>
        <v>0</v>
      </c>
      <c r="E92" s="48">
        <f t="shared" ca="1" si="9"/>
        <v>0</v>
      </c>
      <c r="F92" s="48">
        <f ca="1">COUNTIF(J49:K53,"Bonus Damage")*5+COUNTIF(E6:E10,"Bonus Damage")*5</f>
        <v>5</v>
      </c>
      <c r="G92" s="270">
        <f t="shared" ca="1" si="10"/>
        <v>0</v>
      </c>
      <c r="H92" s="128">
        <f ca="1">H86</f>
        <v>1</v>
      </c>
      <c r="I92" s="110" t="s">
        <v>2065</v>
      </c>
      <c r="J92" s="48" t="e">
        <f ca="1">ROUNDDOWN(J91*J86/100,0)</f>
        <v>#N/A</v>
      </c>
      <c r="K92" s="144" t="s">
        <v>2065</v>
      </c>
      <c r="L92" s="50" t="e">
        <f ca="1">ROUNDDOWN(L86*L91/100,0)</f>
        <v>#N/A</v>
      </c>
      <c r="N92" s="10" t="s">
        <v>3469</v>
      </c>
      <c r="O92" s="11" t="b">
        <f ca="1">AND(O83=1,Q84=1)</f>
        <v>0</v>
      </c>
      <c r="P92" s="261" t="s">
        <v>3468</v>
      </c>
      <c r="Q92" s="11" t="e">
        <f ca="1">AND(Q83=1,Q84=1)</f>
        <v>#N/A</v>
      </c>
    </row>
    <row r="93" spans="1:18" s="18" customFormat="1" x14ac:dyDescent="0.25">
      <c r="H93" s="14"/>
      <c r="N93" s="14"/>
    </row>
    <row r="94" spans="1:18" s="18" customFormat="1" x14ac:dyDescent="0.25">
      <c r="H94" s="14"/>
      <c r="N94" s="14"/>
    </row>
    <row r="95" spans="1:18" x14ac:dyDescent="0.25">
      <c r="H95" s="10"/>
      <c r="N95" s="10"/>
    </row>
    <row r="96" spans="1:18" ht="16.5" thickBot="1" x14ac:dyDescent="0.3">
      <c r="H96" s="10"/>
      <c r="N96" s="10"/>
    </row>
    <row r="97" spans="1:14" ht="21.75" thickBot="1" x14ac:dyDescent="0.4">
      <c r="A97" s="319" t="s">
        <v>3071</v>
      </c>
      <c r="B97" s="320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1"/>
      <c r="N97" s="14"/>
    </row>
    <row r="98" spans="1:14" s="18" customFormat="1" ht="21.75" thickBot="1" x14ac:dyDescent="0.4">
      <c r="A98" s="316" t="s">
        <v>3274</v>
      </c>
      <c r="B98" s="317"/>
      <c r="C98" s="317"/>
      <c r="D98" s="317"/>
      <c r="E98" s="317"/>
      <c r="F98" s="317"/>
      <c r="G98" s="318"/>
      <c r="H98" s="316" t="s">
        <v>3152</v>
      </c>
      <c r="I98" s="317"/>
      <c r="J98" s="317"/>
      <c r="K98" s="317"/>
      <c r="L98" s="317"/>
      <c r="M98" s="318"/>
      <c r="N98" s="14"/>
    </row>
    <row r="99" spans="1:14" x14ac:dyDescent="0.25">
      <c r="A99" s="138"/>
      <c r="B99" s="135" t="s">
        <v>3141</v>
      </c>
      <c r="C99" s="55">
        <f ca="1">E43</f>
        <v>20</v>
      </c>
      <c r="D99" s="82"/>
      <c r="E99" s="150" t="s">
        <v>3151</v>
      </c>
      <c r="F99" s="154">
        <f ca="1">E44</f>
        <v>30</v>
      </c>
      <c r="G99" s="82"/>
      <c r="H99" s="135" t="s">
        <v>3156</v>
      </c>
      <c r="I99" s="55" t="e">
        <f ca="1">G43</f>
        <v>#N/A</v>
      </c>
      <c r="J99" s="189"/>
      <c r="K99" s="150" t="s">
        <v>3157</v>
      </c>
      <c r="L99" s="154" t="e">
        <f ca="1">G44</f>
        <v>#N/A</v>
      </c>
      <c r="M99" s="82"/>
      <c r="N99" s="14"/>
    </row>
    <row r="100" spans="1:14" x14ac:dyDescent="0.25">
      <c r="A100" s="139"/>
      <c r="B100" s="136" t="s">
        <v>3142</v>
      </c>
      <c r="C100" s="44">
        <f ca="1">COUNTIF(J49:K53,"Bonus Ranged Damage")*2+COUNTIF(E6:E10,"Bonus Ranged Damage")*2</f>
        <v>0</v>
      </c>
      <c r="D100" s="83"/>
      <c r="E100" s="105" t="s">
        <v>3142</v>
      </c>
      <c r="F100" s="152">
        <f ca="1">COUNTIF(J49:K53,"Bonus Ranged Damage")*2+COUNTIF(E6:E10,"Bonus Ranged Damage")*2</f>
        <v>0</v>
      </c>
      <c r="G100" s="83"/>
      <c r="H100" s="136" t="s">
        <v>3142</v>
      </c>
      <c r="I100" s="44">
        <f ca="1">COUNTIF(J49:K53,"Bonus Ranged Damage")*2+COUNTIF(E6:E10,"Bonus Ranged Damage")*2</f>
        <v>0</v>
      </c>
      <c r="J100" s="190"/>
      <c r="K100" s="105" t="s">
        <v>3142</v>
      </c>
      <c r="L100" s="152">
        <f ca="1">COUNTIF(J49:K53,"Bonus Ranged Damage")*2+COUNTIF(E6:E10,"Bonus Ranged Damage")*2</f>
        <v>0</v>
      </c>
      <c r="M100" s="83"/>
      <c r="N100" s="14"/>
    </row>
    <row r="101" spans="1:14" x14ac:dyDescent="0.25">
      <c r="A101" s="139"/>
      <c r="B101" s="136" t="s">
        <v>3143</v>
      </c>
      <c r="C101" s="44">
        <f ca="1">VLOOKUP(C47,B76:P81,15,FALSE)</f>
        <v>7</v>
      </c>
      <c r="D101" s="83"/>
      <c r="E101" s="105" t="s">
        <v>3143</v>
      </c>
      <c r="F101" s="152">
        <f ca="1">VLOOKUP(C47,B76:P81,15,FALSE)</f>
        <v>7</v>
      </c>
      <c r="G101" s="83"/>
      <c r="H101" s="136" t="s">
        <v>3143</v>
      </c>
      <c r="I101" s="44">
        <f ca="1">VLOOKUP(C47,B76:P81,15,FALSE)</f>
        <v>7</v>
      </c>
      <c r="J101" s="190"/>
      <c r="K101" s="105" t="s">
        <v>3143</v>
      </c>
      <c r="L101" s="152">
        <f ca="1">VLOOKUP(C47,B76:P81,15,FALSE)</f>
        <v>7</v>
      </c>
      <c r="M101" s="83"/>
      <c r="N101" s="14"/>
    </row>
    <row r="102" spans="1:14" x14ac:dyDescent="0.25">
      <c r="A102" s="139"/>
      <c r="B102" s="136" t="s">
        <v>3145</v>
      </c>
      <c r="C102" s="44">
        <f ca="1">VLOOKUP(C47,B70:P75,15,FALSE)</f>
        <v>60</v>
      </c>
      <c r="D102" s="83"/>
      <c r="E102" s="105" t="s">
        <v>3145</v>
      </c>
      <c r="F102" s="152">
        <f ca="1">VLOOKUP(C47,B70:P75,15,FALSE)</f>
        <v>60</v>
      </c>
      <c r="G102" s="83"/>
      <c r="H102" s="136" t="s">
        <v>3145</v>
      </c>
      <c r="I102" s="44">
        <f ca="1">VLOOKUP(C47,B70:P75,15,FALSE)</f>
        <v>60</v>
      </c>
      <c r="J102" s="190"/>
      <c r="K102" s="105" t="s">
        <v>3145</v>
      </c>
      <c r="L102" s="152">
        <f ca="1">VLOOKUP(C47,B70:P75,15,FALSE)</f>
        <v>60</v>
      </c>
      <c r="M102" s="83"/>
    </row>
    <row r="103" spans="1:14" x14ac:dyDescent="0.25">
      <c r="A103" s="139"/>
      <c r="B103" s="136" t="s">
        <v>3146</v>
      </c>
      <c r="C103" s="44">
        <f ca="1">C99+C100-C101</f>
        <v>13</v>
      </c>
      <c r="D103" s="83"/>
      <c r="E103" s="105" t="s">
        <v>3146</v>
      </c>
      <c r="F103" s="152">
        <f ca="1">F99+F100-F101</f>
        <v>23</v>
      </c>
      <c r="G103" s="83"/>
      <c r="H103" s="136" t="s">
        <v>3146</v>
      </c>
      <c r="I103" s="44" t="e">
        <f ca="1">I99+I100-I101</f>
        <v>#N/A</v>
      </c>
      <c r="J103" s="190"/>
      <c r="K103" s="105" t="s">
        <v>3146</v>
      </c>
      <c r="L103" s="152" t="e">
        <f ca="1">L99+L100-L101</f>
        <v>#N/A</v>
      </c>
      <c r="M103" s="83"/>
    </row>
    <row r="104" spans="1:14" x14ac:dyDescent="0.25">
      <c r="A104" s="139"/>
      <c r="B104" s="136" t="s">
        <v>3147</v>
      </c>
      <c r="C104" s="44">
        <f ca="1">C103*(100-C102)/100</f>
        <v>5.2</v>
      </c>
      <c r="D104" s="83"/>
      <c r="E104" s="105" t="s">
        <v>3159</v>
      </c>
      <c r="F104" s="152">
        <f ca="1">F103*(100-F102)/100</f>
        <v>9.1999999999999993</v>
      </c>
      <c r="G104" s="83"/>
      <c r="H104" s="136" t="s">
        <v>3158</v>
      </c>
      <c r="I104" s="44" t="e">
        <f ca="1">I103*(100-I102)/100</f>
        <v>#N/A</v>
      </c>
      <c r="J104" s="190"/>
      <c r="K104" s="105" t="s">
        <v>3160</v>
      </c>
      <c r="L104" s="152" t="e">
        <f ca="1">L103*(100-L102)/100</f>
        <v>#N/A</v>
      </c>
      <c r="M104" s="83"/>
    </row>
    <row r="105" spans="1:14" s="18" customFormat="1" x14ac:dyDescent="0.25">
      <c r="A105" s="139"/>
      <c r="B105" s="136" t="s">
        <v>3150</v>
      </c>
      <c r="C105" s="44" t="str">
        <f ca="1">F105</f>
        <v>1</v>
      </c>
      <c r="D105" s="83"/>
      <c r="E105" s="105" t="s">
        <v>3150</v>
      </c>
      <c r="F105" s="152" t="str">
        <f ca="1">IF(O92=TRUE,O91,IF(E42="Anim2Burst",J92,E52))</f>
        <v>1</v>
      </c>
      <c r="G105" s="83"/>
      <c r="H105" s="136" t="s">
        <v>3161</v>
      </c>
      <c r="I105" s="44" t="e">
        <f ca="1">L105</f>
        <v>#N/A</v>
      </c>
      <c r="J105" s="190"/>
      <c r="K105" s="105" t="s">
        <v>3161</v>
      </c>
      <c r="L105" s="152" t="e">
        <f ca="1">IF(Q92=TRUE,Q91,IF(G42="Anim2Burst",L92,G52))</f>
        <v>#N/A</v>
      </c>
      <c r="M105" s="83"/>
    </row>
    <row r="106" spans="1:14" x14ac:dyDescent="0.25">
      <c r="A106" s="140" t="s">
        <v>1762</v>
      </c>
      <c r="B106" s="136" t="s">
        <v>3148</v>
      </c>
      <c r="C106" s="44">
        <f ca="1">$C$104*G86</f>
        <v>13.65</v>
      </c>
      <c r="D106" s="45">
        <f ca="1">$C$105*C106</f>
        <v>13.65</v>
      </c>
      <c r="E106" s="105" t="s">
        <v>3148</v>
      </c>
      <c r="F106" s="152">
        <f t="shared" ref="F106:F112" ca="1" si="11">$F$104*G86</f>
        <v>24.15</v>
      </c>
      <c r="G106" s="153">
        <f ca="1">$F$105*F106</f>
        <v>24.15</v>
      </c>
      <c r="H106" s="136" t="s">
        <v>3148</v>
      </c>
      <c r="I106" s="44" t="e">
        <f ca="1">$I$104*G86</f>
        <v>#N/A</v>
      </c>
      <c r="J106" s="156" t="e">
        <f ca="1">$I$105*I106</f>
        <v>#N/A</v>
      </c>
      <c r="K106" s="105" t="s">
        <v>3148</v>
      </c>
      <c r="L106" s="152" t="e">
        <f ca="1">$L$104*G86</f>
        <v>#N/A</v>
      </c>
      <c r="M106" s="153" t="e">
        <f ca="1">$I$105*L106</f>
        <v>#N/A</v>
      </c>
    </row>
    <row r="107" spans="1:14" x14ac:dyDescent="0.25">
      <c r="A107" s="140" t="s">
        <v>1765</v>
      </c>
      <c r="B107" s="136" t="s">
        <v>3148</v>
      </c>
      <c r="C107" s="44">
        <f t="shared" ref="C107:C112" ca="1" si="12">$C$104*G87</f>
        <v>0</v>
      </c>
      <c r="D107" s="45">
        <f t="shared" ref="D107:D112" ca="1" si="13">$C$105*C107</f>
        <v>0</v>
      </c>
      <c r="E107" s="105" t="s">
        <v>3148</v>
      </c>
      <c r="F107" s="152">
        <f t="shared" ca="1" si="11"/>
        <v>0</v>
      </c>
      <c r="G107" s="153">
        <f t="shared" ref="G107:G112" ca="1" si="14">$F$105*F107</f>
        <v>0</v>
      </c>
      <c r="H107" s="136" t="s">
        <v>3148</v>
      </c>
      <c r="I107" s="44" t="e">
        <f t="shared" ref="I107:I112" ca="1" si="15">$I$104*G87</f>
        <v>#N/A</v>
      </c>
      <c r="J107" s="156" t="e">
        <f t="shared" ref="J107:J112" ca="1" si="16">$I$105*I107</f>
        <v>#N/A</v>
      </c>
      <c r="K107" s="105" t="s">
        <v>3148</v>
      </c>
      <c r="L107" s="152" t="e">
        <f t="shared" ref="L107:L112" ca="1" si="17">$L$104*G87</f>
        <v>#N/A</v>
      </c>
      <c r="M107" s="153" t="e">
        <f t="shared" ref="M107:M112" ca="1" si="18">$I$105*L107</f>
        <v>#N/A</v>
      </c>
    </row>
    <row r="108" spans="1:14" x14ac:dyDescent="0.25">
      <c r="A108" s="140" t="s">
        <v>1724</v>
      </c>
      <c r="B108" s="136" t="s">
        <v>3148</v>
      </c>
      <c r="C108" s="44">
        <f t="shared" ca="1" si="12"/>
        <v>0</v>
      </c>
      <c r="D108" s="45">
        <f t="shared" ca="1" si="13"/>
        <v>0</v>
      </c>
      <c r="E108" s="105" t="s">
        <v>3148</v>
      </c>
      <c r="F108" s="152">
        <f t="shared" ca="1" si="11"/>
        <v>0</v>
      </c>
      <c r="G108" s="153">
        <f t="shared" ca="1" si="14"/>
        <v>0</v>
      </c>
      <c r="H108" s="136" t="s">
        <v>3148</v>
      </c>
      <c r="I108" s="44" t="e">
        <f t="shared" ca="1" si="15"/>
        <v>#N/A</v>
      </c>
      <c r="J108" s="156" t="e">
        <f t="shared" ca="1" si="16"/>
        <v>#N/A</v>
      </c>
      <c r="K108" s="105" t="s">
        <v>3148</v>
      </c>
      <c r="L108" s="152" t="e">
        <f t="shared" ca="1" si="17"/>
        <v>#N/A</v>
      </c>
      <c r="M108" s="153" t="e">
        <f t="shared" ca="1" si="18"/>
        <v>#N/A</v>
      </c>
    </row>
    <row r="109" spans="1:14" x14ac:dyDescent="0.25">
      <c r="A109" s="140" t="s">
        <v>1766</v>
      </c>
      <c r="B109" s="136" t="s">
        <v>3148</v>
      </c>
      <c r="C109" s="44">
        <f t="shared" ca="1" si="12"/>
        <v>0</v>
      </c>
      <c r="D109" s="45">
        <f t="shared" ca="1" si="13"/>
        <v>0</v>
      </c>
      <c r="E109" s="105" t="s">
        <v>3148</v>
      </c>
      <c r="F109" s="152">
        <f t="shared" ca="1" si="11"/>
        <v>0</v>
      </c>
      <c r="G109" s="153">
        <f t="shared" ca="1" si="14"/>
        <v>0</v>
      </c>
      <c r="H109" s="136" t="s">
        <v>3148</v>
      </c>
      <c r="I109" s="44" t="e">
        <f t="shared" ca="1" si="15"/>
        <v>#N/A</v>
      </c>
      <c r="J109" s="156" t="e">
        <f t="shared" ca="1" si="16"/>
        <v>#N/A</v>
      </c>
      <c r="K109" s="105" t="s">
        <v>3148</v>
      </c>
      <c r="L109" s="152" t="e">
        <f t="shared" ca="1" si="17"/>
        <v>#N/A</v>
      </c>
      <c r="M109" s="153" t="e">
        <f t="shared" ca="1" si="18"/>
        <v>#N/A</v>
      </c>
    </row>
    <row r="110" spans="1:14" x14ac:dyDescent="0.25">
      <c r="A110" s="140" t="s">
        <v>1763</v>
      </c>
      <c r="B110" s="136" t="s">
        <v>3148</v>
      </c>
      <c r="C110" s="44">
        <f t="shared" ca="1" si="12"/>
        <v>0</v>
      </c>
      <c r="D110" s="45">
        <f t="shared" ca="1" si="13"/>
        <v>0</v>
      </c>
      <c r="E110" s="105" t="s">
        <v>3148</v>
      </c>
      <c r="F110" s="152">
        <f t="shared" ca="1" si="11"/>
        <v>0</v>
      </c>
      <c r="G110" s="153">
        <f t="shared" ca="1" si="14"/>
        <v>0</v>
      </c>
      <c r="H110" s="136" t="s">
        <v>3148</v>
      </c>
      <c r="I110" s="44" t="e">
        <f t="shared" ca="1" si="15"/>
        <v>#N/A</v>
      </c>
      <c r="J110" s="156" t="e">
        <f t="shared" ca="1" si="16"/>
        <v>#N/A</v>
      </c>
      <c r="K110" s="105" t="s">
        <v>3148</v>
      </c>
      <c r="L110" s="152" t="e">
        <f t="shared" ca="1" si="17"/>
        <v>#N/A</v>
      </c>
      <c r="M110" s="153" t="e">
        <f t="shared" ca="1" si="18"/>
        <v>#N/A</v>
      </c>
    </row>
    <row r="111" spans="1:14" x14ac:dyDescent="0.25">
      <c r="A111" s="140" t="s">
        <v>1764</v>
      </c>
      <c r="B111" s="136" t="s">
        <v>3148</v>
      </c>
      <c r="C111" s="44">
        <f t="shared" ca="1" si="12"/>
        <v>0</v>
      </c>
      <c r="D111" s="45">
        <f t="shared" ca="1" si="13"/>
        <v>0</v>
      </c>
      <c r="E111" s="105" t="s">
        <v>3148</v>
      </c>
      <c r="F111" s="152">
        <f t="shared" ca="1" si="11"/>
        <v>0</v>
      </c>
      <c r="G111" s="153">
        <f t="shared" ca="1" si="14"/>
        <v>0</v>
      </c>
      <c r="H111" s="136" t="s">
        <v>3148</v>
      </c>
      <c r="I111" s="44" t="e">
        <f t="shared" ca="1" si="15"/>
        <v>#N/A</v>
      </c>
      <c r="J111" s="156" t="e">
        <f t="shared" ca="1" si="16"/>
        <v>#N/A</v>
      </c>
      <c r="K111" s="105" t="s">
        <v>3148</v>
      </c>
      <c r="L111" s="152" t="e">
        <f t="shared" ca="1" si="17"/>
        <v>#N/A</v>
      </c>
      <c r="M111" s="153" t="e">
        <f t="shared" ca="1" si="18"/>
        <v>#N/A</v>
      </c>
    </row>
    <row r="112" spans="1:14" x14ac:dyDescent="0.25">
      <c r="A112" s="140" t="s">
        <v>2659</v>
      </c>
      <c r="B112" s="136" t="s">
        <v>3148</v>
      </c>
      <c r="C112" s="44">
        <f t="shared" ca="1" si="12"/>
        <v>0</v>
      </c>
      <c r="D112" s="45">
        <f t="shared" ca="1" si="13"/>
        <v>0</v>
      </c>
      <c r="E112" s="105" t="s">
        <v>3148</v>
      </c>
      <c r="F112" s="152">
        <f t="shared" ca="1" si="11"/>
        <v>0</v>
      </c>
      <c r="G112" s="153">
        <f t="shared" ca="1" si="14"/>
        <v>0</v>
      </c>
      <c r="H112" s="136" t="s">
        <v>3148</v>
      </c>
      <c r="I112" s="44" t="e">
        <f t="shared" ca="1" si="15"/>
        <v>#N/A</v>
      </c>
      <c r="J112" s="156" t="e">
        <f t="shared" ca="1" si="16"/>
        <v>#N/A</v>
      </c>
      <c r="K112" s="105" t="s">
        <v>3148</v>
      </c>
      <c r="L112" s="152" t="e">
        <f t="shared" ca="1" si="17"/>
        <v>#N/A</v>
      </c>
      <c r="M112" s="153" t="e">
        <f t="shared" ca="1" si="18"/>
        <v>#N/A</v>
      </c>
    </row>
    <row r="113" spans="1:14" ht="16.5" thickBot="1" x14ac:dyDescent="0.3">
      <c r="A113" s="141"/>
      <c r="B113" s="137" t="s">
        <v>3154</v>
      </c>
      <c r="C113" s="84"/>
      <c r="D113" s="134">
        <f ca="1">ROUNDDOWN(SUM(D106:D112),0)</f>
        <v>13</v>
      </c>
      <c r="E113" s="106" t="s">
        <v>3155</v>
      </c>
      <c r="F113" s="84"/>
      <c r="G113" s="134">
        <f ca="1">ROUNDDOWN(SUM(G106:G112),0)</f>
        <v>24</v>
      </c>
      <c r="H113" s="137" t="s">
        <v>3154</v>
      </c>
      <c r="I113" s="84"/>
      <c r="J113" s="191" t="e">
        <f ca="1">ROUNDDOWN(SUM(J106:J112),0)</f>
        <v>#N/A</v>
      </c>
      <c r="K113" s="106" t="s">
        <v>3155</v>
      </c>
      <c r="L113" s="84"/>
      <c r="M113" s="134" t="e">
        <f ca="1">ROUNDDOWN(SUM(M106:M112),0)</f>
        <v>#N/A</v>
      </c>
    </row>
    <row r="114" spans="1:14" s="18" customFormat="1" x14ac:dyDescent="0.25">
      <c r="N114" s="14"/>
    </row>
    <row r="115" spans="1:14" x14ac:dyDescent="0.25">
      <c r="H115" s="10"/>
      <c r="N115" s="10"/>
    </row>
    <row r="116" spans="1:14" x14ac:dyDescent="0.25">
      <c r="B116" s="11" t="s">
        <v>3164</v>
      </c>
      <c r="H116" s="10"/>
      <c r="I116" s="11" t="s">
        <v>3474</v>
      </c>
      <c r="J116" s="11" t="s">
        <v>3473</v>
      </c>
      <c r="N116" s="10"/>
    </row>
    <row r="117" spans="1:14" x14ac:dyDescent="0.25">
      <c r="B117" s="11" t="s">
        <v>3921</v>
      </c>
      <c r="C117" s="11">
        <f>IF(D117&gt;0,E117,0)</f>
        <v>0</v>
      </c>
      <c r="D117" s="11">
        <f>COUNTIF(C9:C11,"More Bleed")</f>
        <v>0</v>
      </c>
      <c r="E117" s="11" t="e">
        <f>VLOOKUP("More Bleed",C9:D11,2,FALSE)</f>
        <v>#N/A</v>
      </c>
      <c r="H117" s="10"/>
      <c r="I117" s="11">
        <f ca="1">IF(C48="Close Combat",1,0)</f>
        <v>0</v>
      </c>
      <c r="J117" s="273">
        <f ca="1">MAX(0,I117:I118)*J123</f>
        <v>0</v>
      </c>
      <c r="N117" s="10"/>
    </row>
    <row r="118" spans="1:14" x14ac:dyDescent="0.25">
      <c r="B118" s="11" t="s">
        <v>3165</v>
      </c>
      <c r="C118" s="11">
        <f ca="1">D106</f>
        <v>13.65</v>
      </c>
      <c r="D118" s="11">
        <f ca="1">G106</f>
        <v>24.15</v>
      </c>
      <c r="E118" s="11" t="s">
        <v>3166</v>
      </c>
      <c r="F118" s="11" t="e">
        <f ca="1">J106</f>
        <v>#N/A</v>
      </c>
      <c r="G118" s="11" t="e">
        <f ca="1">M106</f>
        <v>#N/A</v>
      </c>
      <c r="H118" s="10"/>
      <c r="I118" s="11">
        <f ca="1">IF(C48="Throwing",1,0)</f>
        <v>0</v>
      </c>
      <c r="N118" s="10"/>
    </row>
    <row r="119" spans="1:14" x14ac:dyDescent="0.25">
      <c r="B119" s="10" t="s">
        <v>3168</v>
      </c>
      <c r="C119" s="11">
        <f>C49</f>
        <v>0</v>
      </c>
      <c r="H119" s="10"/>
      <c r="N119" s="10"/>
    </row>
    <row r="120" spans="1:14" x14ac:dyDescent="0.25">
      <c r="B120" s="11" t="s">
        <v>3169</v>
      </c>
      <c r="C120" s="11" t="str">
        <f>C58</f>
        <v>150</v>
      </c>
      <c r="H120" s="10"/>
      <c r="I120" s="11" t="s">
        <v>3472</v>
      </c>
      <c r="K120" s="10"/>
      <c r="N120" s="10"/>
    </row>
    <row r="121" spans="1:14" x14ac:dyDescent="0.25">
      <c r="B121" s="11" t="s">
        <v>3170</v>
      </c>
      <c r="C121" s="11">
        <f ca="1">COUNTIF(E6:E10,"Hemorrhage")*20+COUNTIF(J49:K53,"Hemorrhage")*20</f>
        <v>0</v>
      </c>
      <c r="H121" s="10"/>
      <c r="I121" s="11" t="s">
        <v>2924</v>
      </c>
      <c r="J121" s="217">
        <f>B3</f>
        <v>5</v>
      </c>
      <c r="N121" s="10"/>
    </row>
    <row r="122" spans="1:14" x14ac:dyDescent="0.25">
      <c r="B122" s="11" t="s">
        <v>3171</v>
      </c>
      <c r="C122" s="11">
        <f ca="1">C119+C120+C121+C117</f>
        <v>150</v>
      </c>
      <c r="I122" s="11" t="s">
        <v>2963</v>
      </c>
      <c r="J122" s="11">
        <f>COUNTIF(I3:J3,"Heavy Handed")*20</f>
        <v>0</v>
      </c>
      <c r="N122" s="10"/>
    </row>
    <row r="123" spans="1:14" x14ac:dyDescent="0.25">
      <c r="B123" s="10" t="s">
        <v>3172</v>
      </c>
      <c r="C123" s="11">
        <f ca="1">ROUNDDOWN($C$122*C118/100,0)</f>
        <v>20</v>
      </c>
      <c r="D123" s="18">
        <f ca="1">ROUNDDOWN($C$122*D118/100,0)</f>
        <v>36</v>
      </c>
      <c r="E123" s="18"/>
      <c r="F123" s="18" t="e">
        <f ca="1">ROUNDDOWN($C$122*F118/100,0)</f>
        <v>#N/A</v>
      </c>
      <c r="G123" s="18" t="e">
        <f ca="1">ROUNDDOWN($C$122*G118/100,0)</f>
        <v>#N/A</v>
      </c>
      <c r="I123" s="11" t="s">
        <v>3132</v>
      </c>
      <c r="J123" s="217">
        <f>SUM(J121:J122)</f>
        <v>5</v>
      </c>
      <c r="N123" s="10"/>
    </row>
    <row r="124" spans="1:14" x14ac:dyDescent="0.25">
      <c r="N124" s="10"/>
    </row>
    <row r="125" spans="1:14" x14ac:dyDescent="0.25">
      <c r="N125" s="10"/>
    </row>
    <row r="126" spans="1:14" x14ac:dyDescent="0.25">
      <c r="B126" s="11" t="s">
        <v>2768</v>
      </c>
      <c r="N126" s="10"/>
    </row>
    <row r="127" spans="1:14" x14ac:dyDescent="0.25">
      <c r="N127" s="10"/>
    </row>
    <row r="128" spans="1:14" x14ac:dyDescent="0.25">
      <c r="I128" s="9"/>
    </row>
    <row r="129" spans="1:15" x14ac:dyDescent="0.25">
      <c r="B129" s="10" t="s">
        <v>3182</v>
      </c>
      <c r="I129" s="9"/>
      <c r="K129" s="13"/>
      <c r="L129" s="13"/>
      <c r="M129" s="13"/>
      <c r="N129" s="13"/>
      <c r="O129" s="13"/>
    </row>
    <row r="130" spans="1:15" x14ac:dyDescent="0.25">
      <c r="B130" s="9"/>
      <c r="E130" s="349"/>
      <c r="F130" s="349"/>
      <c r="G130" s="9"/>
      <c r="H130" s="9"/>
      <c r="I130" s="9"/>
    </row>
    <row r="131" spans="1:15" x14ac:dyDescent="0.25">
      <c r="B131" s="332" t="s">
        <v>3075</v>
      </c>
      <c r="C131" s="332"/>
      <c r="D131" s="332" t="s">
        <v>3074</v>
      </c>
      <c r="E131" s="332"/>
    </row>
    <row r="132" spans="1:15" x14ac:dyDescent="0.25">
      <c r="B132" s="143" t="s">
        <v>2949</v>
      </c>
      <c r="C132" s="75" t="e">
        <f ca="1">MAX(1,MIN(100,((C133-1)*(C133-1)*(15000-C134*C135*C136))/(C134*C135*C135*C135)+C136))*IF(COUNTIF(C102:D111,"Powered"),2,1)</f>
        <v>#N/A</v>
      </c>
      <c r="D132" s="143" t="s">
        <v>2949</v>
      </c>
      <c r="E132" s="76" t="e">
        <f ca="1">MAX(1,MIN(100,((E133-1)*(E133-1)*(15000-E134*E135*E136))/(E134*E135*E135*E135)+E136))*IF(COUNTIF(C102:D111,"Powered"),2,1)</f>
        <v>#N/A</v>
      </c>
    </row>
    <row r="133" spans="1:15" x14ac:dyDescent="0.25">
      <c r="B133" s="143" t="s">
        <v>2955</v>
      </c>
      <c r="C133" s="75">
        <f ca="1">J87</f>
        <v>13</v>
      </c>
      <c r="D133" s="143" t="s">
        <v>2955</v>
      </c>
      <c r="E133" s="75" t="e">
        <f ca="1">L87</f>
        <v>#N/A</v>
      </c>
    </row>
    <row r="134" spans="1:15" x14ac:dyDescent="0.25">
      <c r="B134" s="143" t="s">
        <v>2067</v>
      </c>
      <c r="C134" s="75" t="e">
        <f ca="1">E50+COUNTIF(J49:K53,"Less Spread")*(-2)+COUNTIF(E6:E10,"Less Spread")*(-2)+COUNTIF(J49:K53,"More Spread")*(2)+COUNTIF(E6:E10,"More Spread")*(2)+C65</f>
        <v>#N/A</v>
      </c>
      <c r="D134" s="143" t="s">
        <v>2067</v>
      </c>
      <c r="E134" s="75" t="e">
        <f ca="1">G50+COUNTIF(J49:K53,"Less Spread")*(-2)+COUNTIF(E6:E10,"Less Spread")*(-2)+COUNTIF(J49:K53,"More Spread")*(2)+COUNTIF(E6:E10,"More Spread")*(2)+C65</f>
        <v>#N/A</v>
      </c>
    </row>
    <row r="135" spans="1:15" x14ac:dyDescent="0.25">
      <c r="B135" s="143" t="s">
        <v>2066</v>
      </c>
      <c r="C135" s="75" t="str">
        <f ca="1">J89</f>
        <v>20</v>
      </c>
      <c r="D135" s="143" t="s">
        <v>2066</v>
      </c>
      <c r="E135" s="75" t="e">
        <f ca="1">L89</f>
        <v>#N/A</v>
      </c>
    </row>
    <row r="136" spans="1:15" x14ac:dyDescent="0.25">
      <c r="B136" s="143" t="s">
        <v>2956</v>
      </c>
      <c r="C136" s="75" t="e">
        <f ca="1">J90+C66</f>
        <v>#N/A</v>
      </c>
      <c r="D136" s="143" t="s">
        <v>2956</v>
      </c>
      <c r="E136" s="75" t="e">
        <f ca="1">L90+C66</f>
        <v>#N/A</v>
      </c>
    </row>
    <row r="137" spans="1:15" x14ac:dyDescent="0.25">
      <c r="B137" s="143" t="s">
        <v>2957</v>
      </c>
      <c r="C137" s="75">
        <f ca="1">E52*C64+ROUNDDOWN((COUNTIF(J49:K53,"More Dakka")+COUNTIF(E6:E10,"More Dakka"))*E52*C64/5,0)</f>
        <v>0</v>
      </c>
      <c r="D137" s="143" t="s">
        <v>2957</v>
      </c>
      <c r="E137" s="75">
        <f ca="1">G52*C64+ROUNDDOWN((COUNTIF(J49:K53,"More Dakka")+COUNTIF(E6:E10,"More Dakka"))*G52*C64/5,0)</f>
        <v>0</v>
      </c>
    </row>
    <row r="138" spans="1:15" ht="16.5" thickBot="1" x14ac:dyDescent="0.3">
      <c r="B138" s="143" t="s">
        <v>2065</v>
      </c>
      <c r="C138" s="78" t="e">
        <f ca="1">ROUNDDOWN(C137*C132/100,0)</f>
        <v>#N/A</v>
      </c>
      <c r="D138" s="143" t="s">
        <v>2065</v>
      </c>
      <c r="E138" s="79" t="e">
        <f ca="1">ROUNDDOWN(E132*E137/100,0)</f>
        <v>#N/A</v>
      </c>
    </row>
    <row r="140" spans="1:15" ht="16.5" thickBot="1" x14ac:dyDescent="0.3"/>
    <row r="141" spans="1:15" ht="21.75" thickBot="1" x14ac:dyDescent="0.4">
      <c r="A141" s="319" t="s">
        <v>3183</v>
      </c>
      <c r="B141" s="320"/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1"/>
    </row>
    <row r="142" spans="1:15" ht="21.75" thickBot="1" x14ac:dyDescent="0.4">
      <c r="A142" s="316" t="s">
        <v>3152</v>
      </c>
      <c r="B142" s="317"/>
      <c r="C142" s="317"/>
      <c r="D142" s="317"/>
      <c r="E142" s="317"/>
      <c r="F142" s="317"/>
      <c r="G142" s="318"/>
      <c r="H142" s="316" t="s">
        <v>3152</v>
      </c>
      <c r="I142" s="317"/>
      <c r="J142" s="317"/>
      <c r="K142" s="317"/>
      <c r="L142" s="317"/>
      <c r="M142" s="318"/>
    </row>
    <row r="143" spans="1:15" x14ac:dyDescent="0.25">
      <c r="A143" s="124"/>
      <c r="B143" s="151" t="s">
        <v>3141</v>
      </c>
      <c r="C143" s="154">
        <f ca="1">E43</f>
        <v>20</v>
      </c>
      <c r="D143" s="154" t="e">
        <f ca="1">C143/C137</f>
        <v>#DIV/0!</v>
      </c>
      <c r="E143" s="151" t="s">
        <v>3151</v>
      </c>
      <c r="F143" s="154">
        <f ca="1">E44</f>
        <v>30</v>
      </c>
      <c r="G143" s="154" t="e">
        <f ca="1">F143/C137</f>
        <v>#DIV/0!</v>
      </c>
      <c r="H143" s="151" t="s">
        <v>3156</v>
      </c>
      <c r="I143" s="154" t="e">
        <f ca="1">G43</f>
        <v>#N/A</v>
      </c>
      <c r="J143" s="154" t="e">
        <f ca="1">I143/C137</f>
        <v>#N/A</v>
      </c>
      <c r="K143" s="151" t="s">
        <v>3157</v>
      </c>
      <c r="L143" s="154" t="e">
        <f ca="1">G44</f>
        <v>#N/A</v>
      </c>
      <c r="M143" s="49" t="e">
        <f ca="1">L143/C137</f>
        <v>#N/A</v>
      </c>
    </row>
    <row r="144" spans="1:15" x14ac:dyDescent="0.25">
      <c r="A144" s="186"/>
      <c r="B144" s="181" t="s">
        <v>3142</v>
      </c>
      <c r="C144" s="152">
        <f ca="1">C100</f>
        <v>0</v>
      </c>
      <c r="D144" s="12"/>
      <c r="E144" s="181" t="s">
        <v>3142</v>
      </c>
      <c r="F144" s="152">
        <f ca="1">F100</f>
        <v>0</v>
      </c>
      <c r="G144" s="12"/>
      <c r="H144" s="181" t="s">
        <v>3142</v>
      </c>
      <c r="I144" s="152">
        <f ca="1">I100</f>
        <v>0</v>
      </c>
      <c r="J144" s="12"/>
      <c r="K144" s="181" t="s">
        <v>3142</v>
      </c>
      <c r="L144" s="152">
        <f ca="1">L100</f>
        <v>0</v>
      </c>
      <c r="M144" s="83"/>
    </row>
    <row r="145" spans="1:13" x14ac:dyDescent="0.25">
      <c r="A145" s="186"/>
      <c r="B145" s="181" t="s">
        <v>3143</v>
      </c>
      <c r="C145" s="152">
        <f ca="1">C101</f>
        <v>7</v>
      </c>
      <c r="D145" s="12"/>
      <c r="E145" s="181" t="s">
        <v>3143</v>
      </c>
      <c r="F145" s="152">
        <f ca="1">F101</f>
        <v>7</v>
      </c>
      <c r="G145" s="12"/>
      <c r="H145" s="181" t="s">
        <v>3143</v>
      </c>
      <c r="I145" s="152">
        <f ca="1">I101</f>
        <v>7</v>
      </c>
      <c r="J145" s="12"/>
      <c r="K145" s="181" t="s">
        <v>3143</v>
      </c>
      <c r="L145" s="152">
        <f ca="1">L101</f>
        <v>7</v>
      </c>
      <c r="M145" s="83"/>
    </row>
    <row r="146" spans="1:13" x14ac:dyDescent="0.25">
      <c r="A146" s="186"/>
      <c r="B146" s="181" t="s">
        <v>3145</v>
      </c>
      <c r="C146" s="152">
        <f ca="1">C102</f>
        <v>60</v>
      </c>
      <c r="D146" s="12"/>
      <c r="E146" s="181" t="s">
        <v>3145</v>
      </c>
      <c r="F146" s="152">
        <f ca="1">F102</f>
        <v>60</v>
      </c>
      <c r="G146" s="12"/>
      <c r="H146" s="181" t="s">
        <v>3145</v>
      </c>
      <c r="I146" s="152">
        <f ca="1">I102</f>
        <v>60</v>
      </c>
      <c r="J146" s="12"/>
      <c r="K146" s="181" t="s">
        <v>3145</v>
      </c>
      <c r="L146" s="152">
        <f ca="1">L102</f>
        <v>60</v>
      </c>
      <c r="M146" s="83"/>
    </row>
    <row r="147" spans="1:13" x14ac:dyDescent="0.25">
      <c r="A147" s="186"/>
      <c r="B147" s="181" t="s">
        <v>3146</v>
      </c>
      <c r="C147" s="152" t="e">
        <f ca="1">D143+C144-C145</f>
        <v>#DIV/0!</v>
      </c>
      <c r="D147" s="12"/>
      <c r="E147" s="181" t="s">
        <v>3146</v>
      </c>
      <c r="F147" s="152" t="e">
        <f ca="1">G143+F144-F145</f>
        <v>#DIV/0!</v>
      </c>
      <c r="G147" s="12"/>
      <c r="H147" s="181" t="s">
        <v>3146</v>
      </c>
      <c r="I147" s="152" t="e">
        <f ca="1">J143+I144-I145</f>
        <v>#N/A</v>
      </c>
      <c r="J147" s="12"/>
      <c r="K147" s="181" t="s">
        <v>3146</v>
      </c>
      <c r="L147" s="152" t="e">
        <f ca="1">M143+L144-L145</f>
        <v>#N/A</v>
      </c>
      <c r="M147" s="83"/>
    </row>
    <row r="148" spans="1:13" x14ac:dyDescent="0.25">
      <c r="A148" s="186"/>
      <c r="B148" s="181" t="s">
        <v>3147</v>
      </c>
      <c r="C148" s="152" t="e">
        <f ca="1">C147*(100-C146)/100</f>
        <v>#DIV/0!</v>
      </c>
      <c r="D148" s="12"/>
      <c r="E148" s="181" t="s">
        <v>3159</v>
      </c>
      <c r="F148" s="152" t="e">
        <f ca="1">F147*(100-F146)/100</f>
        <v>#DIV/0!</v>
      </c>
      <c r="G148" s="12"/>
      <c r="H148" s="181" t="s">
        <v>3158</v>
      </c>
      <c r="I148" s="152" t="e">
        <f ca="1">I147*(100-I146)/100</f>
        <v>#N/A</v>
      </c>
      <c r="J148" s="12"/>
      <c r="K148" s="181" t="s">
        <v>3160</v>
      </c>
      <c r="L148" s="152" t="e">
        <f ca="1">L147*(100-L146)/100</f>
        <v>#N/A</v>
      </c>
      <c r="M148" s="83"/>
    </row>
    <row r="149" spans="1:13" x14ac:dyDescent="0.25">
      <c r="A149" s="186"/>
      <c r="B149" s="181" t="s">
        <v>3150</v>
      </c>
      <c r="C149" s="192" t="e">
        <f ca="1">C138</f>
        <v>#N/A</v>
      </c>
      <c r="D149" s="185"/>
      <c r="E149" s="181" t="s">
        <v>3150</v>
      </c>
      <c r="F149" s="192" t="e">
        <f ca="1">C149</f>
        <v>#N/A</v>
      </c>
      <c r="G149" s="185"/>
      <c r="H149" s="181" t="s">
        <v>3161</v>
      </c>
      <c r="I149" s="192" t="e">
        <f ca="1">E138</f>
        <v>#N/A</v>
      </c>
      <c r="J149" s="185"/>
      <c r="K149" s="181" t="s">
        <v>3161</v>
      </c>
      <c r="L149" s="192" t="e">
        <f ca="1">E138</f>
        <v>#N/A</v>
      </c>
      <c r="M149" s="187"/>
    </row>
    <row r="150" spans="1:13" x14ac:dyDescent="0.25">
      <c r="A150" s="105" t="s">
        <v>1762</v>
      </c>
      <c r="B150" s="181" t="s">
        <v>3148</v>
      </c>
      <c r="C150" s="193" t="e">
        <f t="shared" ref="C150:C156" ca="1" si="19">$C$148*G86</f>
        <v>#DIV/0!</v>
      </c>
      <c r="D150" s="153" t="e">
        <f ca="1">$C$149*C150</f>
        <v>#N/A</v>
      </c>
      <c r="E150" s="181" t="s">
        <v>3148</v>
      </c>
      <c r="F150" s="152" t="e">
        <f ca="1">$F$148*G86</f>
        <v>#DIV/0!</v>
      </c>
      <c r="G150" s="153" t="e">
        <f ca="1">$C$149*F150</f>
        <v>#N/A</v>
      </c>
      <c r="H150" s="181" t="s">
        <v>3148</v>
      </c>
      <c r="I150" s="152" t="e">
        <f ca="1">$I$148*G86</f>
        <v>#N/A</v>
      </c>
      <c r="J150" s="152" t="e">
        <f ca="1">$I$149*I150</f>
        <v>#N/A</v>
      </c>
      <c r="K150" s="181" t="s">
        <v>3148</v>
      </c>
      <c r="L150" s="152" t="e">
        <f ca="1">$L$148*G86</f>
        <v>#N/A</v>
      </c>
      <c r="M150" s="194" t="e">
        <f ca="1">$L$149*L150</f>
        <v>#N/A</v>
      </c>
    </row>
    <row r="151" spans="1:13" x14ac:dyDescent="0.25">
      <c r="A151" s="105" t="s">
        <v>1765</v>
      </c>
      <c r="B151" s="181" t="s">
        <v>3148</v>
      </c>
      <c r="C151" s="193" t="e">
        <f t="shared" ca="1" si="19"/>
        <v>#DIV/0!</v>
      </c>
      <c r="D151" s="153" t="e">
        <f t="shared" ref="D151:D156" ca="1" si="20">$C$149*C151</f>
        <v>#N/A</v>
      </c>
      <c r="E151" s="181" t="s">
        <v>3148</v>
      </c>
      <c r="F151" s="152" t="e">
        <f t="shared" ref="F151:F156" ca="1" si="21">$F$148*G87</f>
        <v>#DIV/0!</v>
      </c>
      <c r="G151" s="153" t="e">
        <f t="shared" ref="G151:G156" ca="1" si="22">$C$149*F151</f>
        <v>#N/A</v>
      </c>
      <c r="H151" s="181" t="s">
        <v>3148</v>
      </c>
      <c r="I151" s="152" t="e">
        <f t="shared" ref="I151:I156" ca="1" si="23">$I$148*G87</f>
        <v>#N/A</v>
      </c>
      <c r="J151" s="152" t="e">
        <f t="shared" ref="J151:J156" ca="1" si="24">$I$149*I151</f>
        <v>#N/A</v>
      </c>
      <c r="K151" s="181" t="s">
        <v>3148</v>
      </c>
      <c r="L151" s="152" t="e">
        <f t="shared" ref="L151:L156" ca="1" si="25">$L$148*G87</f>
        <v>#N/A</v>
      </c>
      <c r="M151" s="194" t="e">
        <f t="shared" ref="M151:M156" ca="1" si="26">$L$149*L151</f>
        <v>#N/A</v>
      </c>
    </row>
    <row r="152" spans="1:13" x14ac:dyDescent="0.25">
      <c r="A152" s="105" t="s">
        <v>1724</v>
      </c>
      <c r="B152" s="181" t="s">
        <v>3148</v>
      </c>
      <c r="C152" s="193" t="e">
        <f t="shared" ca="1" si="19"/>
        <v>#DIV/0!</v>
      </c>
      <c r="D152" s="153" t="e">
        <f t="shared" ca="1" si="20"/>
        <v>#N/A</v>
      </c>
      <c r="E152" s="181" t="s">
        <v>3148</v>
      </c>
      <c r="F152" s="152" t="e">
        <f t="shared" ca="1" si="21"/>
        <v>#DIV/0!</v>
      </c>
      <c r="G152" s="153" t="e">
        <f t="shared" ca="1" si="22"/>
        <v>#N/A</v>
      </c>
      <c r="H152" s="181" t="s">
        <v>3148</v>
      </c>
      <c r="I152" s="152" t="e">
        <f t="shared" ca="1" si="23"/>
        <v>#N/A</v>
      </c>
      <c r="J152" s="152" t="e">
        <f t="shared" ca="1" si="24"/>
        <v>#N/A</v>
      </c>
      <c r="K152" s="181" t="s">
        <v>3148</v>
      </c>
      <c r="L152" s="152" t="e">
        <f t="shared" ca="1" si="25"/>
        <v>#N/A</v>
      </c>
      <c r="M152" s="194" t="e">
        <f t="shared" ca="1" si="26"/>
        <v>#N/A</v>
      </c>
    </row>
    <row r="153" spans="1:13" x14ac:dyDescent="0.25">
      <c r="A153" s="105" t="s">
        <v>1766</v>
      </c>
      <c r="B153" s="181" t="s">
        <v>3148</v>
      </c>
      <c r="C153" s="193" t="e">
        <f t="shared" ca="1" si="19"/>
        <v>#DIV/0!</v>
      </c>
      <c r="D153" s="153" t="e">
        <f t="shared" ca="1" si="20"/>
        <v>#N/A</v>
      </c>
      <c r="E153" s="181" t="s">
        <v>3148</v>
      </c>
      <c r="F153" s="152" t="e">
        <f t="shared" ca="1" si="21"/>
        <v>#DIV/0!</v>
      </c>
      <c r="G153" s="153" t="e">
        <f t="shared" ca="1" si="22"/>
        <v>#N/A</v>
      </c>
      <c r="H153" s="181" t="s">
        <v>3148</v>
      </c>
      <c r="I153" s="152" t="e">
        <f t="shared" ca="1" si="23"/>
        <v>#N/A</v>
      </c>
      <c r="J153" s="152" t="e">
        <f t="shared" ca="1" si="24"/>
        <v>#N/A</v>
      </c>
      <c r="K153" s="181" t="s">
        <v>3148</v>
      </c>
      <c r="L153" s="152" t="e">
        <f t="shared" ca="1" si="25"/>
        <v>#N/A</v>
      </c>
      <c r="M153" s="194" t="e">
        <f t="shared" ca="1" si="26"/>
        <v>#N/A</v>
      </c>
    </row>
    <row r="154" spans="1:13" x14ac:dyDescent="0.25">
      <c r="A154" s="105" t="s">
        <v>1763</v>
      </c>
      <c r="B154" s="181" t="s">
        <v>3148</v>
      </c>
      <c r="C154" s="193" t="e">
        <f t="shared" ca="1" si="19"/>
        <v>#DIV/0!</v>
      </c>
      <c r="D154" s="153" t="e">
        <f t="shared" ca="1" si="20"/>
        <v>#N/A</v>
      </c>
      <c r="E154" s="181" t="s">
        <v>3148</v>
      </c>
      <c r="F154" s="152" t="e">
        <f t="shared" ca="1" si="21"/>
        <v>#DIV/0!</v>
      </c>
      <c r="G154" s="153" t="e">
        <f t="shared" ca="1" si="22"/>
        <v>#N/A</v>
      </c>
      <c r="H154" s="181" t="s">
        <v>3148</v>
      </c>
      <c r="I154" s="152" t="e">
        <f t="shared" ca="1" si="23"/>
        <v>#N/A</v>
      </c>
      <c r="J154" s="152" t="e">
        <f t="shared" ca="1" si="24"/>
        <v>#N/A</v>
      </c>
      <c r="K154" s="181" t="s">
        <v>3148</v>
      </c>
      <c r="L154" s="152" t="e">
        <f t="shared" ca="1" si="25"/>
        <v>#N/A</v>
      </c>
      <c r="M154" s="194" t="e">
        <f t="shared" ca="1" si="26"/>
        <v>#N/A</v>
      </c>
    </row>
    <row r="155" spans="1:13" x14ac:dyDescent="0.25">
      <c r="A155" s="105" t="s">
        <v>1764</v>
      </c>
      <c r="B155" s="181" t="s">
        <v>3148</v>
      </c>
      <c r="C155" s="193" t="e">
        <f t="shared" ca="1" si="19"/>
        <v>#DIV/0!</v>
      </c>
      <c r="D155" s="153" t="e">
        <f t="shared" ca="1" si="20"/>
        <v>#N/A</v>
      </c>
      <c r="E155" s="181" t="s">
        <v>3148</v>
      </c>
      <c r="F155" s="152" t="e">
        <f t="shared" ca="1" si="21"/>
        <v>#DIV/0!</v>
      </c>
      <c r="G155" s="153" t="e">
        <f t="shared" ca="1" si="22"/>
        <v>#N/A</v>
      </c>
      <c r="H155" s="181" t="s">
        <v>3148</v>
      </c>
      <c r="I155" s="152" t="e">
        <f t="shared" ca="1" si="23"/>
        <v>#N/A</v>
      </c>
      <c r="J155" s="152" t="e">
        <f t="shared" ca="1" si="24"/>
        <v>#N/A</v>
      </c>
      <c r="K155" s="181" t="s">
        <v>3148</v>
      </c>
      <c r="L155" s="152" t="e">
        <f t="shared" ca="1" si="25"/>
        <v>#N/A</v>
      </c>
      <c r="M155" s="194" t="e">
        <f t="shared" ca="1" si="26"/>
        <v>#N/A</v>
      </c>
    </row>
    <row r="156" spans="1:13" x14ac:dyDescent="0.25">
      <c r="A156" s="105" t="s">
        <v>2659</v>
      </c>
      <c r="B156" s="181" t="s">
        <v>3148</v>
      </c>
      <c r="C156" s="193" t="e">
        <f t="shared" ca="1" si="19"/>
        <v>#DIV/0!</v>
      </c>
      <c r="D156" s="153" t="e">
        <f t="shared" ca="1" si="20"/>
        <v>#N/A</v>
      </c>
      <c r="E156" s="181" t="s">
        <v>3148</v>
      </c>
      <c r="F156" s="152" t="e">
        <f t="shared" ca="1" si="21"/>
        <v>#DIV/0!</v>
      </c>
      <c r="G156" s="153" t="e">
        <f t="shared" ca="1" si="22"/>
        <v>#N/A</v>
      </c>
      <c r="H156" s="181" t="s">
        <v>3148</v>
      </c>
      <c r="I156" s="152" t="e">
        <f t="shared" ca="1" si="23"/>
        <v>#N/A</v>
      </c>
      <c r="J156" s="152" t="e">
        <f t="shared" ca="1" si="24"/>
        <v>#N/A</v>
      </c>
      <c r="K156" s="181" t="s">
        <v>3148</v>
      </c>
      <c r="L156" s="152" t="e">
        <f t="shared" ca="1" si="25"/>
        <v>#N/A</v>
      </c>
      <c r="M156" s="194" t="e">
        <f t="shared" ca="1" si="26"/>
        <v>#N/A</v>
      </c>
    </row>
    <row r="157" spans="1:13" ht="16.5" thickBot="1" x14ac:dyDescent="0.3">
      <c r="A157" s="188"/>
      <c r="B157" s="133" t="s">
        <v>3154</v>
      </c>
      <c r="C157" s="148"/>
      <c r="D157" s="134" t="e">
        <f ca="1">ROUNDDOWN(SUM(D150:D156),0)</f>
        <v>#N/A</v>
      </c>
      <c r="E157" s="133" t="s">
        <v>3155</v>
      </c>
      <c r="F157" s="148"/>
      <c r="G157" s="134" t="e">
        <f ca="1">ROUNDDOWN(SUM(G150:G156),0)</f>
        <v>#N/A</v>
      </c>
      <c r="H157" s="133" t="s">
        <v>3154</v>
      </c>
      <c r="I157" s="148"/>
      <c r="J157" s="134" t="e">
        <f ca="1">ROUNDDOWN(SUM(J150:J156),0)</f>
        <v>#N/A</v>
      </c>
      <c r="K157" s="133" t="s">
        <v>3155</v>
      </c>
      <c r="L157" s="148"/>
      <c r="M157" s="134" t="e">
        <f ca="1">ROUNDDOWN(SUM(M150:M156),0)</f>
        <v>#N/A</v>
      </c>
    </row>
    <row r="160" spans="1:13" x14ac:dyDescent="0.25">
      <c r="B160" s="18" t="s">
        <v>3164</v>
      </c>
      <c r="C160" s="18"/>
      <c r="D160" s="18"/>
      <c r="E160" s="18"/>
      <c r="F160" s="18"/>
      <c r="G160" s="18"/>
    </row>
    <row r="161" spans="2:10" x14ac:dyDescent="0.25">
      <c r="B161" s="18"/>
      <c r="C161" s="18"/>
      <c r="D161" s="18"/>
      <c r="E161" s="18"/>
      <c r="F161" s="18"/>
      <c r="G161" s="18"/>
    </row>
    <row r="162" spans="2:10" x14ac:dyDescent="0.25">
      <c r="B162" s="18" t="s">
        <v>3165</v>
      </c>
      <c r="C162" s="18" t="e">
        <f ca="1">D150</f>
        <v>#N/A</v>
      </c>
      <c r="D162" s="18" t="e">
        <f ca="1">G150</f>
        <v>#N/A</v>
      </c>
      <c r="E162" s="18" t="s">
        <v>3166</v>
      </c>
      <c r="F162" s="18" t="e">
        <f ca="1">J150</f>
        <v>#N/A</v>
      </c>
      <c r="G162" s="18" t="e">
        <f ca="1">M150</f>
        <v>#N/A</v>
      </c>
    </row>
    <row r="163" spans="2:10" x14ac:dyDescent="0.25">
      <c r="B163" s="149" t="s">
        <v>3168</v>
      </c>
      <c r="C163" s="18">
        <f>C49</f>
        <v>0</v>
      </c>
      <c r="D163" s="18"/>
      <c r="E163" s="18"/>
      <c r="F163" s="18"/>
      <c r="G163" s="18"/>
    </row>
    <row r="164" spans="2:10" x14ac:dyDescent="0.25">
      <c r="B164" s="18" t="s">
        <v>3169</v>
      </c>
      <c r="C164" s="18" t="str">
        <f>C58</f>
        <v>150</v>
      </c>
      <c r="D164" s="18"/>
      <c r="E164" s="18"/>
      <c r="F164" s="18"/>
      <c r="G164" s="18"/>
    </row>
    <row r="165" spans="2:10" x14ac:dyDescent="0.25">
      <c r="B165" s="18" t="s">
        <v>3170</v>
      </c>
      <c r="C165" s="18">
        <f ca="1">COUNTIF(E6:E10,"Hemorrhage")*20+COUNTIF(J49:K53,"Hemorrhage")*20</f>
        <v>0</v>
      </c>
      <c r="D165" s="18"/>
      <c r="E165" s="18"/>
      <c r="F165" s="18"/>
      <c r="G165" s="18"/>
    </row>
    <row r="166" spans="2:10" x14ac:dyDescent="0.25">
      <c r="B166" s="18" t="s">
        <v>3171</v>
      </c>
      <c r="C166" s="18">
        <f ca="1">C163+C164+C165+C117</f>
        <v>150</v>
      </c>
      <c r="D166" s="18"/>
      <c r="E166" s="18"/>
      <c r="F166" s="18"/>
      <c r="G166" s="18"/>
    </row>
    <row r="167" spans="2:10" x14ac:dyDescent="0.25">
      <c r="B167" s="149" t="s">
        <v>3172</v>
      </c>
      <c r="C167" s="18" t="e">
        <f ca="1">ROUNDDOWN(C166*C162/100,0)</f>
        <v>#N/A</v>
      </c>
      <c r="D167" s="18" t="e">
        <f ca="1">ROUNDDOWN(C166*D162/100,0)</f>
        <v>#N/A</v>
      </c>
      <c r="E167" s="18"/>
      <c r="F167" s="18" t="e">
        <f ca="1">ROUNDDOWN(F162*C166/100,0)</f>
        <v>#N/A</v>
      </c>
      <c r="G167" s="18" t="e">
        <f ca="1">ROUNDDOWN(G162*C166/100,0)</f>
        <v>#N/A</v>
      </c>
    </row>
    <row r="169" spans="2:10" ht="16.5" thickBot="1" x14ac:dyDescent="0.3"/>
    <row r="170" spans="2:10" x14ac:dyDescent="0.25">
      <c r="B170" s="195" t="s">
        <v>3184</v>
      </c>
      <c r="C170" s="196"/>
      <c r="D170" s="196"/>
      <c r="E170" s="196"/>
      <c r="F170" s="197"/>
      <c r="I170" s="18" t="s">
        <v>2419</v>
      </c>
    </row>
    <row r="171" spans="2:10" x14ac:dyDescent="0.25">
      <c r="B171" s="164"/>
      <c r="C171" s="157"/>
      <c r="D171" s="166" t="s">
        <v>3167</v>
      </c>
      <c r="E171" s="166" t="s">
        <v>3174</v>
      </c>
      <c r="F171" s="167" t="s">
        <v>3175</v>
      </c>
      <c r="H171" s="11" t="s">
        <v>3187</v>
      </c>
      <c r="I171" s="11" t="s">
        <v>3930</v>
      </c>
      <c r="J171" s="11" t="s">
        <v>3188</v>
      </c>
    </row>
    <row r="172" spans="2:10" x14ac:dyDescent="0.25">
      <c r="B172" s="304" t="s">
        <v>3270</v>
      </c>
      <c r="C172" s="161" t="s">
        <v>3185</v>
      </c>
      <c r="D172" s="161" t="e">
        <f ca="1">D157&amp;" - "&amp;G157</f>
        <v>#N/A</v>
      </c>
      <c r="E172" s="161" t="e">
        <f ca="1">(D157+G157)/2</f>
        <v>#N/A</v>
      </c>
      <c r="F172" s="306" t="e">
        <f ca="1">E172+E173</f>
        <v>#N/A</v>
      </c>
      <c r="H172" s="11">
        <f>IF(C43="Shotgun",1,0)</f>
        <v>0</v>
      </c>
      <c r="I172" s="11">
        <f>IF(G6="7# 12g Buckshot",1,0)+IF(G6="34# Flechettes",1,0)+IF(G6="2# 10g Blackpowder",1,0)</f>
        <v>0</v>
      </c>
      <c r="J172" s="11">
        <f>IF(AND(H172=1,I172=1),1,0)</f>
        <v>0</v>
      </c>
    </row>
    <row r="173" spans="2:10" x14ac:dyDescent="0.25">
      <c r="B173" s="304"/>
      <c r="C173" s="160" t="s">
        <v>3186</v>
      </c>
      <c r="D173" s="160" t="e">
        <f ca="1">C167&amp;" - "&amp;D167</f>
        <v>#N/A</v>
      </c>
      <c r="E173" s="160" t="e">
        <f ca="1">(C167+D167)/2</f>
        <v>#N/A</v>
      </c>
      <c r="F173" s="306"/>
    </row>
    <row r="174" spans="2:10" x14ac:dyDescent="0.25">
      <c r="B174" s="307" t="s">
        <v>3153</v>
      </c>
      <c r="C174" s="161" t="s">
        <v>3185</v>
      </c>
      <c r="D174" s="161" t="e">
        <f ca="1">J157&amp;" - "&amp;M157</f>
        <v>#N/A</v>
      </c>
      <c r="E174" s="161" t="e">
        <f ca="1">(J157+M157)/2</f>
        <v>#N/A</v>
      </c>
      <c r="F174" s="367" t="e">
        <f ca="1">E174+E175</f>
        <v>#N/A</v>
      </c>
    </row>
    <row r="175" spans="2:10" ht="16.5" thickBot="1" x14ac:dyDescent="0.3">
      <c r="B175" s="308"/>
      <c r="C175" s="165" t="s">
        <v>3186</v>
      </c>
      <c r="D175" s="165" t="e">
        <f ca="1">F167&amp;" - "&amp;G167</f>
        <v>#N/A</v>
      </c>
      <c r="E175" s="165" t="e">
        <f ca="1">(F167+G167)/2</f>
        <v>#N/A</v>
      </c>
      <c r="F175" s="310"/>
    </row>
    <row r="179" spans="2:6" ht="16.5" thickBot="1" x14ac:dyDescent="0.3"/>
    <row r="180" spans="2:6" x14ac:dyDescent="0.25">
      <c r="B180" s="195" t="s">
        <v>3191</v>
      </c>
      <c r="C180" s="196"/>
      <c r="D180" s="196"/>
      <c r="E180" s="197"/>
    </row>
    <row r="181" spans="2:6" s="18" customFormat="1" x14ac:dyDescent="0.25">
      <c r="B181" s="22" t="s">
        <v>3189</v>
      </c>
      <c r="C181" s="20">
        <v>95</v>
      </c>
      <c r="D181" s="20"/>
      <c r="E181" s="21"/>
    </row>
    <row r="182" spans="2:6" x14ac:dyDescent="0.25">
      <c r="B182" s="22" t="s">
        <v>2964</v>
      </c>
      <c r="C182" s="20">
        <f>COUNTIF(I3:J3,"Fast Shot")*-5</f>
        <v>0</v>
      </c>
      <c r="D182" s="20"/>
      <c r="E182" s="21"/>
    </row>
    <row r="183" spans="2:6" x14ac:dyDescent="0.25">
      <c r="B183" s="22" t="s">
        <v>3043</v>
      </c>
      <c r="C183" s="20">
        <f>COUNTIF(H6:H13,"Lazer Rifling")*5</f>
        <v>0</v>
      </c>
      <c r="D183" s="20"/>
      <c r="E183" s="21"/>
    </row>
    <row r="184" spans="2:6" x14ac:dyDescent="0.25">
      <c r="B184" s="22" t="s">
        <v>1800</v>
      </c>
      <c r="C184" s="20">
        <f ca="1">E49*-1</f>
        <v>-20</v>
      </c>
      <c r="D184" s="20" t="s">
        <v>1801</v>
      </c>
      <c r="E184" s="21">
        <f>G49*-1</f>
        <v>0</v>
      </c>
    </row>
    <row r="185" spans="2:6" ht="16.5" thickBot="1" x14ac:dyDescent="0.3">
      <c r="B185" s="23" t="s">
        <v>3132</v>
      </c>
      <c r="C185" s="24">
        <f ca="1">C181+C182+C183+C184</f>
        <v>75</v>
      </c>
      <c r="D185" s="24"/>
      <c r="E185" s="25">
        <f>C181+C182+C183+E184</f>
        <v>95</v>
      </c>
    </row>
    <row r="187" spans="2:6" ht="16.5" thickBot="1" x14ac:dyDescent="0.3"/>
    <row r="188" spans="2:6" x14ac:dyDescent="0.25">
      <c r="B188" s="195" t="s">
        <v>3192</v>
      </c>
      <c r="C188" s="196" t="s">
        <v>3920</v>
      </c>
      <c r="D188" s="196">
        <f>IF(E188&gt;0,F188,0)</f>
        <v>0</v>
      </c>
      <c r="E188" s="197">
        <f>COUNTIF(I22:I24,"Armor Class")</f>
        <v>0</v>
      </c>
      <c r="F188" s="11" t="e">
        <f>VLOOKUP("Armor Class",I22:J24,2,FALSE)</f>
        <v>#N/A</v>
      </c>
    </row>
    <row r="189" spans="2:6" x14ac:dyDescent="0.25">
      <c r="B189" s="200" t="s">
        <v>2113</v>
      </c>
      <c r="C189" s="20" t="str">
        <f>VLOOKUP(B22,ArmorList!J4:AH22,14,FALSE)</f>
        <v>5</v>
      </c>
      <c r="D189" s="20" t="str">
        <f>C189</f>
        <v>5</v>
      </c>
      <c r="E189" s="21"/>
    </row>
    <row r="190" spans="2:6" x14ac:dyDescent="0.25">
      <c r="B190" s="200" t="s">
        <v>2929</v>
      </c>
      <c r="C190" s="201">
        <f>G19</f>
        <v>5</v>
      </c>
      <c r="D190" s="201">
        <f>C190*2</f>
        <v>10</v>
      </c>
      <c r="E190" s="21"/>
    </row>
    <row r="191" spans="2:6" x14ac:dyDescent="0.25">
      <c r="B191" s="200" t="s">
        <v>3193</v>
      </c>
      <c r="C191" s="20">
        <v>5</v>
      </c>
      <c r="D191" s="20">
        <f>C191</f>
        <v>5</v>
      </c>
      <c r="E191" s="21"/>
    </row>
    <row r="192" spans="2:6" x14ac:dyDescent="0.25">
      <c r="B192" s="200" t="s">
        <v>2930</v>
      </c>
      <c r="C192" s="201">
        <f>H19</f>
        <v>5</v>
      </c>
      <c r="D192" s="201">
        <f>C192*1</f>
        <v>5</v>
      </c>
      <c r="E192" s="21"/>
    </row>
    <row r="193" spans="2:8" x14ac:dyDescent="0.25">
      <c r="B193" s="200" t="s">
        <v>2972</v>
      </c>
      <c r="C193" s="20">
        <f>COUNTIF(I19:J19,"Kamikaze")</f>
        <v>0</v>
      </c>
      <c r="D193" s="20"/>
      <c r="E193" s="21"/>
    </row>
    <row r="194" spans="2:8" x14ac:dyDescent="0.25">
      <c r="B194" s="22" t="s">
        <v>3195</v>
      </c>
      <c r="C194" s="20">
        <f>C59</f>
        <v>0</v>
      </c>
      <c r="D194" s="20">
        <f>C194*1</f>
        <v>0</v>
      </c>
      <c r="E194" s="21"/>
    </row>
    <row r="195" spans="2:8" s="18" customFormat="1" x14ac:dyDescent="0.25">
      <c r="B195" s="22" t="s">
        <v>3132</v>
      </c>
      <c r="C195" s="20"/>
      <c r="D195" s="20">
        <f>SUM(D188:D194)</f>
        <v>20</v>
      </c>
      <c r="E195" s="21"/>
    </row>
    <row r="196" spans="2:8" x14ac:dyDescent="0.25">
      <c r="B196" s="22"/>
      <c r="C196" s="20"/>
      <c r="D196" s="20"/>
      <c r="E196" s="21"/>
    </row>
    <row r="197" spans="2:8" x14ac:dyDescent="0.25">
      <c r="B197" s="22" t="s">
        <v>3013</v>
      </c>
      <c r="C197" s="20">
        <f>COUNTIF(H22:H29,"Dodger")</f>
        <v>0</v>
      </c>
      <c r="D197" s="20">
        <f>IF(C197=0,1,0)</f>
        <v>1</v>
      </c>
      <c r="E197" s="21" t="s">
        <v>3194</v>
      </c>
    </row>
    <row r="198" spans="2:8" s="18" customFormat="1" x14ac:dyDescent="0.25">
      <c r="B198" s="22" t="s">
        <v>3199</v>
      </c>
      <c r="C198" s="20"/>
      <c r="D198" s="20">
        <f>D195*D197</f>
        <v>20</v>
      </c>
      <c r="E198" s="21"/>
      <c r="F198" s="18" t="s">
        <v>3943</v>
      </c>
      <c r="G198" s="217">
        <f>C3</f>
        <v>5</v>
      </c>
      <c r="H198" s="217">
        <f>G198*2</f>
        <v>10</v>
      </c>
    </row>
    <row r="199" spans="2:8" x14ac:dyDescent="0.25">
      <c r="B199" s="22"/>
      <c r="C199" s="20"/>
      <c r="D199" s="20"/>
      <c r="E199" s="21"/>
      <c r="F199" s="11" t="s">
        <v>3017</v>
      </c>
      <c r="G199" s="11">
        <f>COUNTIF(H6:H13,"Sharpshooter")</f>
        <v>0</v>
      </c>
    </row>
    <row r="200" spans="2:8" x14ac:dyDescent="0.25">
      <c r="B200" s="200" t="s">
        <v>3202</v>
      </c>
      <c r="C200" s="20"/>
      <c r="D200" s="20">
        <f>ROUNDDOWN(D198*0.33,0)</f>
        <v>6</v>
      </c>
      <c r="E200" s="21" t="s">
        <v>3196</v>
      </c>
      <c r="G200" s="11">
        <f>IF(G199&gt;0,2,0)</f>
        <v>0</v>
      </c>
    </row>
    <row r="201" spans="2:8" x14ac:dyDescent="0.25">
      <c r="B201" s="200" t="s">
        <v>3203</v>
      </c>
      <c r="C201" s="20"/>
      <c r="D201" s="20">
        <f>ROUNDDOWN(D198*0.66,0)</f>
        <v>13</v>
      </c>
      <c r="E201" s="21" t="s">
        <v>3197</v>
      </c>
    </row>
    <row r="202" spans="2:8" x14ac:dyDescent="0.25">
      <c r="B202" s="200" t="s">
        <v>3204</v>
      </c>
      <c r="C202" s="20"/>
      <c r="D202" s="20">
        <f>ROUNDDOWN(D198*1,0)</f>
        <v>20</v>
      </c>
      <c r="E202" s="21" t="s">
        <v>3198</v>
      </c>
    </row>
    <row r="203" spans="2:8" x14ac:dyDescent="0.25">
      <c r="B203" s="22" t="s">
        <v>3456</v>
      </c>
      <c r="C203" s="20">
        <f ca="1">COUNTIF(E6:E10,"Ignore armor class")+COUNTIF(J49:K53,"Ignore Armor Class")</f>
        <v>0</v>
      </c>
      <c r="D203" s="20">
        <f ca="1">IF(C203&gt;=1,(1-0.333*C203),1)</f>
        <v>1</v>
      </c>
      <c r="E203" s="21"/>
    </row>
    <row r="204" spans="2:8" ht="16.5" thickBot="1" x14ac:dyDescent="0.3">
      <c r="B204" s="22"/>
      <c r="C204" s="20"/>
      <c r="D204" s="20"/>
      <c r="E204" s="21"/>
    </row>
    <row r="205" spans="2:8" ht="16.5" thickBot="1" x14ac:dyDescent="0.3">
      <c r="B205" s="198" t="s">
        <v>3205</v>
      </c>
      <c r="C205" s="199"/>
      <c r="D205" s="390">
        <f ca="1">MAX(VLOOKUP(G22,B200:D202,3,FALSE)*D203-G200-H198,0)</f>
        <v>0</v>
      </c>
      <c r="E205" s="25"/>
    </row>
    <row r="207" spans="2:8" ht="16.5" thickBot="1" x14ac:dyDescent="0.3"/>
    <row r="208" spans="2:8" x14ac:dyDescent="0.25">
      <c r="B208" s="195" t="s">
        <v>3207</v>
      </c>
      <c r="C208" s="196"/>
      <c r="D208" s="196"/>
      <c r="E208" s="202" t="s">
        <v>2930</v>
      </c>
      <c r="F208" s="203" t="s">
        <v>3208</v>
      </c>
    </row>
    <row r="209" spans="2:7" x14ac:dyDescent="0.25">
      <c r="B209" s="200" t="s">
        <v>2113</v>
      </c>
      <c r="C209" s="20">
        <f>COUNTIF(J56:K65,"Bonus Critical Resistance")</f>
        <v>0</v>
      </c>
      <c r="D209" s="274">
        <f>C209*5</f>
        <v>0</v>
      </c>
      <c r="E209" s="204">
        <v>1</v>
      </c>
      <c r="F209" s="205">
        <v>7</v>
      </c>
    </row>
    <row r="210" spans="2:7" x14ac:dyDescent="0.25">
      <c r="B210" s="22" t="s">
        <v>3003</v>
      </c>
      <c r="C210" s="20">
        <f>COUNTIF(H22:H29,"Man of Steel")</f>
        <v>0</v>
      </c>
      <c r="D210" s="274">
        <f>C210*3</f>
        <v>0</v>
      </c>
      <c r="E210" s="204">
        <v>2</v>
      </c>
      <c r="F210" s="205">
        <v>13</v>
      </c>
    </row>
    <row r="211" spans="2:7" x14ac:dyDescent="0.25">
      <c r="B211" s="22" t="s">
        <v>3206</v>
      </c>
      <c r="C211" s="20">
        <f>COUNTIF(H22:H29,"Nerves Of Steel")*10</f>
        <v>0</v>
      </c>
      <c r="D211" s="274">
        <f>IF(G211&gt;0,C211,0)</f>
        <v>0</v>
      </c>
      <c r="E211" s="204">
        <v>3</v>
      </c>
      <c r="F211" s="205">
        <v>19</v>
      </c>
      <c r="G211" s="11">
        <f>COUNTIF(D22:D24,"yes")</f>
        <v>0</v>
      </c>
    </row>
    <row r="212" spans="2:7" x14ac:dyDescent="0.25">
      <c r="B212" s="22" t="s">
        <v>2930</v>
      </c>
      <c r="C212" s="201">
        <f>H19</f>
        <v>5</v>
      </c>
      <c r="D212" s="274">
        <f>C212</f>
        <v>5</v>
      </c>
      <c r="E212" s="204">
        <v>4</v>
      </c>
      <c r="F212" s="205">
        <v>25</v>
      </c>
    </row>
    <row r="213" spans="2:7" ht="16.5" thickBot="1" x14ac:dyDescent="0.3">
      <c r="B213" s="22" t="s">
        <v>3209</v>
      </c>
      <c r="C213" s="20"/>
      <c r="D213" s="274">
        <f>VLOOKUP((D210+D212),E209:F223,2,FALSE)</f>
        <v>30</v>
      </c>
      <c r="E213" s="204">
        <v>5</v>
      </c>
      <c r="F213" s="205">
        <v>30</v>
      </c>
    </row>
    <row r="214" spans="2:7" ht="16.5" thickBot="1" x14ac:dyDescent="0.3">
      <c r="B214" s="22"/>
      <c r="C214" s="201">
        <f>(D213-C212)*2</f>
        <v>50</v>
      </c>
      <c r="D214" s="275">
        <f>D213+D211+D209+C215+C217</f>
        <v>30</v>
      </c>
      <c r="E214" s="204">
        <v>6</v>
      </c>
      <c r="F214" s="205">
        <v>35</v>
      </c>
    </row>
    <row r="215" spans="2:7" x14ac:dyDescent="0.25">
      <c r="B215" s="22" t="s">
        <v>3817</v>
      </c>
      <c r="C215" s="20">
        <f>IF(K19="Bubble",15,0)</f>
        <v>0</v>
      </c>
      <c r="D215" s="20"/>
      <c r="E215" s="204">
        <v>7</v>
      </c>
      <c r="F215" s="205">
        <v>39</v>
      </c>
    </row>
    <row r="216" spans="2:7" x14ac:dyDescent="0.25">
      <c r="B216" s="22" t="s">
        <v>3919</v>
      </c>
      <c r="C216" s="20">
        <f>COUNTIF(I22:I24,"Critical Resistance")</f>
        <v>0</v>
      </c>
      <c r="D216" s="20" t="e">
        <f>VLOOKUP("Critical Resistance",I22:J24,2,FALSE)</f>
        <v>#N/A</v>
      </c>
      <c r="E216" s="204">
        <v>8</v>
      </c>
      <c r="F216" s="205">
        <v>43</v>
      </c>
    </row>
    <row r="217" spans="2:7" x14ac:dyDescent="0.25">
      <c r="B217" s="22"/>
      <c r="C217" s="20">
        <f>IF(C216&gt;0,D216,0)</f>
        <v>0</v>
      </c>
      <c r="D217" s="20"/>
      <c r="E217" s="204">
        <v>9</v>
      </c>
      <c r="F217" s="205">
        <v>47</v>
      </c>
    </row>
    <row r="218" spans="2:7" ht="16.5" thickBot="1" x14ac:dyDescent="0.3">
      <c r="B218" s="23"/>
      <c r="C218" s="24"/>
      <c r="D218" s="24"/>
      <c r="E218" s="207">
        <v>10</v>
      </c>
      <c r="F218" s="208">
        <v>50</v>
      </c>
    </row>
    <row r="219" spans="2:7" s="18" customFormat="1" x14ac:dyDescent="0.25">
      <c r="B219" s="20"/>
      <c r="C219" s="20"/>
      <c r="D219" s="20"/>
      <c r="E219" s="204">
        <v>11</v>
      </c>
      <c r="F219" s="204">
        <v>53</v>
      </c>
    </row>
    <row r="220" spans="2:7" s="18" customFormat="1" x14ac:dyDescent="0.25">
      <c r="B220" s="20"/>
      <c r="C220" s="20"/>
      <c r="D220" s="20"/>
      <c r="E220" s="204">
        <v>12</v>
      </c>
      <c r="F220" s="204">
        <v>56</v>
      </c>
    </row>
    <row r="221" spans="2:7" s="18" customFormat="1" x14ac:dyDescent="0.25">
      <c r="B221" s="20"/>
      <c r="C221" s="20"/>
      <c r="D221" s="20"/>
      <c r="E221" s="204">
        <v>13</v>
      </c>
      <c r="F221" s="204">
        <v>59</v>
      </c>
    </row>
    <row r="222" spans="2:7" s="18" customFormat="1" x14ac:dyDescent="0.25">
      <c r="B222" s="20"/>
      <c r="C222" s="20"/>
      <c r="D222" s="20"/>
      <c r="E222" s="204"/>
      <c r="F222" s="204"/>
    </row>
    <row r="224" spans="2:7" ht="16.5" thickBot="1" x14ac:dyDescent="0.3"/>
    <row r="225" spans="2:5" x14ac:dyDescent="0.25">
      <c r="B225" s="195" t="s">
        <v>3216</v>
      </c>
      <c r="C225" s="196"/>
      <c r="D225" s="196"/>
      <c r="E225" s="197"/>
    </row>
    <row r="226" spans="2:5" s="18" customFormat="1" x14ac:dyDescent="0.25">
      <c r="B226" s="22" t="s">
        <v>2925</v>
      </c>
      <c r="C226" s="201">
        <f>C3</f>
        <v>5</v>
      </c>
      <c r="D226" s="20"/>
      <c r="E226" s="21"/>
    </row>
    <row r="227" spans="2:5" x14ac:dyDescent="0.25">
      <c r="B227" s="22" t="s">
        <v>2930</v>
      </c>
      <c r="C227" s="201">
        <f>H3</f>
        <v>5</v>
      </c>
      <c r="D227" s="20"/>
      <c r="E227" s="21"/>
    </row>
    <row r="228" spans="2:5" x14ac:dyDescent="0.25">
      <c r="B228" s="22" t="s">
        <v>2928</v>
      </c>
      <c r="C228" s="201">
        <f>F3</f>
        <v>5</v>
      </c>
      <c r="D228" s="20"/>
      <c r="E228" s="21"/>
    </row>
    <row r="229" spans="2:5" x14ac:dyDescent="0.25">
      <c r="B229" s="22" t="s">
        <v>3210</v>
      </c>
      <c r="C229" s="20">
        <f ca="1">COUNTIF(E6:E10,"More Criticals")+COUNTIF(J49:K53,"More Criticals")</f>
        <v>0</v>
      </c>
      <c r="D229" s="20">
        <f ca="1">C229*10</f>
        <v>0</v>
      </c>
      <c r="E229" s="21" t="s">
        <v>3214</v>
      </c>
    </row>
    <row r="230" spans="2:5" x14ac:dyDescent="0.25">
      <c r="B230" s="22" t="s">
        <v>3211</v>
      </c>
      <c r="C230" s="20">
        <f ca="1">COUNTIF(J43:K47,"No Criticals")</f>
        <v>0</v>
      </c>
      <c r="D230" s="20"/>
      <c r="E230" s="21" t="s">
        <v>3215</v>
      </c>
    </row>
    <row r="231" spans="2:5" x14ac:dyDescent="0.25">
      <c r="B231" s="22" t="s">
        <v>3212</v>
      </c>
      <c r="C231" s="20">
        <f ca="1">COUNTIF(J43:K47,"Critical Strike")</f>
        <v>1</v>
      </c>
      <c r="D231" s="20"/>
      <c r="E231" s="21" t="s">
        <v>3213</v>
      </c>
    </row>
    <row r="232" spans="2:5" x14ac:dyDescent="0.25">
      <c r="B232" s="22" t="s">
        <v>3022</v>
      </c>
      <c r="C232" s="20">
        <f>COUNTIF(F63,"Bloodmoon")</f>
        <v>0</v>
      </c>
      <c r="D232" s="20">
        <f>C232*3</f>
        <v>0</v>
      </c>
      <c r="E232" s="21"/>
    </row>
    <row r="233" spans="2:5" s="18" customFormat="1" x14ac:dyDescent="0.25">
      <c r="B233" s="22" t="s">
        <v>3478</v>
      </c>
      <c r="C233" s="20">
        <f>COUNTIF(F6,"Blood moon")</f>
        <v>0</v>
      </c>
      <c r="D233" s="20">
        <f>C233*20</f>
        <v>0</v>
      </c>
      <c r="E233" s="21"/>
    </row>
    <row r="234" spans="2:5" s="18" customFormat="1" x14ac:dyDescent="0.25">
      <c r="B234" s="22" t="s">
        <v>3928</v>
      </c>
      <c r="C234" s="20">
        <f>IF(E234&gt;0,D234,0)</f>
        <v>0</v>
      </c>
      <c r="D234" s="20" t="e">
        <f>VLOOKUP("Critical Chance",C9:D11,2,FALSE)</f>
        <v>#N/A</v>
      </c>
      <c r="E234" s="21">
        <f>COUNTIF(C9:C11,"Critical Chance")</f>
        <v>0</v>
      </c>
    </row>
    <row r="235" spans="2:5" x14ac:dyDescent="0.25">
      <c r="B235" s="164" t="s">
        <v>3217</v>
      </c>
      <c r="C235" s="272">
        <f ca="1">C227+C228*2+D232+D229+C226*2+D233+C234</f>
        <v>25</v>
      </c>
      <c r="D235" s="20"/>
      <c r="E235" s="21"/>
    </row>
    <row r="236" spans="2:5" ht="16.5" thickBot="1" x14ac:dyDescent="0.3">
      <c r="B236" s="209" t="s">
        <v>3218</v>
      </c>
      <c r="C236" s="219">
        <f ca="1">(21-C227)*C227/2+20+C235</f>
        <v>85</v>
      </c>
      <c r="D236" s="24"/>
      <c r="E236" s="25"/>
    </row>
    <row r="237" spans="2:5" s="18" customFormat="1" x14ac:dyDescent="0.25">
      <c r="B237" s="157"/>
      <c r="C237" s="218"/>
      <c r="D237" s="20"/>
      <c r="E237" s="20"/>
    </row>
    <row r="238" spans="2:5" s="18" customFormat="1" x14ac:dyDescent="0.25">
      <c r="B238" s="157" t="s">
        <v>3240</v>
      </c>
      <c r="C238" s="218">
        <f ca="1">(C236)*(100-D214)/100</f>
        <v>59.5</v>
      </c>
      <c r="D238" s="20">
        <f ca="1">MIN(100,C238)</f>
        <v>59.5</v>
      </c>
      <c r="E238" s="20"/>
    </row>
    <row r="239" spans="2:5" s="18" customFormat="1" x14ac:dyDescent="0.25">
      <c r="B239" s="157" t="s">
        <v>3241</v>
      </c>
      <c r="C239" s="206">
        <f ca="1">C235*(100-D214)/100</f>
        <v>17.5</v>
      </c>
      <c r="D239" s="20"/>
      <c r="E239" s="20"/>
    </row>
    <row r="240" spans="2:5" x14ac:dyDescent="0.25">
      <c r="C240" s="220"/>
    </row>
    <row r="241" spans="2:14" x14ac:dyDescent="0.25">
      <c r="C241" s="220"/>
    </row>
    <row r="243" spans="2:14" x14ac:dyDescent="0.25">
      <c r="B243" s="11" t="s">
        <v>3219</v>
      </c>
    </row>
    <row r="245" spans="2:14" ht="16.5" thickBot="1" x14ac:dyDescent="0.3"/>
    <row r="246" spans="2:14" ht="21.75" thickBot="1" x14ac:dyDescent="0.4">
      <c r="B246" s="319" t="s">
        <v>3220</v>
      </c>
      <c r="C246" s="320"/>
      <c r="D246" s="320"/>
      <c r="E246" s="320"/>
      <c r="F246" s="320"/>
      <c r="G246" s="320"/>
      <c r="H246" s="320"/>
      <c r="I246" s="320"/>
      <c r="J246" s="320"/>
      <c r="K246" s="320"/>
      <c r="L246" s="320"/>
      <c r="M246" s="320"/>
      <c r="N246" s="321"/>
    </row>
    <row r="247" spans="2:14" ht="21.75" thickBot="1" x14ac:dyDescent="0.4">
      <c r="B247" s="316" t="s">
        <v>3274</v>
      </c>
      <c r="C247" s="317"/>
      <c r="D247" s="317"/>
      <c r="E247" s="317"/>
      <c r="F247" s="317"/>
      <c r="G247" s="317"/>
      <c r="H247" s="318"/>
      <c r="I247" s="316" t="s">
        <v>3152</v>
      </c>
      <c r="J247" s="317"/>
      <c r="K247" s="317"/>
      <c r="L247" s="317"/>
      <c r="M247" s="317"/>
      <c r="N247" s="318"/>
    </row>
    <row r="248" spans="2:14" x14ac:dyDescent="0.25">
      <c r="B248" s="138"/>
      <c r="C248" s="135" t="s">
        <v>3141</v>
      </c>
      <c r="D248" s="154">
        <f ca="1">E43</f>
        <v>20</v>
      </c>
      <c r="E248" s="82"/>
      <c r="F248" s="150" t="s">
        <v>3151</v>
      </c>
      <c r="G248" s="154">
        <f ca="1">E44</f>
        <v>30</v>
      </c>
      <c r="H248" s="82"/>
      <c r="I248" s="135" t="s">
        <v>3156</v>
      </c>
      <c r="J248" s="154" t="e">
        <f ca="1">G43</f>
        <v>#N/A</v>
      </c>
      <c r="K248" s="189"/>
      <c r="L248" s="150" t="s">
        <v>3157</v>
      </c>
      <c r="M248" s="154" t="e">
        <f ca="1">G44</f>
        <v>#N/A</v>
      </c>
      <c r="N248" s="82"/>
    </row>
    <row r="249" spans="2:14" x14ac:dyDescent="0.25">
      <c r="B249" s="139"/>
      <c r="C249" s="136" t="s">
        <v>3142</v>
      </c>
      <c r="D249" s="152">
        <f ca="1">COUNTIF(J49:K53,"Bonus Ranged Damage")*2+COUNTIF(E6:E10,"Bonus Ranged Damage")*2</f>
        <v>0</v>
      </c>
      <c r="E249" s="83" t="s">
        <v>3402</v>
      </c>
      <c r="F249" s="105" t="s">
        <v>3142</v>
      </c>
      <c r="G249" s="152">
        <f ca="1">COUNTIF(J49:K53,"Bonus Ranged Damage")*2+COUNTIF(E6:E10,"Bonus Ranged Damage")*2</f>
        <v>0</v>
      </c>
      <c r="H249" s="83" t="s">
        <v>3402</v>
      </c>
      <c r="I249" s="136" t="s">
        <v>3142</v>
      </c>
      <c r="J249" s="152">
        <f ca="1">COUNTIF(J49:K53,"Bonus Ranged Damage")*2+COUNTIF(E6:E10,"Bonus Ranged Damage")*2</f>
        <v>0</v>
      </c>
      <c r="K249" s="83" t="s">
        <v>3402</v>
      </c>
      <c r="L249" s="105" t="s">
        <v>3142</v>
      </c>
      <c r="M249" s="152">
        <f ca="1">COUNTIF(J49:K53,"Bonus Ranged Damage")*2+COUNTIF(E6:E10,"Bonus Ranged Damage")*2</f>
        <v>0</v>
      </c>
      <c r="N249" s="83" t="s">
        <v>3402</v>
      </c>
    </row>
    <row r="250" spans="2:14" x14ac:dyDescent="0.25">
      <c r="B250" s="139"/>
      <c r="C250" s="136" t="s">
        <v>3143</v>
      </c>
      <c r="D250" s="152">
        <f ca="1">VLOOKUP(C47,B76:P81,15,FALSE)</f>
        <v>7</v>
      </c>
      <c r="E250" s="239">
        <f ca="1">ROUNDDOWN(D250*(100-calculations!N598)/100,0)</f>
        <v>4</v>
      </c>
      <c r="F250" s="105" t="s">
        <v>3143</v>
      </c>
      <c r="G250" s="152">
        <f ca="1">VLOOKUP(C47,B76:P81,15,FALSE)</f>
        <v>7</v>
      </c>
      <c r="H250" s="238">
        <f ca="1">E250</f>
        <v>4</v>
      </c>
      <c r="I250" s="136" t="s">
        <v>3143</v>
      </c>
      <c r="J250" s="152">
        <f ca="1">VLOOKUP(C47,B76:P81,15,FALSE)</f>
        <v>7</v>
      </c>
      <c r="K250" s="240">
        <f ca="1">E250</f>
        <v>4</v>
      </c>
      <c r="L250" s="105" t="s">
        <v>3143</v>
      </c>
      <c r="M250" s="152">
        <f ca="1">VLOOKUP(C47,B76:P81,15,FALSE)</f>
        <v>7</v>
      </c>
      <c r="N250" s="238">
        <f ca="1">E250</f>
        <v>4</v>
      </c>
    </row>
    <row r="251" spans="2:14" x14ac:dyDescent="0.25">
      <c r="B251" s="139"/>
      <c r="C251" s="136" t="s">
        <v>3145</v>
      </c>
      <c r="D251" s="152">
        <f ca="1">VLOOKUP(C47,B70:P75,15,FALSE)</f>
        <v>60</v>
      </c>
      <c r="E251" s="239">
        <f ca="1">ROUNDDOWN(D251*(100-calculations!N598)/100,0)</f>
        <v>36</v>
      </c>
      <c r="F251" s="105" t="s">
        <v>3145</v>
      </c>
      <c r="G251" s="152">
        <f ca="1">VLOOKUP(C47,B70:P75,15,FALSE)</f>
        <v>60</v>
      </c>
      <c r="H251" s="238">
        <f ca="1">E251</f>
        <v>36</v>
      </c>
      <c r="I251" s="136" t="s">
        <v>3145</v>
      </c>
      <c r="J251" s="152">
        <f ca="1">VLOOKUP(C47,B70:P75,15,FALSE)</f>
        <v>60</v>
      </c>
      <c r="K251" s="240">
        <f ca="1">E251</f>
        <v>36</v>
      </c>
      <c r="L251" s="105" t="s">
        <v>3145</v>
      </c>
      <c r="M251" s="152">
        <f ca="1">VLOOKUP(C47,B70:P75,15,FALSE)</f>
        <v>60</v>
      </c>
      <c r="N251" s="238">
        <f ca="1">E251</f>
        <v>36</v>
      </c>
    </row>
    <row r="252" spans="2:14" x14ac:dyDescent="0.25">
      <c r="B252" s="139"/>
      <c r="C252" s="136" t="s">
        <v>3146</v>
      </c>
      <c r="D252" s="152">
        <f ca="1">D248+D249-D250</f>
        <v>13</v>
      </c>
      <c r="E252" s="83">
        <f ca="1">D248+D249-E250</f>
        <v>16</v>
      </c>
      <c r="F252" s="105" t="s">
        <v>3146</v>
      </c>
      <c r="G252" s="152">
        <f ca="1">G248+G249-G250</f>
        <v>23</v>
      </c>
      <c r="H252" s="83">
        <f ca="1">G248+G249-H250</f>
        <v>26</v>
      </c>
      <c r="I252" s="136" t="s">
        <v>3146</v>
      </c>
      <c r="J252" s="152" t="e">
        <f ca="1">J248+J249-J250</f>
        <v>#N/A</v>
      </c>
      <c r="K252" s="83" t="e">
        <f ca="1">J248+J249-K250</f>
        <v>#N/A</v>
      </c>
      <c r="L252" s="105" t="s">
        <v>3146</v>
      </c>
      <c r="M252" s="152" t="e">
        <f ca="1">M248+M249-M250</f>
        <v>#N/A</v>
      </c>
      <c r="N252" s="83" t="e">
        <f ca="1">M248+M249-N250</f>
        <v>#N/A</v>
      </c>
    </row>
    <row r="253" spans="2:14" x14ac:dyDescent="0.25">
      <c r="B253" s="139"/>
      <c r="C253" s="136" t="s">
        <v>3147</v>
      </c>
      <c r="D253" s="152">
        <f ca="1">D252*(100-D251)/100</f>
        <v>5.2</v>
      </c>
      <c r="E253" s="182">
        <f ca="1">E252*(100-E251)/100</f>
        <v>10.24</v>
      </c>
      <c r="F253" s="105" t="s">
        <v>3159</v>
      </c>
      <c r="G253" s="152">
        <f ca="1">G252*(100-G251)/100</f>
        <v>9.1999999999999993</v>
      </c>
      <c r="H253" s="182">
        <f ca="1">H252*(100-H251)/100</f>
        <v>16.64</v>
      </c>
      <c r="I253" s="136" t="s">
        <v>3158</v>
      </c>
      <c r="J253" s="152" t="e">
        <f ca="1">J252*(100-J251)/100</f>
        <v>#N/A</v>
      </c>
      <c r="K253" s="182" t="e">
        <f ca="1">K252*(100-K251)/100</f>
        <v>#N/A</v>
      </c>
      <c r="L253" s="105" t="s">
        <v>3160</v>
      </c>
      <c r="M253" s="152" t="e">
        <f ca="1">M252*(100-M251)/100</f>
        <v>#N/A</v>
      </c>
      <c r="N253" s="182" t="e">
        <f ca="1">N252*(100-N251)/100</f>
        <v>#N/A</v>
      </c>
    </row>
    <row r="254" spans="2:14" x14ac:dyDescent="0.25">
      <c r="B254" s="139"/>
      <c r="C254" s="136" t="s">
        <v>3150</v>
      </c>
      <c r="D254" s="152" t="str">
        <f ca="1">E52</f>
        <v>1</v>
      </c>
      <c r="E254" s="83"/>
      <c r="F254" s="105" t="s">
        <v>3150</v>
      </c>
      <c r="G254" s="152" t="str">
        <f ca="1">E52</f>
        <v>1</v>
      </c>
      <c r="H254" s="83"/>
      <c r="I254" s="136" t="s">
        <v>3161</v>
      </c>
      <c r="J254" s="152">
        <f>G52</f>
        <v>1</v>
      </c>
      <c r="K254" s="190"/>
      <c r="L254" s="105" t="s">
        <v>3161</v>
      </c>
      <c r="M254" s="152">
        <f>G52</f>
        <v>1</v>
      </c>
      <c r="N254" s="83"/>
    </row>
    <row r="255" spans="2:14" x14ac:dyDescent="0.25">
      <c r="B255" s="140" t="s">
        <v>1762</v>
      </c>
      <c r="C255" s="136" t="s">
        <v>3148</v>
      </c>
      <c r="D255" s="244">
        <f ca="1">$D$253*G86*$D$254*$D$263/100+$E$253*G86*$D$254*$E$263/100</f>
        <v>14.423955000000001</v>
      </c>
      <c r="E255" s="153"/>
      <c r="F255" s="105" t="s">
        <v>3148</v>
      </c>
      <c r="G255" s="244">
        <f ca="1">$G$253*G86*$G$254*$G$263/100+$H$253*G86*$G$254*$H$263/100</f>
        <v>25.292504999999998</v>
      </c>
      <c r="H255" s="153"/>
      <c r="I255" s="136" t="s">
        <v>3148</v>
      </c>
      <c r="J255" s="244" t="e">
        <f ca="1">$J$253*G86*$J$254*$J$263/100+$K$253*$J$254*$K$263/100*G86</f>
        <v>#N/A</v>
      </c>
      <c r="K255" s="156"/>
      <c r="L255" s="105" t="s">
        <v>3148</v>
      </c>
      <c r="M255" s="244" t="e">
        <f ca="1">$M$253*G86*$M$254*$M$263/100+$N$253*$M$254*G86*$N$263/100</f>
        <v>#N/A</v>
      </c>
      <c r="N255" s="153"/>
    </row>
    <row r="256" spans="2:14" x14ac:dyDescent="0.25">
      <c r="B256" s="140" t="s">
        <v>1765</v>
      </c>
      <c r="C256" s="136" t="s">
        <v>3148</v>
      </c>
      <c r="D256" s="244">
        <f t="shared" ref="D256:D261" ca="1" si="27">$D$253*G87*$D$254*$D$263/100+$E$253*G87*$D$254*$E$263/100</f>
        <v>0</v>
      </c>
      <c r="E256" s="153"/>
      <c r="F256" s="105" t="s">
        <v>3148</v>
      </c>
      <c r="G256" s="244">
        <f t="shared" ref="G256:G261" ca="1" si="28">$G$253*G87*$G$254*$G$263/100+$H$253*G87*$G$254*$H$263/100</f>
        <v>0</v>
      </c>
      <c r="H256" s="153"/>
      <c r="I256" s="136" t="s">
        <v>3148</v>
      </c>
      <c r="J256" s="244" t="e">
        <f t="shared" ref="J256:J261" ca="1" si="29">$J$253*G87*$J$254*$J$263/100+$K$253*$J$254*$K$263/100*G87</f>
        <v>#N/A</v>
      </c>
      <c r="K256" s="156"/>
      <c r="L256" s="105" t="s">
        <v>3148</v>
      </c>
      <c r="M256" s="244" t="e">
        <f t="shared" ref="M256:M261" ca="1" si="30">$M$253*G87*$M$254*$M$263/100+$N$253*$M$254*G87*$N$263/100</f>
        <v>#N/A</v>
      </c>
      <c r="N256" s="153"/>
    </row>
    <row r="257" spans="2:14" x14ac:dyDescent="0.25">
      <c r="B257" s="140" t="s">
        <v>1724</v>
      </c>
      <c r="C257" s="136" t="s">
        <v>3148</v>
      </c>
      <c r="D257" s="244">
        <f t="shared" ca="1" si="27"/>
        <v>0</v>
      </c>
      <c r="E257" s="153"/>
      <c r="F257" s="105" t="s">
        <v>3148</v>
      </c>
      <c r="G257" s="244">
        <f t="shared" ca="1" si="28"/>
        <v>0</v>
      </c>
      <c r="H257" s="153"/>
      <c r="I257" s="136" t="s">
        <v>3148</v>
      </c>
      <c r="J257" s="244" t="e">
        <f t="shared" ca="1" si="29"/>
        <v>#N/A</v>
      </c>
      <c r="K257" s="156"/>
      <c r="L257" s="105" t="s">
        <v>3148</v>
      </c>
      <c r="M257" s="244" t="e">
        <f t="shared" ca="1" si="30"/>
        <v>#N/A</v>
      </c>
      <c r="N257" s="153"/>
    </row>
    <row r="258" spans="2:14" x14ac:dyDescent="0.25">
      <c r="B258" s="140" t="s">
        <v>1766</v>
      </c>
      <c r="C258" s="136" t="s">
        <v>3148</v>
      </c>
      <c r="D258" s="244">
        <f t="shared" ca="1" si="27"/>
        <v>0</v>
      </c>
      <c r="E258" s="153"/>
      <c r="F258" s="105" t="s">
        <v>3148</v>
      </c>
      <c r="G258" s="244">
        <f t="shared" ca="1" si="28"/>
        <v>0</v>
      </c>
      <c r="H258" s="153"/>
      <c r="I258" s="136" t="s">
        <v>3148</v>
      </c>
      <c r="J258" s="244" t="e">
        <f t="shared" ca="1" si="29"/>
        <v>#N/A</v>
      </c>
      <c r="K258" s="156"/>
      <c r="L258" s="105" t="s">
        <v>3148</v>
      </c>
      <c r="M258" s="244" t="e">
        <f t="shared" ca="1" si="30"/>
        <v>#N/A</v>
      </c>
      <c r="N258" s="153"/>
    </row>
    <row r="259" spans="2:14" x14ac:dyDescent="0.25">
      <c r="B259" s="140" t="s">
        <v>1763</v>
      </c>
      <c r="C259" s="136" t="s">
        <v>3148</v>
      </c>
      <c r="D259" s="244">
        <f t="shared" ca="1" si="27"/>
        <v>0</v>
      </c>
      <c r="E259" s="153"/>
      <c r="F259" s="105" t="s">
        <v>3148</v>
      </c>
      <c r="G259" s="244">
        <f t="shared" ca="1" si="28"/>
        <v>0</v>
      </c>
      <c r="H259" s="153"/>
      <c r="I259" s="136" t="s">
        <v>3148</v>
      </c>
      <c r="J259" s="244" t="e">
        <f t="shared" ca="1" si="29"/>
        <v>#N/A</v>
      </c>
      <c r="K259" s="156"/>
      <c r="L259" s="105" t="s">
        <v>3148</v>
      </c>
      <c r="M259" s="244" t="e">
        <f t="shared" ca="1" si="30"/>
        <v>#N/A</v>
      </c>
      <c r="N259" s="153"/>
    </row>
    <row r="260" spans="2:14" x14ac:dyDescent="0.25">
      <c r="B260" s="140" t="s">
        <v>1764</v>
      </c>
      <c r="C260" s="136" t="s">
        <v>3148</v>
      </c>
      <c r="D260" s="244">
        <f t="shared" ca="1" si="27"/>
        <v>0</v>
      </c>
      <c r="E260" s="153"/>
      <c r="F260" s="105" t="s">
        <v>3148</v>
      </c>
      <c r="G260" s="244">
        <f t="shared" ca="1" si="28"/>
        <v>0</v>
      </c>
      <c r="H260" s="153"/>
      <c r="I260" s="136" t="s">
        <v>3148</v>
      </c>
      <c r="J260" s="244" t="e">
        <f t="shared" ca="1" si="29"/>
        <v>#N/A</v>
      </c>
      <c r="K260" s="156"/>
      <c r="L260" s="105" t="s">
        <v>3148</v>
      </c>
      <c r="M260" s="244" t="e">
        <f t="shared" ca="1" si="30"/>
        <v>#N/A</v>
      </c>
      <c r="N260" s="153"/>
    </row>
    <row r="261" spans="2:14" x14ac:dyDescent="0.25">
      <c r="B261" s="140" t="s">
        <v>2659</v>
      </c>
      <c r="C261" s="136" t="s">
        <v>3148</v>
      </c>
      <c r="D261" s="244">
        <f t="shared" ca="1" si="27"/>
        <v>0</v>
      </c>
      <c r="E261" s="153"/>
      <c r="F261" s="105" t="s">
        <v>3148</v>
      </c>
      <c r="G261" s="244">
        <f t="shared" ca="1" si="28"/>
        <v>0</v>
      </c>
      <c r="H261" s="153"/>
      <c r="I261" s="136" t="s">
        <v>3148</v>
      </c>
      <c r="J261" s="244" t="e">
        <f t="shared" ca="1" si="29"/>
        <v>#N/A</v>
      </c>
      <c r="K261" s="156"/>
      <c r="L261" s="105" t="s">
        <v>3148</v>
      </c>
      <c r="M261" s="244" t="e">
        <f t="shared" ca="1" si="30"/>
        <v>#N/A</v>
      </c>
      <c r="N261" s="153"/>
    </row>
    <row r="262" spans="2:14" ht="16.5" thickBot="1" x14ac:dyDescent="0.3">
      <c r="B262" s="141"/>
      <c r="C262" s="241" t="s">
        <v>3154</v>
      </c>
      <c r="D262" s="242">
        <f ca="1">ROUNDDOWN(SUM(D255:D261),0)</f>
        <v>14</v>
      </c>
      <c r="F262" s="109" t="s">
        <v>3155</v>
      </c>
      <c r="G262" s="242">
        <f ca="1">ROUNDDOWN(SUM(G255:G261),0)</f>
        <v>25</v>
      </c>
      <c r="I262" s="241" t="s">
        <v>3154</v>
      </c>
      <c r="J262" s="242" t="e">
        <f ca="1">ROUNDDOWN(SUM(J255:J261),0)</f>
        <v>#N/A</v>
      </c>
      <c r="L262" s="109" t="s">
        <v>3155</v>
      </c>
      <c r="M262" s="242" t="e">
        <f ca="1">ROUNDDOWN(SUM(M255:M261),0)</f>
        <v>#N/A</v>
      </c>
    </row>
    <row r="263" spans="2:14" x14ac:dyDescent="0.25">
      <c r="C263" s="12" t="s">
        <v>3403</v>
      </c>
      <c r="D263" s="243">
        <f ca="1">calculations!M600</f>
        <v>94.15</v>
      </c>
      <c r="E263" s="243">
        <f ca="1">calculations!Q598</f>
        <v>5.8500000000000005</v>
      </c>
      <c r="F263" s="12"/>
      <c r="G263" s="243">
        <f ca="1">D263</f>
        <v>94.15</v>
      </c>
      <c r="H263" s="243">
        <f ca="1">E263</f>
        <v>5.8500000000000005</v>
      </c>
      <c r="I263" s="12"/>
      <c r="J263" s="243">
        <f ca="1">D263</f>
        <v>94.15</v>
      </c>
      <c r="K263" s="243">
        <f ca="1">E263</f>
        <v>5.8500000000000005</v>
      </c>
      <c r="L263" s="12"/>
      <c r="M263" s="243">
        <f ca="1">D263</f>
        <v>94.15</v>
      </c>
      <c r="N263" s="243">
        <f ca="1">E263</f>
        <v>5.8500000000000005</v>
      </c>
    </row>
    <row r="265" spans="2:14" x14ac:dyDescent="0.25">
      <c r="B265" s="11" t="s">
        <v>3222</v>
      </c>
      <c r="C265" s="11" t="s">
        <v>3225</v>
      </c>
      <c r="D265" s="11" t="s">
        <v>3226</v>
      </c>
      <c r="E265" s="11" t="s">
        <v>3224</v>
      </c>
      <c r="F265" s="11" t="s">
        <v>3227</v>
      </c>
      <c r="G265" s="11" t="s">
        <v>3175</v>
      </c>
    </row>
    <row r="266" spans="2:14" x14ac:dyDescent="0.25">
      <c r="B266" s="11" t="s">
        <v>3269</v>
      </c>
      <c r="C266" s="11" t="str">
        <f ca="1">D262&amp;"  - "&amp;G262</f>
        <v>14  - 25</v>
      </c>
      <c r="D266" s="11">
        <f ca="1">(D262+G262)/2</f>
        <v>19.5</v>
      </c>
      <c r="E266" s="11" t="str">
        <f ca="1">C276&amp;"  - "&amp;D276</f>
        <v>21  - 37</v>
      </c>
      <c r="F266" s="11">
        <f ca="1">(C276+D276)/2</f>
        <v>29</v>
      </c>
      <c r="G266" s="11">
        <f ca="1">D266+F266</f>
        <v>48.5</v>
      </c>
    </row>
    <row r="267" spans="2:14" x14ac:dyDescent="0.25">
      <c r="B267" s="11" t="s">
        <v>3221</v>
      </c>
      <c r="C267" s="18" t="e">
        <f ca="1">J262&amp;"  - "&amp;M262</f>
        <v>#N/A</v>
      </c>
      <c r="D267" s="11" t="e">
        <f ca="1">(J262+M262)/2</f>
        <v>#N/A</v>
      </c>
      <c r="E267" s="11" t="e">
        <f ca="1">F276&amp;"  - "&amp;G276</f>
        <v>#N/A</v>
      </c>
      <c r="F267" s="11" t="e">
        <f ca="1">(F276+G276)/2</f>
        <v>#N/A</v>
      </c>
      <c r="G267" s="18" t="e">
        <f ca="1">D267+F267</f>
        <v>#N/A</v>
      </c>
    </row>
    <row r="268" spans="2:14" x14ac:dyDescent="0.25">
      <c r="H268" s="11" t="s">
        <v>2768</v>
      </c>
    </row>
    <row r="269" spans="2:14" x14ac:dyDescent="0.25">
      <c r="B269" s="18" t="s">
        <v>3164</v>
      </c>
      <c r="C269" s="18"/>
      <c r="D269" s="18"/>
      <c r="E269" s="18"/>
      <c r="F269" s="18"/>
      <c r="G269" s="18"/>
    </row>
    <row r="270" spans="2:14" x14ac:dyDescent="0.25">
      <c r="B270" s="18"/>
      <c r="C270" s="18"/>
      <c r="D270" s="18"/>
      <c r="E270" s="18"/>
      <c r="F270" s="18"/>
      <c r="G270" s="18"/>
    </row>
    <row r="271" spans="2:14" x14ac:dyDescent="0.25">
      <c r="B271" s="18" t="s">
        <v>3165</v>
      </c>
      <c r="C271" s="18">
        <f ca="1">D255</f>
        <v>14.423955000000001</v>
      </c>
      <c r="D271" s="18">
        <f ca="1">G255</f>
        <v>25.292504999999998</v>
      </c>
      <c r="E271" s="18" t="s">
        <v>3166</v>
      </c>
      <c r="F271" s="18" t="e">
        <f ca="1">J255</f>
        <v>#N/A</v>
      </c>
      <c r="G271" s="18" t="e">
        <f ca="1">M255</f>
        <v>#N/A</v>
      </c>
    </row>
    <row r="272" spans="2:14" x14ac:dyDescent="0.25">
      <c r="B272" s="149" t="s">
        <v>3168</v>
      </c>
      <c r="C272" s="18">
        <f>C49</f>
        <v>0</v>
      </c>
      <c r="D272" s="18"/>
      <c r="E272" s="18"/>
      <c r="F272" s="18"/>
      <c r="G272" s="18"/>
    </row>
    <row r="273" spans="1:9" x14ac:dyDescent="0.25">
      <c r="B273" s="18" t="s">
        <v>3169</v>
      </c>
      <c r="C273" s="18" t="str">
        <f>C58</f>
        <v>150</v>
      </c>
      <c r="D273" s="18"/>
      <c r="E273" s="18"/>
      <c r="F273" s="18"/>
      <c r="G273" s="18"/>
    </row>
    <row r="274" spans="1:9" x14ac:dyDescent="0.25">
      <c r="B274" s="18" t="s">
        <v>3170</v>
      </c>
      <c r="C274" s="18">
        <f ca="1">COUNTIF(E6:E10,"Hemorrhage")*20+COUNTIF(J49:K53,"Hemorrhage")*20</f>
        <v>0</v>
      </c>
      <c r="D274" s="18"/>
      <c r="E274" s="18"/>
      <c r="F274" s="18"/>
      <c r="G274" s="18"/>
    </row>
    <row r="275" spans="1:9" x14ac:dyDescent="0.25">
      <c r="B275" s="18" t="s">
        <v>3171</v>
      </c>
      <c r="C275" s="18">
        <f ca="1">C272+C273+C274</f>
        <v>150</v>
      </c>
      <c r="D275" s="18"/>
      <c r="E275" s="18"/>
      <c r="F275" s="18"/>
      <c r="G275" s="18"/>
    </row>
    <row r="276" spans="1:9" x14ac:dyDescent="0.25">
      <c r="B276" s="149" t="s">
        <v>3223</v>
      </c>
      <c r="C276" s="18">
        <f ca="1">ROUNDDOWN(C275*C271/100,0)</f>
        <v>21</v>
      </c>
      <c r="D276" s="18">
        <f ca="1">ROUNDDOWN(D271*C275/100,0)</f>
        <v>37</v>
      </c>
      <c r="E276" s="18"/>
      <c r="F276" s="18" t="e">
        <f ca="1">ROUNDDOWN(C275*F271/100,0)</f>
        <v>#N/A</v>
      </c>
      <c r="G276" s="18" t="e">
        <f ca="1">ROUNDDOWN(C275*G271/100,0)</f>
        <v>#N/A</v>
      </c>
    </row>
    <row r="277" spans="1:9" s="18" customFormat="1" x14ac:dyDescent="0.25">
      <c r="B277" s="183"/>
    </row>
    <row r="278" spans="1:9" s="18" customFormat="1" x14ac:dyDescent="0.25">
      <c r="B278" s="183"/>
      <c r="C278" s="18" t="s">
        <v>3263</v>
      </c>
      <c r="D278" s="18" t="s">
        <v>3264</v>
      </c>
      <c r="E278" s="18" t="s">
        <v>3265</v>
      </c>
    </row>
    <row r="279" spans="1:9" s="18" customFormat="1" x14ac:dyDescent="0.25">
      <c r="A279" s="18">
        <v>0</v>
      </c>
      <c r="B279" s="183" t="s">
        <v>3262</v>
      </c>
      <c r="C279" s="18">
        <f ca="1">ROUNDDOWN(C271*C296*C275/100,0)</f>
        <v>25</v>
      </c>
      <c r="D279" s="18">
        <f ca="1">ROUNDDOWN(D271*C296*C275/100,)</f>
        <v>44</v>
      </c>
      <c r="E279" s="18">
        <f ca="1">(C279+D279)/2</f>
        <v>34.5</v>
      </c>
    </row>
    <row r="280" spans="1:9" s="18" customFormat="1" x14ac:dyDescent="0.25">
      <c r="A280" s="18">
        <v>1</v>
      </c>
      <c r="B280" s="183" t="s">
        <v>3262</v>
      </c>
      <c r="C280" s="18" t="e">
        <f ca="1">ROUNDDOWN(F271*C296*C275/100,0)</f>
        <v>#N/A</v>
      </c>
      <c r="D280" s="18" t="e">
        <f ca="1">ROUNDDOWN(G271*C296*C275/100,)</f>
        <v>#N/A</v>
      </c>
      <c r="E280" s="18" t="e">
        <f ca="1">(C280+D280)/2</f>
        <v>#N/A</v>
      </c>
    </row>
    <row r="282" spans="1:9" x14ac:dyDescent="0.25">
      <c r="B282" s="11" t="s">
        <v>3458</v>
      </c>
      <c r="C282" s="11">
        <f ca="1">MIN(COUNTIF(E6:E10,"Slaughter Shot")+COUNTIF(J49:K53,"Slaughter Shot"),5)</f>
        <v>0</v>
      </c>
      <c r="D282" s="11">
        <f ca="1">C282*20</f>
        <v>0</v>
      </c>
      <c r="E282" s="11">
        <f ca="1">(100+D282)/100</f>
        <v>1</v>
      </c>
      <c r="F282" s="11">
        <f ca="1">IF(C282&gt;=1,E282,1)</f>
        <v>1</v>
      </c>
    </row>
    <row r="284" spans="1:9" x14ac:dyDescent="0.25">
      <c r="B284" s="11" t="s">
        <v>3228</v>
      </c>
    </row>
    <row r="286" spans="1:9" x14ac:dyDescent="0.25">
      <c r="B286" s="210" t="s">
        <v>3229</v>
      </c>
      <c r="C286" s="210">
        <v>120</v>
      </c>
      <c r="D286" s="210">
        <v>0</v>
      </c>
      <c r="E286" s="210">
        <v>0</v>
      </c>
      <c r="F286" s="210" t="s">
        <v>3230</v>
      </c>
      <c r="G286" s="210" t="s">
        <v>3230</v>
      </c>
      <c r="H286" s="210" t="s">
        <v>3230</v>
      </c>
      <c r="I286" s="210">
        <v>0</v>
      </c>
    </row>
    <row r="287" spans="1:9" x14ac:dyDescent="0.25">
      <c r="B287" s="210" t="s">
        <v>3231</v>
      </c>
      <c r="C287" s="210">
        <v>125</v>
      </c>
      <c r="D287" s="210">
        <v>0</v>
      </c>
      <c r="E287" s="210">
        <v>0</v>
      </c>
      <c r="F287" s="210" t="s">
        <v>3230</v>
      </c>
      <c r="G287" s="210" t="s">
        <v>3230</v>
      </c>
      <c r="H287" s="210" t="s">
        <v>3230</v>
      </c>
      <c r="I287" s="210">
        <v>0</v>
      </c>
    </row>
    <row r="288" spans="1:9" x14ac:dyDescent="0.25">
      <c r="B288" s="210" t="s">
        <v>3232</v>
      </c>
      <c r="C288" s="210">
        <v>130</v>
      </c>
      <c r="D288" s="210">
        <v>0</v>
      </c>
      <c r="E288" s="210">
        <v>0</v>
      </c>
      <c r="F288" s="210" t="s">
        <v>3230</v>
      </c>
      <c r="G288" s="210" t="s">
        <v>3230</v>
      </c>
      <c r="H288" s="210" t="s">
        <v>3230</v>
      </c>
      <c r="I288" s="210">
        <v>0</v>
      </c>
    </row>
    <row r="289" spans="2:10" x14ac:dyDescent="0.25">
      <c r="B289" s="210" t="s">
        <v>3233</v>
      </c>
      <c r="C289" s="210">
        <v>135</v>
      </c>
      <c r="D289" s="210">
        <v>0</v>
      </c>
      <c r="E289" s="210">
        <v>0</v>
      </c>
      <c r="F289" s="210" t="s">
        <v>3234</v>
      </c>
      <c r="G289" s="210" t="s">
        <v>3235</v>
      </c>
      <c r="H289" s="210" t="s">
        <v>3230</v>
      </c>
      <c r="I289" s="210">
        <v>0</v>
      </c>
    </row>
    <row r="290" spans="2:10" x14ac:dyDescent="0.25">
      <c r="B290" s="210" t="s">
        <v>3236</v>
      </c>
      <c r="C290" s="210">
        <v>140</v>
      </c>
      <c r="D290" s="210">
        <v>0</v>
      </c>
      <c r="E290" s="210" t="e">
        <f>ROUNDDOWN((30+(30*(55- ((21 -#REF!) *#REF!) / 2)) / 45), 0)</f>
        <v>#REF!</v>
      </c>
      <c r="F290" s="210" t="s">
        <v>3234</v>
      </c>
      <c r="G290" s="210" t="s">
        <v>3235</v>
      </c>
      <c r="H290" s="210" t="s">
        <v>3230</v>
      </c>
      <c r="I290" s="210">
        <v>0</v>
      </c>
    </row>
    <row r="291" spans="2:10" x14ac:dyDescent="0.25">
      <c r="B291" s="210" t="s">
        <v>3237</v>
      </c>
      <c r="C291" s="210">
        <v>150</v>
      </c>
      <c r="D291" s="210">
        <v>0</v>
      </c>
      <c r="E291" s="210" t="e">
        <f>ROUNDDOWN((30+(30*(55- ((21 -#REF!) *#REF!) / 2)) / 45), 0)</f>
        <v>#REF!</v>
      </c>
      <c r="F291" s="210" t="s">
        <v>3234</v>
      </c>
      <c r="G291" s="210" t="s">
        <v>3235</v>
      </c>
      <c r="H291" s="210" t="s">
        <v>3230</v>
      </c>
      <c r="I291" s="210">
        <v>0</v>
      </c>
    </row>
    <row r="292" spans="2:10" x14ac:dyDescent="0.25">
      <c r="B292" s="11" t="s">
        <v>1814</v>
      </c>
      <c r="C292" s="11">
        <f ca="1">COUNTIF(J43:K47,"Critical Strike")</f>
        <v>1</v>
      </c>
    </row>
    <row r="293" spans="2:10" x14ac:dyDescent="0.25">
      <c r="B293" s="11" t="s">
        <v>3238</v>
      </c>
      <c r="C293" s="217">
        <f>C227</f>
        <v>5</v>
      </c>
    </row>
    <row r="294" spans="2:10" x14ac:dyDescent="0.25">
      <c r="B294" s="11" t="s">
        <v>3239</v>
      </c>
      <c r="C294" s="11">
        <f ca="1">MIN(COUNTIF(E6:E10,"Better Criticals")+COUNTIF(J49:K53,"Better Criticals"),5)</f>
        <v>0</v>
      </c>
    </row>
    <row r="295" spans="2:10" x14ac:dyDescent="0.25">
      <c r="B295" s="157" t="s">
        <v>3241</v>
      </c>
      <c r="C295" s="220">
        <f ca="1">IF(C292=1,D238,C239)</f>
        <v>59.5</v>
      </c>
      <c r="E295" s="220"/>
      <c r="F295" s="220"/>
      <c r="G295" s="220"/>
      <c r="H295" s="220"/>
      <c r="I295" s="220"/>
      <c r="J295" s="220"/>
    </row>
    <row r="296" spans="2:10" x14ac:dyDescent="0.25">
      <c r="B296" s="11" t="s">
        <v>3258</v>
      </c>
      <c r="C296" s="11">
        <f ca="1">VLOOKUP(C294,calculations!D695:E700,2,FALSE)</f>
        <v>1.1749999999999998</v>
      </c>
      <c r="E296" s="220"/>
      <c r="F296" s="220"/>
      <c r="G296" s="220"/>
      <c r="H296" s="220"/>
      <c r="I296" s="220"/>
      <c r="J296" s="220"/>
    </row>
    <row r="297" spans="2:10" x14ac:dyDescent="0.25">
      <c r="E297" s="220"/>
      <c r="F297" s="220"/>
      <c r="G297" s="220"/>
      <c r="H297" s="220"/>
      <c r="I297" s="220"/>
      <c r="J297" s="220"/>
    </row>
    <row r="298" spans="2:10" x14ac:dyDescent="0.25">
      <c r="B298" s="11" t="s">
        <v>3269</v>
      </c>
      <c r="E298" s="220"/>
      <c r="F298" s="220" t="s">
        <v>3285</v>
      </c>
      <c r="G298" s="220" t="s">
        <v>3285</v>
      </c>
      <c r="H298" s="220"/>
      <c r="I298" s="220"/>
      <c r="J298" s="220"/>
    </row>
    <row r="299" spans="2:10" x14ac:dyDescent="0.25">
      <c r="B299" s="11" t="s">
        <v>3259</v>
      </c>
      <c r="D299" s="11" t="s">
        <v>3226</v>
      </c>
      <c r="E299" s="220" t="s">
        <v>3261</v>
      </c>
      <c r="F299" s="220" t="s">
        <v>3226</v>
      </c>
      <c r="G299" s="220" t="s">
        <v>3261</v>
      </c>
      <c r="H299" s="220" t="s">
        <v>3175</v>
      </c>
      <c r="I299" s="220" t="s">
        <v>3267</v>
      </c>
      <c r="J299" s="220" t="s">
        <v>3268</v>
      </c>
    </row>
    <row r="300" spans="2:10" x14ac:dyDescent="0.25">
      <c r="B300" s="11" t="s">
        <v>3260</v>
      </c>
      <c r="C300" s="217">
        <f ca="1">100-C301</f>
        <v>40.5</v>
      </c>
      <c r="D300" s="11">
        <f ca="1">D266</f>
        <v>19.5</v>
      </c>
      <c r="E300" s="220">
        <f ca="1">F266</f>
        <v>29</v>
      </c>
      <c r="F300" s="220">
        <f ca="1">D300*C300/100</f>
        <v>7.8975</v>
      </c>
      <c r="G300" s="220">
        <f ca="1">E300*C300/100</f>
        <v>11.744999999999999</v>
      </c>
      <c r="H300" s="220">
        <f ca="1">D300+E300</f>
        <v>48.5</v>
      </c>
      <c r="I300" s="220">
        <f ca="1">(C300/100)*H300</f>
        <v>19.642500000000002</v>
      </c>
      <c r="J300" s="303">
        <f ca="1">ROUNDDOWN(F302+G302,1)</f>
        <v>53.8</v>
      </c>
    </row>
    <row r="301" spans="2:10" x14ac:dyDescent="0.25">
      <c r="B301" s="11" t="s">
        <v>3266</v>
      </c>
      <c r="C301" s="217">
        <f ca="1">C295</f>
        <v>59.5</v>
      </c>
      <c r="D301" s="11">
        <f ca="1">ROUNDDOWN(((C271+D271)/2)*C296*F282,0)</f>
        <v>23</v>
      </c>
      <c r="E301" s="220">
        <f ca="1">E279</f>
        <v>34.5</v>
      </c>
      <c r="F301" s="220">
        <f ca="1">D301*C301/100</f>
        <v>13.685</v>
      </c>
      <c r="G301" s="220">
        <f ca="1">E301*C301/100</f>
        <v>20.5275</v>
      </c>
      <c r="H301" s="220">
        <f ca="1">D301+E301</f>
        <v>57.5</v>
      </c>
      <c r="I301" s="220">
        <f ca="1">(C301/100)*H301</f>
        <v>34.212499999999999</v>
      </c>
      <c r="J301" s="303"/>
    </row>
    <row r="302" spans="2:10" x14ac:dyDescent="0.25">
      <c r="E302" s="220"/>
      <c r="F302" s="220">
        <f ca="1">F301+F300</f>
        <v>21.5825</v>
      </c>
      <c r="G302" s="220">
        <f ca="1">G301+G300</f>
        <v>32.272500000000001</v>
      </c>
      <c r="H302" s="220"/>
      <c r="I302" s="220"/>
      <c r="J302" s="220"/>
    </row>
    <row r="303" spans="2:10" x14ac:dyDescent="0.25">
      <c r="B303" s="18" t="s">
        <v>3221</v>
      </c>
      <c r="E303" s="220"/>
      <c r="F303" s="220" t="s">
        <v>3285</v>
      </c>
      <c r="G303" s="220" t="s">
        <v>3285</v>
      </c>
      <c r="H303" s="220"/>
      <c r="I303" s="220"/>
      <c r="J303" s="220"/>
    </row>
    <row r="304" spans="2:10" x14ac:dyDescent="0.25">
      <c r="B304" s="18" t="s">
        <v>3259</v>
      </c>
      <c r="D304" s="18" t="s">
        <v>3226</v>
      </c>
      <c r="E304" s="220" t="s">
        <v>3261</v>
      </c>
      <c r="F304" s="220" t="s">
        <v>3226</v>
      </c>
      <c r="G304" s="220" t="s">
        <v>3261</v>
      </c>
      <c r="H304" s="220" t="s">
        <v>3175</v>
      </c>
      <c r="I304" s="220" t="s">
        <v>3267</v>
      </c>
      <c r="J304" s="220" t="s">
        <v>3268</v>
      </c>
    </row>
    <row r="305" spans="2:10" x14ac:dyDescent="0.25">
      <c r="B305" s="18" t="s">
        <v>3260</v>
      </c>
      <c r="C305" s="217">
        <f ca="1">100-C306</f>
        <v>82.5</v>
      </c>
      <c r="D305" s="11" t="e">
        <f ca="1">D267</f>
        <v>#N/A</v>
      </c>
      <c r="E305" s="220" t="e">
        <f ca="1">F267</f>
        <v>#N/A</v>
      </c>
      <c r="F305" s="220" t="e">
        <f ca="1">D305*C305/100</f>
        <v>#N/A</v>
      </c>
      <c r="G305" s="220" t="e">
        <f ca="1">E305*C305/100</f>
        <v>#N/A</v>
      </c>
      <c r="H305" s="220" t="e">
        <f ca="1">D305+E305</f>
        <v>#N/A</v>
      </c>
      <c r="I305" s="220" t="e">
        <f ca="1">(C305/100)*H305</f>
        <v>#N/A</v>
      </c>
      <c r="J305" s="303" t="e">
        <f ca="1">ROUNDDOWN(F307+G307,1)</f>
        <v>#N/A</v>
      </c>
    </row>
    <row r="306" spans="2:10" x14ac:dyDescent="0.25">
      <c r="B306" s="18" t="s">
        <v>3266</v>
      </c>
      <c r="C306" s="217">
        <f ca="1">C239</f>
        <v>17.5</v>
      </c>
      <c r="D306" s="11" t="e">
        <f ca="1">ROUNDDOWN(((F271+G271)/2)*C296*F282,0)</f>
        <v>#N/A</v>
      </c>
      <c r="E306" s="220" t="e">
        <f ca="1">E280</f>
        <v>#N/A</v>
      </c>
      <c r="F306" s="220" t="e">
        <f ca="1">D306*C306/100</f>
        <v>#N/A</v>
      </c>
      <c r="G306" s="220" t="e">
        <f ca="1">E306*C306/100</f>
        <v>#N/A</v>
      </c>
      <c r="H306" s="220" t="e">
        <f ca="1">D306+E306</f>
        <v>#N/A</v>
      </c>
      <c r="I306" s="220" t="e">
        <f ca="1">(C306/100)*H306</f>
        <v>#N/A</v>
      </c>
      <c r="J306" s="303"/>
    </row>
    <row r="307" spans="2:10" x14ac:dyDescent="0.25">
      <c r="E307" s="220"/>
      <c r="F307" s="220" t="e">
        <f ca="1">F306+F305</f>
        <v>#N/A</v>
      </c>
      <c r="G307" s="220" t="e">
        <f ca="1">G306+G305</f>
        <v>#N/A</v>
      </c>
      <c r="H307" s="220"/>
      <c r="I307" s="220"/>
      <c r="J307" s="220"/>
    </row>
    <row r="309" spans="2:10" ht="16.5" thickBot="1" x14ac:dyDescent="0.3"/>
    <row r="310" spans="2:10" x14ac:dyDescent="0.25">
      <c r="B310" s="195" t="s">
        <v>3271</v>
      </c>
      <c r="C310" s="196"/>
      <c r="D310" s="196"/>
      <c r="E310" s="196"/>
      <c r="F310" s="197"/>
    </row>
    <row r="311" spans="2:10" x14ac:dyDescent="0.25">
      <c r="B311" s="164"/>
      <c r="C311" s="157"/>
      <c r="D311" s="166" t="s">
        <v>3167</v>
      </c>
      <c r="E311" s="166" t="s">
        <v>3174</v>
      </c>
      <c r="F311" s="167" t="s">
        <v>3175</v>
      </c>
    </row>
    <row r="312" spans="2:10" x14ac:dyDescent="0.25">
      <c r="B312" s="304" t="s">
        <v>3270</v>
      </c>
      <c r="C312" s="161" t="s">
        <v>3273</v>
      </c>
      <c r="D312" s="161"/>
      <c r="E312" s="230">
        <f ca="1">ROUNDDOWN(F302,1)</f>
        <v>21.5</v>
      </c>
      <c r="F312" s="305">
        <f ca="1">J300</f>
        <v>53.8</v>
      </c>
    </row>
    <row r="313" spans="2:10" x14ac:dyDescent="0.25">
      <c r="B313" s="304"/>
      <c r="C313" s="160" t="s">
        <v>3186</v>
      </c>
      <c r="D313" s="160"/>
      <c r="E313" s="231">
        <f ca="1">ROUNDDOWN(G302,1)</f>
        <v>32.200000000000003</v>
      </c>
      <c r="F313" s="306"/>
    </row>
    <row r="314" spans="2:10" x14ac:dyDescent="0.25">
      <c r="B314" s="307" t="s">
        <v>3153</v>
      </c>
      <c r="C314" s="161" t="s">
        <v>3273</v>
      </c>
      <c r="D314" s="161"/>
      <c r="E314" s="230" t="e">
        <f ca="1">ROUNDDOWN(F307,1)</f>
        <v>#N/A</v>
      </c>
      <c r="F314" s="309" t="e">
        <f ca="1">J305</f>
        <v>#N/A</v>
      </c>
    </row>
    <row r="315" spans="2:10" ht="16.5" thickBot="1" x14ac:dyDescent="0.3">
      <c r="B315" s="308"/>
      <c r="C315" s="165" t="s">
        <v>3186</v>
      </c>
      <c r="D315" s="165"/>
      <c r="E315" s="232" t="e">
        <f ca="1">ROUNDDOWN(G307,1)</f>
        <v>#N/A</v>
      </c>
      <c r="F315" s="310"/>
    </row>
    <row r="318" spans="2:10" x14ac:dyDescent="0.25">
      <c r="B318" s="11" t="s">
        <v>3282</v>
      </c>
      <c r="C318" s="11" t="str">
        <f>I6</f>
        <v>Unaimed</v>
      </c>
      <c r="D318" s="11">
        <f>IF(C318="Unaimed",1,0)</f>
        <v>1</v>
      </c>
    </row>
    <row r="319" spans="2:10" x14ac:dyDescent="0.25">
      <c r="B319" s="11" t="s">
        <v>3283</v>
      </c>
      <c r="C319" s="11">
        <f ca="1">IF(E42="Anim2Single",1,0)</f>
        <v>1</v>
      </c>
      <c r="D319" s="235">
        <f ca="1">D318*C319</f>
        <v>1</v>
      </c>
    </row>
    <row r="320" spans="2:10" x14ac:dyDescent="0.25">
      <c r="B320" s="11" t="s">
        <v>3284</v>
      </c>
      <c r="C320" s="11" t="e">
        <f ca="1">IF(G42="Anim2Single",1,0)</f>
        <v>#N/A</v>
      </c>
      <c r="D320" s="235" t="e">
        <f ca="1">D318*C320</f>
        <v>#N/A</v>
      </c>
    </row>
    <row r="330" spans="2:9" x14ac:dyDescent="0.25">
      <c r="B330" s="11" t="s">
        <v>3433</v>
      </c>
    </row>
    <row r="332" spans="2:9" x14ac:dyDescent="0.25">
      <c r="D332" s="11" t="s">
        <v>3408</v>
      </c>
    </row>
    <row r="333" spans="2:9" x14ac:dyDescent="0.25">
      <c r="B333" s="157" t="s">
        <v>3240</v>
      </c>
      <c r="C333" s="218">
        <f ca="1">C238</f>
        <v>59.5</v>
      </c>
      <c r="D333" s="11">
        <f ca="1">C333*(100-C335)/100</f>
        <v>59.5</v>
      </c>
      <c r="E333" s="11" t="s">
        <v>3410</v>
      </c>
      <c r="H333" s="11">
        <f ca="1">D333</f>
        <v>59.5</v>
      </c>
      <c r="I333" s="11">
        <f ca="1">E395</f>
        <v>14.967760500000001</v>
      </c>
    </row>
    <row r="334" spans="2:9" x14ac:dyDescent="0.25">
      <c r="B334" s="157" t="s">
        <v>3241</v>
      </c>
      <c r="C334" s="206">
        <f ca="1">C239</f>
        <v>17.5</v>
      </c>
      <c r="D334" s="11">
        <f ca="1">100-D333</f>
        <v>40.5</v>
      </c>
      <c r="E334" s="18" t="s">
        <v>3411</v>
      </c>
      <c r="H334" s="18">
        <f ca="1">D334</f>
        <v>40.5</v>
      </c>
      <c r="I334" s="18">
        <f ca="1">E396</f>
        <v>22.451640750000003</v>
      </c>
    </row>
    <row r="335" spans="2:9" x14ac:dyDescent="0.25">
      <c r="B335" s="11" t="s">
        <v>3409</v>
      </c>
      <c r="C335" s="11">
        <f ca="1">DmgPlanner!D205</f>
        <v>0</v>
      </c>
    </row>
    <row r="337" spans="2:14" x14ac:dyDescent="0.25">
      <c r="E337" s="11">
        <f ca="1">D333/100</f>
        <v>0.59499999999999997</v>
      </c>
      <c r="F337" s="11">
        <f ca="1">D334/100</f>
        <v>0.40500000000000003</v>
      </c>
    </row>
    <row r="338" spans="2:14" x14ac:dyDescent="0.25">
      <c r="D338" s="11" t="s">
        <v>3416</v>
      </c>
      <c r="E338" s="245" t="s">
        <v>3417</v>
      </c>
      <c r="F338" s="245"/>
    </row>
    <row r="339" spans="2:14" x14ac:dyDescent="0.25">
      <c r="B339" s="364" t="s">
        <v>3412</v>
      </c>
      <c r="C339" s="11" t="s">
        <v>3414</v>
      </c>
      <c r="D339" s="11">
        <f ca="1">E312</f>
        <v>21.5</v>
      </c>
      <c r="E339" s="235">
        <f ca="1">D339*$F$337</f>
        <v>8.7075000000000014</v>
      </c>
    </row>
    <row r="340" spans="2:14" x14ac:dyDescent="0.25">
      <c r="B340" s="364"/>
      <c r="C340" s="11" t="s">
        <v>3415</v>
      </c>
      <c r="D340" s="18">
        <f ca="1">E313</f>
        <v>32.200000000000003</v>
      </c>
      <c r="E340" s="235">
        <f ca="1">D340*$F$337</f>
        <v>13.041000000000002</v>
      </c>
    </row>
    <row r="341" spans="2:14" x14ac:dyDescent="0.25">
      <c r="B341" s="364" t="s">
        <v>3413</v>
      </c>
      <c r="C341" s="11" t="s">
        <v>3414</v>
      </c>
      <c r="D341" s="18" t="e">
        <f ca="1">E314</f>
        <v>#N/A</v>
      </c>
      <c r="E341" s="235" t="e">
        <f ca="1">D341*$E$337</f>
        <v>#N/A</v>
      </c>
    </row>
    <row r="342" spans="2:14" x14ac:dyDescent="0.25">
      <c r="B342" s="364"/>
      <c r="C342" s="11" t="s">
        <v>3415</v>
      </c>
      <c r="D342" s="18" t="e">
        <f ca="1">E315</f>
        <v>#N/A</v>
      </c>
      <c r="E342" s="235" t="e">
        <f ca="1">D342*$E$337</f>
        <v>#N/A</v>
      </c>
    </row>
    <row r="346" spans="2:14" ht="16.5" thickBot="1" x14ac:dyDescent="0.3"/>
    <row r="347" spans="2:14" ht="21.75" thickBot="1" x14ac:dyDescent="0.4">
      <c r="B347" s="319" t="s">
        <v>3418</v>
      </c>
      <c r="C347" s="320"/>
      <c r="D347" s="320"/>
      <c r="E347" s="320"/>
      <c r="F347" s="320"/>
      <c r="G347" s="320"/>
      <c r="H347" s="320"/>
      <c r="I347" s="320"/>
      <c r="J347" s="320"/>
      <c r="K347" s="320"/>
      <c r="L347" s="320"/>
      <c r="M347" s="320"/>
      <c r="N347" s="321"/>
    </row>
    <row r="348" spans="2:14" ht="21.75" thickBot="1" x14ac:dyDescent="0.4">
      <c r="B348" s="316" t="s">
        <v>3152</v>
      </c>
      <c r="C348" s="317"/>
      <c r="D348" s="317"/>
      <c r="E348" s="317"/>
      <c r="F348" s="317"/>
      <c r="G348" s="317"/>
      <c r="H348" s="318"/>
      <c r="I348" s="316" t="s">
        <v>3152</v>
      </c>
      <c r="J348" s="317"/>
      <c r="K348" s="317"/>
      <c r="L348" s="317"/>
      <c r="M348" s="317"/>
      <c r="N348" s="318"/>
    </row>
    <row r="349" spans="2:14" x14ac:dyDescent="0.25">
      <c r="B349" s="138"/>
      <c r="C349" s="135" t="s">
        <v>3141</v>
      </c>
      <c r="D349" s="214">
        <f ca="1">D248</f>
        <v>20</v>
      </c>
      <c r="E349" s="82"/>
      <c r="F349" s="212" t="s">
        <v>3151</v>
      </c>
      <c r="G349" s="214">
        <f ca="1">G248</f>
        <v>30</v>
      </c>
      <c r="H349" s="82"/>
      <c r="I349" s="135" t="s">
        <v>3156</v>
      </c>
      <c r="J349" s="214" t="e">
        <f ca="1">J248</f>
        <v>#N/A</v>
      </c>
      <c r="K349" s="189"/>
      <c r="L349" s="212" t="s">
        <v>3157</v>
      </c>
      <c r="M349" s="214" t="e">
        <f ca="1">M248</f>
        <v>#N/A</v>
      </c>
      <c r="N349" s="82"/>
    </row>
    <row r="350" spans="2:14" x14ac:dyDescent="0.25">
      <c r="B350" s="139"/>
      <c r="C350" s="136" t="s">
        <v>3142</v>
      </c>
      <c r="D350" s="213">
        <f ca="1">D249</f>
        <v>0</v>
      </c>
      <c r="E350" s="83" t="s">
        <v>3402</v>
      </c>
      <c r="F350" s="105" t="s">
        <v>3142</v>
      </c>
      <c r="G350" s="213">
        <f ca="1">G249</f>
        <v>0</v>
      </c>
      <c r="H350" s="83" t="s">
        <v>3402</v>
      </c>
      <c r="I350" s="136" t="s">
        <v>3142</v>
      </c>
      <c r="J350" s="213">
        <f ca="1">J249</f>
        <v>0</v>
      </c>
      <c r="K350" s="83" t="s">
        <v>3402</v>
      </c>
      <c r="L350" s="105" t="s">
        <v>3142</v>
      </c>
      <c r="M350" s="213">
        <f ca="1">M249</f>
        <v>0</v>
      </c>
      <c r="N350" s="83" t="s">
        <v>3402</v>
      </c>
    </row>
    <row r="351" spans="2:14" x14ac:dyDescent="0.25">
      <c r="B351" s="139"/>
      <c r="C351" s="136" t="s">
        <v>3143</v>
      </c>
      <c r="D351" s="213">
        <f ca="1">D250</f>
        <v>7</v>
      </c>
      <c r="E351" s="239">
        <f ca="1">ROUNDDOWN(D351*(100-calculations!N598)/100,0)</f>
        <v>4</v>
      </c>
      <c r="F351" s="105" t="s">
        <v>3143</v>
      </c>
      <c r="G351" s="213">
        <f ca="1">D351</f>
        <v>7</v>
      </c>
      <c r="H351" s="239">
        <f ca="1">E351</f>
        <v>4</v>
      </c>
      <c r="I351" s="252" t="s">
        <v>3143</v>
      </c>
      <c r="J351" s="253">
        <f ca="1">D351</f>
        <v>7</v>
      </c>
      <c r="K351" s="254">
        <f ca="1">E351</f>
        <v>4</v>
      </c>
      <c r="L351" s="255" t="s">
        <v>3143</v>
      </c>
      <c r="M351" s="253">
        <f ca="1">D351</f>
        <v>7</v>
      </c>
      <c r="N351" s="239">
        <f ca="1">E351</f>
        <v>4</v>
      </c>
    </row>
    <row r="352" spans="2:14" x14ac:dyDescent="0.25">
      <c r="B352" s="139"/>
      <c r="C352" s="136" t="s">
        <v>3145</v>
      </c>
      <c r="D352" s="213">
        <f ca="1">D251</f>
        <v>60</v>
      </c>
      <c r="E352" s="239">
        <f ca="1">ROUNDDOWN(D352*(100-calculations!N598)/100,0)</f>
        <v>36</v>
      </c>
      <c r="F352" s="105" t="s">
        <v>3145</v>
      </c>
      <c r="G352" s="213">
        <f ca="1">D352</f>
        <v>60</v>
      </c>
      <c r="H352" s="239">
        <f ca="1">E352</f>
        <v>36</v>
      </c>
      <c r="I352" s="252" t="s">
        <v>3145</v>
      </c>
      <c r="J352" s="253">
        <f ca="1">D352</f>
        <v>60</v>
      </c>
      <c r="K352" s="254">
        <f ca="1">E352</f>
        <v>36</v>
      </c>
      <c r="L352" s="255" t="s">
        <v>3145</v>
      </c>
      <c r="M352" s="253">
        <f ca="1">D352</f>
        <v>60</v>
      </c>
      <c r="N352" s="239">
        <f ca="1">E352</f>
        <v>36</v>
      </c>
    </row>
    <row r="353" spans="2:19" x14ac:dyDescent="0.25">
      <c r="B353" s="139"/>
      <c r="C353" s="136" t="s">
        <v>3146</v>
      </c>
      <c r="D353" s="213">
        <f ca="1">D349+D350-D351</f>
        <v>13</v>
      </c>
      <c r="E353" s="83">
        <f ca="1">D349+D350-E351</f>
        <v>16</v>
      </c>
      <c r="F353" s="105" t="s">
        <v>3146</v>
      </c>
      <c r="G353" s="213">
        <f ca="1">G349+G350-G351</f>
        <v>23</v>
      </c>
      <c r="H353" s="83">
        <f ca="1">G349+G350-H351</f>
        <v>26</v>
      </c>
      <c r="I353" s="252" t="s">
        <v>3146</v>
      </c>
      <c r="J353" s="253" t="e">
        <f ca="1">J349+J350-J351</f>
        <v>#N/A</v>
      </c>
      <c r="K353" s="83" t="e">
        <f ca="1">J349+J350-K351</f>
        <v>#N/A</v>
      </c>
      <c r="L353" s="255" t="s">
        <v>3146</v>
      </c>
      <c r="M353" s="253" t="e">
        <f ca="1">M349+M350-M351</f>
        <v>#N/A</v>
      </c>
      <c r="N353" s="83" t="e">
        <f ca="1">M349+M350-N351</f>
        <v>#N/A</v>
      </c>
    </row>
    <row r="354" spans="2:19" x14ac:dyDescent="0.25">
      <c r="B354" s="139"/>
      <c r="C354" s="136" t="s">
        <v>3147</v>
      </c>
      <c r="D354" s="213">
        <f ca="1">D353*(100-D352)/100</f>
        <v>5.2</v>
      </c>
      <c r="E354" s="213">
        <f ca="1">E353*(100-E352)/100</f>
        <v>10.24</v>
      </c>
      <c r="F354" s="105" t="s">
        <v>3159</v>
      </c>
      <c r="G354" s="213">
        <f ca="1">G353*(100-G352)/100</f>
        <v>9.1999999999999993</v>
      </c>
      <c r="H354" s="213">
        <f ca="1">H353*(100-H352)/100</f>
        <v>16.64</v>
      </c>
      <c r="I354" s="252" t="s">
        <v>3158</v>
      </c>
      <c r="J354" s="253" t="e">
        <f ca="1">J353*(100-J352)/100</f>
        <v>#N/A</v>
      </c>
      <c r="K354" s="213" t="e">
        <f ca="1">K353*(100-K352)/100</f>
        <v>#N/A</v>
      </c>
      <c r="L354" s="255" t="s">
        <v>3160</v>
      </c>
      <c r="M354" s="253" t="e">
        <f ca="1">M353*(100-M352)/100</f>
        <v>#N/A</v>
      </c>
      <c r="N354" s="213" t="e">
        <f ca="1">N353*(100-N352)/100</f>
        <v>#N/A</v>
      </c>
    </row>
    <row r="355" spans="2:19" x14ac:dyDescent="0.25">
      <c r="B355" s="139"/>
      <c r="C355" s="136" t="s">
        <v>3150</v>
      </c>
      <c r="D355" s="213" t="str">
        <f ca="1">E52</f>
        <v>1</v>
      </c>
      <c r="E355" s="83"/>
      <c r="F355" s="105" t="s">
        <v>3150</v>
      </c>
      <c r="G355" s="213" t="str">
        <f ca="1">E52</f>
        <v>1</v>
      </c>
      <c r="H355" s="239"/>
      <c r="I355" s="252" t="s">
        <v>3161</v>
      </c>
      <c r="J355" s="253">
        <f>G52</f>
        <v>1</v>
      </c>
      <c r="K355" s="254"/>
      <c r="L355" s="255" t="s">
        <v>3161</v>
      </c>
      <c r="M355" s="253">
        <f>G52</f>
        <v>1</v>
      </c>
      <c r="N355" s="239"/>
    </row>
    <row r="356" spans="2:19" x14ac:dyDescent="0.25">
      <c r="B356" s="140" t="s">
        <v>1762</v>
      </c>
      <c r="C356" s="136" t="s">
        <v>3148</v>
      </c>
      <c r="D356" s="244">
        <f ca="1">$D$355*$D$354*G86*$D$364/100+$E$354*$D$355*$E$364*G86/100</f>
        <v>13.65</v>
      </c>
      <c r="E356" s="256"/>
      <c r="F356" s="255" t="s">
        <v>3148</v>
      </c>
      <c r="G356" s="253">
        <f ca="1">$G$354*$G$355*$G$364*G86/100+$H$354*$G$355*$H$364*G86/100</f>
        <v>24.149999999999995</v>
      </c>
      <c r="H356" s="256"/>
      <c r="I356" s="252" t="s">
        <v>3148</v>
      </c>
      <c r="J356" s="244" t="e">
        <f ca="1">$J$364*$J$355*$J$354*G86/100+$K$354*$J$355*$K$364*G86/100</f>
        <v>#N/A</v>
      </c>
      <c r="K356" s="257"/>
      <c r="L356" s="255" t="s">
        <v>3148</v>
      </c>
      <c r="M356" s="244" t="e">
        <f ca="1">$M$355*$M$354*$M$364*G86/100+$N$354*$M$355*$N$364*G86/100</f>
        <v>#N/A</v>
      </c>
      <c r="N356" s="256"/>
    </row>
    <row r="357" spans="2:19" x14ac:dyDescent="0.25">
      <c r="B357" s="140" t="s">
        <v>1765</v>
      </c>
      <c r="C357" s="136" t="s">
        <v>3148</v>
      </c>
      <c r="D357" s="244">
        <f t="shared" ref="D357:D362" ca="1" si="31">$D$355*$D$354*G87*$D$364/100+$E$354*$D$355*$E$364*G87/100</f>
        <v>0</v>
      </c>
      <c r="E357" s="256"/>
      <c r="F357" s="255" t="s">
        <v>3148</v>
      </c>
      <c r="G357" s="253">
        <f t="shared" ref="G357:G362" ca="1" si="32">$G$354*$G$355*$G$364*G87/100+$H$354*$G$355*$H$364*G87/100</f>
        <v>0</v>
      </c>
      <c r="H357" s="256"/>
      <c r="I357" s="252" t="s">
        <v>3148</v>
      </c>
      <c r="J357" s="244" t="e">
        <f t="shared" ref="J357:J362" ca="1" si="33">$J$364*$J$355*$J$354*G87/100+$K$354*$J$355*$K$364*G87/100</f>
        <v>#N/A</v>
      </c>
      <c r="K357" s="257"/>
      <c r="L357" s="255" t="s">
        <v>3148</v>
      </c>
      <c r="M357" s="244" t="e">
        <f t="shared" ref="M357:M362" ca="1" si="34">$M$355*$M$354*$M$364*G87/100+$N$354*$M$355*$N$364*G87/100</f>
        <v>#N/A</v>
      </c>
      <c r="N357" s="256"/>
    </row>
    <row r="358" spans="2:19" x14ac:dyDescent="0.25">
      <c r="B358" s="140" t="s">
        <v>1724</v>
      </c>
      <c r="C358" s="136" t="s">
        <v>3148</v>
      </c>
      <c r="D358" s="244">
        <f t="shared" ca="1" si="31"/>
        <v>0</v>
      </c>
      <c r="E358" s="256"/>
      <c r="F358" s="255" t="s">
        <v>3148</v>
      </c>
      <c r="G358" s="253">
        <f t="shared" ca="1" si="32"/>
        <v>0</v>
      </c>
      <c r="H358" s="256"/>
      <c r="I358" s="252" t="s">
        <v>3148</v>
      </c>
      <c r="J358" s="244" t="e">
        <f t="shared" ca="1" si="33"/>
        <v>#N/A</v>
      </c>
      <c r="K358" s="257"/>
      <c r="L358" s="255" t="s">
        <v>3148</v>
      </c>
      <c r="M358" s="244" t="e">
        <f t="shared" ca="1" si="34"/>
        <v>#N/A</v>
      </c>
      <c r="N358" s="256"/>
    </row>
    <row r="359" spans="2:19" x14ac:dyDescent="0.25">
      <c r="B359" s="140" t="s">
        <v>1766</v>
      </c>
      <c r="C359" s="136" t="s">
        <v>3148</v>
      </c>
      <c r="D359" s="244">
        <f t="shared" ca="1" si="31"/>
        <v>0</v>
      </c>
      <c r="E359" s="256"/>
      <c r="F359" s="255" t="s">
        <v>3148</v>
      </c>
      <c r="G359" s="253">
        <f t="shared" ca="1" si="32"/>
        <v>0</v>
      </c>
      <c r="H359" s="256"/>
      <c r="I359" s="252" t="s">
        <v>3148</v>
      </c>
      <c r="J359" s="244" t="e">
        <f t="shared" ca="1" si="33"/>
        <v>#N/A</v>
      </c>
      <c r="K359" s="257"/>
      <c r="L359" s="255" t="s">
        <v>3148</v>
      </c>
      <c r="M359" s="244" t="e">
        <f t="shared" ca="1" si="34"/>
        <v>#N/A</v>
      </c>
      <c r="N359" s="256"/>
    </row>
    <row r="360" spans="2:19" x14ac:dyDescent="0.25">
      <c r="B360" s="140" t="s">
        <v>1763</v>
      </c>
      <c r="C360" s="136" t="s">
        <v>3148</v>
      </c>
      <c r="D360" s="244">
        <f t="shared" ca="1" si="31"/>
        <v>0</v>
      </c>
      <c r="E360" s="256"/>
      <c r="F360" s="255" t="s">
        <v>3148</v>
      </c>
      <c r="G360" s="253">
        <f t="shared" ca="1" si="32"/>
        <v>0</v>
      </c>
      <c r="H360" s="256"/>
      <c r="I360" s="252" t="s">
        <v>3148</v>
      </c>
      <c r="J360" s="244" t="e">
        <f t="shared" ca="1" si="33"/>
        <v>#N/A</v>
      </c>
      <c r="K360" s="257"/>
      <c r="L360" s="255" t="s">
        <v>3148</v>
      </c>
      <c r="M360" s="244" t="e">
        <f t="shared" ca="1" si="34"/>
        <v>#N/A</v>
      </c>
      <c r="N360" s="256"/>
    </row>
    <row r="361" spans="2:19" x14ac:dyDescent="0.25">
      <c r="B361" s="140" t="s">
        <v>1764</v>
      </c>
      <c r="C361" s="136" t="s">
        <v>3148</v>
      </c>
      <c r="D361" s="244">
        <f t="shared" ca="1" si="31"/>
        <v>0</v>
      </c>
      <c r="E361" s="256"/>
      <c r="F361" s="255" t="s">
        <v>3148</v>
      </c>
      <c r="G361" s="253">
        <f t="shared" ca="1" si="32"/>
        <v>0</v>
      </c>
      <c r="H361" s="256"/>
      <c r="I361" s="252" t="s">
        <v>3148</v>
      </c>
      <c r="J361" s="244" t="e">
        <f t="shared" ca="1" si="33"/>
        <v>#N/A</v>
      </c>
      <c r="K361" s="257"/>
      <c r="L361" s="255" t="s">
        <v>3148</v>
      </c>
      <c r="M361" s="244" t="e">
        <f t="shared" ca="1" si="34"/>
        <v>#N/A</v>
      </c>
      <c r="N361" s="256"/>
    </row>
    <row r="362" spans="2:19" x14ac:dyDescent="0.25">
      <c r="B362" s="140" t="s">
        <v>2659</v>
      </c>
      <c r="C362" s="136" t="s">
        <v>3148</v>
      </c>
      <c r="D362" s="244">
        <f t="shared" ca="1" si="31"/>
        <v>0</v>
      </c>
      <c r="E362" s="256"/>
      <c r="F362" s="255" t="s">
        <v>3148</v>
      </c>
      <c r="G362" s="253">
        <f t="shared" ca="1" si="32"/>
        <v>0</v>
      </c>
      <c r="H362" s="256"/>
      <c r="I362" s="252" t="s">
        <v>3148</v>
      </c>
      <c r="J362" s="244" t="e">
        <f t="shared" ca="1" si="33"/>
        <v>#N/A</v>
      </c>
      <c r="K362" s="257"/>
      <c r="L362" s="255" t="s">
        <v>3148</v>
      </c>
      <c r="M362" s="244" t="e">
        <f t="shared" ca="1" si="34"/>
        <v>#N/A</v>
      </c>
      <c r="N362" s="256"/>
    </row>
    <row r="363" spans="2:19" ht="16.5" thickBot="1" x14ac:dyDescent="0.3">
      <c r="B363" s="141"/>
      <c r="C363" s="241" t="s">
        <v>3154</v>
      </c>
      <c r="D363" s="242">
        <f ca="1">ROUNDDOWN(SUM(D356:D362),0)</f>
        <v>13</v>
      </c>
      <c r="E363" s="220"/>
      <c r="F363" s="250" t="s">
        <v>3155</v>
      </c>
      <c r="G363" s="242">
        <f ca="1">ROUNDDOWN(SUM(G356:G362),0)</f>
        <v>24</v>
      </c>
      <c r="H363" s="220"/>
      <c r="I363" s="251" t="s">
        <v>3154</v>
      </c>
      <c r="J363" s="242" t="e">
        <f ca="1">ROUNDDOWN(SUM(J356:J362),0)</f>
        <v>#N/A</v>
      </c>
      <c r="K363" s="220"/>
      <c r="L363" s="250" t="s">
        <v>3155</v>
      </c>
      <c r="M363" s="242" t="e">
        <f ca="1">ROUNDDOWN(SUM(M356:M362),0)</f>
        <v>#N/A</v>
      </c>
      <c r="N363" s="220"/>
      <c r="O363" s="220"/>
      <c r="P363" s="220"/>
      <c r="Q363" s="220"/>
      <c r="R363" s="220"/>
      <c r="S363" s="220"/>
    </row>
    <row r="364" spans="2:19" x14ac:dyDescent="0.25">
      <c r="B364" s="18"/>
      <c r="C364" s="12" t="s">
        <v>3403</v>
      </c>
      <c r="D364" s="243">
        <f ca="1">calculations!M641</f>
        <v>100</v>
      </c>
      <c r="E364" s="243">
        <f ca="1">calculations!Q638</f>
        <v>0</v>
      </c>
      <c r="F364" s="248"/>
      <c r="G364" s="243">
        <f ca="1">D364</f>
        <v>100</v>
      </c>
      <c r="H364" s="243">
        <f ca="1">E364</f>
        <v>0</v>
      </c>
      <c r="I364" s="248"/>
      <c r="J364" s="243">
        <f ca="1">D364</f>
        <v>100</v>
      </c>
      <c r="K364" s="243">
        <f ca="1">E364</f>
        <v>0</v>
      </c>
      <c r="L364" s="248"/>
      <c r="M364" s="243">
        <f ca="1">D364</f>
        <v>100</v>
      </c>
      <c r="N364" s="243">
        <f ca="1">E364</f>
        <v>0</v>
      </c>
      <c r="O364" s="220"/>
      <c r="P364" s="220"/>
      <c r="Q364" s="220"/>
      <c r="R364" s="220"/>
      <c r="S364" s="220"/>
    </row>
    <row r="365" spans="2:19" x14ac:dyDescent="0.25">
      <c r="E365" s="220"/>
      <c r="F365" s="220"/>
      <c r="G365" s="220"/>
      <c r="H365" s="220"/>
      <c r="I365" s="220"/>
      <c r="J365" s="220"/>
      <c r="K365" s="220"/>
      <c r="L365" s="220"/>
      <c r="M365" s="220"/>
      <c r="N365" s="220"/>
      <c r="O365" s="220"/>
      <c r="P365" s="220"/>
      <c r="Q365" s="220"/>
      <c r="R365" s="220"/>
      <c r="S365" s="220"/>
    </row>
    <row r="366" spans="2:19" x14ac:dyDescent="0.25">
      <c r="E366" s="220"/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</row>
    <row r="367" spans="2:19" x14ac:dyDescent="0.25">
      <c r="C367" s="11" t="s">
        <v>3225</v>
      </c>
      <c r="D367" s="11" t="s">
        <v>3226</v>
      </c>
      <c r="E367" s="220"/>
      <c r="F367" s="220"/>
      <c r="G367" s="220"/>
      <c r="H367" s="220"/>
      <c r="I367" s="220"/>
      <c r="J367" s="220"/>
      <c r="K367" s="220"/>
      <c r="L367" s="220"/>
      <c r="M367" s="220"/>
      <c r="N367" s="220"/>
      <c r="O367" s="220"/>
      <c r="P367" s="220"/>
      <c r="Q367" s="220"/>
      <c r="R367" s="220"/>
      <c r="S367" s="220"/>
    </row>
    <row r="368" spans="2:19" x14ac:dyDescent="0.25">
      <c r="B368" s="11" t="s">
        <v>3412</v>
      </c>
      <c r="C368" s="11" t="str">
        <f ca="1">D363&amp;"  - "&amp;G363</f>
        <v>13  - 24</v>
      </c>
      <c r="D368" s="11">
        <f ca="1">(D363+G363)/2</f>
        <v>18.5</v>
      </c>
      <c r="E368" s="220"/>
      <c r="F368" s="220"/>
      <c r="G368" s="220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</row>
    <row r="369" spans="2:7" x14ac:dyDescent="0.25">
      <c r="B369" s="11" t="s">
        <v>3413</v>
      </c>
      <c r="C369" s="11" t="e">
        <f ca="1">J363&amp;"  - "&amp;M363</f>
        <v>#N/A</v>
      </c>
      <c r="D369" s="11" t="e">
        <f ca="1">(J363+M363)/2</f>
        <v>#N/A</v>
      </c>
    </row>
    <row r="372" spans="2:7" x14ac:dyDescent="0.25">
      <c r="B372" s="18" t="s">
        <v>3238</v>
      </c>
      <c r="C372" s="217">
        <f>C293</f>
        <v>5</v>
      </c>
    </row>
    <row r="373" spans="2:7" x14ac:dyDescent="0.25">
      <c r="B373" s="18" t="s">
        <v>3239</v>
      </c>
      <c r="C373" s="220">
        <f ca="1">C294</f>
        <v>0</v>
      </c>
    </row>
    <row r="374" spans="2:7" x14ac:dyDescent="0.25">
      <c r="B374" s="18" t="s">
        <v>3258</v>
      </c>
      <c r="C374" s="220">
        <f ca="1">VLOOKUP(C373,calculations!D719:E724,2,FALSE)</f>
        <v>1.3310000000000002</v>
      </c>
    </row>
    <row r="375" spans="2:7" x14ac:dyDescent="0.25">
      <c r="B375" s="11" t="s">
        <v>3459</v>
      </c>
      <c r="C375" s="11">
        <f ca="1">F282</f>
        <v>1</v>
      </c>
    </row>
    <row r="379" spans="2:7" x14ac:dyDescent="0.25">
      <c r="B379" s="18" t="s">
        <v>3164</v>
      </c>
      <c r="C379" s="18"/>
      <c r="D379" s="18"/>
      <c r="E379" s="18"/>
      <c r="F379" s="18"/>
      <c r="G379" s="18"/>
    </row>
    <row r="380" spans="2:7" x14ac:dyDescent="0.25">
      <c r="B380" s="18"/>
      <c r="C380" s="18"/>
      <c r="D380" s="18"/>
      <c r="E380" s="18"/>
      <c r="F380" s="18"/>
      <c r="G380" s="18"/>
    </row>
    <row r="381" spans="2:7" x14ac:dyDescent="0.25">
      <c r="B381" s="18" t="s">
        <v>3165</v>
      </c>
      <c r="C381" s="217">
        <f ca="1">D356</f>
        <v>13.65</v>
      </c>
      <c r="D381" s="18">
        <f ca="1">G356</f>
        <v>24.149999999999995</v>
      </c>
      <c r="E381" s="18" t="s">
        <v>3166</v>
      </c>
      <c r="F381" s="217" t="e">
        <f ca="1">J356</f>
        <v>#N/A</v>
      </c>
      <c r="G381" s="217" t="e">
        <f ca="1">M356</f>
        <v>#N/A</v>
      </c>
    </row>
    <row r="382" spans="2:7" x14ac:dyDescent="0.25">
      <c r="B382" s="211" t="s">
        <v>3168</v>
      </c>
      <c r="C382" s="18">
        <f>C272</f>
        <v>0</v>
      </c>
      <c r="D382" s="18"/>
      <c r="E382" s="18"/>
      <c r="F382" s="18"/>
      <c r="G382" s="18"/>
    </row>
    <row r="383" spans="2:7" x14ac:dyDescent="0.25">
      <c r="B383" s="18" t="s">
        <v>3169</v>
      </c>
      <c r="C383" s="18" t="str">
        <f>C273</f>
        <v>150</v>
      </c>
      <c r="D383" s="18"/>
      <c r="E383" s="18"/>
      <c r="F383" s="18"/>
      <c r="G383" s="18"/>
    </row>
    <row r="384" spans="2:7" x14ac:dyDescent="0.25">
      <c r="B384" s="18" t="s">
        <v>3170</v>
      </c>
      <c r="C384" s="18">
        <f ca="1">C274</f>
        <v>0</v>
      </c>
      <c r="D384" s="18"/>
      <c r="E384" s="18" t="s">
        <v>3439</v>
      </c>
      <c r="F384" s="18"/>
      <c r="G384" s="18"/>
    </row>
    <row r="385" spans="2:9" x14ac:dyDescent="0.25">
      <c r="B385" s="11" t="s">
        <v>3437</v>
      </c>
      <c r="C385" s="11" t="str">
        <f>I6</f>
        <v>Unaimed</v>
      </c>
      <c r="D385" s="11">
        <f>VLOOKUP(C385,criticals!AE25:AF31,2,FALSE)</f>
        <v>0</v>
      </c>
      <c r="E385" s="18"/>
      <c r="F385" s="18"/>
      <c r="G385" s="18"/>
    </row>
    <row r="386" spans="2:9" x14ac:dyDescent="0.25">
      <c r="B386" s="11" t="s">
        <v>2986</v>
      </c>
      <c r="C386" s="11">
        <f ca="1">COUNTIF(E6:E10,"Deep Wounds")*30+COUNTIF(J49:K53,"Deep Wounds")*30</f>
        <v>0</v>
      </c>
      <c r="E386" s="11" t="s">
        <v>3438</v>
      </c>
    </row>
    <row r="387" spans="2:9" x14ac:dyDescent="0.25">
      <c r="B387" s="18" t="s">
        <v>3171</v>
      </c>
      <c r="C387" s="18">
        <f ca="1">C382+C383+C384+C386+D385+C117</f>
        <v>150</v>
      </c>
    </row>
    <row r="388" spans="2:9" x14ac:dyDescent="0.25">
      <c r="D388" s="11" t="s">
        <v>3442</v>
      </c>
      <c r="E388" s="11" t="s">
        <v>3443</v>
      </c>
    </row>
    <row r="389" spans="2:9" x14ac:dyDescent="0.25">
      <c r="B389" s="18" t="s">
        <v>3440</v>
      </c>
      <c r="C389" s="217">
        <f ca="1">(C381+D381)/2</f>
        <v>18.899999999999999</v>
      </c>
      <c r="D389" s="217">
        <f ca="1">C389*C374*C375</f>
        <v>25.155900000000003</v>
      </c>
      <c r="E389" s="217">
        <f ca="1">D389*C387/100</f>
        <v>37.733850000000004</v>
      </c>
      <c r="F389" s="220"/>
      <c r="G389" s="220"/>
    </row>
    <row r="390" spans="2:9" x14ac:dyDescent="0.25">
      <c r="B390" s="18" t="s">
        <v>3441</v>
      </c>
      <c r="C390" s="217" t="e">
        <f ca="1">(F381+G381)/2</f>
        <v>#N/A</v>
      </c>
      <c r="D390" s="217" t="e">
        <f ca="1">C390*C374*C375</f>
        <v>#N/A</v>
      </c>
      <c r="E390" s="217" t="e">
        <f ca="1">D390*C387/100</f>
        <v>#N/A</v>
      </c>
    </row>
    <row r="391" spans="2:9" x14ac:dyDescent="0.25">
      <c r="D391" s="220"/>
    </row>
    <row r="393" spans="2:9" x14ac:dyDescent="0.25">
      <c r="B393" s="18"/>
      <c r="C393" s="18"/>
      <c r="D393" s="18"/>
      <c r="E393" s="18">
        <f ca="1">D334</f>
        <v>40.5</v>
      </c>
      <c r="G393" s="235" t="s">
        <v>3446</v>
      </c>
      <c r="H393" s="235" t="s">
        <v>3447</v>
      </c>
      <c r="I393" s="235"/>
    </row>
    <row r="394" spans="2:9" x14ac:dyDescent="0.25">
      <c r="B394" s="18"/>
      <c r="C394" s="18"/>
      <c r="D394" s="18" t="s">
        <v>3416</v>
      </c>
      <c r="E394" s="245" t="s">
        <v>3444</v>
      </c>
      <c r="G394" s="235"/>
      <c r="H394" s="235"/>
      <c r="I394" s="235"/>
    </row>
    <row r="395" spans="2:9" x14ac:dyDescent="0.25">
      <c r="B395" s="364" t="s">
        <v>3412</v>
      </c>
      <c r="C395" s="18" t="s">
        <v>3445</v>
      </c>
      <c r="D395" s="217">
        <f ca="1">D389</f>
        <v>25.155900000000003</v>
      </c>
      <c r="E395" s="235">
        <f ca="1">D395*$E$337</f>
        <v>14.967760500000001</v>
      </c>
      <c r="G395" s="235">
        <f ca="1">E395+E339</f>
        <v>23.6752605</v>
      </c>
      <c r="H395" s="235">
        <f ca="1">ROUNDDOWN(G395,1)</f>
        <v>23.6</v>
      </c>
      <c r="I395" s="235">
        <f ca="1">H395+H396</f>
        <v>59</v>
      </c>
    </row>
    <row r="396" spans="2:9" x14ac:dyDescent="0.25">
      <c r="B396" s="364"/>
      <c r="C396" s="18" t="s">
        <v>3415</v>
      </c>
      <c r="D396" s="217">
        <f ca="1">E389</f>
        <v>37.733850000000004</v>
      </c>
      <c r="E396" s="235">
        <f ca="1">D396*$E$337</f>
        <v>22.451640750000003</v>
      </c>
      <c r="G396" s="235">
        <f ca="1">E396+E340</f>
        <v>35.492640750000007</v>
      </c>
      <c r="H396" s="235">
        <f ca="1">ROUNDDOWN(G396,1)</f>
        <v>35.4</v>
      </c>
      <c r="I396" s="235"/>
    </row>
    <row r="397" spans="2:9" x14ac:dyDescent="0.25">
      <c r="B397" s="364" t="s">
        <v>3413</v>
      </c>
      <c r="C397" s="18" t="s">
        <v>3445</v>
      </c>
      <c r="D397" s="217" t="e">
        <f ca="1">D390</f>
        <v>#N/A</v>
      </c>
      <c r="E397" s="235" t="e">
        <f ca="1">D397*$E$337</f>
        <v>#N/A</v>
      </c>
      <c r="G397" s="235" t="e">
        <f ca="1">E397+E341</f>
        <v>#N/A</v>
      </c>
      <c r="H397" s="235" t="e">
        <f ca="1">ROUNDDOWN(G397,1)</f>
        <v>#N/A</v>
      </c>
      <c r="I397" s="235" t="e">
        <f ca="1">H397+H398</f>
        <v>#N/A</v>
      </c>
    </row>
    <row r="398" spans="2:9" x14ac:dyDescent="0.25">
      <c r="B398" s="364"/>
      <c r="C398" s="18" t="s">
        <v>3415</v>
      </c>
      <c r="D398" s="217" t="e">
        <f ca="1">E390</f>
        <v>#N/A</v>
      </c>
      <c r="E398" s="235" t="e">
        <f ca="1">D398*$E$337</f>
        <v>#N/A</v>
      </c>
      <c r="G398" s="235" t="e">
        <f ca="1">E398+E342</f>
        <v>#N/A</v>
      </c>
      <c r="H398" s="235" t="e">
        <f ca="1">ROUNDDOWN(G398,1)</f>
        <v>#N/A</v>
      </c>
      <c r="I398" s="235"/>
    </row>
    <row r="402" spans="2:3" x14ac:dyDescent="0.25">
      <c r="B402" s="11" t="s">
        <v>3448</v>
      </c>
    </row>
    <row r="403" spans="2:3" x14ac:dyDescent="0.25">
      <c r="B403" s="11" t="s">
        <v>3449</v>
      </c>
      <c r="C403" s="11">
        <f ca="1">IF(E47=1,1,0)</f>
        <v>0</v>
      </c>
    </row>
    <row r="404" spans="2:3" x14ac:dyDescent="0.25">
      <c r="B404" s="11" t="s">
        <v>3450</v>
      </c>
      <c r="C404" s="11" t="e">
        <f ca="1">IF(G47=1,1,0)</f>
        <v>#N/A</v>
      </c>
    </row>
  </sheetData>
  <mergeCells count="110">
    <mergeCell ref="S12:S13"/>
    <mergeCell ref="S1:S2"/>
    <mergeCell ref="S3:S4"/>
    <mergeCell ref="S5:S6"/>
    <mergeCell ref="S8:S9"/>
    <mergeCell ref="S10:S11"/>
    <mergeCell ref="R12:R13"/>
    <mergeCell ref="G8:G9"/>
    <mergeCell ref="G36:K37"/>
    <mergeCell ref="Q8:Q9"/>
    <mergeCell ref="R8:R9"/>
    <mergeCell ref="L10:L11"/>
    <mergeCell ref="P10:P11"/>
    <mergeCell ref="Q10:Q11"/>
    <mergeCell ref="R10:R11"/>
    <mergeCell ref="Q3:Q4"/>
    <mergeCell ref="Q5:Q6"/>
    <mergeCell ref="R1:R2"/>
    <mergeCell ref="R3:R4"/>
    <mergeCell ref="R5:R6"/>
    <mergeCell ref="Q1:Q2"/>
    <mergeCell ref="L3:L4"/>
    <mergeCell ref="L5:L6"/>
    <mergeCell ref="B1:J1"/>
    <mergeCell ref="B397:B398"/>
    <mergeCell ref="L12:L13"/>
    <mergeCell ref="P12:P13"/>
    <mergeCell ref="Q12:Q13"/>
    <mergeCell ref="B395:B396"/>
    <mergeCell ref="B339:B340"/>
    <mergeCell ref="B341:B342"/>
    <mergeCell ref="B347:N347"/>
    <mergeCell ref="B348:H348"/>
    <mergeCell ref="I348:N348"/>
    <mergeCell ref="B246:N246"/>
    <mergeCell ref="B247:H247"/>
    <mergeCell ref="I247:N247"/>
    <mergeCell ref="B174:B175"/>
    <mergeCell ref="F174:F175"/>
    <mergeCell ref="A142:G142"/>
    <mergeCell ref="H142:M142"/>
    <mergeCell ref="A141:M141"/>
    <mergeCell ref="B172:B173"/>
    <mergeCell ref="F172:F173"/>
    <mergeCell ref="I85:J85"/>
    <mergeCell ref="K85:L85"/>
    <mergeCell ref="E130:F130"/>
    <mergeCell ref="A98:G98"/>
    <mergeCell ref="P3:P4"/>
    <mergeCell ref="P5:P6"/>
    <mergeCell ref="A84:G84"/>
    <mergeCell ref="G64:H64"/>
    <mergeCell ref="N57:P57"/>
    <mergeCell ref="M68:P68"/>
    <mergeCell ref="J52:K52"/>
    <mergeCell ref="J53:K53"/>
    <mergeCell ref="L8:P8"/>
    <mergeCell ref="E36:F36"/>
    <mergeCell ref="B68:L68"/>
    <mergeCell ref="I84:L84"/>
    <mergeCell ref="J65:K65"/>
    <mergeCell ref="C59:D59"/>
    <mergeCell ref="G63:H63"/>
    <mergeCell ref="J46:K46"/>
    <mergeCell ref="B17:J17"/>
    <mergeCell ref="B41:K41"/>
    <mergeCell ref="C55:D55"/>
    <mergeCell ref="D39:D40"/>
    <mergeCell ref="L1:P1"/>
    <mergeCell ref="B131:C131"/>
    <mergeCell ref="D131:E131"/>
    <mergeCell ref="B54:D54"/>
    <mergeCell ref="B31:L31"/>
    <mergeCell ref="J58:K58"/>
    <mergeCell ref="J57:K57"/>
    <mergeCell ref="J56:K56"/>
    <mergeCell ref="C57:D57"/>
    <mergeCell ref="C58:D58"/>
    <mergeCell ref="J59:K59"/>
    <mergeCell ref="J60:K60"/>
    <mergeCell ref="J61:K61"/>
    <mergeCell ref="J62:K62"/>
    <mergeCell ref="J63:K63"/>
    <mergeCell ref="J64:K64"/>
    <mergeCell ref="C56:D56"/>
    <mergeCell ref="G55:H55"/>
    <mergeCell ref="J49:K49"/>
    <mergeCell ref="J50:K50"/>
    <mergeCell ref="J51:K51"/>
    <mergeCell ref="C21:D21"/>
    <mergeCell ref="B42:C42"/>
    <mergeCell ref="H42:K42"/>
    <mergeCell ref="Q68:Q69"/>
    <mergeCell ref="R68:R69"/>
    <mergeCell ref="I13:J13"/>
    <mergeCell ref="J300:J301"/>
    <mergeCell ref="J305:J306"/>
    <mergeCell ref="B312:B313"/>
    <mergeCell ref="F312:F313"/>
    <mergeCell ref="B314:B315"/>
    <mergeCell ref="F314:F315"/>
    <mergeCell ref="H48:K48"/>
    <mergeCell ref="J43:K43"/>
    <mergeCell ref="J44:K44"/>
    <mergeCell ref="J45:K45"/>
    <mergeCell ref="H98:M98"/>
    <mergeCell ref="A97:M97"/>
    <mergeCell ref="J47:K47"/>
    <mergeCell ref="F54:K54"/>
    <mergeCell ref="I55:K55"/>
  </mergeCells>
  <phoneticPr fontId="1" type="noConversion"/>
  <conditionalFormatting sqref="D63">
    <cfRule type="expression" dxfId="55" priority="10">
      <formula>$D$63="Correct Caliber"</formula>
    </cfRule>
  </conditionalFormatting>
  <conditionalFormatting sqref="G7">
    <cfRule type="expression" dxfId="54" priority="8">
      <formula>$G$7="Correct Caliber"</formula>
    </cfRule>
    <cfRule type="expression" dxfId="53" priority="9">
      <formula>$G$7="Incorrect Caliber"</formula>
    </cfRule>
  </conditionalFormatting>
  <conditionalFormatting sqref="I53:K53">
    <cfRule type="expression" dxfId="52" priority="5">
      <formula>$J$53="Locked"</formula>
    </cfRule>
  </conditionalFormatting>
  <conditionalFormatting sqref="I52:K52">
    <cfRule type="expression" dxfId="51" priority="4">
      <formula>$J$52="Locked"</formula>
    </cfRule>
  </conditionalFormatting>
  <conditionalFormatting sqref="I51:K51">
    <cfRule type="expression" dxfId="50" priority="3">
      <formula>$J$51="Locked"</formula>
    </cfRule>
  </conditionalFormatting>
  <conditionalFormatting sqref="I50:K50">
    <cfRule type="expression" dxfId="49" priority="2">
      <formula>$J$50="Locked"</formula>
    </cfRule>
  </conditionalFormatting>
  <conditionalFormatting sqref="I49:K49">
    <cfRule type="expression" dxfId="48" priority="1">
      <formula>$J$49="Locked"</formula>
    </cfRule>
  </conditionalFormatting>
  <dataValidations count="18">
    <dataValidation type="list" allowBlank="1" showInputMessage="1" showErrorMessage="1" sqref="B22" xr:uid="{E78C5897-A89A-4641-A4F0-806157E097D1}">
      <formula1>ArmorListNew</formula1>
    </dataValidation>
    <dataValidation type="list" allowBlank="1" showInputMessage="1" showErrorMessage="1" sqref="B3:H3 B19:H19" xr:uid="{76469872-D1A0-4F2C-9111-9C8DFC2CABB1}">
      <formula1>SpecialList</formula1>
    </dataValidation>
    <dataValidation type="list" allowBlank="1" showInputMessage="1" showErrorMessage="1" sqref="I3:J3 I19:J19" xr:uid="{9279CBC0-6118-4551-B60D-045C659F5ECD}">
      <formula1>TraitList</formula1>
    </dataValidation>
    <dataValidation type="list" allowBlank="1" showInputMessage="1" showErrorMessage="1" sqref="B6" xr:uid="{18EF4F1E-1ABD-40A5-8580-FC67A66053AC}">
      <formula1>WeaponList</formula1>
    </dataValidation>
    <dataValidation type="list" allowBlank="1" showInputMessage="1" showErrorMessage="1" sqref="D6" xr:uid="{7C75E06B-8CAC-4B05-8FCC-1F2F9C07172D}">
      <formula1>WeaponSkillList</formula1>
    </dataValidation>
    <dataValidation type="list" allowBlank="1" showInputMessage="1" showErrorMessage="1" sqref="E6:E10" xr:uid="{44DAF575-BE19-4A39-925F-3832036783D0}">
      <formula1>W.PerkList</formula1>
    </dataValidation>
    <dataValidation type="list" allowBlank="1" showInputMessage="1" showErrorMessage="1" sqref="F6 F22" xr:uid="{DCE65818-12FC-4D5C-9341-38514C487A92}">
      <formula1>DrugListA</formula1>
    </dataValidation>
    <dataValidation type="list" allowBlank="1" showInputMessage="1" showErrorMessage="1" sqref="F7 F23" xr:uid="{32B9FA7B-D214-4467-B3B3-C811A3B1AF2C}">
      <formula1>DrugListB</formula1>
    </dataValidation>
    <dataValidation type="list" allowBlank="1" showInputMessage="1" showErrorMessage="1" sqref="G6" xr:uid="{EF14F51F-B441-4F0B-84E9-3D47A24236E0}">
      <formula1>AmmoListNew</formula1>
    </dataValidation>
    <dataValidation type="list" allowBlank="1" showInputMessage="1" showErrorMessage="1" sqref="H6:H13 H22:H29" xr:uid="{6C263D58-CAD3-4F1B-B5DD-B58E2264F48F}">
      <formula1>PerkList</formula1>
    </dataValidation>
    <dataValidation type="list" allowBlank="1" showInputMessage="1" showErrorMessage="1" sqref="D22:D24" xr:uid="{4559987E-4EE9-4823-BB84-05932A82A84C}">
      <formula1>yesno</formula1>
    </dataValidation>
    <dataValidation type="list" allowBlank="1" showInputMessage="1" showErrorMessage="1" sqref="E22" xr:uid="{5CECA17E-3B5E-438C-8443-47788CB75285}">
      <formula1>Hplist</formula1>
    </dataValidation>
    <dataValidation type="list" allowBlank="1" showInputMessage="1" showErrorMessage="1" sqref="C36" xr:uid="{EE926852-E01A-410C-8142-75A71A2C486A}">
      <formula1>DistanceList</formula1>
    </dataValidation>
    <dataValidation type="list" allowBlank="1" showInputMessage="1" showErrorMessage="1" sqref="G22" xr:uid="{ACEBFC60-B31D-4BD6-BB90-7B614C834F24}">
      <formula1>MoveList</formula1>
    </dataValidation>
    <dataValidation type="list" allowBlank="1" showInputMessage="1" showErrorMessage="1" sqref="I6" xr:uid="{E2E11A32-F129-44DE-8094-360FCA32DAAB}">
      <formula1>Aimlist</formula1>
    </dataValidation>
    <dataValidation type="list" allowBlank="1" showInputMessage="1" showErrorMessage="1" sqref="B25 B9" xr:uid="{FDADA6CE-29C8-40DA-9766-2F6CF37F4316}">
      <formula1>QualityList</formula1>
    </dataValidation>
    <dataValidation type="list" allowBlank="1" showInputMessage="1" showErrorMessage="1" sqref="K19" xr:uid="{4D9153A0-BC37-4952-8C70-BFE977B8A403}">
      <formula1>ArtifactList</formula1>
    </dataValidation>
    <dataValidation type="list" allowBlank="1" showInputMessage="1" showErrorMessage="1" sqref="I22:I24 C9:C11" xr:uid="{2987DD44-B918-441B-9D80-EB0CBF2DAB1C}">
      <formula1>ModuleList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Scroll Bar 1">
              <controlPr defaultSize="0" autoPict="0">
                <anchor moveWithCells="1">
                  <from>
                    <xdr:col>1</xdr:col>
                    <xdr:colOff>57150</xdr:colOff>
                    <xdr:row>31</xdr:row>
                    <xdr:rowOff>66675</xdr:rowOff>
                  </from>
                  <to>
                    <xdr:col>11</xdr:col>
                    <xdr:colOff>866775</xdr:colOff>
                    <xdr:row>32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550F-6117-45A9-9413-B27337A8AF89}">
  <dimension ref="A1:U14280"/>
  <sheetViews>
    <sheetView topLeftCell="A1526" zoomScale="115" zoomScaleNormal="115" workbookViewId="0">
      <selection activeCell="B1507" sqref="B1506:B1507"/>
    </sheetView>
  </sheetViews>
  <sheetFormatPr defaultRowHeight="15" x14ac:dyDescent="0.25"/>
  <cols>
    <col min="2" max="2" width="39.7109375" bestFit="1" customWidth="1"/>
    <col min="3" max="3" width="45.140625" bestFit="1" customWidth="1"/>
    <col min="5" max="5" width="13.85546875" customWidth="1"/>
    <col min="16" max="16" width="9.85546875" customWidth="1"/>
    <col min="17" max="17" width="20.140625" customWidth="1"/>
    <col min="18" max="18" width="21.42578125" bestFit="1" customWidth="1"/>
    <col min="20" max="20" width="38.85546875" customWidth="1"/>
  </cols>
  <sheetData>
    <row r="1" spans="1:6" x14ac:dyDescent="0.25">
      <c r="A1">
        <f>ROW()</f>
        <v>1</v>
      </c>
      <c r="B1" t="s">
        <v>0</v>
      </c>
      <c r="C1" t="s">
        <v>1</v>
      </c>
    </row>
    <row r="2" spans="1:6" x14ac:dyDescent="0.25">
      <c r="A2">
        <f>ROW()</f>
        <v>2</v>
      </c>
      <c r="B2" s="1" t="s">
        <v>1839</v>
      </c>
      <c r="C2" s="1" t="s">
        <v>2</v>
      </c>
    </row>
    <row r="3" spans="1:6" x14ac:dyDescent="0.25">
      <c r="A3">
        <f>ROW()</f>
        <v>3</v>
      </c>
      <c r="B3" s="1" t="s">
        <v>3</v>
      </c>
      <c r="C3" s="1" t="s">
        <v>2</v>
      </c>
    </row>
    <row r="4" spans="1:6" x14ac:dyDescent="0.25">
      <c r="A4">
        <f>ROW()</f>
        <v>4</v>
      </c>
      <c r="B4" s="1" t="s">
        <v>1840</v>
      </c>
      <c r="C4" s="1" t="s">
        <v>4</v>
      </c>
    </row>
    <row r="5" spans="1:6" x14ac:dyDescent="0.25">
      <c r="A5">
        <f>ROW()</f>
        <v>5</v>
      </c>
      <c r="B5" s="1" t="s">
        <v>1841</v>
      </c>
      <c r="C5" s="1" t="s">
        <v>5</v>
      </c>
    </row>
    <row r="6" spans="1:6" x14ac:dyDescent="0.25">
      <c r="A6">
        <f>ROW()</f>
        <v>6</v>
      </c>
      <c r="B6" s="1" t="s">
        <v>3</v>
      </c>
      <c r="C6" s="1" t="s">
        <v>2</v>
      </c>
      <c r="E6" s="16" t="s">
        <v>2221</v>
      </c>
      <c r="F6" s="42"/>
    </row>
    <row r="7" spans="1:6" x14ac:dyDescent="0.25">
      <c r="A7">
        <f>ROW()</f>
        <v>7</v>
      </c>
      <c r="B7" s="1" t="s">
        <v>6</v>
      </c>
      <c r="C7" s="1" t="s">
        <v>2</v>
      </c>
      <c r="E7" s="17">
        <v>1</v>
      </c>
      <c r="F7" s="43" t="s">
        <v>1762</v>
      </c>
    </row>
    <row r="8" spans="1:6" x14ac:dyDescent="0.25">
      <c r="A8">
        <f>ROW()</f>
        <v>8</v>
      </c>
      <c r="B8" s="1" t="s">
        <v>7</v>
      </c>
      <c r="C8" s="1" t="s">
        <v>2</v>
      </c>
      <c r="E8" s="16">
        <v>2</v>
      </c>
      <c r="F8" s="42"/>
    </row>
    <row r="9" spans="1:6" x14ac:dyDescent="0.25">
      <c r="A9">
        <f>ROW()</f>
        <v>9</v>
      </c>
      <c r="B9" s="1" t="s">
        <v>8</v>
      </c>
      <c r="C9" s="1" t="s">
        <v>2</v>
      </c>
      <c r="E9" s="17">
        <v>3</v>
      </c>
      <c r="F9" s="43"/>
    </row>
    <row r="10" spans="1:6" x14ac:dyDescent="0.25">
      <c r="A10">
        <f>ROW()</f>
        <v>10</v>
      </c>
      <c r="B10" s="1" t="s">
        <v>9</v>
      </c>
      <c r="C10" s="1" t="s">
        <v>2</v>
      </c>
      <c r="E10" s="16">
        <v>4</v>
      </c>
      <c r="F10" s="42"/>
    </row>
    <row r="11" spans="1:6" x14ac:dyDescent="0.25">
      <c r="A11">
        <f>ROW()</f>
        <v>11</v>
      </c>
      <c r="B11" s="1" t="s">
        <v>10</v>
      </c>
      <c r="C11" s="1" t="s">
        <v>2</v>
      </c>
      <c r="E11" s="17">
        <v>5</v>
      </c>
      <c r="F11" s="43" t="s">
        <v>1764</v>
      </c>
    </row>
    <row r="12" spans="1:6" x14ac:dyDescent="0.25">
      <c r="A12">
        <f>ROW()</f>
        <v>12</v>
      </c>
      <c r="B12" s="1" t="s">
        <v>11</v>
      </c>
      <c r="C12" s="1" t="s">
        <v>2</v>
      </c>
      <c r="E12" s="16">
        <v>6</v>
      </c>
      <c r="F12" s="42"/>
    </row>
    <row r="13" spans="1:6" x14ac:dyDescent="0.25">
      <c r="A13">
        <f>ROW()</f>
        <v>13</v>
      </c>
      <c r="B13" s="1" t="s">
        <v>12</v>
      </c>
      <c r="C13" s="1" t="s">
        <v>2</v>
      </c>
      <c r="E13" s="17">
        <v>7</v>
      </c>
      <c r="F13" s="43" t="s">
        <v>1763</v>
      </c>
    </row>
    <row r="14" spans="1:6" x14ac:dyDescent="0.25">
      <c r="A14">
        <f>ROW()</f>
        <v>14</v>
      </c>
      <c r="B14" s="1" t="s">
        <v>13</v>
      </c>
      <c r="C14" s="1" t="s">
        <v>2</v>
      </c>
      <c r="E14" s="16">
        <v>8</v>
      </c>
      <c r="F14" s="42" t="s">
        <v>2659</v>
      </c>
    </row>
    <row r="15" spans="1:6" x14ac:dyDescent="0.25">
      <c r="A15">
        <f>ROW()</f>
        <v>15</v>
      </c>
      <c r="B15" s="1" t="s">
        <v>14</v>
      </c>
      <c r="C15" s="1" t="s">
        <v>2</v>
      </c>
    </row>
    <row r="16" spans="1:6" x14ac:dyDescent="0.25">
      <c r="A16">
        <f>ROW()</f>
        <v>16</v>
      </c>
      <c r="B16" s="1" t="s">
        <v>15</v>
      </c>
      <c r="C16" s="1" t="s">
        <v>2</v>
      </c>
    </row>
    <row r="17" spans="1:21" x14ac:dyDescent="0.25">
      <c r="A17">
        <f>ROW()</f>
        <v>17</v>
      </c>
      <c r="B17" s="1" t="s">
        <v>16</v>
      </c>
      <c r="C17" s="1" t="s">
        <v>2</v>
      </c>
    </row>
    <row r="18" spans="1:21" x14ac:dyDescent="0.25">
      <c r="A18">
        <f>ROW()</f>
        <v>18</v>
      </c>
      <c r="B18" s="1" t="s">
        <v>3</v>
      </c>
      <c r="C18" s="1" t="s">
        <v>2</v>
      </c>
      <c r="E18" t="s">
        <v>1760</v>
      </c>
      <c r="F18" t="s">
        <v>1761</v>
      </c>
      <c r="P18" s="387" t="s">
        <v>1809</v>
      </c>
      <c r="Q18" s="387"/>
      <c r="R18" s="387"/>
    </row>
    <row r="19" spans="1:21" x14ac:dyDescent="0.25">
      <c r="A19">
        <f>ROW()</f>
        <v>19</v>
      </c>
      <c r="B19" s="1" t="s">
        <v>17</v>
      </c>
      <c r="C19" s="1" t="s">
        <v>2</v>
      </c>
      <c r="D19">
        <v>0</v>
      </c>
      <c r="F19" t="s">
        <v>3064</v>
      </c>
      <c r="K19" t="s">
        <v>1768</v>
      </c>
      <c r="P19" s="3"/>
      <c r="Q19" s="3" t="s">
        <v>1810</v>
      </c>
      <c r="R19" s="3" t="s">
        <v>1811</v>
      </c>
    </row>
    <row r="20" spans="1:21" x14ac:dyDescent="0.25">
      <c r="A20">
        <f>ROW()</f>
        <v>20</v>
      </c>
      <c r="B20" s="1" t="s">
        <v>18</v>
      </c>
      <c r="C20" s="1" t="s">
        <v>2</v>
      </c>
      <c r="D20" s="2">
        <v>1</v>
      </c>
      <c r="E20" t="s">
        <v>970</v>
      </c>
      <c r="F20" t="s">
        <v>1762</v>
      </c>
      <c r="K20">
        <v>200</v>
      </c>
      <c r="L20" t="s">
        <v>1769</v>
      </c>
      <c r="P20" s="3">
        <v>1</v>
      </c>
      <c r="Q20" t="s">
        <v>1817</v>
      </c>
      <c r="R20" s="3" t="s">
        <v>1828</v>
      </c>
    </row>
    <row r="21" spans="1:21" x14ac:dyDescent="0.25">
      <c r="A21">
        <f>ROW()</f>
        <v>21</v>
      </c>
      <c r="B21" s="1" t="s">
        <v>19</v>
      </c>
      <c r="C21" s="1" t="s">
        <v>2</v>
      </c>
      <c r="D21" s="2">
        <v>2</v>
      </c>
      <c r="E21" t="s">
        <v>971</v>
      </c>
      <c r="F21" t="s">
        <v>1765</v>
      </c>
      <c r="K21">
        <v>201</v>
      </c>
      <c r="L21" t="s">
        <v>1770</v>
      </c>
      <c r="P21" s="3">
        <v>2</v>
      </c>
      <c r="Q21" t="s">
        <v>2976</v>
      </c>
      <c r="R21" s="3" t="s">
        <v>1829</v>
      </c>
    </row>
    <row r="22" spans="1:21" x14ac:dyDescent="0.25">
      <c r="A22">
        <f>ROW()</f>
        <v>22</v>
      </c>
      <c r="B22" s="1" t="s">
        <v>20</v>
      </c>
      <c r="C22" s="1" t="s">
        <v>2</v>
      </c>
      <c r="D22" s="2">
        <v>3</v>
      </c>
      <c r="E22" t="s">
        <v>972</v>
      </c>
      <c r="F22" t="s">
        <v>1724</v>
      </c>
      <c r="K22">
        <v>202</v>
      </c>
      <c r="L22" t="s">
        <v>1771</v>
      </c>
      <c r="P22" s="3">
        <v>3</v>
      </c>
      <c r="Q22" t="s">
        <v>3085</v>
      </c>
      <c r="R22" s="3" t="s">
        <v>1817</v>
      </c>
    </row>
    <row r="23" spans="1:21" x14ac:dyDescent="0.25">
      <c r="A23">
        <f>ROW()</f>
        <v>23</v>
      </c>
      <c r="B23" s="1" t="s">
        <v>21</v>
      </c>
      <c r="C23" s="1" t="s">
        <v>2</v>
      </c>
      <c r="D23" s="2">
        <v>4</v>
      </c>
      <c r="E23" t="s">
        <v>973</v>
      </c>
      <c r="F23" t="s">
        <v>1766</v>
      </c>
      <c r="K23">
        <v>203</v>
      </c>
      <c r="L23" t="s">
        <v>1772</v>
      </c>
      <c r="P23" s="3">
        <v>4</v>
      </c>
      <c r="Q23" t="s">
        <v>1821</v>
      </c>
      <c r="R23" s="3" t="s">
        <v>2976</v>
      </c>
      <c r="T23">
        <v>4</v>
      </c>
      <c r="U23">
        <v>1</v>
      </c>
    </row>
    <row r="24" spans="1:21" x14ac:dyDescent="0.25">
      <c r="A24">
        <f>ROW()</f>
        <v>24</v>
      </c>
      <c r="B24" s="1" t="s">
        <v>22</v>
      </c>
      <c r="C24" s="1" t="s">
        <v>2</v>
      </c>
      <c r="D24" s="2">
        <v>32</v>
      </c>
      <c r="E24" t="s">
        <v>974</v>
      </c>
      <c r="K24">
        <v>204</v>
      </c>
      <c r="L24" t="s">
        <v>1773</v>
      </c>
      <c r="P24" s="3">
        <v>5</v>
      </c>
      <c r="Q24" t="s">
        <v>3086</v>
      </c>
      <c r="R24" s="3" t="s">
        <v>1830</v>
      </c>
      <c r="T24">
        <v>12</v>
      </c>
      <c r="U24">
        <v>7</v>
      </c>
    </row>
    <row r="25" spans="1:21" x14ac:dyDescent="0.25">
      <c r="A25">
        <f>ROW()</f>
        <v>25</v>
      </c>
      <c r="B25" s="1" t="s">
        <v>23</v>
      </c>
      <c r="C25" s="1" t="s">
        <v>2</v>
      </c>
      <c r="D25" s="2">
        <v>26</v>
      </c>
      <c r="E25" t="s">
        <v>975</v>
      </c>
      <c r="P25" s="3">
        <v>6</v>
      </c>
      <c r="Q25" t="s">
        <v>3087</v>
      </c>
      <c r="R25" s="3" t="s">
        <v>1822</v>
      </c>
      <c r="U25">
        <v>9</v>
      </c>
    </row>
    <row r="26" spans="1:21" x14ac:dyDescent="0.25">
      <c r="A26">
        <f>ROW()</f>
        <v>26</v>
      </c>
      <c r="B26" s="1" t="s">
        <v>24</v>
      </c>
      <c r="C26" s="1" t="s">
        <v>2</v>
      </c>
      <c r="D26" s="2">
        <v>5</v>
      </c>
      <c r="E26" t="s">
        <v>976</v>
      </c>
      <c r="F26" t="s">
        <v>1764</v>
      </c>
      <c r="P26" s="3">
        <v>7</v>
      </c>
      <c r="Q26" t="s">
        <v>1820</v>
      </c>
      <c r="R26" s="3" t="s">
        <v>1826</v>
      </c>
      <c r="U26">
        <v>3</v>
      </c>
    </row>
    <row r="27" spans="1:21" x14ac:dyDescent="0.25">
      <c r="A27">
        <f>ROW()</f>
        <v>27</v>
      </c>
      <c r="B27" s="1" t="s">
        <v>25</v>
      </c>
      <c r="C27" s="1" t="s">
        <v>2</v>
      </c>
      <c r="D27" s="2">
        <v>7</v>
      </c>
      <c r="E27" t="s">
        <v>977</v>
      </c>
      <c r="F27" t="s">
        <v>1763</v>
      </c>
      <c r="P27" s="3">
        <v>8</v>
      </c>
      <c r="Q27" t="s">
        <v>3088</v>
      </c>
      <c r="R27" s="3" t="s">
        <v>1836</v>
      </c>
      <c r="U27">
        <v>20</v>
      </c>
    </row>
    <row r="28" spans="1:21" x14ac:dyDescent="0.25">
      <c r="A28">
        <f>ROW()</f>
        <v>28</v>
      </c>
      <c r="B28" s="1" t="s">
        <v>26</v>
      </c>
      <c r="C28" s="1" t="s">
        <v>2</v>
      </c>
      <c r="D28" s="2">
        <v>6</v>
      </c>
      <c r="E28" t="s">
        <v>978</v>
      </c>
      <c r="P28" s="3">
        <v>9</v>
      </c>
      <c r="Q28" t="s">
        <v>1818</v>
      </c>
      <c r="R28" s="3" t="s">
        <v>1823</v>
      </c>
    </row>
    <row r="29" spans="1:21" x14ac:dyDescent="0.25">
      <c r="A29">
        <f>ROW()</f>
        <v>29</v>
      </c>
      <c r="B29" s="1" t="s">
        <v>27</v>
      </c>
      <c r="C29" s="1" t="s">
        <v>2</v>
      </c>
      <c r="D29" s="2">
        <v>8</v>
      </c>
      <c r="E29" t="s">
        <v>979</v>
      </c>
      <c r="F29" t="s">
        <v>2659</v>
      </c>
      <c r="P29" s="3">
        <v>10</v>
      </c>
      <c r="Q29" t="s">
        <v>3089</v>
      </c>
      <c r="R29" s="3" t="s">
        <v>1827</v>
      </c>
    </row>
    <row r="30" spans="1:21" x14ac:dyDescent="0.25">
      <c r="A30">
        <f>ROW()</f>
        <v>30</v>
      </c>
      <c r="B30" s="1" t="s">
        <v>28</v>
      </c>
      <c r="C30" s="1" t="s">
        <v>2</v>
      </c>
      <c r="D30" s="2">
        <v>9</v>
      </c>
      <c r="E30" t="s">
        <v>980</v>
      </c>
      <c r="P30" s="3">
        <v>11</v>
      </c>
      <c r="Q30" t="s">
        <v>3090</v>
      </c>
      <c r="R30" s="3" t="s">
        <v>2986</v>
      </c>
    </row>
    <row r="31" spans="1:21" x14ac:dyDescent="0.25">
      <c r="A31">
        <f>ROW()</f>
        <v>31</v>
      </c>
      <c r="B31" s="1" t="s">
        <v>29</v>
      </c>
      <c r="C31" s="1" t="s">
        <v>2</v>
      </c>
      <c r="D31" s="2">
        <v>10</v>
      </c>
      <c r="E31" t="s">
        <v>981</v>
      </c>
      <c r="P31" s="3">
        <v>12</v>
      </c>
      <c r="Q31" t="s">
        <v>3091</v>
      </c>
      <c r="R31" s="3" t="s">
        <v>1835</v>
      </c>
    </row>
    <row r="32" spans="1:21" x14ac:dyDescent="0.25">
      <c r="A32">
        <f>ROW()</f>
        <v>32</v>
      </c>
      <c r="B32" s="1" t="s">
        <v>30</v>
      </c>
      <c r="C32" s="1" t="s">
        <v>2</v>
      </c>
      <c r="D32" s="2">
        <v>27</v>
      </c>
      <c r="E32" t="s">
        <v>982</v>
      </c>
      <c r="P32" s="3">
        <v>13</v>
      </c>
      <c r="Q32" t="s">
        <v>2951</v>
      </c>
      <c r="R32" s="3" t="s">
        <v>2977</v>
      </c>
    </row>
    <row r="33" spans="1:18" x14ac:dyDescent="0.25">
      <c r="A33">
        <f>ROW()</f>
        <v>33</v>
      </c>
      <c r="B33" s="1" t="s">
        <v>31</v>
      </c>
      <c r="C33" s="1" t="s">
        <v>2</v>
      </c>
      <c r="D33" s="2">
        <v>11</v>
      </c>
      <c r="E33" t="s">
        <v>983</v>
      </c>
      <c r="P33" s="3">
        <v>14</v>
      </c>
      <c r="Q33" t="s">
        <v>2950</v>
      </c>
      <c r="R33" s="3" t="s">
        <v>1824</v>
      </c>
    </row>
    <row r="34" spans="1:18" x14ac:dyDescent="0.25">
      <c r="A34">
        <f>ROW()</f>
        <v>34</v>
      </c>
      <c r="B34" s="1" t="s">
        <v>32</v>
      </c>
      <c r="C34" s="1" t="s">
        <v>2</v>
      </c>
      <c r="D34" s="2">
        <v>12</v>
      </c>
      <c r="E34" t="s">
        <v>984</v>
      </c>
      <c r="P34" s="3">
        <v>15</v>
      </c>
      <c r="Q34" t="s">
        <v>2977</v>
      </c>
      <c r="R34" s="3" t="s">
        <v>2978</v>
      </c>
    </row>
    <row r="35" spans="1:18" x14ac:dyDescent="0.25">
      <c r="A35">
        <f>ROW()</f>
        <v>35</v>
      </c>
      <c r="B35" s="1" t="s">
        <v>33</v>
      </c>
      <c r="C35" s="1" t="s">
        <v>2</v>
      </c>
      <c r="D35" s="2">
        <v>13</v>
      </c>
      <c r="E35" t="s">
        <v>985</v>
      </c>
      <c r="P35" s="3">
        <v>16</v>
      </c>
      <c r="Q35" t="s">
        <v>3092</v>
      </c>
      <c r="R35" s="3" t="s">
        <v>3122</v>
      </c>
    </row>
    <row r="36" spans="1:18" x14ac:dyDescent="0.25">
      <c r="A36">
        <f>ROW()</f>
        <v>36</v>
      </c>
      <c r="B36" s="1" t="s">
        <v>34</v>
      </c>
      <c r="C36" s="1" t="s">
        <v>2</v>
      </c>
      <c r="D36" s="2">
        <v>14</v>
      </c>
      <c r="E36" t="s">
        <v>986</v>
      </c>
      <c r="P36" s="3">
        <v>17</v>
      </c>
      <c r="Q36" t="s">
        <v>3093</v>
      </c>
      <c r="R36" s="3" t="s">
        <v>2980</v>
      </c>
    </row>
    <row r="37" spans="1:18" x14ac:dyDescent="0.25">
      <c r="A37">
        <f>ROW()</f>
        <v>37</v>
      </c>
      <c r="B37" s="1" t="s">
        <v>35</v>
      </c>
      <c r="C37" s="1" t="s">
        <v>2</v>
      </c>
      <c r="D37" s="2">
        <v>15</v>
      </c>
      <c r="E37" t="s">
        <v>988</v>
      </c>
      <c r="P37" s="3">
        <v>18</v>
      </c>
      <c r="Q37" t="s">
        <v>1812</v>
      </c>
      <c r="R37" s="3" t="s">
        <v>1831</v>
      </c>
    </row>
    <row r="38" spans="1:18" x14ac:dyDescent="0.25">
      <c r="A38">
        <f>ROW()</f>
        <v>38</v>
      </c>
      <c r="B38" s="1" t="s">
        <v>36</v>
      </c>
      <c r="C38" s="1" t="s">
        <v>2</v>
      </c>
      <c r="D38" s="2">
        <v>16</v>
      </c>
      <c r="E38" t="s">
        <v>987</v>
      </c>
      <c r="P38" s="3">
        <v>19</v>
      </c>
      <c r="Q38" t="s">
        <v>1813</v>
      </c>
      <c r="R38" s="3" t="s">
        <v>2981</v>
      </c>
    </row>
    <row r="39" spans="1:18" x14ac:dyDescent="0.25">
      <c r="A39">
        <f>ROW()</f>
        <v>39</v>
      </c>
      <c r="B39" s="1" t="s">
        <v>37</v>
      </c>
      <c r="C39" s="1" t="s">
        <v>2</v>
      </c>
      <c r="D39" s="2">
        <v>17</v>
      </c>
      <c r="E39" t="s">
        <v>989</v>
      </c>
      <c r="P39" s="3">
        <v>20</v>
      </c>
      <c r="Q39" t="s">
        <v>1816</v>
      </c>
      <c r="R39" s="3" t="s">
        <v>1837</v>
      </c>
    </row>
    <row r="40" spans="1:18" x14ac:dyDescent="0.25">
      <c r="A40">
        <f>ROW()</f>
        <v>40</v>
      </c>
      <c r="B40" s="1" t="s">
        <v>38</v>
      </c>
      <c r="C40" s="1" t="s">
        <v>2</v>
      </c>
      <c r="D40" s="2">
        <v>18</v>
      </c>
      <c r="E40" t="s">
        <v>990</v>
      </c>
      <c r="P40" s="3">
        <v>21</v>
      </c>
      <c r="Q40" t="s">
        <v>1814</v>
      </c>
      <c r="R40" s="3" t="s">
        <v>1838</v>
      </c>
    </row>
    <row r="41" spans="1:18" x14ac:dyDescent="0.25">
      <c r="A41">
        <f>ROW()</f>
        <v>41</v>
      </c>
      <c r="B41" s="1" t="s">
        <v>39</v>
      </c>
      <c r="C41" s="1" t="s">
        <v>2</v>
      </c>
      <c r="D41" s="2">
        <v>19</v>
      </c>
      <c r="E41" t="s">
        <v>991</v>
      </c>
      <c r="P41" s="3">
        <v>22</v>
      </c>
      <c r="Q41" t="s">
        <v>3094</v>
      </c>
      <c r="R41" s="3" t="s">
        <v>2982</v>
      </c>
    </row>
    <row r="42" spans="1:18" x14ac:dyDescent="0.25">
      <c r="A42">
        <f>ROW()</f>
        <v>42</v>
      </c>
      <c r="B42" s="1" t="s">
        <v>40</v>
      </c>
      <c r="C42" s="1" t="s">
        <v>2</v>
      </c>
      <c r="D42" s="2">
        <v>20</v>
      </c>
      <c r="E42" t="s">
        <v>992</v>
      </c>
      <c r="P42" s="3">
        <v>23</v>
      </c>
      <c r="Q42" t="s">
        <v>3095</v>
      </c>
      <c r="R42" s="3" t="s">
        <v>2983</v>
      </c>
    </row>
    <row r="43" spans="1:18" x14ac:dyDescent="0.25">
      <c r="A43">
        <f>ROW()</f>
        <v>43</v>
      </c>
      <c r="B43" s="1" t="s">
        <v>41</v>
      </c>
      <c r="C43" s="1" t="s">
        <v>2</v>
      </c>
      <c r="D43" s="2">
        <v>21</v>
      </c>
      <c r="E43" t="s">
        <v>993</v>
      </c>
      <c r="P43" s="3">
        <v>24</v>
      </c>
      <c r="Q43" t="s">
        <v>3096</v>
      </c>
      <c r="R43" s="3" t="s">
        <v>1825</v>
      </c>
    </row>
    <row r="44" spans="1:18" x14ac:dyDescent="0.25">
      <c r="A44">
        <f>ROW()</f>
        <v>44</v>
      </c>
      <c r="B44" s="1" t="s">
        <v>42</v>
      </c>
      <c r="C44" s="1" t="s">
        <v>2</v>
      </c>
      <c r="D44" s="2">
        <v>22</v>
      </c>
      <c r="E44" t="s">
        <v>994</v>
      </c>
      <c r="P44" s="3">
        <v>25</v>
      </c>
      <c r="Q44" t="s">
        <v>3097</v>
      </c>
      <c r="R44" s="3" t="s">
        <v>2984</v>
      </c>
    </row>
    <row r="45" spans="1:18" x14ac:dyDescent="0.25">
      <c r="A45">
        <f>ROW()</f>
        <v>45</v>
      </c>
      <c r="B45" s="1" t="s">
        <v>43</v>
      </c>
      <c r="C45" s="1" t="s">
        <v>2</v>
      </c>
      <c r="D45" s="2">
        <v>29</v>
      </c>
      <c r="E45" t="s">
        <v>995</v>
      </c>
      <c r="P45" s="3">
        <v>26</v>
      </c>
      <c r="Q45" t="s">
        <v>3098</v>
      </c>
      <c r="R45" s="3" t="s">
        <v>3123</v>
      </c>
    </row>
    <row r="46" spans="1:18" x14ac:dyDescent="0.25">
      <c r="A46">
        <f>ROW()</f>
        <v>46</v>
      </c>
      <c r="B46" s="1" t="s">
        <v>44</v>
      </c>
      <c r="C46" s="1" t="s">
        <v>2</v>
      </c>
      <c r="D46" s="2">
        <v>30</v>
      </c>
      <c r="E46" t="s">
        <v>996</v>
      </c>
      <c r="P46" s="3">
        <v>27</v>
      </c>
      <c r="Q46" t="s">
        <v>2952</v>
      </c>
      <c r="R46" s="3" t="s">
        <v>2987</v>
      </c>
    </row>
    <row r="47" spans="1:18" x14ac:dyDescent="0.25">
      <c r="A47">
        <f>ROW()</f>
        <v>47</v>
      </c>
      <c r="B47" s="1" t="s">
        <v>45</v>
      </c>
      <c r="C47" s="1" t="s">
        <v>2</v>
      </c>
      <c r="D47" s="2">
        <v>23</v>
      </c>
      <c r="E47" t="s">
        <v>997</v>
      </c>
      <c r="P47" s="3">
        <v>28</v>
      </c>
      <c r="Q47" t="s">
        <v>3099</v>
      </c>
      <c r="R47" s="3" t="s">
        <v>1832</v>
      </c>
    </row>
    <row r="48" spans="1:18" x14ac:dyDescent="0.25">
      <c r="A48">
        <f>ROW()</f>
        <v>48</v>
      </c>
      <c r="B48" s="1" t="s">
        <v>46</v>
      </c>
      <c r="C48" s="1" t="s">
        <v>2</v>
      </c>
      <c r="D48" s="2">
        <v>24</v>
      </c>
      <c r="E48" t="s">
        <v>998</v>
      </c>
      <c r="P48" s="3">
        <v>29</v>
      </c>
      <c r="Q48" t="s">
        <v>3100</v>
      </c>
      <c r="R48" s="3" t="s">
        <v>1833</v>
      </c>
    </row>
    <row r="49" spans="1:18" x14ac:dyDescent="0.25">
      <c r="A49">
        <f>ROW()</f>
        <v>49</v>
      </c>
      <c r="B49" s="1" t="s">
        <v>47</v>
      </c>
      <c r="C49" s="1" t="s">
        <v>2</v>
      </c>
      <c r="D49" s="2">
        <v>28</v>
      </c>
      <c r="E49" t="s">
        <v>999</v>
      </c>
      <c r="P49" s="3">
        <v>30</v>
      </c>
      <c r="Q49" t="s">
        <v>3101</v>
      </c>
      <c r="R49" s="3" t="s">
        <v>1834</v>
      </c>
    </row>
    <row r="50" spans="1:18" x14ac:dyDescent="0.25">
      <c r="A50">
        <f>ROW()</f>
        <v>50</v>
      </c>
      <c r="B50" s="1" t="s">
        <v>48</v>
      </c>
      <c r="C50" s="1" t="s">
        <v>2</v>
      </c>
      <c r="D50" s="2">
        <v>31</v>
      </c>
      <c r="E50" t="s">
        <v>1000</v>
      </c>
      <c r="P50" s="3">
        <v>31</v>
      </c>
      <c r="Q50" t="s">
        <v>3102</v>
      </c>
      <c r="R50" s="3"/>
    </row>
    <row r="51" spans="1:18" x14ac:dyDescent="0.25">
      <c r="A51">
        <f>ROW()</f>
        <v>51</v>
      </c>
      <c r="B51" s="1" t="s">
        <v>1842</v>
      </c>
      <c r="C51" s="1" t="s">
        <v>2</v>
      </c>
      <c r="P51" s="3">
        <v>32</v>
      </c>
      <c r="Q51" t="s">
        <v>3103</v>
      </c>
      <c r="R51" s="3"/>
    </row>
    <row r="52" spans="1:18" x14ac:dyDescent="0.25">
      <c r="A52">
        <f>ROW()</f>
        <v>52</v>
      </c>
      <c r="B52" s="1" t="s">
        <v>2</v>
      </c>
      <c r="C52" s="1" t="s">
        <v>2</v>
      </c>
      <c r="P52" s="3">
        <v>33</v>
      </c>
      <c r="Q52" t="s">
        <v>1815</v>
      </c>
      <c r="R52" s="3"/>
    </row>
    <row r="53" spans="1:18" x14ac:dyDescent="0.25">
      <c r="A53">
        <f>ROW()</f>
        <v>53</v>
      </c>
      <c r="B53" s="1" t="s">
        <v>2</v>
      </c>
      <c r="C53" s="1" t="s">
        <v>2</v>
      </c>
      <c r="P53" s="3">
        <v>34</v>
      </c>
      <c r="Q53" t="s">
        <v>3104</v>
      </c>
      <c r="R53" s="3"/>
    </row>
    <row r="54" spans="1:18" x14ac:dyDescent="0.25">
      <c r="A54">
        <f>ROW()</f>
        <v>54</v>
      </c>
      <c r="B54" s="1" t="s">
        <v>2</v>
      </c>
      <c r="C54" s="1" t="s">
        <v>2</v>
      </c>
      <c r="P54" s="3">
        <v>35</v>
      </c>
      <c r="Q54" t="s">
        <v>3105</v>
      </c>
      <c r="R54" s="3"/>
    </row>
    <row r="55" spans="1:18" x14ac:dyDescent="0.25">
      <c r="A55">
        <f>ROW()</f>
        <v>55</v>
      </c>
      <c r="B55" s="1" t="s">
        <v>49</v>
      </c>
      <c r="C55" s="1" t="s">
        <v>2</v>
      </c>
      <c r="P55" s="3">
        <v>36</v>
      </c>
      <c r="Q55" t="s">
        <v>3106</v>
      </c>
      <c r="R55" s="3"/>
    </row>
    <row r="56" spans="1:18" x14ac:dyDescent="0.25">
      <c r="A56">
        <f>ROW()</f>
        <v>56</v>
      </c>
      <c r="B56" s="1" t="s">
        <v>2</v>
      </c>
      <c r="C56" s="1" t="s">
        <v>2</v>
      </c>
      <c r="P56" s="3">
        <v>37</v>
      </c>
      <c r="Q56" t="s">
        <v>3107</v>
      </c>
      <c r="R56" s="3"/>
    </row>
    <row r="57" spans="1:18" x14ac:dyDescent="0.25">
      <c r="A57">
        <f>ROW()</f>
        <v>57</v>
      </c>
      <c r="B57" s="1" t="s">
        <v>2</v>
      </c>
      <c r="C57" s="1" t="s">
        <v>2</v>
      </c>
      <c r="P57" s="3">
        <v>38</v>
      </c>
      <c r="Q57" t="s">
        <v>3108</v>
      </c>
      <c r="R57" s="3"/>
    </row>
    <row r="58" spans="1:18" x14ac:dyDescent="0.25">
      <c r="A58">
        <f>ROW()</f>
        <v>58</v>
      </c>
      <c r="B58" s="1" t="s">
        <v>50</v>
      </c>
      <c r="C58" s="1" t="s">
        <v>2</v>
      </c>
      <c r="P58" s="3">
        <v>39</v>
      </c>
      <c r="Q58" t="s">
        <v>3109</v>
      </c>
      <c r="R58" s="3"/>
    </row>
    <row r="59" spans="1:18" x14ac:dyDescent="0.25">
      <c r="A59">
        <f>ROW()</f>
        <v>59</v>
      </c>
      <c r="B59" s="1" t="s">
        <v>2</v>
      </c>
      <c r="C59" s="1" t="s">
        <v>2</v>
      </c>
      <c r="P59" s="3">
        <v>40</v>
      </c>
      <c r="Q59" t="s">
        <v>3120</v>
      </c>
      <c r="R59" s="3"/>
    </row>
    <row r="60" spans="1:18" x14ac:dyDescent="0.25">
      <c r="A60">
        <f>ROW()</f>
        <v>60</v>
      </c>
      <c r="B60" t="s">
        <v>51</v>
      </c>
      <c r="C60" t="s">
        <v>2</v>
      </c>
      <c r="P60" s="3">
        <v>41</v>
      </c>
      <c r="Q60" t="s">
        <v>3121</v>
      </c>
      <c r="R60" s="3"/>
    </row>
    <row r="61" spans="1:18" x14ac:dyDescent="0.25">
      <c r="A61">
        <f>ROW()</f>
        <v>61</v>
      </c>
      <c r="B61" t="s">
        <v>52</v>
      </c>
      <c r="C61" t="s">
        <v>2</v>
      </c>
      <c r="P61" s="3">
        <v>42</v>
      </c>
      <c r="Q61" t="s">
        <v>1819</v>
      </c>
      <c r="R61" s="3"/>
    </row>
    <row r="62" spans="1:18" x14ac:dyDescent="0.25">
      <c r="A62">
        <f>ROW()</f>
        <v>62</v>
      </c>
      <c r="B62" t="s">
        <v>1843</v>
      </c>
      <c r="C62" t="s">
        <v>54</v>
      </c>
      <c r="P62" s="3">
        <v>43</v>
      </c>
      <c r="Q62" t="s">
        <v>3110</v>
      </c>
      <c r="R62" s="3"/>
    </row>
    <row r="63" spans="1:18" x14ac:dyDescent="0.25">
      <c r="A63">
        <f>ROW()</f>
        <v>63</v>
      </c>
      <c r="B63" t="s">
        <v>1844</v>
      </c>
      <c r="C63" t="s">
        <v>55</v>
      </c>
      <c r="P63" s="3">
        <v>44</v>
      </c>
      <c r="Q63" t="s">
        <v>3111</v>
      </c>
      <c r="R63" s="3"/>
    </row>
    <row r="64" spans="1:18" x14ac:dyDescent="0.25">
      <c r="A64">
        <f>ROW()</f>
        <v>64</v>
      </c>
      <c r="B64" t="s">
        <v>1845</v>
      </c>
      <c r="C64" t="s">
        <v>56</v>
      </c>
      <c r="P64" s="3">
        <v>45</v>
      </c>
      <c r="Q64" t="s">
        <v>3112</v>
      </c>
      <c r="R64" s="3"/>
    </row>
    <row r="65" spans="1:18" x14ac:dyDescent="0.25">
      <c r="A65">
        <f>ROW()</f>
        <v>65</v>
      </c>
      <c r="B65" t="s">
        <v>1846</v>
      </c>
      <c r="C65" t="s">
        <v>57</v>
      </c>
      <c r="P65" s="3">
        <v>46</v>
      </c>
      <c r="Q65" t="s">
        <v>3113</v>
      </c>
      <c r="R65" s="3"/>
    </row>
    <row r="66" spans="1:18" x14ac:dyDescent="0.25">
      <c r="A66">
        <f>ROW()</f>
        <v>66</v>
      </c>
      <c r="B66" t="s">
        <v>1847</v>
      </c>
      <c r="C66" t="s">
        <v>58</v>
      </c>
      <c r="P66" s="3">
        <v>47</v>
      </c>
      <c r="Q66" t="s">
        <v>3114</v>
      </c>
      <c r="R66" s="3"/>
    </row>
    <row r="67" spans="1:18" x14ac:dyDescent="0.25">
      <c r="A67">
        <f>ROW()</f>
        <v>67</v>
      </c>
      <c r="B67" t="s">
        <v>1848</v>
      </c>
      <c r="C67" t="s">
        <v>59</v>
      </c>
      <c r="P67" s="3">
        <v>48</v>
      </c>
      <c r="Q67" t="s">
        <v>3115</v>
      </c>
      <c r="R67" s="3"/>
    </row>
    <row r="68" spans="1:18" x14ac:dyDescent="0.25">
      <c r="A68">
        <f>ROW()</f>
        <v>68</v>
      </c>
      <c r="B68" t="s">
        <v>1849</v>
      </c>
      <c r="C68" t="s">
        <v>60</v>
      </c>
      <c r="P68" s="3">
        <v>49</v>
      </c>
      <c r="Q68" t="s">
        <v>3116</v>
      </c>
      <c r="R68" s="3"/>
    </row>
    <row r="69" spans="1:18" x14ac:dyDescent="0.25">
      <c r="A69">
        <f>ROW()</f>
        <v>69</v>
      </c>
      <c r="B69" t="s">
        <v>1850</v>
      </c>
      <c r="C69" t="s">
        <v>61</v>
      </c>
      <c r="P69" s="3">
        <v>50</v>
      </c>
      <c r="Q69" t="s">
        <v>3117</v>
      </c>
      <c r="R69" s="3"/>
    </row>
    <row r="70" spans="1:18" x14ac:dyDescent="0.25">
      <c r="A70">
        <f>ROW()</f>
        <v>70</v>
      </c>
      <c r="B70" t="s">
        <v>1851</v>
      </c>
      <c r="C70" t="s">
        <v>56</v>
      </c>
      <c r="P70" s="15">
        <v>51</v>
      </c>
      <c r="Q70" t="s">
        <v>3118</v>
      </c>
    </row>
    <row r="71" spans="1:18" x14ac:dyDescent="0.25">
      <c r="A71">
        <f>ROW()</f>
        <v>71</v>
      </c>
      <c r="B71" t="s">
        <v>1852</v>
      </c>
      <c r="C71" t="s">
        <v>56</v>
      </c>
      <c r="P71" s="15">
        <v>52</v>
      </c>
      <c r="Q71" t="s">
        <v>3119</v>
      </c>
    </row>
    <row r="72" spans="1:18" x14ac:dyDescent="0.25">
      <c r="A72">
        <f>ROW()</f>
        <v>72</v>
      </c>
      <c r="B72" t="s">
        <v>1853</v>
      </c>
      <c r="C72" t="s">
        <v>56</v>
      </c>
    </row>
    <row r="73" spans="1:18" x14ac:dyDescent="0.25">
      <c r="A73">
        <f>ROW()</f>
        <v>73</v>
      </c>
      <c r="B73" t="s">
        <v>1854</v>
      </c>
      <c r="C73" t="s">
        <v>62</v>
      </c>
    </row>
    <row r="74" spans="1:18" x14ac:dyDescent="0.25">
      <c r="A74">
        <f>ROW()</f>
        <v>74</v>
      </c>
      <c r="B74" t="s">
        <v>1855</v>
      </c>
      <c r="C74" t="s">
        <v>65</v>
      </c>
      <c r="P74" s="51" t="s">
        <v>2137</v>
      </c>
      <c r="Q74" s="52"/>
    </row>
    <row r="75" spans="1:18" x14ac:dyDescent="0.25">
      <c r="A75">
        <f>ROW()</f>
        <v>75</v>
      </c>
      <c r="B75" t="s">
        <v>1856</v>
      </c>
      <c r="C75" t="s">
        <v>64</v>
      </c>
      <c r="P75" s="53">
        <v>0</v>
      </c>
      <c r="Q75" s="54"/>
    </row>
    <row r="76" spans="1:18" x14ac:dyDescent="0.25">
      <c r="A76">
        <f>ROW()</f>
        <v>76</v>
      </c>
      <c r="B76" t="s">
        <v>1857</v>
      </c>
      <c r="C76" t="s">
        <v>65</v>
      </c>
      <c r="P76" s="51">
        <v>1</v>
      </c>
      <c r="Q76" s="52" t="s">
        <v>2144</v>
      </c>
    </row>
    <row r="77" spans="1:18" x14ac:dyDescent="0.25">
      <c r="A77">
        <f>ROW()</f>
        <v>77</v>
      </c>
      <c r="B77" t="s">
        <v>1858</v>
      </c>
      <c r="C77" t="s">
        <v>56</v>
      </c>
      <c r="P77" s="53">
        <v>2</v>
      </c>
      <c r="Q77" s="54" t="s">
        <v>2213</v>
      </c>
    </row>
    <row r="78" spans="1:18" x14ac:dyDescent="0.25">
      <c r="A78">
        <f>ROW()</f>
        <v>78</v>
      </c>
      <c r="B78" t="s">
        <v>1859</v>
      </c>
      <c r="C78" t="s">
        <v>56</v>
      </c>
      <c r="P78" s="51">
        <v>3</v>
      </c>
      <c r="Q78" s="52" t="s">
        <v>2151</v>
      </c>
    </row>
    <row r="79" spans="1:18" x14ac:dyDescent="0.25">
      <c r="A79">
        <f>ROW()</f>
        <v>79</v>
      </c>
      <c r="B79" t="s">
        <v>1860</v>
      </c>
      <c r="C79" t="s">
        <v>66</v>
      </c>
      <c r="P79" s="53">
        <v>4</v>
      </c>
      <c r="Q79" s="54" t="s">
        <v>3124</v>
      </c>
    </row>
    <row r="80" spans="1:18" x14ac:dyDescent="0.25">
      <c r="A80">
        <f>ROW()</f>
        <v>80</v>
      </c>
      <c r="B80" t="s">
        <v>1861</v>
      </c>
      <c r="C80" t="s">
        <v>67</v>
      </c>
      <c r="P80" s="51">
        <v>5</v>
      </c>
      <c r="Q80" s="52" t="s">
        <v>2159</v>
      </c>
    </row>
    <row r="81" spans="1:17" x14ac:dyDescent="0.25">
      <c r="A81">
        <f>ROW()</f>
        <v>81</v>
      </c>
      <c r="B81" t="s">
        <v>1862</v>
      </c>
      <c r="C81" t="s">
        <v>56</v>
      </c>
      <c r="P81" s="53">
        <v>6</v>
      </c>
      <c r="Q81" s="54" t="s">
        <v>2163</v>
      </c>
    </row>
    <row r="82" spans="1:17" x14ac:dyDescent="0.25">
      <c r="A82">
        <f>ROW()</f>
        <v>82</v>
      </c>
      <c r="B82" t="s">
        <v>1863</v>
      </c>
      <c r="C82" t="s">
        <v>68</v>
      </c>
      <c r="P82" s="51">
        <v>7</v>
      </c>
      <c r="Q82" s="52" t="s">
        <v>2167</v>
      </c>
    </row>
    <row r="83" spans="1:17" x14ac:dyDescent="0.25">
      <c r="A83">
        <f>ROW()</f>
        <v>83</v>
      </c>
      <c r="B83" t="s">
        <v>1864</v>
      </c>
      <c r="C83" t="s">
        <v>69</v>
      </c>
      <c r="P83" s="53">
        <v>8</v>
      </c>
      <c r="Q83" s="54" t="s">
        <v>2171</v>
      </c>
    </row>
    <row r="84" spans="1:17" x14ac:dyDescent="0.25">
      <c r="A84">
        <f>ROW()</f>
        <v>84</v>
      </c>
      <c r="B84" t="s">
        <v>1865</v>
      </c>
      <c r="C84" t="s">
        <v>55</v>
      </c>
      <c r="P84" s="51">
        <v>9</v>
      </c>
      <c r="Q84" s="52" t="s">
        <v>3125</v>
      </c>
    </row>
    <row r="85" spans="1:17" x14ac:dyDescent="0.25">
      <c r="A85">
        <f>ROW()</f>
        <v>85</v>
      </c>
      <c r="B85" t="s">
        <v>1866</v>
      </c>
      <c r="C85" t="s">
        <v>70</v>
      </c>
      <c r="P85" s="53">
        <v>10</v>
      </c>
      <c r="Q85" s="54" t="s">
        <v>1828</v>
      </c>
    </row>
    <row r="86" spans="1:17" x14ac:dyDescent="0.25">
      <c r="A86">
        <f>ROW()</f>
        <v>86</v>
      </c>
      <c r="B86" t="s">
        <v>1867</v>
      </c>
      <c r="C86" t="s">
        <v>63</v>
      </c>
      <c r="P86" s="51">
        <v>11</v>
      </c>
      <c r="Q86" s="52" t="s">
        <v>2181</v>
      </c>
    </row>
    <row r="87" spans="1:17" x14ac:dyDescent="0.25">
      <c r="A87">
        <f>ROW()</f>
        <v>87</v>
      </c>
      <c r="B87" t="s">
        <v>1868</v>
      </c>
      <c r="C87" t="s">
        <v>71</v>
      </c>
      <c r="P87" s="53">
        <v>12</v>
      </c>
      <c r="Q87" s="54" t="s">
        <v>2197</v>
      </c>
    </row>
    <row r="88" spans="1:17" x14ac:dyDescent="0.25">
      <c r="A88">
        <f>ROW()</f>
        <v>88</v>
      </c>
      <c r="B88" t="s">
        <v>1869</v>
      </c>
      <c r="C88" t="s">
        <v>71</v>
      </c>
      <c r="P88" s="51">
        <v>13</v>
      </c>
      <c r="Q88" s="52" t="s">
        <v>2189</v>
      </c>
    </row>
    <row r="89" spans="1:17" x14ac:dyDescent="0.25">
      <c r="A89">
        <f>ROW()</f>
        <v>89</v>
      </c>
      <c r="B89" t="s">
        <v>1870</v>
      </c>
      <c r="C89" t="s">
        <v>71</v>
      </c>
      <c r="P89" s="53">
        <v>14</v>
      </c>
      <c r="Q89" s="54" t="s">
        <v>2192</v>
      </c>
    </row>
    <row r="90" spans="1:17" x14ac:dyDescent="0.25">
      <c r="A90">
        <f>ROW()</f>
        <v>90</v>
      </c>
      <c r="B90" t="s">
        <v>1871</v>
      </c>
      <c r="C90" t="s">
        <v>56</v>
      </c>
      <c r="P90" s="51">
        <v>15</v>
      </c>
      <c r="Q90" s="52" t="s">
        <v>2185</v>
      </c>
    </row>
    <row r="91" spans="1:17" x14ac:dyDescent="0.25">
      <c r="A91">
        <f>ROW()</f>
        <v>91</v>
      </c>
      <c r="B91" t="s">
        <v>1872</v>
      </c>
      <c r="C91" t="s">
        <v>72</v>
      </c>
      <c r="P91" s="53">
        <v>16</v>
      </c>
      <c r="Q91" s="54" t="s">
        <v>2201</v>
      </c>
    </row>
    <row r="92" spans="1:17" x14ac:dyDescent="0.25">
      <c r="A92">
        <f>ROW()</f>
        <v>92</v>
      </c>
      <c r="B92" t="s">
        <v>1873</v>
      </c>
      <c r="C92" t="s">
        <v>56</v>
      </c>
      <c r="P92" s="51">
        <v>17</v>
      </c>
      <c r="Q92" s="52" t="s">
        <v>2204</v>
      </c>
    </row>
    <row r="93" spans="1:17" x14ac:dyDescent="0.25">
      <c r="A93">
        <f>ROW()</f>
        <v>93</v>
      </c>
      <c r="B93" t="s">
        <v>1874</v>
      </c>
      <c r="C93" t="s">
        <v>73</v>
      </c>
      <c r="P93" s="53">
        <v>18</v>
      </c>
      <c r="Q93" s="54" t="s">
        <v>3126</v>
      </c>
    </row>
    <row r="94" spans="1:17" x14ac:dyDescent="0.25">
      <c r="A94">
        <f>ROW()</f>
        <v>94</v>
      </c>
      <c r="B94" t="s">
        <v>1875</v>
      </c>
      <c r="C94" t="s">
        <v>76</v>
      </c>
      <c r="P94" s="51">
        <v>19</v>
      </c>
      <c r="Q94" s="52" t="s">
        <v>3127</v>
      </c>
    </row>
    <row r="95" spans="1:17" x14ac:dyDescent="0.25">
      <c r="A95">
        <f>ROW()</f>
        <v>95</v>
      </c>
      <c r="B95" t="s">
        <v>1876</v>
      </c>
      <c r="C95" t="s">
        <v>108</v>
      </c>
      <c r="P95" s="53">
        <v>20</v>
      </c>
      <c r="Q95" s="54" t="s">
        <v>2196</v>
      </c>
    </row>
    <row r="96" spans="1:17" x14ac:dyDescent="0.25">
      <c r="A96">
        <f>ROW()</f>
        <v>96</v>
      </c>
      <c r="B96" t="s">
        <v>1877</v>
      </c>
      <c r="C96" t="s">
        <v>76</v>
      </c>
      <c r="P96" s="51">
        <v>21</v>
      </c>
      <c r="Q96" s="52" t="s">
        <v>2209</v>
      </c>
    </row>
    <row r="97" spans="1:17" x14ac:dyDescent="0.25">
      <c r="A97">
        <f>ROW()</f>
        <v>97</v>
      </c>
      <c r="B97" t="s">
        <v>1878</v>
      </c>
      <c r="C97" t="s">
        <v>56</v>
      </c>
      <c r="P97" s="53">
        <v>22</v>
      </c>
      <c r="Q97" s="54" t="s">
        <v>2211</v>
      </c>
    </row>
    <row r="98" spans="1:17" x14ac:dyDescent="0.25">
      <c r="A98">
        <f>ROW()</f>
        <v>98</v>
      </c>
      <c r="B98" t="s">
        <v>1879</v>
      </c>
      <c r="C98" t="s">
        <v>76</v>
      </c>
      <c r="P98" s="51">
        <v>23</v>
      </c>
      <c r="Q98" s="52" t="s">
        <v>3128</v>
      </c>
    </row>
    <row r="99" spans="1:17" x14ac:dyDescent="0.25">
      <c r="A99">
        <f>ROW()</f>
        <v>99</v>
      </c>
      <c r="B99" t="s">
        <v>1880</v>
      </c>
      <c r="C99" t="s">
        <v>77</v>
      </c>
      <c r="P99" s="53">
        <v>24</v>
      </c>
      <c r="Q99" s="54" t="s">
        <v>2215</v>
      </c>
    </row>
    <row r="100" spans="1:17" x14ac:dyDescent="0.25">
      <c r="A100">
        <f>ROW()</f>
        <v>100</v>
      </c>
      <c r="B100" t="s">
        <v>1881</v>
      </c>
      <c r="C100" t="s">
        <v>56</v>
      </c>
      <c r="P100" s="51">
        <v>25</v>
      </c>
      <c r="Q100" s="52"/>
    </row>
    <row r="101" spans="1:17" x14ac:dyDescent="0.25">
      <c r="A101">
        <f>ROW()</f>
        <v>101</v>
      </c>
      <c r="B101" t="s">
        <v>1882</v>
      </c>
      <c r="C101" t="s">
        <v>78</v>
      </c>
      <c r="P101" s="53">
        <v>26</v>
      </c>
      <c r="Q101" s="54"/>
    </row>
    <row r="102" spans="1:17" x14ac:dyDescent="0.25">
      <c r="A102">
        <f>ROW()</f>
        <v>102</v>
      </c>
      <c r="B102" t="s">
        <v>1883</v>
      </c>
      <c r="C102" t="s">
        <v>94</v>
      </c>
      <c r="P102" s="51">
        <v>27</v>
      </c>
      <c r="Q102" s="52"/>
    </row>
    <row r="103" spans="1:17" x14ac:dyDescent="0.25">
      <c r="A103">
        <f>ROW()</f>
        <v>103</v>
      </c>
      <c r="B103" t="s">
        <v>1884</v>
      </c>
      <c r="C103" t="s">
        <v>80</v>
      </c>
      <c r="P103" s="53">
        <v>28</v>
      </c>
      <c r="Q103" s="54"/>
    </row>
    <row r="104" spans="1:17" x14ac:dyDescent="0.25">
      <c r="A104">
        <f>ROW()</f>
        <v>104</v>
      </c>
      <c r="B104" t="s">
        <v>1885</v>
      </c>
      <c r="C104" t="s">
        <v>81</v>
      </c>
      <c r="P104" s="51">
        <v>29</v>
      </c>
      <c r="Q104" s="52"/>
    </row>
    <row r="105" spans="1:17" x14ac:dyDescent="0.25">
      <c r="A105">
        <f>ROW()</f>
        <v>105</v>
      </c>
      <c r="B105" t="s">
        <v>1886</v>
      </c>
      <c r="C105" t="s">
        <v>82</v>
      </c>
      <c r="P105" s="53">
        <v>30</v>
      </c>
      <c r="Q105" s="54"/>
    </row>
    <row r="106" spans="1:17" x14ac:dyDescent="0.25">
      <c r="A106">
        <f>ROW()</f>
        <v>106</v>
      </c>
      <c r="B106" t="s">
        <v>1887</v>
      </c>
      <c r="C106" t="s">
        <v>83</v>
      </c>
    </row>
    <row r="107" spans="1:17" x14ac:dyDescent="0.25">
      <c r="A107">
        <f>ROW()</f>
        <v>107</v>
      </c>
      <c r="B107" t="s">
        <v>1888</v>
      </c>
      <c r="C107" t="s">
        <v>63</v>
      </c>
    </row>
    <row r="108" spans="1:17" x14ac:dyDescent="0.25">
      <c r="A108">
        <f>ROW()</f>
        <v>108</v>
      </c>
      <c r="B108" t="s">
        <v>1889</v>
      </c>
      <c r="C108" t="s">
        <v>56</v>
      </c>
    </row>
    <row r="109" spans="1:17" x14ac:dyDescent="0.25">
      <c r="A109">
        <f>ROW()</f>
        <v>109</v>
      </c>
      <c r="B109" t="s">
        <v>1890</v>
      </c>
      <c r="C109" t="s">
        <v>55</v>
      </c>
    </row>
    <row r="110" spans="1:17" x14ac:dyDescent="0.25">
      <c r="A110">
        <f>ROW()</f>
        <v>110</v>
      </c>
      <c r="B110" t="s">
        <v>1891</v>
      </c>
      <c r="C110" t="s">
        <v>84</v>
      </c>
    </row>
    <row r="111" spans="1:17" x14ac:dyDescent="0.25">
      <c r="A111">
        <f>ROW()</f>
        <v>111</v>
      </c>
      <c r="B111" t="s">
        <v>1892</v>
      </c>
      <c r="C111" t="s">
        <v>74</v>
      </c>
    </row>
    <row r="112" spans="1:17" x14ac:dyDescent="0.25">
      <c r="A112">
        <f>ROW()</f>
        <v>112</v>
      </c>
      <c r="B112" t="s">
        <v>1893</v>
      </c>
      <c r="C112" t="s">
        <v>85</v>
      </c>
    </row>
    <row r="113" spans="1:3" x14ac:dyDescent="0.25">
      <c r="A113">
        <f>ROW()</f>
        <v>113</v>
      </c>
      <c r="B113" t="s">
        <v>1894</v>
      </c>
      <c r="C113" t="s">
        <v>76</v>
      </c>
    </row>
    <row r="114" spans="1:3" x14ac:dyDescent="0.25">
      <c r="A114">
        <f>ROW()</f>
        <v>114</v>
      </c>
      <c r="B114" t="s">
        <v>1895</v>
      </c>
      <c r="C114" t="s">
        <v>71</v>
      </c>
    </row>
    <row r="115" spans="1:3" x14ac:dyDescent="0.25">
      <c r="A115">
        <f>ROW()</f>
        <v>115</v>
      </c>
      <c r="B115" t="s">
        <v>1806</v>
      </c>
      <c r="C115" t="s">
        <v>56</v>
      </c>
    </row>
    <row r="116" spans="1:3" x14ac:dyDescent="0.25">
      <c r="A116">
        <f>ROW()</f>
        <v>116</v>
      </c>
      <c r="B116" t="s">
        <v>2</v>
      </c>
      <c r="C116" t="s">
        <v>2</v>
      </c>
    </row>
    <row r="117" spans="1:3" x14ac:dyDescent="0.25">
      <c r="A117">
        <f>ROW()</f>
        <v>117</v>
      </c>
      <c r="B117" t="s">
        <v>87</v>
      </c>
      <c r="C117" t="s">
        <v>2</v>
      </c>
    </row>
    <row r="118" spans="1:3" x14ac:dyDescent="0.25">
      <c r="A118">
        <f>ROW()</f>
        <v>118</v>
      </c>
      <c r="B118" t="s">
        <v>52</v>
      </c>
      <c r="C118" t="s">
        <v>2</v>
      </c>
    </row>
    <row r="119" spans="1:3" x14ac:dyDescent="0.25">
      <c r="A119">
        <f>ROW()</f>
        <v>119</v>
      </c>
      <c r="B119" t="s">
        <v>1843</v>
      </c>
      <c r="C119" t="s">
        <v>88</v>
      </c>
    </row>
    <row r="120" spans="1:3" x14ac:dyDescent="0.25">
      <c r="A120">
        <f>ROW()</f>
        <v>120</v>
      </c>
      <c r="B120" t="s">
        <v>1844</v>
      </c>
      <c r="C120" t="s">
        <v>55</v>
      </c>
    </row>
    <row r="121" spans="1:3" x14ac:dyDescent="0.25">
      <c r="A121">
        <f>ROW()</f>
        <v>121</v>
      </c>
      <c r="B121" t="s">
        <v>1845</v>
      </c>
      <c r="C121" t="s">
        <v>56</v>
      </c>
    </row>
    <row r="122" spans="1:3" x14ac:dyDescent="0.25">
      <c r="A122">
        <f>ROW()</f>
        <v>122</v>
      </c>
      <c r="B122" t="s">
        <v>1846</v>
      </c>
      <c r="C122" t="s">
        <v>57</v>
      </c>
    </row>
    <row r="123" spans="1:3" x14ac:dyDescent="0.25">
      <c r="A123">
        <f>ROW()</f>
        <v>123</v>
      </c>
      <c r="B123" t="s">
        <v>1847</v>
      </c>
      <c r="C123" t="s">
        <v>89</v>
      </c>
    </row>
    <row r="124" spans="1:3" x14ac:dyDescent="0.25">
      <c r="A124">
        <f>ROW()</f>
        <v>124</v>
      </c>
      <c r="B124" t="s">
        <v>1848</v>
      </c>
      <c r="C124" t="s">
        <v>59</v>
      </c>
    </row>
    <row r="125" spans="1:3" x14ac:dyDescent="0.25">
      <c r="A125">
        <f>ROW()</f>
        <v>125</v>
      </c>
      <c r="B125" t="s">
        <v>1849</v>
      </c>
      <c r="C125" t="s">
        <v>60</v>
      </c>
    </row>
    <row r="126" spans="1:3" x14ac:dyDescent="0.25">
      <c r="A126">
        <f>ROW()</f>
        <v>126</v>
      </c>
      <c r="B126" t="s">
        <v>1850</v>
      </c>
      <c r="C126" t="s">
        <v>61</v>
      </c>
    </row>
    <row r="127" spans="1:3" x14ac:dyDescent="0.25">
      <c r="A127">
        <f>ROW()</f>
        <v>127</v>
      </c>
      <c r="B127" t="s">
        <v>1851</v>
      </c>
      <c r="C127" t="s">
        <v>56</v>
      </c>
    </row>
    <row r="128" spans="1:3" x14ac:dyDescent="0.25">
      <c r="A128">
        <f>ROW()</f>
        <v>128</v>
      </c>
      <c r="B128" t="s">
        <v>1852</v>
      </c>
      <c r="C128" t="s">
        <v>56</v>
      </c>
    </row>
    <row r="129" spans="1:3" x14ac:dyDescent="0.25">
      <c r="A129">
        <f>ROW()</f>
        <v>129</v>
      </c>
      <c r="B129" t="s">
        <v>1853</v>
      </c>
      <c r="C129" t="s">
        <v>56</v>
      </c>
    </row>
    <row r="130" spans="1:3" x14ac:dyDescent="0.25">
      <c r="A130">
        <f>ROW()</f>
        <v>130</v>
      </c>
      <c r="B130" t="s">
        <v>1854</v>
      </c>
      <c r="C130" t="s">
        <v>90</v>
      </c>
    </row>
    <row r="131" spans="1:3" x14ac:dyDescent="0.25">
      <c r="A131">
        <f>ROW()</f>
        <v>131</v>
      </c>
      <c r="B131" t="s">
        <v>1855</v>
      </c>
      <c r="C131" t="s">
        <v>65</v>
      </c>
    </row>
    <row r="132" spans="1:3" x14ac:dyDescent="0.25">
      <c r="A132">
        <f>ROW()</f>
        <v>132</v>
      </c>
      <c r="B132" t="s">
        <v>1856</v>
      </c>
      <c r="C132" t="s">
        <v>64</v>
      </c>
    </row>
    <row r="133" spans="1:3" x14ac:dyDescent="0.25">
      <c r="A133">
        <f>ROW()</f>
        <v>133</v>
      </c>
      <c r="B133" t="s">
        <v>1857</v>
      </c>
      <c r="C133" t="s">
        <v>65</v>
      </c>
    </row>
    <row r="134" spans="1:3" x14ac:dyDescent="0.25">
      <c r="A134">
        <f>ROW()</f>
        <v>134</v>
      </c>
      <c r="B134" t="s">
        <v>1858</v>
      </c>
      <c r="C134" t="s">
        <v>56</v>
      </c>
    </row>
    <row r="135" spans="1:3" x14ac:dyDescent="0.25">
      <c r="A135">
        <f>ROW()</f>
        <v>135</v>
      </c>
      <c r="B135" t="s">
        <v>1859</v>
      </c>
      <c r="C135" t="s">
        <v>56</v>
      </c>
    </row>
    <row r="136" spans="1:3" x14ac:dyDescent="0.25">
      <c r="A136">
        <f>ROW()</f>
        <v>136</v>
      </c>
      <c r="B136" t="s">
        <v>1860</v>
      </c>
      <c r="C136" t="s">
        <v>66</v>
      </c>
    </row>
    <row r="137" spans="1:3" x14ac:dyDescent="0.25">
      <c r="A137">
        <f>ROW()</f>
        <v>137</v>
      </c>
      <c r="B137" t="s">
        <v>1861</v>
      </c>
      <c r="C137" t="s">
        <v>56</v>
      </c>
    </row>
    <row r="138" spans="1:3" x14ac:dyDescent="0.25">
      <c r="A138">
        <f>ROW()</f>
        <v>138</v>
      </c>
      <c r="B138" t="s">
        <v>1862</v>
      </c>
      <c r="C138" t="s">
        <v>56</v>
      </c>
    </row>
    <row r="139" spans="1:3" x14ac:dyDescent="0.25">
      <c r="A139">
        <f>ROW()</f>
        <v>139</v>
      </c>
      <c r="B139" t="s">
        <v>1863</v>
      </c>
      <c r="C139" t="s">
        <v>68</v>
      </c>
    </row>
    <row r="140" spans="1:3" x14ac:dyDescent="0.25">
      <c r="A140">
        <f>ROW()</f>
        <v>140</v>
      </c>
      <c r="B140" t="s">
        <v>1864</v>
      </c>
      <c r="C140" t="s">
        <v>69</v>
      </c>
    </row>
    <row r="141" spans="1:3" x14ac:dyDescent="0.25">
      <c r="A141">
        <f>ROW()</f>
        <v>141</v>
      </c>
      <c r="B141" t="s">
        <v>1865</v>
      </c>
      <c r="C141" t="s">
        <v>55</v>
      </c>
    </row>
    <row r="142" spans="1:3" x14ac:dyDescent="0.25">
      <c r="A142">
        <f>ROW()</f>
        <v>142</v>
      </c>
      <c r="B142" t="s">
        <v>1866</v>
      </c>
      <c r="C142" t="s">
        <v>70</v>
      </c>
    </row>
    <row r="143" spans="1:3" x14ac:dyDescent="0.25">
      <c r="A143">
        <f>ROW()</f>
        <v>143</v>
      </c>
      <c r="B143" t="s">
        <v>1867</v>
      </c>
      <c r="C143" t="s">
        <v>63</v>
      </c>
    </row>
    <row r="144" spans="1:3" x14ac:dyDescent="0.25">
      <c r="A144">
        <f>ROW()</f>
        <v>144</v>
      </c>
      <c r="B144" t="s">
        <v>1868</v>
      </c>
      <c r="C144" t="s">
        <v>71</v>
      </c>
    </row>
    <row r="145" spans="1:3" x14ac:dyDescent="0.25">
      <c r="A145">
        <f>ROW()</f>
        <v>145</v>
      </c>
      <c r="B145" t="s">
        <v>1869</v>
      </c>
      <c r="C145" t="s">
        <v>71</v>
      </c>
    </row>
    <row r="146" spans="1:3" x14ac:dyDescent="0.25">
      <c r="A146">
        <f>ROW()</f>
        <v>146</v>
      </c>
      <c r="B146" t="s">
        <v>1870</v>
      </c>
      <c r="C146" t="s">
        <v>71</v>
      </c>
    </row>
    <row r="147" spans="1:3" x14ac:dyDescent="0.25">
      <c r="A147">
        <f>ROW()</f>
        <v>147</v>
      </c>
      <c r="B147" t="s">
        <v>1871</v>
      </c>
      <c r="C147" t="s">
        <v>56</v>
      </c>
    </row>
    <row r="148" spans="1:3" x14ac:dyDescent="0.25">
      <c r="A148">
        <f>ROW()</f>
        <v>148</v>
      </c>
      <c r="B148" t="s">
        <v>1872</v>
      </c>
      <c r="C148" t="s">
        <v>72</v>
      </c>
    </row>
    <row r="149" spans="1:3" x14ac:dyDescent="0.25">
      <c r="A149">
        <f>ROW()</f>
        <v>149</v>
      </c>
      <c r="B149" t="s">
        <v>1873</v>
      </c>
      <c r="C149" t="s">
        <v>56</v>
      </c>
    </row>
    <row r="150" spans="1:3" x14ac:dyDescent="0.25">
      <c r="A150">
        <f>ROW()</f>
        <v>150</v>
      </c>
      <c r="B150" t="s">
        <v>1874</v>
      </c>
      <c r="C150" t="s">
        <v>73</v>
      </c>
    </row>
    <row r="151" spans="1:3" x14ac:dyDescent="0.25">
      <c r="A151">
        <f>ROW()</f>
        <v>151</v>
      </c>
      <c r="B151" t="s">
        <v>1875</v>
      </c>
      <c r="C151" t="s">
        <v>108</v>
      </c>
    </row>
    <row r="152" spans="1:3" x14ac:dyDescent="0.25">
      <c r="A152">
        <f>ROW()</f>
        <v>152</v>
      </c>
      <c r="B152" t="s">
        <v>1876</v>
      </c>
      <c r="C152" t="s">
        <v>133</v>
      </c>
    </row>
    <row r="153" spans="1:3" x14ac:dyDescent="0.25">
      <c r="A153">
        <f>ROW()</f>
        <v>153</v>
      </c>
      <c r="B153" t="s">
        <v>1877</v>
      </c>
      <c r="C153" t="s">
        <v>93</v>
      </c>
    </row>
    <row r="154" spans="1:3" x14ac:dyDescent="0.25">
      <c r="A154">
        <f>ROW()</f>
        <v>154</v>
      </c>
      <c r="B154" t="s">
        <v>1878</v>
      </c>
      <c r="C154" t="s">
        <v>56</v>
      </c>
    </row>
    <row r="155" spans="1:3" x14ac:dyDescent="0.25">
      <c r="A155">
        <f>ROW()</f>
        <v>155</v>
      </c>
      <c r="B155" t="s">
        <v>1879</v>
      </c>
      <c r="C155" t="s">
        <v>93</v>
      </c>
    </row>
    <row r="156" spans="1:3" x14ac:dyDescent="0.25">
      <c r="A156">
        <f>ROW()</f>
        <v>156</v>
      </c>
      <c r="B156" t="s">
        <v>1880</v>
      </c>
      <c r="C156" t="s">
        <v>77</v>
      </c>
    </row>
    <row r="157" spans="1:3" x14ac:dyDescent="0.25">
      <c r="A157">
        <f>ROW()</f>
        <v>157</v>
      </c>
      <c r="B157" t="s">
        <v>1881</v>
      </c>
      <c r="C157" t="s">
        <v>56</v>
      </c>
    </row>
    <row r="158" spans="1:3" x14ac:dyDescent="0.25">
      <c r="A158">
        <f>ROW()</f>
        <v>158</v>
      </c>
      <c r="B158" t="s">
        <v>1882</v>
      </c>
      <c r="C158" t="s">
        <v>78</v>
      </c>
    </row>
    <row r="159" spans="1:3" x14ac:dyDescent="0.25">
      <c r="A159">
        <f>ROW()</f>
        <v>159</v>
      </c>
      <c r="B159" t="s">
        <v>1883</v>
      </c>
      <c r="C159" t="s">
        <v>94</v>
      </c>
    </row>
    <row r="160" spans="1:3" x14ac:dyDescent="0.25">
      <c r="A160">
        <f>ROW()</f>
        <v>160</v>
      </c>
      <c r="B160" t="s">
        <v>1884</v>
      </c>
      <c r="C160" t="s">
        <v>83</v>
      </c>
    </row>
    <row r="161" spans="1:3" x14ac:dyDescent="0.25">
      <c r="A161">
        <f>ROW()</f>
        <v>161</v>
      </c>
      <c r="B161" t="s">
        <v>1888</v>
      </c>
      <c r="C161" t="s">
        <v>55</v>
      </c>
    </row>
    <row r="162" spans="1:3" x14ac:dyDescent="0.25">
      <c r="A162">
        <f>ROW()</f>
        <v>162</v>
      </c>
      <c r="B162" t="s">
        <v>1889</v>
      </c>
      <c r="C162" t="s">
        <v>74</v>
      </c>
    </row>
    <row r="163" spans="1:3" x14ac:dyDescent="0.25">
      <c r="A163">
        <f>ROW()</f>
        <v>163</v>
      </c>
      <c r="B163" t="s">
        <v>1890</v>
      </c>
      <c r="C163" t="s">
        <v>82</v>
      </c>
    </row>
    <row r="164" spans="1:3" x14ac:dyDescent="0.25">
      <c r="A164">
        <f>ROW()</f>
        <v>164</v>
      </c>
      <c r="B164" t="s">
        <v>1891</v>
      </c>
      <c r="C164" t="s">
        <v>73</v>
      </c>
    </row>
    <row r="165" spans="1:3" x14ac:dyDescent="0.25">
      <c r="A165">
        <f>ROW()</f>
        <v>165</v>
      </c>
      <c r="B165" t="s">
        <v>1892</v>
      </c>
      <c r="C165" t="s">
        <v>76</v>
      </c>
    </row>
    <row r="166" spans="1:3" x14ac:dyDescent="0.25">
      <c r="A166">
        <f>ROW()</f>
        <v>166</v>
      </c>
      <c r="B166" t="s">
        <v>1893</v>
      </c>
      <c r="C166" t="s">
        <v>85</v>
      </c>
    </row>
    <row r="167" spans="1:3" x14ac:dyDescent="0.25">
      <c r="A167">
        <f>ROW()</f>
        <v>167</v>
      </c>
      <c r="B167" t="s">
        <v>1894</v>
      </c>
      <c r="C167" t="s">
        <v>95</v>
      </c>
    </row>
    <row r="168" spans="1:3" x14ac:dyDescent="0.25">
      <c r="A168">
        <f>ROW()</f>
        <v>168</v>
      </c>
      <c r="B168" t="s">
        <v>1895</v>
      </c>
      <c r="C168" t="s">
        <v>71</v>
      </c>
    </row>
    <row r="169" spans="1:3" x14ac:dyDescent="0.25">
      <c r="A169">
        <f>ROW()</f>
        <v>169</v>
      </c>
      <c r="B169" t="s">
        <v>1806</v>
      </c>
      <c r="C169" t="s">
        <v>56</v>
      </c>
    </row>
    <row r="170" spans="1:3" x14ac:dyDescent="0.25">
      <c r="A170">
        <f>ROW()</f>
        <v>170</v>
      </c>
      <c r="B170" t="s">
        <v>2</v>
      </c>
      <c r="C170" t="s">
        <v>2</v>
      </c>
    </row>
    <row r="171" spans="1:3" x14ac:dyDescent="0.25">
      <c r="A171">
        <f>ROW()</f>
        <v>171</v>
      </c>
      <c r="B171" t="s">
        <v>2</v>
      </c>
      <c r="C171" t="s">
        <v>2</v>
      </c>
    </row>
    <row r="172" spans="1:3" x14ac:dyDescent="0.25">
      <c r="A172">
        <f>ROW()</f>
        <v>172</v>
      </c>
      <c r="B172" t="s">
        <v>96</v>
      </c>
      <c r="C172" t="s">
        <v>2</v>
      </c>
    </row>
    <row r="173" spans="1:3" x14ac:dyDescent="0.25">
      <c r="A173">
        <f>ROW()</f>
        <v>173</v>
      </c>
      <c r="B173" t="s">
        <v>2</v>
      </c>
      <c r="C173" t="s">
        <v>2</v>
      </c>
    </row>
    <row r="174" spans="1:3" x14ac:dyDescent="0.25">
      <c r="A174">
        <f>ROW()</f>
        <v>174</v>
      </c>
      <c r="B174" t="s">
        <v>97</v>
      </c>
      <c r="C174" t="s">
        <v>2</v>
      </c>
    </row>
    <row r="175" spans="1:3" x14ac:dyDescent="0.25">
      <c r="A175">
        <f>ROW()</f>
        <v>175</v>
      </c>
      <c r="B175" t="s">
        <v>52</v>
      </c>
      <c r="C175" t="s">
        <v>2</v>
      </c>
    </row>
    <row r="176" spans="1:3" x14ac:dyDescent="0.25">
      <c r="A176">
        <f>ROW()</f>
        <v>176</v>
      </c>
      <c r="B176" t="s">
        <v>1843</v>
      </c>
      <c r="C176" t="s">
        <v>98</v>
      </c>
    </row>
    <row r="177" spans="1:3" x14ac:dyDescent="0.25">
      <c r="A177">
        <f>ROW()</f>
        <v>177</v>
      </c>
      <c r="B177" t="s">
        <v>1844</v>
      </c>
      <c r="C177" t="s">
        <v>55</v>
      </c>
    </row>
    <row r="178" spans="1:3" x14ac:dyDescent="0.25">
      <c r="A178">
        <f>ROW()</f>
        <v>178</v>
      </c>
      <c r="B178" t="s">
        <v>1845</v>
      </c>
      <c r="C178" t="s">
        <v>55</v>
      </c>
    </row>
    <row r="179" spans="1:3" x14ac:dyDescent="0.25">
      <c r="A179">
        <f>ROW()</f>
        <v>179</v>
      </c>
      <c r="B179" t="s">
        <v>1846</v>
      </c>
      <c r="C179" t="s">
        <v>99</v>
      </c>
    </row>
    <row r="180" spans="1:3" x14ac:dyDescent="0.25">
      <c r="A180">
        <f>ROW()</f>
        <v>180</v>
      </c>
      <c r="B180" t="s">
        <v>1847</v>
      </c>
      <c r="C180" t="s">
        <v>100</v>
      </c>
    </row>
    <row r="181" spans="1:3" x14ac:dyDescent="0.25">
      <c r="A181">
        <f>ROW()</f>
        <v>181</v>
      </c>
      <c r="B181" t="s">
        <v>1848</v>
      </c>
      <c r="C181" t="s">
        <v>59</v>
      </c>
    </row>
    <row r="182" spans="1:3" x14ac:dyDescent="0.25">
      <c r="A182">
        <f>ROW()</f>
        <v>182</v>
      </c>
      <c r="B182" t="s">
        <v>1849</v>
      </c>
      <c r="C182" t="s">
        <v>101</v>
      </c>
    </row>
    <row r="183" spans="1:3" x14ac:dyDescent="0.25">
      <c r="A183">
        <f>ROW()</f>
        <v>183</v>
      </c>
      <c r="B183" t="s">
        <v>1850</v>
      </c>
      <c r="C183" t="s">
        <v>102</v>
      </c>
    </row>
    <row r="184" spans="1:3" x14ac:dyDescent="0.25">
      <c r="A184">
        <f>ROW()</f>
        <v>184</v>
      </c>
      <c r="B184" t="s">
        <v>1851</v>
      </c>
      <c r="C184" t="s">
        <v>56</v>
      </c>
    </row>
    <row r="185" spans="1:3" x14ac:dyDescent="0.25">
      <c r="A185">
        <f>ROW()</f>
        <v>185</v>
      </c>
      <c r="B185" t="s">
        <v>1852</v>
      </c>
      <c r="C185" t="s">
        <v>56</v>
      </c>
    </row>
    <row r="186" spans="1:3" x14ac:dyDescent="0.25">
      <c r="A186">
        <f>ROW()</f>
        <v>186</v>
      </c>
      <c r="B186" t="s">
        <v>1853</v>
      </c>
      <c r="C186" t="s">
        <v>56</v>
      </c>
    </row>
    <row r="187" spans="1:3" x14ac:dyDescent="0.25">
      <c r="A187">
        <f>ROW()</f>
        <v>187</v>
      </c>
      <c r="B187" t="s">
        <v>1854</v>
      </c>
      <c r="C187" t="s">
        <v>103</v>
      </c>
    </row>
    <row r="188" spans="1:3" x14ac:dyDescent="0.25">
      <c r="A188">
        <f>ROW()</f>
        <v>188</v>
      </c>
      <c r="B188" t="s">
        <v>1857</v>
      </c>
      <c r="C188" t="s">
        <v>65</v>
      </c>
    </row>
    <row r="189" spans="1:3" x14ac:dyDescent="0.25">
      <c r="A189">
        <f>ROW()</f>
        <v>189</v>
      </c>
      <c r="B189" t="s">
        <v>1858</v>
      </c>
      <c r="C189" t="s">
        <v>56</v>
      </c>
    </row>
    <row r="190" spans="1:3" x14ac:dyDescent="0.25">
      <c r="A190">
        <f>ROW()</f>
        <v>190</v>
      </c>
      <c r="B190" t="s">
        <v>1896</v>
      </c>
      <c r="C190" t="s">
        <v>65</v>
      </c>
    </row>
    <row r="191" spans="1:3" x14ac:dyDescent="0.25">
      <c r="A191">
        <f>ROW()</f>
        <v>191</v>
      </c>
      <c r="B191" t="s">
        <v>1859</v>
      </c>
      <c r="C191" t="s">
        <v>63</v>
      </c>
    </row>
    <row r="192" spans="1:3" x14ac:dyDescent="0.25">
      <c r="A192">
        <f>ROW()</f>
        <v>192</v>
      </c>
      <c r="B192" t="s">
        <v>1860</v>
      </c>
      <c r="C192" t="s">
        <v>73</v>
      </c>
    </row>
    <row r="193" spans="1:3" x14ac:dyDescent="0.25">
      <c r="A193">
        <f>ROW()</f>
        <v>193</v>
      </c>
      <c r="B193" t="s">
        <v>1861</v>
      </c>
      <c r="C193" t="s">
        <v>56</v>
      </c>
    </row>
    <row r="194" spans="1:3" x14ac:dyDescent="0.25">
      <c r="A194">
        <f>ROW()</f>
        <v>194</v>
      </c>
      <c r="B194" t="s">
        <v>1862</v>
      </c>
      <c r="C194" t="s">
        <v>56</v>
      </c>
    </row>
    <row r="195" spans="1:3" x14ac:dyDescent="0.25">
      <c r="A195">
        <f>ROW()</f>
        <v>195</v>
      </c>
      <c r="B195" t="s">
        <v>1863</v>
      </c>
      <c r="C195" t="s">
        <v>92</v>
      </c>
    </row>
    <row r="196" spans="1:3" x14ac:dyDescent="0.25">
      <c r="A196">
        <f>ROW()</f>
        <v>196</v>
      </c>
      <c r="B196" t="s">
        <v>1864</v>
      </c>
      <c r="C196" t="s">
        <v>104</v>
      </c>
    </row>
    <row r="197" spans="1:3" x14ac:dyDescent="0.25">
      <c r="A197">
        <f>ROW()</f>
        <v>197</v>
      </c>
      <c r="B197" t="s">
        <v>1865</v>
      </c>
      <c r="C197" t="s">
        <v>105</v>
      </c>
    </row>
    <row r="198" spans="1:3" x14ac:dyDescent="0.25">
      <c r="A198">
        <f>ROW()</f>
        <v>198</v>
      </c>
      <c r="B198" t="s">
        <v>1866</v>
      </c>
      <c r="C198" t="s">
        <v>70</v>
      </c>
    </row>
    <row r="199" spans="1:3" x14ac:dyDescent="0.25">
      <c r="A199">
        <f>ROW()</f>
        <v>199</v>
      </c>
      <c r="B199" t="s">
        <v>1867</v>
      </c>
      <c r="C199" t="s">
        <v>63</v>
      </c>
    </row>
    <row r="200" spans="1:3" x14ac:dyDescent="0.25">
      <c r="A200">
        <f>ROW()</f>
        <v>200</v>
      </c>
      <c r="B200" t="s">
        <v>1868</v>
      </c>
      <c r="C200" t="s">
        <v>71</v>
      </c>
    </row>
    <row r="201" spans="1:3" x14ac:dyDescent="0.25">
      <c r="A201">
        <f>ROW()</f>
        <v>201</v>
      </c>
      <c r="B201" t="s">
        <v>1869</v>
      </c>
      <c r="C201" t="s">
        <v>71</v>
      </c>
    </row>
    <row r="202" spans="1:3" x14ac:dyDescent="0.25">
      <c r="A202">
        <f>ROW()</f>
        <v>202</v>
      </c>
      <c r="B202" t="s">
        <v>1870</v>
      </c>
      <c r="C202" t="s">
        <v>71</v>
      </c>
    </row>
    <row r="203" spans="1:3" x14ac:dyDescent="0.25">
      <c r="A203">
        <f>ROW()</f>
        <v>203</v>
      </c>
      <c r="B203" t="s">
        <v>1871</v>
      </c>
      <c r="C203" t="s">
        <v>56</v>
      </c>
    </row>
    <row r="204" spans="1:3" x14ac:dyDescent="0.25">
      <c r="A204">
        <f>ROW()</f>
        <v>204</v>
      </c>
      <c r="B204" t="s">
        <v>1872</v>
      </c>
      <c r="C204" t="s">
        <v>72</v>
      </c>
    </row>
    <row r="205" spans="1:3" x14ac:dyDescent="0.25">
      <c r="A205">
        <f>ROW()</f>
        <v>205</v>
      </c>
      <c r="B205" t="s">
        <v>1873</v>
      </c>
      <c r="C205" t="s">
        <v>56</v>
      </c>
    </row>
    <row r="206" spans="1:3" x14ac:dyDescent="0.25">
      <c r="A206">
        <f>ROW()</f>
        <v>206</v>
      </c>
      <c r="B206" t="s">
        <v>1874</v>
      </c>
      <c r="C206" t="s">
        <v>73</v>
      </c>
    </row>
    <row r="207" spans="1:3" x14ac:dyDescent="0.25">
      <c r="A207">
        <f>ROW()</f>
        <v>207</v>
      </c>
      <c r="B207" t="s">
        <v>1875</v>
      </c>
      <c r="C207" t="s">
        <v>107</v>
      </c>
    </row>
    <row r="208" spans="1:3" x14ac:dyDescent="0.25">
      <c r="A208">
        <f>ROW()</f>
        <v>208</v>
      </c>
      <c r="B208" t="s">
        <v>1876</v>
      </c>
      <c r="C208" t="s">
        <v>285</v>
      </c>
    </row>
    <row r="209" spans="1:3" x14ac:dyDescent="0.25">
      <c r="A209">
        <f>ROW()</f>
        <v>209</v>
      </c>
      <c r="B209" t="s">
        <v>1877</v>
      </c>
      <c r="C209" t="s">
        <v>76</v>
      </c>
    </row>
    <row r="210" spans="1:3" x14ac:dyDescent="0.25">
      <c r="A210">
        <f>ROW()</f>
        <v>210</v>
      </c>
      <c r="B210" t="s">
        <v>1878</v>
      </c>
      <c r="C210" t="s">
        <v>56</v>
      </c>
    </row>
    <row r="211" spans="1:3" x14ac:dyDescent="0.25">
      <c r="A211">
        <f>ROW()</f>
        <v>211</v>
      </c>
      <c r="B211" t="s">
        <v>1879</v>
      </c>
      <c r="C211" t="s">
        <v>108</v>
      </c>
    </row>
    <row r="212" spans="1:3" x14ac:dyDescent="0.25">
      <c r="A212">
        <f>ROW()</f>
        <v>212</v>
      </c>
      <c r="B212" t="s">
        <v>1880</v>
      </c>
      <c r="C212" t="s">
        <v>107</v>
      </c>
    </row>
    <row r="213" spans="1:3" x14ac:dyDescent="0.25">
      <c r="A213">
        <f>ROW()</f>
        <v>213</v>
      </c>
      <c r="B213" t="s">
        <v>1882</v>
      </c>
      <c r="C213" t="s">
        <v>109</v>
      </c>
    </row>
    <row r="214" spans="1:3" x14ac:dyDescent="0.25">
      <c r="A214">
        <f>ROW()</f>
        <v>214</v>
      </c>
      <c r="B214" t="s">
        <v>1893</v>
      </c>
      <c r="C214" t="s">
        <v>110</v>
      </c>
    </row>
    <row r="215" spans="1:3" x14ac:dyDescent="0.25">
      <c r="A215">
        <f>ROW()</f>
        <v>215</v>
      </c>
      <c r="B215" t="s">
        <v>1883</v>
      </c>
      <c r="C215" t="s">
        <v>79</v>
      </c>
    </row>
    <row r="216" spans="1:3" x14ac:dyDescent="0.25">
      <c r="A216">
        <f>ROW()</f>
        <v>216</v>
      </c>
      <c r="B216" t="s">
        <v>1884</v>
      </c>
      <c r="C216" t="s">
        <v>56</v>
      </c>
    </row>
    <row r="217" spans="1:3" x14ac:dyDescent="0.25">
      <c r="A217">
        <f>ROW()</f>
        <v>217</v>
      </c>
      <c r="B217" t="s">
        <v>1885</v>
      </c>
      <c r="C217" t="s">
        <v>84</v>
      </c>
    </row>
    <row r="218" spans="1:3" x14ac:dyDescent="0.25">
      <c r="A218">
        <f>ROW()</f>
        <v>218</v>
      </c>
      <c r="B218" t="s">
        <v>1888</v>
      </c>
      <c r="C218" t="s">
        <v>74</v>
      </c>
    </row>
    <row r="219" spans="1:3" x14ac:dyDescent="0.25">
      <c r="A219">
        <f>ROW()</f>
        <v>219</v>
      </c>
      <c r="B219" t="s">
        <v>1889</v>
      </c>
      <c r="C219" t="s">
        <v>55</v>
      </c>
    </row>
    <row r="220" spans="1:3" x14ac:dyDescent="0.25">
      <c r="A220">
        <f>ROW()</f>
        <v>220</v>
      </c>
      <c r="B220" t="s">
        <v>1890</v>
      </c>
      <c r="C220" t="s">
        <v>56</v>
      </c>
    </row>
    <row r="221" spans="1:3" x14ac:dyDescent="0.25">
      <c r="A221">
        <f>ROW()</f>
        <v>221</v>
      </c>
      <c r="B221" t="s">
        <v>1891</v>
      </c>
      <c r="C221" t="s">
        <v>55</v>
      </c>
    </row>
    <row r="222" spans="1:3" x14ac:dyDescent="0.25">
      <c r="A222">
        <f>ROW()</f>
        <v>222</v>
      </c>
      <c r="B222" t="s">
        <v>1892</v>
      </c>
      <c r="C222" t="s">
        <v>74</v>
      </c>
    </row>
    <row r="223" spans="1:3" x14ac:dyDescent="0.25">
      <c r="A223">
        <f>ROW()</f>
        <v>223</v>
      </c>
      <c r="B223" t="s">
        <v>1897</v>
      </c>
      <c r="C223" t="s">
        <v>124</v>
      </c>
    </row>
    <row r="224" spans="1:3" x14ac:dyDescent="0.25">
      <c r="A224">
        <f>ROW()</f>
        <v>224</v>
      </c>
      <c r="B224" t="s">
        <v>1898</v>
      </c>
      <c r="C224" t="s">
        <v>113</v>
      </c>
    </row>
    <row r="225" spans="1:3" x14ac:dyDescent="0.25">
      <c r="A225">
        <f>ROW()</f>
        <v>225</v>
      </c>
      <c r="B225" t="s">
        <v>1894</v>
      </c>
      <c r="C225" t="s">
        <v>95</v>
      </c>
    </row>
    <row r="226" spans="1:3" x14ac:dyDescent="0.25">
      <c r="A226">
        <f>ROW()</f>
        <v>226</v>
      </c>
      <c r="B226" t="s">
        <v>1895</v>
      </c>
      <c r="C226" t="s">
        <v>184</v>
      </c>
    </row>
    <row r="227" spans="1:3" x14ac:dyDescent="0.25">
      <c r="A227">
        <f>ROW()</f>
        <v>227</v>
      </c>
      <c r="B227" t="s">
        <v>1806</v>
      </c>
      <c r="C227" t="s">
        <v>56</v>
      </c>
    </row>
    <row r="228" spans="1:3" x14ac:dyDescent="0.25">
      <c r="A228">
        <f>ROW()</f>
        <v>228</v>
      </c>
      <c r="B228" t="s">
        <v>2</v>
      </c>
      <c r="C228" t="s">
        <v>2</v>
      </c>
    </row>
    <row r="229" spans="1:3" x14ac:dyDescent="0.25">
      <c r="A229">
        <f>ROW()</f>
        <v>229</v>
      </c>
      <c r="B229" t="s">
        <v>2</v>
      </c>
      <c r="C229" t="s">
        <v>2</v>
      </c>
    </row>
    <row r="230" spans="1:3" x14ac:dyDescent="0.25">
      <c r="A230">
        <f>ROW()</f>
        <v>230</v>
      </c>
      <c r="B230" t="s">
        <v>114</v>
      </c>
      <c r="C230" t="s">
        <v>2</v>
      </c>
    </row>
    <row r="231" spans="1:3" x14ac:dyDescent="0.25">
      <c r="A231">
        <f>ROW()</f>
        <v>231</v>
      </c>
      <c r="B231" t="s">
        <v>2</v>
      </c>
      <c r="C231" t="s">
        <v>2</v>
      </c>
    </row>
    <row r="232" spans="1:3" x14ac:dyDescent="0.25">
      <c r="A232">
        <f>ROW()</f>
        <v>232</v>
      </c>
      <c r="B232" t="s">
        <v>115</v>
      </c>
      <c r="C232" t="s">
        <v>2</v>
      </c>
    </row>
    <row r="233" spans="1:3" x14ac:dyDescent="0.25">
      <c r="A233">
        <f>ROW()</f>
        <v>233</v>
      </c>
      <c r="B233" t="s">
        <v>52</v>
      </c>
      <c r="C233" t="s">
        <v>2</v>
      </c>
    </row>
    <row r="234" spans="1:3" x14ac:dyDescent="0.25">
      <c r="A234">
        <f>ROW()</f>
        <v>234</v>
      </c>
      <c r="B234" t="s">
        <v>1843</v>
      </c>
      <c r="C234" t="s">
        <v>116</v>
      </c>
    </row>
    <row r="235" spans="1:3" x14ac:dyDescent="0.25">
      <c r="A235">
        <f>ROW()</f>
        <v>235</v>
      </c>
      <c r="B235" t="s">
        <v>1844</v>
      </c>
      <c r="C235" t="s">
        <v>55</v>
      </c>
    </row>
    <row r="236" spans="1:3" x14ac:dyDescent="0.25">
      <c r="A236">
        <f>ROW()</f>
        <v>236</v>
      </c>
      <c r="B236" t="s">
        <v>1845</v>
      </c>
      <c r="C236" t="s">
        <v>117</v>
      </c>
    </row>
    <row r="237" spans="1:3" x14ac:dyDescent="0.25">
      <c r="A237">
        <f>ROW()</f>
        <v>237</v>
      </c>
      <c r="B237" t="s">
        <v>1846</v>
      </c>
      <c r="C237" t="s">
        <v>118</v>
      </c>
    </row>
    <row r="238" spans="1:3" x14ac:dyDescent="0.25">
      <c r="A238">
        <f>ROW()</f>
        <v>238</v>
      </c>
      <c r="B238" t="s">
        <v>1847</v>
      </c>
      <c r="C238" t="s">
        <v>119</v>
      </c>
    </row>
    <row r="239" spans="1:3" x14ac:dyDescent="0.25">
      <c r="A239">
        <f>ROW()</f>
        <v>239</v>
      </c>
      <c r="B239" t="s">
        <v>1848</v>
      </c>
      <c r="C239" t="s">
        <v>59</v>
      </c>
    </row>
    <row r="240" spans="1:3" x14ac:dyDescent="0.25">
      <c r="A240">
        <f>ROW()</f>
        <v>240</v>
      </c>
      <c r="B240" t="s">
        <v>1849</v>
      </c>
      <c r="C240" t="s">
        <v>101</v>
      </c>
    </row>
    <row r="241" spans="1:3" x14ac:dyDescent="0.25">
      <c r="A241">
        <f>ROW()</f>
        <v>241</v>
      </c>
      <c r="B241" t="s">
        <v>1850</v>
      </c>
      <c r="C241" t="s">
        <v>102</v>
      </c>
    </row>
    <row r="242" spans="1:3" x14ac:dyDescent="0.25">
      <c r="A242">
        <f>ROW()</f>
        <v>242</v>
      </c>
      <c r="B242" t="s">
        <v>1851</v>
      </c>
      <c r="C242" t="s">
        <v>56</v>
      </c>
    </row>
    <row r="243" spans="1:3" x14ac:dyDescent="0.25">
      <c r="A243">
        <f>ROW()</f>
        <v>243</v>
      </c>
      <c r="B243" t="s">
        <v>1852</v>
      </c>
      <c r="C243" t="s">
        <v>56</v>
      </c>
    </row>
    <row r="244" spans="1:3" x14ac:dyDescent="0.25">
      <c r="A244">
        <f>ROW()</f>
        <v>244</v>
      </c>
      <c r="B244" t="s">
        <v>1853</v>
      </c>
      <c r="C244" t="s">
        <v>56</v>
      </c>
    </row>
    <row r="245" spans="1:3" x14ac:dyDescent="0.25">
      <c r="A245">
        <f>ROW()</f>
        <v>245</v>
      </c>
      <c r="B245" t="s">
        <v>1854</v>
      </c>
      <c r="C245" t="s">
        <v>120</v>
      </c>
    </row>
    <row r="246" spans="1:3" x14ac:dyDescent="0.25">
      <c r="A246">
        <f>ROW()</f>
        <v>246</v>
      </c>
      <c r="B246" t="s">
        <v>1856</v>
      </c>
      <c r="C246" t="s">
        <v>64</v>
      </c>
    </row>
    <row r="247" spans="1:3" x14ac:dyDescent="0.25">
      <c r="A247">
        <f>ROW()</f>
        <v>247</v>
      </c>
      <c r="B247" t="s">
        <v>1857</v>
      </c>
      <c r="C247" t="s">
        <v>65</v>
      </c>
    </row>
    <row r="248" spans="1:3" x14ac:dyDescent="0.25">
      <c r="A248">
        <f>ROW()</f>
        <v>248</v>
      </c>
      <c r="B248" t="s">
        <v>1858</v>
      </c>
      <c r="C248" t="s">
        <v>56</v>
      </c>
    </row>
    <row r="249" spans="1:3" x14ac:dyDescent="0.25">
      <c r="A249">
        <f>ROW()</f>
        <v>249</v>
      </c>
      <c r="B249" t="s">
        <v>1896</v>
      </c>
      <c r="C249" t="s">
        <v>65</v>
      </c>
    </row>
    <row r="250" spans="1:3" x14ac:dyDescent="0.25">
      <c r="A250">
        <f>ROW()</f>
        <v>250</v>
      </c>
      <c r="B250" t="s">
        <v>1859</v>
      </c>
      <c r="C250" t="s">
        <v>63</v>
      </c>
    </row>
    <row r="251" spans="1:3" x14ac:dyDescent="0.25">
      <c r="A251">
        <f>ROW()</f>
        <v>251</v>
      </c>
      <c r="B251" t="s">
        <v>1860</v>
      </c>
      <c r="C251" t="s">
        <v>73</v>
      </c>
    </row>
    <row r="252" spans="1:3" x14ac:dyDescent="0.25">
      <c r="A252">
        <f>ROW()</f>
        <v>252</v>
      </c>
      <c r="B252" t="s">
        <v>1861</v>
      </c>
      <c r="C252" t="s">
        <v>56</v>
      </c>
    </row>
    <row r="253" spans="1:3" x14ac:dyDescent="0.25">
      <c r="A253">
        <f>ROW()</f>
        <v>253</v>
      </c>
      <c r="B253" t="s">
        <v>1862</v>
      </c>
      <c r="C253" t="s">
        <v>56</v>
      </c>
    </row>
    <row r="254" spans="1:3" x14ac:dyDescent="0.25">
      <c r="A254">
        <f>ROW()</f>
        <v>254</v>
      </c>
      <c r="B254" t="s">
        <v>1863</v>
      </c>
      <c r="C254" t="s">
        <v>68</v>
      </c>
    </row>
    <row r="255" spans="1:3" x14ac:dyDescent="0.25">
      <c r="A255">
        <f>ROW()</f>
        <v>255</v>
      </c>
      <c r="B255" t="s">
        <v>1864</v>
      </c>
      <c r="C255" t="s">
        <v>69</v>
      </c>
    </row>
    <row r="256" spans="1:3" x14ac:dyDescent="0.25">
      <c r="A256">
        <f>ROW()</f>
        <v>256</v>
      </c>
      <c r="B256" t="s">
        <v>1865</v>
      </c>
      <c r="C256" t="s">
        <v>121</v>
      </c>
    </row>
    <row r="257" spans="1:3" x14ac:dyDescent="0.25">
      <c r="A257">
        <f>ROW()</f>
        <v>257</v>
      </c>
      <c r="B257" t="s">
        <v>1866</v>
      </c>
      <c r="C257" t="s">
        <v>70</v>
      </c>
    </row>
    <row r="258" spans="1:3" x14ac:dyDescent="0.25">
      <c r="A258">
        <f>ROW()</f>
        <v>258</v>
      </c>
      <c r="B258" t="s">
        <v>1867</v>
      </c>
      <c r="C258" t="s">
        <v>63</v>
      </c>
    </row>
    <row r="259" spans="1:3" x14ac:dyDescent="0.25">
      <c r="A259">
        <f>ROW()</f>
        <v>259</v>
      </c>
      <c r="B259" t="s">
        <v>1868</v>
      </c>
      <c r="C259" t="s">
        <v>71</v>
      </c>
    </row>
    <row r="260" spans="1:3" x14ac:dyDescent="0.25">
      <c r="A260">
        <f>ROW()</f>
        <v>260</v>
      </c>
      <c r="B260" t="s">
        <v>1869</v>
      </c>
      <c r="C260" t="s">
        <v>71</v>
      </c>
    </row>
    <row r="261" spans="1:3" x14ac:dyDescent="0.25">
      <c r="A261">
        <f>ROW()</f>
        <v>261</v>
      </c>
      <c r="B261" t="s">
        <v>1870</v>
      </c>
      <c r="C261" t="s">
        <v>71</v>
      </c>
    </row>
    <row r="262" spans="1:3" x14ac:dyDescent="0.25">
      <c r="A262">
        <f>ROW()</f>
        <v>262</v>
      </c>
      <c r="B262" t="s">
        <v>1871</v>
      </c>
      <c r="C262" t="s">
        <v>56</v>
      </c>
    </row>
    <row r="263" spans="1:3" x14ac:dyDescent="0.25">
      <c r="A263">
        <f>ROW()</f>
        <v>263</v>
      </c>
      <c r="B263" t="s">
        <v>1872</v>
      </c>
      <c r="C263" t="s">
        <v>72</v>
      </c>
    </row>
    <row r="264" spans="1:3" x14ac:dyDescent="0.25">
      <c r="A264">
        <f>ROW()</f>
        <v>264</v>
      </c>
      <c r="B264" t="s">
        <v>1873</v>
      </c>
      <c r="C264" t="s">
        <v>56</v>
      </c>
    </row>
    <row r="265" spans="1:3" x14ac:dyDescent="0.25">
      <c r="A265">
        <f>ROW()</f>
        <v>265</v>
      </c>
      <c r="B265" t="s">
        <v>1874</v>
      </c>
      <c r="C265" t="s">
        <v>73</v>
      </c>
    </row>
    <row r="266" spans="1:3" x14ac:dyDescent="0.25">
      <c r="A266">
        <f>ROW()</f>
        <v>266</v>
      </c>
      <c r="B266" t="s">
        <v>1875</v>
      </c>
      <c r="C266" t="s">
        <v>133</v>
      </c>
    </row>
    <row r="267" spans="1:3" x14ac:dyDescent="0.25">
      <c r="A267">
        <f>ROW()</f>
        <v>267</v>
      </c>
      <c r="B267" t="s">
        <v>1876</v>
      </c>
      <c r="C267" t="s">
        <v>77</v>
      </c>
    </row>
    <row r="268" spans="1:3" x14ac:dyDescent="0.25">
      <c r="A268">
        <f>ROW()</f>
        <v>268</v>
      </c>
      <c r="B268" t="s">
        <v>1877</v>
      </c>
      <c r="C268" t="s">
        <v>124</v>
      </c>
    </row>
    <row r="269" spans="1:3" x14ac:dyDescent="0.25">
      <c r="A269">
        <f>ROW()</f>
        <v>269</v>
      </c>
      <c r="B269" t="s">
        <v>1883</v>
      </c>
      <c r="C269" t="s">
        <v>79</v>
      </c>
    </row>
    <row r="270" spans="1:3" x14ac:dyDescent="0.25">
      <c r="A270">
        <f>ROW()</f>
        <v>270</v>
      </c>
      <c r="B270" t="s">
        <v>1878</v>
      </c>
      <c r="C270" t="s">
        <v>56</v>
      </c>
    </row>
    <row r="271" spans="1:3" x14ac:dyDescent="0.25">
      <c r="A271">
        <f>ROW()</f>
        <v>271</v>
      </c>
      <c r="B271" t="s">
        <v>1879</v>
      </c>
      <c r="C271" t="s">
        <v>124</v>
      </c>
    </row>
    <row r="272" spans="1:3" x14ac:dyDescent="0.25">
      <c r="A272">
        <f>ROW()</f>
        <v>272</v>
      </c>
      <c r="B272" t="s">
        <v>1880</v>
      </c>
      <c r="C272" t="s">
        <v>107</v>
      </c>
    </row>
    <row r="273" spans="1:3" x14ac:dyDescent="0.25">
      <c r="A273">
        <f>ROW()</f>
        <v>273</v>
      </c>
      <c r="B273" t="s">
        <v>1882</v>
      </c>
      <c r="C273" t="s">
        <v>125</v>
      </c>
    </row>
    <row r="274" spans="1:3" x14ac:dyDescent="0.25">
      <c r="A274">
        <f>ROW()</f>
        <v>274</v>
      </c>
      <c r="B274" t="s">
        <v>1893</v>
      </c>
      <c r="C274" t="s">
        <v>55</v>
      </c>
    </row>
    <row r="275" spans="1:3" x14ac:dyDescent="0.25">
      <c r="A275">
        <f>ROW()</f>
        <v>275</v>
      </c>
      <c r="B275" t="s">
        <v>1881</v>
      </c>
      <c r="C275" t="s">
        <v>56</v>
      </c>
    </row>
    <row r="276" spans="1:3" x14ac:dyDescent="0.25">
      <c r="A276">
        <f>ROW()</f>
        <v>276</v>
      </c>
      <c r="B276" t="s">
        <v>1899</v>
      </c>
      <c r="C276" t="s">
        <v>108</v>
      </c>
    </row>
    <row r="277" spans="1:3" x14ac:dyDescent="0.25">
      <c r="A277">
        <f>ROW()</f>
        <v>277</v>
      </c>
      <c r="B277" t="s">
        <v>1888</v>
      </c>
      <c r="C277" t="s">
        <v>56</v>
      </c>
    </row>
    <row r="278" spans="1:3" x14ac:dyDescent="0.25">
      <c r="A278">
        <f>ROW()</f>
        <v>278</v>
      </c>
      <c r="B278" t="s">
        <v>1889</v>
      </c>
      <c r="C278" t="s">
        <v>74</v>
      </c>
    </row>
    <row r="279" spans="1:3" x14ac:dyDescent="0.25">
      <c r="A279">
        <f>ROW()</f>
        <v>279</v>
      </c>
      <c r="B279" t="s">
        <v>1890</v>
      </c>
      <c r="C279" t="s">
        <v>70</v>
      </c>
    </row>
    <row r="280" spans="1:3" x14ac:dyDescent="0.25">
      <c r="A280">
        <f>ROW()</f>
        <v>280</v>
      </c>
      <c r="B280" t="s">
        <v>1891</v>
      </c>
      <c r="C280" t="s">
        <v>74</v>
      </c>
    </row>
    <row r="281" spans="1:3" x14ac:dyDescent="0.25">
      <c r="A281">
        <f>ROW()</f>
        <v>281</v>
      </c>
      <c r="B281" t="s">
        <v>1892</v>
      </c>
      <c r="C281" t="s">
        <v>84</v>
      </c>
    </row>
    <row r="282" spans="1:3" x14ac:dyDescent="0.25">
      <c r="A282">
        <f>ROW()</f>
        <v>282</v>
      </c>
      <c r="B282" t="s">
        <v>1894</v>
      </c>
      <c r="C282" t="s">
        <v>95</v>
      </c>
    </row>
    <row r="283" spans="1:3" x14ac:dyDescent="0.25">
      <c r="A283">
        <f>ROW()</f>
        <v>283</v>
      </c>
      <c r="B283" t="s">
        <v>1895</v>
      </c>
      <c r="C283" t="s">
        <v>184</v>
      </c>
    </row>
    <row r="284" spans="1:3" x14ac:dyDescent="0.25">
      <c r="A284">
        <f>ROW()</f>
        <v>284</v>
      </c>
      <c r="B284" t="s">
        <v>1806</v>
      </c>
      <c r="C284" t="s">
        <v>56</v>
      </c>
    </row>
    <row r="285" spans="1:3" x14ac:dyDescent="0.25">
      <c r="A285">
        <f>ROW()</f>
        <v>285</v>
      </c>
      <c r="B285" t="s">
        <v>2</v>
      </c>
      <c r="C285" t="s">
        <v>2</v>
      </c>
    </row>
    <row r="286" spans="1:3" x14ac:dyDescent="0.25">
      <c r="A286">
        <f>ROW()</f>
        <v>286</v>
      </c>
      <c r="C286" t="s">
        <v>2</v>
      </c>
    </row>
    <row r="287" spans="1:3" x14ac:dyDescent="0.25">
      <c r="A287">
        <f>ROW()</f>
        <v>287</v>
      </c>
      <c r="C287" t="s">
        <v>2</v>
      </c>
    </row>
    <row r="288" spans="1:3" x14ac:dyDescent="0.25">
      <c r="A288">
        <f>ROW()</f>
        <v>288</v>
      </c>
      <c r="B288" t="s">
        <v>127</v>
      </c>
      <c r="C288" t="s">
        <v>2</v>
      </c>
    </row>
    <row r="289" spans="1:3" x14ac:dyDescent="0.25">
      <c r="A289">
        <f>ROW()</f>
        <v>289</v>
      </c>
      <c r="B289" t="s">
        <v>52</v>
      </c>
      <c r="C289" t="s">
        <v>2</v>
      </c>
    </row>
    <row r="290" spans="1:3" x14ac:dyDescent="0.25">
      <c r="A290">
        <f>ROW()</f>
        <v>290</v>
      </c>
      <c r="B290" t="s">
        <v>1843</v>
      </c>
      <c r="C290" t="s">
        <v>128</v>
      </c>
    </row>
    <row r="291" spans="1:3" x14ac:dyDescent="0.25">
      <c r="A291">
        <f>ROW()</f>
        <v>291</v>
      </c>
      <c r="B291" t="s">
        <v>1844</v>
      </c>
      <c r="C291" t="s">
        <v>55</v>
      </c>
    </row>
    <row r="292" spans="1:3" x14ac:dyDescent="0.25">
      <c r="A292">
        <f>ROW()</f>
        <v>292</v>
      </c>
      <c r="B292" t="s">
        <v>1845</v>
      </c>
      <c r="C292" t="s">
        <v>117</v>
      </c>
    </row>
    <row r="293" spans="1:3" x14ac:dyDescent="0.25">
      <c r="A293">
        <f>ROW()</f>
        <v>293</v>
      </c>
      <c r="B293" t="s">
        <v>1846</v>
      </c>
      <c r="C293" t="s">
        <v>118</v>
      </c>
    </row>
    <row r="294" spans="1:3" x14ac:dyDescent="0.25">
      <c r="A294">
        <f>ROW()</f>
        <v>294</v>
      </c>
      <c r="B294" t="s">
        <v>1847</v>
      </c>
      <c r="C294" t="s">
        <v>129</v>
      </c>
    </row>
    <row r="295" spans="1:3" x14ac:dyDescent="0.25">
      <c r="A295">
        <f>ROW()</f>
        <v>295</v>
      </c>
      <c r="B295" t="s">
        <v>1850</v>
      </c>
      <c r="C295" t="s">
        <v>102</v>
      </c>
    </row>
    <row r="296" spans="1:3" x14ac:dyDescent="0.25">
      <c r="A296">
        <f>ROW()</f>
        <v>296</v>
      </c>
      <c r="B296" t="s">
        <v>1851</v>
      </c>
      <c r="C296" t="s">
        <v>56</v>
      </c>
    </row>
    <row r="297" spans="1:3" x14ac:dyDescent="0.25">
      <c r="A297">
        <f>ROW()</f>
        <v>297</v>
      </c>
      <c r="B297" t="s">
        <v>1852</v>
      </c>
      <c r="C297" t="s">
        <v>56</v>
      </c>
    </row>
    <row r="298" spans="1:3" x14ac:dyDescent="0.25">
      <c r="A298">
        <f>ROW()</f>
        <v>298</v>
      </c>
      <c r="B298" t="s">
        <v>1853</v>
      </c>
      <c r="C298" t="s">
        <v>56</v>
      </c>
    </row>
    <row r="299" spans="1:3" x14ac:dyDescent="0.25">
      <c r="A299">
        <f>ROW()</f>
        <v>299</v>
      </c>
      <c r="B299" t="s">
        <v>1854</v>
      </c>
      <c r="C299" t="s">
        <v>130</v>
      </c>
    </row>
    <row r="300" spans="1:3" x14ac:dyDescent="0.25">
      <c r="A300">
        <f>ROW()</f>
        <v>300</v>
      </c>
      <c r="B300" t="s">
        <v>1856</v>
      </c>
      <c r="C300" t="s">
        <v>64</v>
      </c>
    </row>
    <row r="301" spans="1:3" x14ac:dyDescent="0.25">
      <c r="A301">
        <f>ROW()</f>
        <v>301</v>
      </c>
      <c r="B301" t="s">
        <v>1857</v>
      </c>
      <c r="C301" t="s">
        <v>65</v>
      </c>
    </row>
    <row r="302" spans="1:3" x14ac:dyDescent="0.25">
      <c r="A302">
        <f>ROW()</f>
        <v>302</v>
      </c>
      <c r="B302" t="s">
        <v>1858</v>
      </c>
      <c r="C302" t="s">
        <v>56</v>
      </c>
    </row>
    <row r="303" spans="1:3" x14ac:dyDescent="0.25">
      <c r="A303">
        <f>ROW()</f>
        <v>303</v>
      </c>
      <c r="B303" t="s">
        <v>1896</v>
      </c>
      <c r="C303" t="s">
        <v>65</v>
      </c>
    </row>
    <row r="304" spans="1:3" x14ac:dyDescent="0.25">
      <c r="A304">
        <f>ROW()</f>
        <v>304</v>
      </c>
      <c r="B304" t="s">
        <v>1859</v>
      </c>
      <c r="C304" t="s">
        <v>63</v>
      </c>
    </row>
    <row r="305" spans="1:3" x14ac:dyDescent="0.25">
      <c r="A305">
        <f>ROW()</f>
        <v>305</v>
      </c>
      <c r="B305" t="s">
        <v>1860</v>
      </c>
      <c r="C305" t="s">
        <v>73</v>
      </c>
    </row>
    <row r="306" spans="1:3" x14ac:dyDescent="0.25">
      <c r="A306">
        <f>ROW()</f>
        <v>306</v>
      </c>
      <c r="B306" t="s">
        <v>1861</v>
      </c>
      <c r="C306" t="s">
        <v>76</v>
      </c>
    </row>
    <row r="307" spans="1:3" x14ac:dyDescent="0.25">
      <c r="A307">
        <f>ROW()</f>
        <v>307</v>
      </c>
      <c r="B307" t="s">
        <v>1862</v>
      </c>
      <c r="C307" t="s">
        <v>56</v>
      </c>
    </row>
    <row r="308" spans="1:3" x14ac:dyDescent="0.25">
      <c r="A308">
        <f>ROW()</f>
        <v>308</v>
      </c>
      <c r="B308" t="s">
        <v>1863</v>
      </c>
      <c r="C308" t="s">
        <v>64</v>
      </c>
    </row>
    <row r="309" spans="1:3" x14ac:dyDescent="0.25">
      <c r="A309">
        <f>ROW()</f>
        <v>309</v>
      </c>
      <c r="B309" t="s">
        <v>1864</v>
      </c>
      <c r="C309" t="s">
        <v>131</v>
      </c>
    </row>
    <row r="310" spans="1:3" x14ac:dyDescent="0.25">
      <c r="A310">
        <f>ROW()</f>
        <v>310</v>
      </c>
      <c r="B310" t="s">
        <v>1865</v>
      </c>
      <c r="C310" t="s">
        <v>55</v>
      </c>
    </row>
    <row r="311" spans="1:3" x14ac:dyDescent="0.25">
      <c r="A311">
        <f>ROW()</f>
        <v>311</v>
      </c>
      <c r="B311" t="s">
        <v>1866</v>
      </c>
      <c r="C311" t="s">
        <v>70</v>
      </c>
    </row>
    <row r="312" spans="1:3" x14ac:dyDescent="0.25">
      <c r="A312">
        <f>ROW()</f>
        <v>312</v>
      </c>
      <c r="B312" t="s">
        <v>1867</v>
      </c>
      <c r="C312" t="s">
        <v>63</v>
      </c>
    </row>
    <row r="313" spans="1:3" x14ac:dyDescent="0.25">
      <c r="A313">
        <f>ROW()</f>
        <v>313</v>
      </c>
      <c r="B313" t="s">
        <v>1868</v>
      </c>
      <c r="C313" t="s">
        <v>71</v>
      </c>
    </row>
    <row r="314" spans="1:3" x14ac:dyDescent="0.25">
      <c r="A314">
        <f>ROW()</f>
        <v>314</v>
      </c>
      <c r="B314" t="s">
        <v>1869</v>
      </c>
      <c r="C314" t="s">
        <v>71</v>
      </c>
    </row>
    <row r="315" spans="1:3" x14ac:dyDescent="0.25">
      <c r="A315">
        <f>ROW()</f>
        <v>315</v>
      </c>
      <c r="B315" t="s">
        <v>1870</v>
      </c>
      <c r="C315" t="s">
        <v>71</v>
      </c>
    </row>
    <row r="316" spans="1:3" x14ac:dyDescent="0.25">
      <c r="A316">
        <f>ROW()</f>
        <v>316</v>
      </c>
      <c r="B316" t="s">
        <v>1871</v>
      </c>
      <c r="C316" t="s">
        <v>56</v>
      </c>
    </row>
    <row r="317" spans="1:3" x14ac:dyDescent="0.25">
      <c r="A317">
        <f>ROW()</f>
        <v>317</v>
      </c>
      <c r="B317" t="s">
        <v>1872</v>
      </c>
      <c r="C317" t="s">
        <v>72</v>
      </c>
    </row>
    <row r="318" spans="1:3" x14ac:dyDescent="0.25">
      <c r="A318">
        <f>ROW()</f>
        <v>318</v>
      </c>
      <c r="B318" t="s">
        <v>1873</v>
      </c>
      <c r="C318" t="s">
        <v>56</v>
      </c>
    </row>
    <row r="319" spans="1:3" x14ac:dyDescent="0.25">
      <c r="A319">
        <f>ROW()</f>
        <v>319</v>
      </c>
      <c r="B319" t="s">
        <v>1874</v>
      </c>
      <c r="C319" t="s">
        <v>73</v>
      </c>
    </row>
    <row r="320" spans="1:3" x14ac:dyDescent="0.25">
      <c r="A320">
        <f>ROW()</f>
        <v>320</v>
      </c>
      <c r="B320" t="s">
        <v>1875</v>
      </c>
      <c r="C320" t="s">
        <v>210</v>
      </c>
    </row>
    <row r="321" spans="1:3" x14ac:dyDescent="0.25">
      <c r="A321">
        <f>ROW()</f>
        <v>321</v>
      </c>
      <c r="B321" t="s">
        <v>1876</v>
      </c>
      <c r="C321" t="s">
        <v>74</v>
      </c>
    </row>
    <row r="322" spans="1:3" x14ac:dyDescent="0.25">
      <c r="A322">
        <f>ROW()</f>
        <v>322</v>
      </c>
      <c r="B322" t="s">
        <v>1877</v>
      </c>
      <c r="C322" t="s">
        <v>133</v>
      </c>
    </row>
    <row r="323" spans="1:3" x14ac:dyDescent="0.25">
      <c r="A323">
        <f>ROW()</f>
        <v>323</v>
      </c>
      <c r="B323" t="s">
        <v>1883</v>
      </c>
      <c r="C323" t="s">
        <v>79</v>
      </c>
    </row>
    <row r="324" spans="1:3" x14ac:dyDescent="0.25">
      <c r="A324">
        <f>ROW()</f>
        <v>324</v>
      </c>
      <c r="B324" t="s">
        <v>1878</v>
      </c>
      <c r="C324" t="s">
        <v>56</v>
      </c>
    </row>
    <row r="325" spans="1:3" x14ac:dyDescent="0.25">
      <c r="A325">
        <f>ROW()</f>
        <v>325</v>
      </c>
      <c r="B325" t="s">
        <v>1879</v>
      </c>
      <c r="C325" t="s">
        <v>108</v>
      </c>
    </row>
    <row r="326" spans="1:3" x14ac:dyDescent="0.25">
      <c r="A326">
        <f>ROW()</f>
        <v>326</v>
      </c>
      <c r="B326" t="s">
        <v>1880</v>
      </c>
      <c r="C326" t="s">
        <v>86</v>
      </c>
    </row>
    <row r="327" spans="1:3" x14ac:dyDescent="0.25">
      <c r="A327">
        <f>ROW()</f>
        <v>327</v>
      </c>
      <c r="B327" t="s">
        <v>1882</v>
      </c>
      <c r="C327" t="s">
        <v>135</v>
      </c>
    </row>
    <row r="328" spans="1:3" x14ac:dyDescent="0.25">
      <c r="A328">
        <f>ROW()</f>
        <v>328</v>
      </c>
      <c r="B328" t="s">
        <v>1893</v>
      </c>
      <c r="C328" t="s">
        <v>136</v>
      </c>
    </row>
    <row r="329" spans="1:3" x14ac:dyDescent="0.25">
      <c r="A329">
        <f>ROW()</f>
        <v>329</v>
      </c>
      <c r="B329" t="s">
        <v>1881</v>
      </c>
      <c r="C329" t="s">
        <v>56</v>
      </c>
    </row>
    <row r="330" spans="1:3" x14ac:dyDescent="0.25">
      <c r="A330">
        <f>ROW()</f>
        <v>330</v>
      </c>
      <c r="B330" t="s">
        <v>1899</v>
      </c>
      <c r="C330" t="s">
        <v>108</v>
      </c>
    </row>
    <row r="331" spans="1:3" x14ac:dyDescent="0.25">
      <c r="A331">
        <f>ROW()</f>
        <v>331</v>
      </c>
      <c r="B331" t="s">
        <v>1884</v>
      </c>
      <c r="C331" t="s">
        <v>137</v>
      </c>
    </row>
    <row r="332" spans="1:3" x14ac:dyDescent="0.25">
      <c r="A332">
        <f>ROW()</f>
        <v>332</v>
      </c>
      <c r="B332" t="s">
        <v>1885</v>
      </c>
      <c r="C332" t="s">
        <v>70</v>
      </c>
    </row>
    <row r="333" spans="1:3" x14ac:dyDescent="0.25">
      <c r="A333">
        <f>ROW()</f>
        <v>333</v>
      </c>
      <c r="B333" t="s">
        <v>1886</v>
      </c>
      <c r="C333" t="s">
        <v>138</v>
      </c>
    </row>
    <row r="334" spans="1:3" x14ac:dyDescent="0.25">
      <c r="A334">
        <f>ROW()</f>
        <v>334</v>
      </c>
      <c r="B334" t="s">
        <v>1887</v>
      </c>
      <c r="C334" t="s">
        <v>139</v>
      </c>
    </row>
    <row r="335" spans="1:3" x14ac:dyDescent="0.25">
      <c r="A335">
        <f>ROW()</f>
        <v>335</v>
      </c>
      <c r="B335" t="s">
        <v>1888</v>
      </c>
      <c r="C335" t="s">
        <v>105</v>
      </c>
    </row>
    <row r="336" spans="1:3" x14ac:dyDescent="0.25">
      <c r="A336">
        <f>ROW()</f>
        <v>336</v>
      </c>
      <c r="B336" t="s">
        <v>1889</v>
      </c>
      <c r="C336" t="s">
        <v>137</v>
      </c>
    </row>
    <row r="337" spans="1:3" x14ac:dyDescent="0.25">
      <c r="A337">
        <f>ROW()</f>
        <v>337</v>
      </c>
      <c r="B337" t="s">
        <v>1890</v>
      </c>
      <c r="C337" t="s">
        <v>84</v>
      </c>
    </row>
    <row r="338" spans="1:3" x14ac:dyDescent="0.25">
      <c r="A338">
        <f>ROW()</f>
        <v>338</v>
      </c>
      <c r="B338" t="s">
        <v>1891</v>
      </c>
      <c r="C338" t="s">
        <v>137</v>
      </c>
    </row>
    <row r="339" spans="1:3" x14ac:dyDescent="0.25">
      <c r="A339">
        <f>ROW()</f>
        <v>339</v>
      </c>
      <c r="B339" t="s">
        <v>1892</v>
      </c>
      <c r="C339" t="s">
        <v>73</v>
      </c>
    </row>
    <row r="340" spans="1:3" x14ac:dyDescent="0.25">
      <c r="A340">
        <f>ROW()</f>
        <v>340</v>
      </c>
      <c r="B340" t="s">
        <v>1900</v>
      </c>
      <c r="C340" t="s">
        <v>111</v>
      </c>
    </row>
    <row r="341" spans="1:3" x14ac:dyDescent="0.25">
      <c r="A341">
        <f>ROW()</f>
        <v>341</v>
      </c>
      <c r="B341" t="s">
        <v>1895</v>
      </c>
      <c r="C341" t="s">
        <v>184</v>
      </c>
    </row>
    <row r="342" spans="1:3" x14ac:dyDescent="0.25">
      <c r="A342">
        <f>ROW()</f>
        <v>342</v>
      </c>
      <c r="B342" t="s">
        <v>1901</v>
      </c>
      <c r="C342" t="s">
        <v>56</v>
      </c>
    </row>
    <row r="343" spans="1:3" x14ac:dyDescent="0.25">
      <c r="A343">
        <f>ROW()</f>
        <v>343</v>
      </c>
      <c r="B343" t="s">
        <v>1806</v>
      </c>
      <c r="C343" t="s">
        <v>56</v>
      </c>
    </row>
    <row r="344" spans="1:3" x14ac:dyDescent="0.25">
      <c r="A344">
        <f>ROW()</f>
        <v>344</v>
      </c>
      <c r="B344" t="s">
        <v>2</v>
      </c>
      <c r="C344" t="s">
        <v>2</v>
      </c>
    </row>
    <row r="345" spans="1:3" x14ac:dyDescent="0.25">
      <c r="A345">
        <f>ROW()</f>
        <v>345</v>
      </c>
      <c r="B345" t="s">
        <v>2</v>
      </c>
      <c r="C345" t="s">
        <v>2</v>
      </c>
    </row>
    <row r="346" spans="1:3" x14ac:dyDescent="0.25">
      <c r="A346">
        <f>ROW()</f>
        <v>346</v>
      </c>
      <c r="B346" t="s">
        <v>140</v>
      </c>
      <c r="C346" t="s">
        <v>2</v>
      </c>
    </row>
    <row r="347" spans="1:3" x14ac:dyDescent="0.25">
      <c r="A347">
        <f>ROW()</f>
        <v>347</v>
      </c>
      <c r="B347" t="s">
        <v>2</v>
      </c>
      <c r="C347" t="s">
        <v>2</v>
      </c>
    </row>
    <row r="348" spans="1:3" x14ac:dyDescent="0.25">
      <c r="A348">
        <f>ROW()</f>
        <v>348</v>
      </c>
      <c r="B348" t="s">
        <v>141</v>
      </c>
      <c r="C348" t="s">
        <v>2</v>
      </c>
    </row>
    <row r="349" spans="1:3" x14ac:dyDescent="0.25">
      <c r="A349">
        <f>ROW()</f>
        <v>349</v>
      </c>
      <c r="B349" t="s">
        <v>52</v>
      </c>
      <c r="C349" t="s">
        <v>2</v>
      </c>
    </row>
    <row r="350" spans="1:3" x14ac:dyDescent="0.25">
      <c r="A350">
        <f>ROW()</f>
        <v>350</v>
      </c>
      <c r="B350" t="s">
        <v>1843</v>
      </c>
      <c r="C350" t="s">
        <v>142</v>
      </c>
    </row>
    <row r="351" spans="1:3" x14ac:dyDescent="0.25">
      <c r="A351">
        <f>ROW()</f>
        <v>351</v>
      </c>
      <c r="B351" t="s">
        <v>1844</v>
      </c>
      <c r="C351" t="s">
        <v>55</v>
      </c>
    </row>
    <row r="352" spans="1:3" x14ac:dyDescent="0.25">
      <c r="A352">
        <f>ROW()</f>
        <v>352</v>
      </c>
      <c r="B352" t="s">
        <v>1845</v>
      </c>
      <c r="C352" t="s">
        <v>105</v>
      </c>
    </row>
    <row r="353" spans="1:3" x14ac:dyDescent="0.25">
      <c r="A353">
        <f>ROW()</f>
        <v>353</v>
      </c>
      <c r="B353" t="s">
        <v>1846</v>
      </c>
      <c r="C353" t="s">
        <v>118</v>
      </c>
    </row>
    <row r="354" spans="1:3" x14ac:dyDescent="0.25">
      <c r="A354">
        <f>ROW()</f>
        <v>354</v>
      </c>
      <c r="B354" t="s">
        <v>1847</v>
      </c>
      <c r="C354" t="s">
        <v>143</v>
      </c>
    </row>
    <row r="355" spans="1:3" x14ac:dyDescent="0.25">
      <c r="A355">
        <f>ROW()</f>
        <v>355</v>
      </c>
      <c r="B355" t="s">
        <v>1848</v>
      </c>
      <c r="C355" t="s">
        <v>59</v>
      </c>
    </row>
    <row r="356" spans="1:3" x14ac:dyDescent="0.25">
      <c r="A356">
        <f>ROW()</f>
        <v>356</v>
      </c>
      <c r="B356" t="s">
        <v>1849</v>
      </c>
      <c r="C356" t="s">
        <v>101</v>
      </c>
    </row>
    <row r="357" spans="1:3" x14ac:dyDescent="0.25">
      <c r="A357">
        <f>ROW()</f>
        <v>357</v>
      </c>
      <c r="B357" t="s">
        <v>1850</v>
      </c>
      <c r="C357" t="s">
        <v>102</v>
      </c>
    </row>
    <row r="358" spans="1:3" x14ac:dyDescent="0.25">
      <c r="A358">
        <f>ROW()</f>
        <v>358</v>
      </c>
      <c r="B358" t="s">
        <v>1851</v>
      </c>
      <c r="C358" t="s">
        <v>56</v>
      </c>
    </row>
    <row r="359" spans="1:3" x14ac:dyDescent="0.25">
      <c r="A359">
        <f>ROW()</f>
        <v>359</v>
      </c>
      <c r="B359" t="s">
        <v>1852</v>
      </c>
      <c r="C359" t="s">
        <v>56</v>
      </c>
    </row>
    <row r="360" spans="1:3" x14ac:dyDescent="0.25">
      <c r="A360">
        <f>ROW()</f>
        <v>360</v>
      </c>
      <c r="B360" t="s">
        <v>1853</v>
      </c>
      <c r="C360" t="s">
        <v>56</v>
      </c>
    </row>
    <row r="361" spans="1:3" x14ac:dyDescent="0.25">
      <c r="A361">
        <f>ROW()</f>
        <v>361</v>
      </c>
      <c r="B361" t="s">
        <v>1854</v>
      </c>
      <c r="C361" t="s">
        <v>144</v>
      </c>
    </row>
    <row r="362" spans="1:3" x14ac:dyDescent="0.25">
      <c r="A362">
        <f>ROW()</f>
        <v>362</v>
      </c>
      <c r="B362" t="s">
        <v>1856</v>
      </c>
      <c r="C362" t="s">
        <v>64</v>
      </c>
    </row>
    <row r="363" spans="1:3" x14ac:dyDescent="0.25">
      <c r="A363">
        <f>ROW()</f>
        <v>363</v>
      </c>
      <c r="B363" t="s">
        <v>1857</v>
      </c>
      <c r="C363" t="s">
        <v>65</v>
      </c>
    </row>
    <row r="364" spans="1:3" x14ac:dyDescent="0.25">
      <c r="A364">
        <f>ROW()</f>
        <v>364</v>
      </c>
      <c r="B364" t="s">
        <v>1858</v>
      </c>
      <c r="C364" t="s">
        <v>56</v>
      </c>
    </row>
    <row r="365" spans="1:3" x14ac:dyDescent="0.25">
      <c r="A365">
        <f>ROW()</f>
        <v>365</v>
      </c>
      <c r="B365" t="s">
        <v>1896</v>
      </c>
      <c r="C365" t="s">
        <v>65</v>
      </c>
    </row>
    <row r="366" spans="1:3" x14ac:dyDescent="0.25">
      <c r="A366">
        <f>ROW()</f>
        <v>366</v>
      </c>
      <c r="B366" t="s">
        <v>1859</v>
      </c>
      <c r="C366" t="s">
        <v>63</v>
      </c>
    </row>
    <row r="367" spans="1:3" x14ac:dyDescent="0.25">
      <c r="A367">
        <f>ROW()</f>
        <v>367</v>
      </c>
      <c r="B367" t="s">
        <v>1860</v>
      </c>
      <c r="C367" t="s">
        <v>73</v>
      </c>
    </row>
    <row r="368" spans="1:3" x14ac:dyDescent="0.25">
      <c r="A368">
        <f>ROW()</f>
        <v>368</v>
      </c>
      <c r="B368" t="s">
        <v>1861</v>
      </c>
      <c r="C368" t="s">
        <v>56</v>
      </c>
    </row>
    <row r="369" spans="1:3" x14ac:dyDescent="0.25">
      <c r="A369">
        <f>ROW()</f>
        <v>369</v>
      </c>
      <c r="B369" t="s">
        <v>1862</v>
      </c>
      <c r="C369" t="s">
        <v>56</v>
      </c>
    </row>
    <row r="370" spans="1:3" x14ac:dyDescent="0.25">
      <c r="A370">
        <f>ROW()</f>
        <v>370</v>
      </c>
      <c r="B370" t="s">
        <v>1863</v>
      </c>
      <c r="C370" t="s">
        <v>68</v>
      </c>
    </row>
    <row r="371" spans="1:3" x14ac:dyDescent="0.25">
      <c r="A371">
        <f>ROW()</f>
        <v>371</v>
      </c>
      <c r="B371" t="s">
        <v>1864</v>
      </c>
      <c r="C371" t="s">
        <v>69</v>
      </c>
    </row>
    <row r="372" spans="1:3" x14ac:dyDescent="0.25">
      <c r="A372">
        <f>ROW()</f>
        <v>372</v>
      </c>
      <c r="B372" t="s">
        <v>1865</v>
      </c>
      <c r="C372" t="s">
        <v>121</v>
      </c>
    </row>
    <row r="373" spans="1:3" x14ac:dyDescent="0.25">
      <c r="A373">
        <f>ROW()</f>
        <v>373</v>
      </c>
      <c r="B373" t="s">
        <v>1866</v>
      </c>
      <c r="C373" t="s">
        <v>70</v>
      </c>
    </row>
    <row r="374" spans="1:3" x14ac:dyDescent="0.25">
      <c r="A374">
        <f>ROW()</f>
        <v>374</v>
      </c>
      <c r="B374" t="s">
        <v>1867</v>
      </c>
      <c r="C374" t="s">
        <v>63</v>
      </c>
    </row>
    <row r="375" spans="1:3" x14ac:dyDescent="0.25">
      <c r="A375">
        <f>ROW()</f>
        <v>375</v>
      </c>
      <c r="B375" t="s">
        <v>1868</v>
      </c>
      <c r="C375" t="s">
        <v>71</v>
      </c>
    </row>
    <row r="376" spans="1:3" x14ac:dyDescent="0.25">
      <c r="A376">
        <f>ROW()</f>
        <v>376</v>
      </c>
      <c r="B376" t="s">
        <v>1869</v>
      </c>
      <c r="C376" t="s">
        <v>71</v>
      </c>
    </row>
    <row r="377" spans="1:3" x14ac:dyDescent="0.25">
      <c r="A377">
        <f>ROW()</f>
        <v>377</v>
      </c>
      <c r="B377" t="s">
        <v>1870</v>
      </c>
      <c r="C377" t="s">
        <v>71</v>
      </c>
    </row>
    <row r="378" spans="1:3" x14ac:dyDescent="0.25">
      <c r="A378">
        <f>ROW()</f>
        <v>378</v>
      </c>
      <c r="B378" t="s">
        <v>1871</v>
      </c>
      <c r="C378" t="s">
        <v>56</v>
      </c>
    </row>
    <row r="379" spans="1:3" x14ac:dyDescent="0.25">
      <c r="A379">
        <f>ROW()</f>
        <v>379</v>
      </c>
      <c r="B379" t="s">
        <v>1872</v>
      </c>
      <c r="C379" t="s">
        <v>72</v>
      </c>
    </row>
    <row r="380" spans="1:3" x14ac:dyDescent="0.25">
      <c r="A380">
        <f>ROW()</f>
        <v>380</v>
      </c>
      <c r="B380" t="s">
        <v>1873</v>
      </c>
      <c r="C380" t="s">
        <v>56</v>
      </c>
    </row>
    <row r="381" spans="1:3" x14ac:dyDescent="0.25">
      <c r="A381">
        <f>ROW()</f>
        <v>381</v>
      </c>
      <c r="B381" t="s">
        <v>1874</v>
      </c>
      <c r="C381" t="s">
        <v>73</v>
      </c>
    </row>
    <row r="382" spans="1:3" x14ac:dyDescent="0.25">
      <c r="A382">
        <f>ROW()</f>
        <v>382</v>
      </c>
      <c r="B382" t="s">
        <v>1875</v>
      </c>
      <c r="C382" t="s">
        <v>77</v>
      </c>
    </row>
    <row r="383" spans="1:3" x14ac:dyDescent="0.25">
      <c r="A383">
        <f>ROW()</f>
        <v>383</v>
      </c>
      <c r="B383" t="s">
        <v>1876</v>
      </c>
      <c r="C383" t="s">
        <v>158</v>
      </c>
    </row>
    <row r="384" spans="1:3" x14ac:dyDescent="0.25">
      <c r="A384">
        <f>ROW()</f>
        <v>384</v>
      </c>
      <c r="B384" t="s">
        <v>1877</v>
      </c>
      <c r="C384" t="s">
        <v>146</v>
      </c>
    </row>
    <row r="385" spans="1:3" x14ac:dyDescent="0.25">
      <c r="A385">
        <f>ROW()</f>
        <v>385</v>
      </c>
      <c r="B385" t="s">
        <v>1883</v>
      </c>
      <c r="C385" t="s">
        <v>79</v>
      </c>
    </row>
    <row r="386" spans="1:3" x14ac:dyDescent="0.25">
      <c r="A386">
        <f>ROW()</f>
        <v>386</v>
      </c>
      <c r="B386" t="s">
        <v>1878</v>
      </c>
      <c r="C386" t="s">
        <v>56</v>
      </c>
    </row>
    <row r="387" spans="1:3" x14ac:dyDescent="0.25">
      <c r="A387">
        <f>ROW()</f>
        <v>387</v>
      </c>
      <c r="B387" t="s">
        <v>1879</v>
      </c>
      <c r="C387" t="s">
        <v>148</v>
      </c>
    </row>
    <row r="388" spans="1:3" x14ac:dyDescent="0.25">
      <c r="A388">
        <f>ROW()</f>
        <v>388</v>
      </c>
      <c r="B388" t="s">
        <v>1880</v>
      </c>
      <c r="C388" t="s">
        <v>149</v>
      </c>
    </row>
    <row r="389" spans="1:3" x14ac:dyDescent="0.25">
      <c r="A389">
        <f>ROW()</f>
        <v>389</v>
      </c>
      <c r="B389" t="s">
        <v>1882</v>
      </c>
      <c r="C389" t="s">
        <v>125</v>
      </c>
    </row>
    <row r="390" spans="1:3" x14ac:dyDescent="0.25">
      <c r="A390">
        <f>ROW()</f>
        <v>390</v>
      </c>
      <c r="B390" t="s">
        <v>1893</v>
      </c>
      <c r="C390" t="s">
        <v>55</v>
      </c>
    </row>
    <row r="391" spans="1:3" x14ac:dyDescent="0.25">
      <c r="A391">
        <f>ROW()</f>
        <v>391</v>
      </c>
      <c r="B391" t="s">
        <v>1881</v>
      </c>
      <c r="C391" t="s">
        <v>56</v>
      </c>
    </row>
    <row r="392" spans="1:3" x14ac:dyDescent="0.25">
      <c r="A392">
        <f>ROW()</f>
        <v>392</v>
      </c>
      <c r="B392" t="s">
        <v>1899</v>
      </c>
      <c r="C392" t="s">
        <v>77</v>
      </c>
    </row>
    <row r="393" spans="1:3" x14ac:dyDescent="0.25">
      <c r="A393">
        <f>ROW()</f>
        <v>393</v>
      </c>
      <c r="B393" t="s">
        <v>1888</v>
      </c>
      <c r="C393" t="s">
        <v>56</v>
      </c>
    </row>
    <row r="394" spans="1:3" x14ac:dyDescent="0.25">
      <c r="A394">
        <f>ROW()</f>
        <v>394</v>
      </c>
      <c r="B394" t="s">
        <v>1889</v>
      </c>
      <c r="C394" t="s">
        <v>105</v>
      </c>
    </row>
    <row r="395" spans="1:3" x14ac:dyDescent="0.25">
      <c r="A395">
        <f>ROW()</f>
        <v>395</v>
      </c>
      <c r="B395" t="s">
        <v>1890</v>
      </c>
      <c r="C395" t="s">
        <v>70</v>
      </c>
    </row>
    <row r="396" spans="1:3" x14ac:dyDescent="0.25">
      <c r="A396">
        <f>ROW()</f>
        <v>396</v>
      </c>
      <c r="B396" t="s">
        <v>1891</v>
      </c>
      <c r="C396" t="s">
        <v>74</v>
      </c>
    </row>
    <row r="397" spans="1:3" x14ac:dyDescent="0.25">
      <c r="A397">
        <f>ROW()</f>
        <v>397</v>
      </c>
      <c r="B397" t="s">
        <v>1892</v>
      </c>
      <c r="C397" t="s">
        <v>70</v>
      </c>
    </row>
    <row r="398" spans="1:3" x14ac:dyDescent="0.25">
      <c r="A398">
        <f>ROW()</f>
        <v>398</v>
      </c>
      <c r="B398" t="s">
        <v>1894</v>
      </c>
      <c r="C398" t="s">
        <v>73</v>
      </c>
    </row>
    <row r="399" spans="1:3" x14ac:dyDescent="0.25">
      <c r="A399">
        <f>ROW()</f>
        <v>399</v>
      </c>
      <c r="B399" t="s">
        <v>1895</v>
      </c>
      <c r="C399" t="s">
        <v>184</v>
      </c>
    </row>
    <row r="400" spans="1:3" x14ac:dyDescent="0.25">
      <c r="A400">
        <f>ROW()</f>
        <v>400</v>
      </c>
      <c r="B400" t="s">
        <v>1806</v>
      </c>
      <c r="C400" t="s">
        <v>56</v>
      </c>
    </row>
    <row r="401" spans="1:3" x14ac:dyDescent="0.25">
      <c r="A401">
        <f>ROW()</f>
        <v>401</v>
      </c>
      <c r="B401" t="s">
        <v>2</v>
      </c>
      <c r="C401" t="s">
        <v>2</v>
      </c>
    </row>
    <row r="402" spans="1:3" x14ac:dyDescent="0.25">
      <c r="A402">
        <f>ROW()</f>
        <v>402</v>
      </c>
      <c r="B402" t="s">
        <v>2</v>
      </c>
      <c r="C402" t="s">
        <v>2</v>
      </c>
    </row>
    <row r="403" spans="1:3" x14ac:dyDescent="0.25">
      <c r="A403">
        <f>ROW()</f>
        <v>403</v>
      </c>
      <c r="B403" t="s">
        <v>150</v>
      </c>
      <c r="C403" t="s">
        <v>2</v>
      </c>
    </row>
    <row r="404" spans="1:3" x14ac:dyDescent="0.25">
      <c r="A404">
        <f>ROW()</f>
        <v>404</v>
      </c>
      <c r="B404" t="s">
        <v>2</v>
      </c>
      <c r="C404" t="s">
        <v>2</v>
      </c>
    </row>
    <row r="405" spans="1:3" x14ac:dyDescent="0.25">
      <c r="A405">
        <f>ROW()</f>
        <v>405</v>
      </c>
      <c r="B405" t="s">
        <v>151</v>
      </c>
      <c r="C405" t="s">
        <v>2</v>
      </c>
    </row>
    <row r="406" spans="1:3" x14ac:dyDescent="0.25">
      <c r="A406">
        <f>ROW()</f>
        <v>406</v>
      </c>
      <c r="B406" t="s">
        <v>52</v>
      </c>
      <c r="C406" t="s">
        <v>2</v>
      </c>
    </row>
    <row r="407" spans="1:3" x14ac:dyDescent="0.25">
      <c r="A407">
        <f>ROW()</f>
        <v>407</v>
      </c>
      <c r="B407" t="s">
        <v>1843</v>
      </c>
      <c r="C407" t="s">
        <v>152</v>
      </c>
    </row>
    <row r="408" spans="1:3" x14ac:dyDescent="0.25">
      <c r="A408">
        <f>ROW()</f>
        <v>408</v>
      </c>
      <c r="B408" t="s">
        <v>1844</v>
      </c>
      <c r="C408" t="s">
        <v>55</v>
      </c>
    </row>
    <row r="409" spans="1:3" x14ac:dyDescent="0.25">
      <c r="A409">
        <f>ROW()</f>
        <v>409</v>
      </c>
      <c r="B409" t="s">
        <v>1845</v>
      </c>
      <c r="C409" t="s">
        <v>66</v>
      </c>
    </row>
    <row r="410" spans="1:3" x14ac:dyDescent="0.25">
      <c r="A410">
        <f>ROW()</f>
        <v>410</v>
      </c>
      <c r="B410" t="s">
        <v>1846</v>
      </c>
      <c r="C410" t="s">
        <v>153</v>
      </c>
    </row>
    <row r="411" spans="1:3" x14ac:dyDescent="0.25">
      <c r="A411">
        <f>ROW()</f>
        <v>411</v>
      </c>
      <c r="B411" t="s">
        <v>1847</v>
      </c>
      <c r="C411" t="s">
        <v>154</v>
      </c>
    </row>
    <row r="412" spans="1:3" x14ac:dyDescent="0.25">
      <c r="A412">
        <f>ROW()</f>
        <v>412</v>
      </c>
      <c r="B412" t="s">
        <v>1848</v>
      </c>
      <c r="C412" t="s">
        <v>59</v>
      </c>
    </row>
    <row r="413" spans="1:3" x14ac:dyDescent="0.25">
      <c r="A413">
        <f>ROW()</f>
        <v>413</v>
      </c>
      <c r="B413" t="s">
        <v>1849</v>
      </c>
      <c r="C413" t="s">
        <v>258</v>
      </c>
    </row>
    <row r="414" spans="1:3" x14ac:dyDescent="0.25">
      <c r="A414">
        <f>ROW()</f>
        <v>414</v>
      </c>
      <c r="B414" t="s">
        <v>1850</v>
      </c>
      <c r="C414" t="s">
        <v>155</v>
      </c>
    </row>
    <row r="415" spans="1:3" x14ac:dyDescent="0.25">
      <c r="A415">
        <f>ROW()</f>
        <v>415</v>
      </c>
      <c r="B415" t="s">
        <v>1851</v>
      </c>
      <c r="C415" t="s">
        <v>56</v>
      </c>
    </row>
    <row r="416" spans="1:3" x14ac:dyDescent="0.25">
      <c r="A416">
        <f>ROW()</f>
        <v>416</v>
      </c>
      <c r="B416" t="s">
        <v>1852</v>
      </c>
      <c r="C416" t="s">
        <v>56</v>
      </c>
    </row>
    <row r="417" spans="1:3" x14ac:dyDescent="0.25">
      <c r="A417">
        <f>ROW()</f>
        <v>417</v>
      </c>
      <c r="B417" t="s">
        <v>1853</v>
      </c>
      <c r="C417" t="s">
        <v>56</v>
      </c>
    </row>
    <row r="418" spans="1:3" x14ac:dyDescent="0.25">
      <c r="A418">
        <f>ROW()</f>
        <v>418</v>
      </c>
      <c r="B418" t="s">
        <v>1854</v>
      </c>
      <c r="C418" t="s">
        <v>156</v>
      </c>
    </row>
    <row r="419" spans="1:3" x14ac:dyDescent="0.25">
      <c r="A419">
        <f>ROW()</f>
        <v>419</v>
      </c>
      <c r="B419" t="s">
        <v>1856</v>
      </c>
      <c r="C419" t="s">
        <v>64</v>
      </c>
    </row>
    <row r="420" spans="1:3" x14ac:dyDescent="0.25">
      <c r="A420">
        <f>ROW()</f>
        <v>420</v>
      </c>
      <c r="B420" t="s">
        <v>1857</v>
      </c>
      <c r="C420" t="s">
        <v>65</v>
      </c>
    </row>
    <row r="421" spans="1:3" x14ac:dyDescent="0.25">
      <c r="A421">
        <f>ROW()</f>
        <v>421</v>
      </c>
      <c r="B421" t="s">
        <v>1858</v>
      </c>
      <c r="C421" t="s">
        <v>56</v>
      </c>
    </row>
    <row r="422" spans="1:3" x14ac:dyDescent="0.25">
      <c r="A422">
        <f>ROW()</f>
        <v>422</v>
      </c>
      <c r="B422" t="s">
        <v>1896</v>
      </c>
      <c r="C422" t="s">
        <v>65</v>
      </c>
    </row>
    <row r="423" spans="1:3" x14ac:dyDescent="0.25">
      <c r="A423">
        <f>ROW()</f>
        <v>423</v>
      </c>
      <c r="B423" t="s">
        <v>1859</v>
      </c>
      <c r="C423" t="s">
        <v>63</v>
      </c>
    </row>
    <row r="424" spans="1:3" x14ac:dyDescent="0.25">
      <c r="A424">
        <f>ROW()</f>
        <v>424</v>
      </c>
      <c r="B424" t="s">
        <v>1860</v>
      </c>
      <c r="C424" t="s">
        <v>139</v>
      </c>
    </row>
    <row r="425" spans="1:3" x14ac:dyDescent="0.25">
      <c r="A425">
        <f>ROW()</f>
        <v>425</v>
      </c>
      <c r="B425" t="s">
        <v>1861</v>
      </c>
      <c r="C425" t="s">
        <v>84</v>
      </c>
    </row>
    <row r="426" spans="1:3" x14ac:dyDescent="0.25">
      <c r="A426">
        <f>ROW()</f>
        <v>426</v>
      </c>
      <c r="B426" t="s">
        <v>1862</v>
      </c>
      <c r="C426" t="s">
        <v>56</v>
      </c>
    </row>
    <row r="427" spans="1:3" x14ac:dyDescent="0.25">
      <c r="A427">
        <f>ROW()</f>
        <v>427</v>
      </c>
      <c r="B427" t="s">
        <v>1863</v>
      </c>
      <c r="C427" t="s">
        <v>68</v>
      </c>
    </row>
    <row r="428" spans="1:3" x14ac:dyDescent="0.25">
      <c r="A428">
        <f>ROW()</f>
        <v>428</v>
      </c>
      <c r="B428" t="s">
        <v>1864</v>
      </c>
      <c r="C428" t="s">
        <v>69</v>
      </c>
    </row>
    <row r="429" spans="1:3" x14ac:dyDescent="0.25">
      <c r="A429">
        <f>ROW()</f>
        <v>429</v>
      </c>
      <c r="B429" t="s">
        <v>1865</v>
      </c>
      <c r="C429" t="s">
        <v>84</v>
      </c>
    </row>
    <row r="430" spans="1:3" x14ac:dyDescent="0.25">
      <c r="A430">
        <f>ROW()</f>
        <v>430</v>
      </c>
      <c r="B430" t="s">
        <v>1866</v>
      </c>
      <c r="C430" t="s">
        <v>70</v>
      </c>
    </row>
    <row r="431" spans="1:3" x14ac:dyDescent="0.25">
      <c r="A431">
        <f>ROW()</f>
        <v>431</v>
      </c>
      <c r="B431" t="s">
        <v>1867</v>
      </c>
      <c r="C431" t="s">
        <v>63</v>
      </c>
    </row>
    <row r="432" spans="1:3" x14ac:dyDescent="0.25">
      <c r="A432">
        <f>ROW()</f>
        <v>432</v>
      </c>
      <c r="B432" t="s">
        <v>1868</v>
      </c>
      <c r="C432" t="s">
        <v>157</v>
      </c>
    </row>
    <row r="433" spans="1:3" x14ac:dyDescent="0.25">
      <c r="A433">
        <f>ROW()</f>
        <v>433</v>
      </c>
      <c r="B433" t="s">
        <v>1869</v>
      </c>
      <c r="C433" t="s">
        <v>157</v>
      </c>
    </row>
    <row r="434" spans="1:3" x14ac:dyDescent="0.25">
      <c r="A434">
        <f>ROW()</f>
        <v>434</v>
      </c>
      <c r="B434" t="s">
        <v>1870</v>
      </c>
      <c r="C434" t="s">
        <v>71</v>
      </c>
    </row>
    <row r="435" spans="1:3" x14ac:dyDescent="0.25">
      <c r="A435">
        <f>ROW()</f>
        <v>435</v>
      </c>
      <c r="B435" t="s">
        <v>1871</v>
      </c>
      <c r="C435" t="s">
        <v>56</v>
      </c>
    </row>
    <row r="436" spans="1:3" x14ac:dyDescent="0.25">
      <c r="A436">
        <f>ROW()</f>
        <v>436</v>
      </c>
      <c r="B436" t="s">
        <v>1872</v>
      </c>
      <c r="C436" t="s">
        <v>3931</v>
      </c>
    </row>
    <row r="437" spans="1:3" x14ac:dyDescent="0.25">
      <c r="A437">
        <f>ROW()</f>
        <v>437</v>
      </c>
      <c r="B437" t="s">
        <v>1873</v>
      </c>
      <c r="C437" t="s">
        <v>121</v>
      </c>
    </row>
    <row r="438" spans="1:3" x14ac:dyDescent="0.25">
      <c r="A438">
        <f>ROW()</f>
        <v>438</v>
      </c>
      <c r="B438" t="s">
        <v>1874</v>
      </c>
      <c r="C438" t="s">
        <v>73</v>
      </c>
    </row>
    <row r="439" spans="1:3" x14ac:dyDescent="0.25">
      <c r="A439">
        <f>ROW()</f>
        <v>439</v>
      </c>
      <c r="B439" t="s">
        <v>1875</v>
      </c>
      <c r="C439" t="s">
        <v>93</v>
      </c>
    </row>
    <row r="440" spans="1:3" x14ac:dyDescent="0.25">
      <c r="A440">
        <f>ROW()</f>
        <v>440</v>
      </c>
      <c r="B440" t="s">
        <v>1876</v>
      </c>
      <c r="C440" t="s">
        <v>124</v>
      </c>
    </row>
    <row r="441" spans="1:3" x14ac:dyDescent="0.25">
      <c r="A441">
        <f>ROW()</f>
        <v>441</v>
      </c>
      <c r="B441" t="s">
        <v>1877</v>
      </c>
      <c r="C441" t="s">
        <v>124</v>
      </c>
    </row>
    <row r="442" spans="1:3" x14ac:dyDescent="0.25">
      <c r="A442">
        <f>ROW()</f>
        <v>442</v>
      </c>
      <c r="B442" t="s">
        <v>1878</v>
      </c>
      <c r="C442" t="s">
        <v>84</v>
      </c>
    </row>
    <row r="443" spans="1:3" x14ac:dyDescent="0.25">
      <c r="A443">
        <f>ROW()</f>
        <v>443</v>
      </c>
      <c r="B443" t="s">
        <v>1879</v>
      </c>
      <c r="C443" t="s">
        <v>158</v>
      </c>
    </row>
    <row r="444" spans="1:3" x14ac:dyDescent="0.25">
      <c r="A444">
        <f>ROW()</f>
        <v>444</v>
      </c>
      <c r="B444" t="s">
        <v>1880</v>
      </c>
      <c r="C444" t="s">
        <v>168</v>
      </c>
    </row>
    <row r="445" spans="1:3" x14ac:dyDescent="0.25">
      <c r="A445">
        <f>ROW()</f>
        <v>445</v>
      </c>
      <c r="B445" t="s">
        <v>1882</v>
      </c>
      <c r="C445" t="s">
        <v>125</v>
      </c>
    </row>
    <row r="446" spans="1:3" x14ac:dyDescent="0.25">
      <c r="A446">
        <f>ROW()</f>
        <v>446</v>
      </c>
      <c r="B446" t="s">
        <v>1893</v>
      </c>
      <c r="C446" t="s">
        <v>55</v>
      </c>
    </row>
    <row r="447" spans="1:3" x14ac:dyDescent="0.25">
      <c r="A447">
        <f>ROW()</f>
        <v>447</v>
      </c>
      <c r="B447" t="s">
        <v>1898</v>
      </c>
      <c r="C447" t="s">
        <v>106</v>
      </c>
    </row>
    <row r="448" spans="1:3" x14ac:dyDescent="0.25">
      <c r="A448">
        <f>ROW()</f>
        <v>448</v>
      </c>
      <c r="B448" t="s">
        <v>1883</v>
      </c>
      <c r="C448" t="s">
        <v>159</v>
      </c>
    </row>
    <row r="449" spans="1:3" x14ac:dyDescent="0.25">
      <c r="A449">
        <f>ROW()</f>
        <v>449</v>
      </c>
      <c r="B449" t="s">
        <v>1884</v>
      </c>
      <c r="C449" t="s">
        <v>63</v>
      </c>
    </row>
    <row r="450" spans="1:3" x14ac:dyDescent="0.25">
      <c r="A450">
        <f>ROW()</f>
        <v>450</v>
      </c>
      <c r="B450" t="s">
        <v>1885</v>
      </c>
      <c r="C450" t="s">
        <v>63</v>
      </c>
    </row>
    <row r="451" spans="1:3" x14ac:dyDescent="0.25">
      <c r="A451">
        <f>ROW()</f>
        <v>451</v>
      </c>
      <c r="B451" t="s">
        <v>1886</v>
      </c>
      <c r="C451" t="s">
        <v>82</v>
      </c>
    </row>
    <row r="452" spans="1:3" x14ac:dyDescent="0.25">
      <c r="A452">
        <f>ROW()</f>
        <v>452</v>
      </c>
      <c r="B452" t="s">
        <v>1888</v>
      </c>
      <c r="C452" t="s">
        <v>56</v>
      </c>
    </row>
    <row r="453" spans="1:3" x14ac:dyDescent="0.25">
      <c r="A453">
        <f>ROW()</f>
        <v>453</v>
      </c>
      <c r="B453" t="s">
        <v>1889</v>
      </c>
      <c r="C453" t="s">
        <v>67</v>
      </c>
    </row>
    <row r="454" spans="1:3" x14ac:dyDescent="0.25">
      <c r="A454">
        <f>ROW()</f>
        <v>454</v>
      </c>
      <c r="B454" t="s">
        <v>1890</v>
      </c>
      <c r="C454" t="s">
        <v>56</v>
      </c>
    </row>
    <row r="455" spans="1:3" x14ac:dyDescent="0.25">
      <c r="A455">
        <f>ROW()</f>
        <v>455</v>
      </c>
      <c r="B455" t="s">
        <v>1891</v>
      </c>
      <c r="C455" t="s">
        <v>83</v>
      </c>
    </row>
    <row r="456" spans="1:3" x14ac:dyDescent="0.25">
      <c r="A456">
        <f>ROW()</f>
        <v>456</v>
      </c>
      <c r="B456" t="s">
        <v>1892</v>
      </c>
      <c r="C456" t="s">
        <v>132</v>
      </c>
    </row>
    <row r="457" spans="1:3" x14ac:dyDescent="0.25">
      <c r="A457">
        <f>ROW()</f>
        <v>457</v>
      </c>
      <c r="B457" t="s">
        <v>1897</v>
      </c>
      <c r="C457" t="s">
        <v>139</v>
      </c>
    </row>
    <row r="458" spans="1:3" x14ac:dyDescent="0.25">
      <c r="A458">
        <f>ROW()</f>
        <v>458</v>
      </c>
      <c r="B458" t="s">
        <v>1894</v>
      </c>
      <c r="C458" t="s">
        <v>95</v>
      </c>
    </row>
    <row r="459" spans="1:3" x14ac:dyDescent="0.25">
      <c r="A459">
        <f>ROW()</f>
        <v>459</v>
      </c>
      <c r="B459" t="s">
        <v>1895</v>
      </c>
      <c r="C459" t="s">
        <v>184</v>
      </c>
    </row>
    <row r="460" spans="1:3" x14ac:dyDescent="0.25">
      <c r="A460">
        <f>ROW()</f>
        <v>460</v>
      </c>
      <c r="B460" t="s">
        <v>1806</v>
      </c>
      <c r="C460" t="s">
        <v>56</v>
      </c>
    </row>
    <row r="461" spans="1:3" x14ac:dyDescent="0.25">
      <c r="A461">
        <f>ROW()</f>
        <v>461</v>
      </c>
      <c r="B461" t="s">
        <v>2</v>
      </c>
      <c r="C461" t="s">
        <v>2</v>
      </c>
    </row>
    <row r="462" spans="1:3" x14ac:dyDescent="0.25">
      <c r="A462">
        <f>ROW()</f>
        <v>462</v>
      </c>
      <c r="B462" t="s">
        <v>2</v>
      </c>
      <c r="C462" t="s">
        <v>2</v>
      </c>
    </row>
    <row r="463" spans="1:3" x14ac:dyDescent="0.25">
      <c r="A463">
        <f>ROW()</f>
        <v>463</v>
      </c>
      <c r="B463" t="s">
        <v>160</v>
      </c>
      <c r="C463" t="s">
        <v>2</v>
      </c>
    </row>
    <row r="464" spans="1:3" x14ac:dyDescent="0.25">
      <c r="A464">
        <f>ROW()</f>
        <v>464</v>
      </c>
      <c r="B464" t="s">
        <v>2</v>
      </c>
      <c r="C464" t="s">
        <v>2</v>
      </c>
    </row>
    <row r="465" spans="1:3" x14ac:dyDescent="0.25">
      <c r="A465">
        <f>ROW()</f>
        <v>465</v>
      </c>
      <c r="B465" t="s">
        <v>161</v>
      </c>
      <c r="C465" t="s">
        <v>2</v>
      </c>
    </row>
    <row r="466" spans="1:3" x14ac:dyDescent="0.25">
      <c r="A466">
        <f>ROW()</f>
        <v>466</v>
      </c>
      <c r="B466" t="s">
        <v>52</v>
      </c>
      <c r="C466" t="s">
        <v>2</v>
      </c>
    </row>
    <row r="467" spans="1:3" x14ac:dyDescent="0.25">
      <c r="A467">
        <f>ROW()</f>
        <v>467</v>
      </c>
      <c r="B467" t="s">
        <v>1843</v>
      </c>
      <c r="C467" t="s">
        <v>162</v>
      </c>
    </row>
    <row r="468" spans="1:3" x14ac:dyDescent="0.25">
      <c r="A468">
        <f>ROW()</f>
        <v>468</v>
      </c>
      <c r="B468" t="s">
        <v>1844</v>
      </c>
      <c r="C468" t="s">
        <v>55</v>
      </c>
    </row>
    <row r="469" spans="1:3" x14ac:dyDescent="0.25">
      <c r="A469">
        <f>ROW()</f>
        <v>469</v>
      </c>
      <c r="B469" t="s">
        <v>1845</v>
      </c>
      <c r="C469" t="s">
        <v>139</v>
      </c>
    </row>
    <row r="470" spans="1:3" x14ac:dyDescent="0.25">
      <c r="A470">
        <f>ROW()</f>
        <v>470</v>
      </c>
      <c r="B470" t="s">
        <v>1846</v>
      </c>
      <c r="C470" t="s">
        <v>163</v>
      </c>
    </row>
    <row r="471" spans="1:3" x14ac:dyDescent="0.25">
      <c r="A471">
        <f>ROW()</f>
        <v>471</v>
      </c>
      <c r="B471" t="s">
        <v>1847</v>
      </c>
      <c r="C471" t="s">
        <v>164</v>
      </c>
    </row>
    <row r="472" spans="1:3" x14ac:dyDescent="0.25">
      <c r="A472">
        <f>ROW()</f>
        <v>472</v>
      </c>
      <c r="B472" t="s">
        <v>1848</v>
      </c>
      <c r="C472" t="s">
        <v>59</v>
      </c>
    </row>
    <row r="473" spans="1:3" x14ac:dyDescent="0.25">
      <c r="A473">
        <f>ROW()</f>
        <v>473</v>
      </c>
      <c r="B473" t="s">
        <v>1849</v>
      </c>
      <c r="C473" t="s">
        <v>101</v>
      </c>
    </row>
    <row r="474" spans="1:3" x14ac:dyDescent="0.25">
      <c r="A474">
        <f>ROW()</f>
        <v>474</v>
      </c>
      <c r="B474" t="s">
        <v>1850</v>
      </c>
      <c r="C474" t="s">
        <v>102</v>
      </c>
    </row>
    <row r="475" spans="1:3" x14ac:dyDescent="0.25">
      <c r="A475">
        <f>ROW()</f>
        <v>475</v>
      </c>
      <c r="B475" t="s">
        <v>1851</v>
      </c>
      <c r="C475" t="s">
        <v>56</v>
      </c>
    </row>
    <row r="476" spans="1:3" x14ac:dyDescent="0.25">
      <c r="A476">
        <f>ROW()</f>
        <v>476</v>
      </c>
      <c r="B476" t="s">
        <v>1852</v>
      </c>
      <c r="C476" t="s">
        <v>56</v>
      </c>
    </row>
    <row r="477" spans="1:3" x14ac:dyDescent="0.25">
      <c r="A477">
        <f>ROW()</f>
        <v>477</v>
      </c>
      <c r="B477" t="s">
        <v>1853</v>
      </c>
      <c r="C477" t="s">
        <v>56</v>
      </c>
    </row>
    <row r="478" spans="1:3" x14ac:dyDescent="0.25">
      <c r="A478">
        <f>ROW()</f>
        <v>478</v>
      </c>
      <c r="B478" t="s">
        <v>1854</v>
      </c>
      <c r="C478" t="s">
        <v>165</v>
      </c>
    </row>
    <row r="479" spans="1:3" x14ac:dyDescent="0.25">
      <c r="A479">
        <f>ROW()</f>
        <v>479</v>
      </c>
      <c r="B479" t="s">
        <v>1857</v>
      </c>
      <c r="C479" t="s">
        <v>65</v>
      </c>
    </row>
    <row r="480" spans="1:3" x14ac:dyDescent="0.25">
      <c r="A480">
        <f>ROW()</f>
        <v>480</v>
      </c>
      <c r="B480" t="s">
        <v>1858</v>
      </c>
      <c r="C480" t="s">
        <v>56</v>
      </c>
    </row>
    <row r="481" spans="1:3" x14ac:dyDescent="0.25">
      <c r="A481">
        <f>ROW()</f>
        <v>481</v>
      </c>
      <c r="B481" t="s">
        <v>1896</v>
      </c>
      <c r="C481" t="s">
        <v>65</v>
      </c>
    </row>
    <row r="482" spans="1:3" x14ac:dyDescent="0.25">
      <c r="A482">
        <f>ROW()</f>
        <v>482</v>
      </c>
      <c r="B482" t="s">
        <v>1859</v>
      </c>
      <c r="C482" t="s">
        <v>63</v>
      </c>
    </row>
    <row r="483" spans="1:3" x14ac:dyDescent="0.25">
      <c r="A483">
        <f>ROW()</f>
        <v>483</v>
      </c>
      <c r="B483" t="s">
        <v>1860</v>
      </c>
      <c r="C483" t="s">
        <v>139</v>
      </c>
    </row>
    <row r="484" spans="1:3" x14ac:dyDescent="0.25">
      <c r="A484">
        <f>ROW()</f>
        <v>484</v>
      </c>
      <c r="B484" t="s">
        <v>1861</v>
      </c>
      <c r="C484" t="s">
        <v>56</v>
      </c>
    </row>
    <row r="485" spans="1:3" x14ac:dyDescent="0.25">
      <c r="A485">
        <f>ROW()</f>
        <v>485</v>
      </c>
      <c r="B485" t="s">
        <v>1862</v>
      </c>
      <c r="C485" t="s">
        <v>56</v>
      </c>
    </row>
    <row r="486" spans="1:3" x14ac:dyDescent="0.25">
      <c r="A486">
        <f>ROW()</f>
        <v>486</v>
      </c>
      <c r="B486" t="s">
        <v>1863</v>
      </c>
      <c r="C486" t="s">
        <v>166</v>
      </c>
    </row>
    <row r="487" spans="1:3" x14ac:dyDescent="0.25">
      <c r="A487">
        <f>ROW()</f>
        <v>487</v>
      </c>
      <c r="B487" t="s">
        <v>1864</v>
      </c>
      <c r="C487" t="s">
        <v>167</v>
      </c>
    </row>
    <row r="488" spans="1:3" x14ac:dyDescent="0.25">
      <c r="A488">
        <f>ROW()</f>
        <v>488</v>
      </c>
      <c r="B488" t="s">
        <v>1865</v>
      </c>
      <c r="C488" t="s">
        <v>105</v>
      </c>
    </row>
    <row r="489" spans="1:3" x14ac:dyDescent="0.25">
      <c r="A489">
        <f>ROW()</f>
        <v>489</v>
      </c>
      <c r="B489" t="s">
        <v>1866</v>
      </c>
      <c r="C489" t="s">
        <v>70</v>
      </c>
    </row>
    <row r="490" spans="1:3" x14ac:dyDescent="0.25">
      <c r="A490">
        <f>ROW()</f>
        <v>490</v>
      </c>
      <c r="B490" t="s">
        <v>1867</v>
      </c>
      <c r="C490" t="s">
        <v>63</v>
      </c>
    </row>
    <row r="491" spans="1:3" x14ac:dyDescent="0.25">
      <c r="A491">
        <f>ROW()</f>
        <v>491</v>
      </c>
      <c r="B491" t="s">
        <v>1868</v>
      </c>
      <c r="C491" t="s">
        <v>157</v>
      </c>
    </row>
    <row r="492" spans="1:3" x14ac:dyDescent="0.25">
      <c r="A492">
        <f>ROW()</f>
        <v>492</v>
      </c>
      <c r="B492" t="s">
        <v>1871</v>
      </c>
      <c r="C492" t="s">
        <v>84</v>
      </c>
    </row>
    <row r="493" spans="1:3" x14ac:dyDescent="0.25">
      <c r="A493">
        <f>ROW()</f>
        <v>493</v>
      </c>
      <c r="B493" t="s">
        <v>1872</v>
      </c>
      <c r="C493" t="s">
        <v>72</v>
      </c>
    </row>
    <row r="494" spans="1:3" x14ac:dyDescent="0.25">
      <c r="A494">
        <f>ROW()</f>
        <v>494</v>
      </c>
      <c r="B494" t="s">
        <v>1873</v>
      </c>
      <c r="C494" t="s">
        <v>56</v>
      </c>
    </row>
    <row r="495" spans="1:3" x14ac:dyDescent="0.25">
      <c r="A495">
        <f>ROW()</f>
        <v>495</v>
      </c>
      <c r="B495" t="s">
        <v>1874</v>
      </c>
      <c r="C495" t="s">
        <v>73</v>
      </c>
    </row>
    <row r="496" spans="1:3" x14ac:dyDescent="0.25">
      <c r="A496">
        <f>ROW()</f>
        <v>496</v>
      </c>
      <c r="B496" t="s">
        <v>1875</v>
      </c>
      <c r="C496" t="s">
        <v>107</v>
      </c>
    </row>
    <row r="497" spans="1:3" x14ac:dyDescent="0.25">
      <c r="A497">
        <f>ROW()</f>
        <v>497</v>
      </c>
      <c r="B497" t="s">
        <v>1876</v>
      </c>
      <c r="C497" t="s">
        <v>149</v>
      </c>
    </row>
    <row r="498" spans="1:3" x14ac:dyDescent="0.25">
      <c r="A498">
        <f>ROW()</f>
        <v>498</v>
      </c>
      <c r="B498" t="s">
        <v>1877</v>
      </c>
      <c r="C498" t="s">
        <v>124</v>
      </c>
    </row>
    <row r="499" spans="1:3" x14ac:dyDescent="0.25">
      <c r="A499">
        <f>ROW()</f>
        <v>499</v>
      </c>
      <c r="B499" t="s">
        <v>1878</v>
      </c>
      <c r="C499" t="s">
        <v>56</v>
      </c>
    </row>
    <row r="500" spans="1:3" x14ac:dyDescent="0.25">
      <c r="A500">
        <f>ROW()</f>
        <v>500</v>
      </c>
      <c r="B500" t="s">
        <v>1879</v>
      </c>
      <c r="C500" t="s">
        <v>133</v>
      </c>
    </row>
    <row r="501" spans="1:3" x14ac:dyDescent="0.25">
      <c r="A501">
        <f>ROW()</f>
        <v>501</v>
      </c>
      <c r="B501" t="s">
        <v>1880</v>
      </c>
      <c r="C501" t="s">
        <v>168</v>
      </c>
    </row>
    <row r="502" spans="1:3" x14ac:dyDescent="0.25">
      <c r="A502">
        <f>ROW()</f>
        <v>502</v>
      </c>
      <c r="B502" t="s">
        <v>1882</v>
      </c>
      <c r="C502" t="s">
        <v>109</v>
      </c>
    </row>
    <row r="503" spans="1:3" x14ac:dyDescent="0.25">
      <c r="A503">
        <f>ROW()</f>
        <v>503</v>
      </c>
      <c r="B503" t="s">
        <v>1893</v>
      </c>
      <c r="C503" t="s">
        <v>110</v>
      </c>
    </row>
    <row r="504" spans="1:3" x14ac:dyDescent="0.25">
      <c r="A504">
        <f>ROW()</f>
        <v>504</v>
      </c>
      <c r="B504" t="s">
        <v>1883</v>
      </c>
      <c r="C504" t="s">
        <v>111</v>
      </c>
    </row>
    <row r="505" spans="1:3" x14ac:dyDescent="0.25">
      <c r="A505">
        <f>ROW()</f>
        <v>505</v>
      </c>
      <c r="B505" t="s">
        <v>1884</v>
      </c>
      <c r="C505" t="s">
        <v>56</v>
      </c>
    </row>
    <row r="506" spans="1:3" x14ac:dyDescent="0.25">
      <c r="A506">
        <f>ROW()</f>
        <v>506</v>
      </c>
      <c r="B506" t="s">
        <v>1885</v>
      </c>
      <c r="C506" t="s">
        <v>138</v>
      </c>
    </row>
    <row r="507" spans="1:3" x14ac:dyDescent="0.25">
      <c r="A507">
        <f>ROW()</f>
        <v>507</v>
      </c>
      <c r="B507" t="s">
        <v>1888</v>
      </c>
      <c r="C507" t="s">
        <v>63</v>
      </c>
    </row>
    <row r="508" spans="1:3" x14ac:dyDescent="0.25">
      <c r="A508">
        <f>ROW()</f>
        <v>508</v>
      </c>
      <c r="B508" t="s">
        <v>1889</v>
      </c>
      <c r="C508" t="s">
        <v>63</v>
      </c>
    </row>
    <row r="509" spans="1:3" x14ac:dyDescent="0.25">
      <c r="A509">
        <f>ROW()</f>
        <v>509</v>
      </c>
      <c r="B509" t="s">
        <v>1890</v>
      </c>
      <c r="C509" t="s">
        <v>56</v>
      </c>
    </row>
    <row r="510" spans="1:3" x14ac:dyDescent="0.25">
      <c r="A510">
        <f>ROW()</f>
        <v>510</v>
      </c>
      <c r="B510" t="s">
        <v>1891</v>
      </c>
      <c r="C510" t="s">
        <v>63</v>
      </c>
    </row>
    <row r="511" spans="1:3" x14ac:dyDescent="0.25">
      <c r="A511">
        <f>ROW()</f>
        <v>511</v>
      </c>
      <c r="B511" t="s">
        <v>1892</v>
      </c>
      <c r="C511" t="s">
        <v>63</v>
      </c>
    </row>
    <row r="512" spans="1:3" x14ac:dyDescent="0.25">
      <c r="A512">
        <f>ROW()</f>
        <v>512</v>
      </c>
      <c r="B512" t="s">
        <v>1902</v>
      </c>
      <c r="C512" t="s">
        <v>134</v>
      </c>
    </row>
    <row r="513" spans="1:3" x14ac:dyDescent="0.25">
      <c r="A513">
        <f>ROW()</f>
        <v>513</v>
      </c>
      <c r="B513" t="s">
        <v>1903</v>
      </c>
      <c r="C513" t="s">
        <v>170</v>
      </c>
    </row>
    <row r="514" spans="1:3" x14ac:dyDescent="0.25">
      <c r="A514">
        <f>ROW()</f>
        <v>514</v>
      </c>
      <c r="B514" t="s">
        <v>1894</v>
      </c>
      <c r="C514" t="s">
        <v>76</v>
      </c>
    </row>
    <row r="515" spans="1:3" x14ac:dyDescent="0.25">
      <c r="A515">
        <f>ROW()</f>
        <v>515</v>
      </c>
      <c r="B515" t="s">
        <v>1895</v>
      </c>
      <c r="C515" t="s">
        <v>184</v>
      </c>
    </row>
    <row r="516" spans="1:3" x14ac:dyDescent="0.25">
      <c r="A516">
        <f>ROW()</f>
        <v>516</v>
      </c>
      <c r="B516" t="s">
        <v>1806</v>
      </c>
      <c r="C516" t="s">
        <v>56</v>
      </c>
    </row>
    <row r="517" spans="1:3" x14ac:dyDescent="0.25">
      <c r="A517">
        <f>ROW()</f>
        <v>517</v>
      </c>
      <c r="B517" t="s">
        <v>2</v>
      </c>
      <c r="C517" t="s">
        <v>2</v>
      </c>
    </row>
    <row r="518" spans="1:3" x14ac:dyDescent="0.25">
      <c r="A518">
        <f>ROW()</f>
        <v>518</v>
      </c>
      <c r="B518" t="s">
        <v>2</v>
      </c>
      <c r="C518" t="s">
        <v>2</v>
      </c>
    </row>
    <row r="519" spans="1:3" x14ac:dyDescent="0.25">
      <c r="A519">
        <f>ROW()</f>
        <v>519</v>
      </c>
      <c r="B519" t="s">
        <v>171</v>
      </c>
      <c r="C519" t="s">
        <v>2</v>
      </c>
    </row>
    <row r="520" spans="1:3" x14ac:dyDescent="0.25">
      <c r="A520">
        <f>ROW()</f>
        <v>520</v>
      </c>
      <c r="B520" t="s">
        <v>2</v>
      </c>
      <c r="C520" t="s">
        <v>2</v>
      </c>
    </row>
    <row r="521" spans="1:3" x14ac:dyDescent="0.25">
      <c r="A521">
        <f>ROW()</f>
        <v>521</v>
      </c>
      <c r="B521" t="s">
        <v>172</v>
      </c>
      <c r="C521" t="s">
        <v>2</v>
      </c>
    </row>
    <row r="522" spans="1:3" x14ac:dyDescent="0.25">
      <c r="A522">
        <f>ROW()</f>
        <v>522</v>
      </c>
      <c r="B522" t="s">
        <v>52</v>
      </c>
      <c r="C522" t="s">
        <v>2</v>
      </c>
    </row>
    <row r="523" spans="1:3" x14ac:dyDescent="0.25">
      <c r="A523">
        <f>ROW()</f>
        <v>523</v>
      </c>
      <c r="B523" t="s">
        <v>1843</v>
      </c>
      <c r="C523" t="s">
        <v>173</v>
      </c>
    </row>
    <row r="524" spans="1:3" x14ac:dyDescent="0.25">
      <c r="A524">
        <f>ROW()</f>
        <v>524</v>
      </c>
      <c r="B524" t="s">
        <v>1844</v>
      </c>
      <c r="C524" t="s">
        <v>55</v>
      </c>
    </row>
    <row r="525" spans="1:3" x14ac:dyDescent="0.25">
      <c r="A525">
        <f>ROW()</f>
        <v>525</v>
      </c>
      <c r="B525" t="s">
        <v>1845</v>
      </c>
      <c r="C525" t="s">
        <v>81</v>
      </c>
    </row>
    <row r="526" spans="1:3" x14ac:dyDescent="0.25">
      <c r="A526">
        <f>ROW()</f>
        <v>526</v>
      </c>
      <c r="B526" t="s">
        <v>1846</v>
      </c>
      <c r="C526" t="s">
        <v>174</v>
      </c>
    </row>
    <row r="527" spans="1:3" x14ac:dyDescent="0.25">
      <c r="A527">
        <f>ROW()</f>
        <v>527</v>
      </c>
      <c r="B527" t="s">
        <v>1847</v>
      </c>
      <c r="C527" t="s">
        <v>175</v>
      </c>
    </row>
    <row r="528" spans="1:3" x14ac:dyDescent="0.25">
      <c r="A528">
        <f>ROW()</f>
        <v>528</v>
      </c>
      <c r="B528" t="s">
        <v>1850</v>
      </c>
      <c r="C528" t="s">
        <v>61</v>
      </c>
    </row>
    <row r="529" spans="1:3" x14ac:dyDescent="0.25">
      <c r="A529">
        <f>ROW()</f>
        <v>529</v>
      </c>
      <c r="B529" t="s">
        <v>1851</v>
      </c>
      <c r="C529" t="s">
        <v>56</v>
      </c>
    </row>
    <row r="530" spans="1:3" x14ac:dyDescent="0.25">
      <c r="A530">
        <f>ROW()</f>
        <v>530</v>
      </c>
      <c r="B530" t="s">
        <v>1852</v>
      </c>
      <c r="C530" t="s">
        <v>56</v>
      </c>
    </row>
    <row r="531" spans="1:3" x14ac:dyDescent="0.25">
      <c r="A531">
        <f>ROW()</f>
        <v>531</v>
      </c>
      <c r="B531" t="s">
        <v>1853</v>
      </c>
      <c r="C531" t="s">
        <v>56</v>
      </c>
    </row>
    <row r="532" spans="1:3" x14ac:dyDescent="0.25">
      <c r="A532">
        <f>ROW()</f>
        <v>532</v>
      </c>
      <c r="B532" t="s">
        <v>1854</v>
      </c>
      <c r="C532" t="s">
        <v>126</v>
      </c>
    </row>
    <row r="533" spans="1:3" x14ac:dyDescent="0.25">
      <c r="A533">
        <f>ROW()</f>
        <v>533</v>
      </c>
      <c r="B533" t="s">
        <v>1855</v>
      </c>
      <c r="C533" t="s">
        <v>65</v>
      </c>
    </row>
    <row r="534" spans="1:3" x14ac:dyDescent="0.25">
      <c r="A534">
        <f>ROW()</f>
        <v>534</v>
      </c>
      <c r="B534" t="s">
        <v>1856</v>
      </c>
      <c r="C534" t="s">
        <v>64</v>
      </c>
    </row>
    <row r="535" spans="1:3" x14ac:dyDescent="0.25">
      <c r="A535">
        <f>ROW()</f>
        <v>535</v>
      </c>
      <c r="B535" t="s">
        <v>1857</v>
      </c>
      <c r="C535" t="s">
        <v>65</v>
      </c>
    </row>
    <row r="536" spans="1:3" x14ac:dyDescent="0.25">
      <c r="A536">
        <f>ROW()</f>
        <v>536</v>
      </c>
      <c r="B536" t="s">
        <v>1858</v>
      </c>
      <c r="C536" t="s">
        <v>56</v>
      </c>
    </row>
    <row r="537" spans="1:3" x14ac:dyDescent="0.25">
      <c r="A537">
        <f>ROW()</f>
        <v>537</v>
      </c>
      <c r="B537" t="s">
        <v>1859</v>
      </c>
      <c r="C537" t="s">
        <v>93</v>
      </c>
    </row>
    <row r="538" spans="1:3" x14ac:dyDescent="0.25">
      <c r="A538">
        <f>ROW()</f>
        <v>538</v>
      </c>
      <c r="B538" t="s">
        <v>1860</v>
      </c>
      <c r="C538" t="s">
        <v>56</v>
      </c>
    </row>
    <row r="539" spans="1:3" x14ac:dyDescent="0.25">
      <c r="A539">
        <f>ROW()</f>
        <v>539</v>
      </c>
      <c r="B539" t="s">
        <v>1865</v>
      </c>
      <c r="C539" t="s">
        <v>56</v>
      </c>
    </row>
    <row r="540" spans="1:3" x14ac:dyDescent="0.25">
      <c r="A540">
        <f>ROW()</f>
        <v>540</v>
      </c>
      <c r="B540" t="s">
        <v>1866</v>
      </c>
      <c r="C540" t="s">
        <v>56</v>
      </c>
    </row>
    <row r="541" spans="1:3" x14ac:dyDescent="0.25">
      <c r="A541">
        <f>ROW()</f>
        <v>541</v>
      </c>
      <c r="B541" t="s">
        <v>1868</v>
      </c>
      <c r="C541" t="s">
        <v>176</v>
      </c>
    </row>
    <row r="542" spans="1:3" x14ac:dyDescent="0.25">
      <c r="A542">
        <f>ROW()</f>
        <v>542</v>
      </c>
      <c r="B542" t="s">
        <v>1904</v>
      </c>
      <c r="C542" t="s">
        <v>113</v>
      </c>
    </row>
    <row r="543" spans="1:3" x14ac:dyDescent="0.25">
      <c r="A543">
        <f>ROW()</f>
        <v>543</v>
      </c>
      <c r="B543" t="s">
        <v>1869</v>
      </c>
      <c r="C543" t="s">
        <v>71</v>
      </c>
    </row>
    <row r="544" spans="1:3" x14ac:dyDescent="0.25">
      <c r="A544">
        <f>ROW()</f>
        <v>544</v>
      </c>
      <c r="B544" t="s">
        <v>1870</v>
      </c>
      <c r="C544" t="s">
        <v>71</v>
      </c>
    </row>
    <row r="545" spans="1:3" x14ac:dyDescent="0.25">
      <c r="A545">
        <f>ROW()</f>
        <v>545</v>
      </c>
      <c r="B545" t="s">
        <v>1871</v>
      </c>
      <c r="C545" t="s">
        <v>56</v>
      </c>
    </row>
    <row r="546" spans="1:3" x14ac:dyDescent="0.25">
      <c r="A546">
        <f>ROW()</f>
        <v>546</v>
      </c>
      <c r="B546" t="s">
        <v>1872</v>
      </c>
      <c r="C546" t="s">
        <v>177</v>
      </c>
    </row>
    <row r="547" spans="1:3" x14ac:dyDescent="0.25">
      <c r="A547">
        <f>ROW()</f>
        <v>547</v>
      </c>
      <c r="B547" t="s">
        <v>1873</v>
      </c>
      <c r="C547" t="s">
        <v>67</v>
      </c>
    </row>
    <row r="548" spans="1:3" x14ac:dyDescent="0.25">
      <c r="A548">
        <f>ROW()</f>
        <v>548</v>
      </c>
      <c r="B548" t="s">
        <v>1875</v>
      </c>
      <c r="C548" t="s">
        <v>93</v>
      </c>
    </row>
    <row r="549" spans="1:3" x14ac:dyDescent="0.25">
      <c r="A549">
        <f>ROW()</f>
        <v>549</v>
      </c>
      <c r="B549" t="s">
        <v>1876</v>
      </c>
      <c r="C549" t="s">
        <v>108</v>
      </c>
    </row>
    <row r="550" spans="1:3" x14ac:dyDescent="0.25">
      <c r="A550">
        <f>ROW()</f>
        <v>550</v>
      </c>
      <c r="B550" t="s">
        <v>1877</v>
      </c>
      <c r="C550" t="s">
        <v>63</v>
      </c>
    </row>
    <row r="551" spans="1:3" x14ac:dyDescent="0.25">
      <c r="A551">
        <f>ROW()</f>
        <v>551</v>
      </c>
      <c r="B551" t="s">
        <v>1879</v>
      </c>
      <c r="C551" t="s">
        <v>95</v>
      </c>
    </row>
    <row r="552" spans="1:3" x14ac:dyDescent="0.25">
      <c r="A552">
        <f>ROW()</f>
        <v>552</v>
      </c>
      <c r="B552" t="s">
        <v>1881</v>
      </c>
      <c r="C552" t="s">
        <v>56</v>
      </c>
    </row>
    <row r="553" spans="1:3" x14ac:dyDescent="0.25">
      <c r="A553">
        <f>ROW()</f>
        <v>553</v>
      </c>
      <c r="B553" t="s">
        <v>1882</v>
      </c>
      <c r="C553" t="s">
        <v>145</v>
      </c>
    </row>
    <row r="554" spans="1:3" x14ac:dyDescent="0.25">
      <c r="A554">
        <f>ROW()</f>
        <v>554</v>
      </c>
      <c r="B554" t="s">
        <v>1893</v>
      </c>
      <c r="C554" t="s">
        <v>81</v>
      </c>
    </row>
    <row r="555" spans="1:3" x14ac:dyDescent="0.25">
      <c r="A555">
        <f>ROW()</f>
        <v>555</v>
      </c>
      <c r="B555" t="s">
        <v>1883</v>
      </c>
      <c r="C555" t="s">
        <v>94</v>
      </c>
    </row>
    <row r="556" spans="1:3" x14ac:dyDescent="0.25">
      <c r="A556">
        <f>ROW()</f>
        <v>556</v>
      </c>
      <c r="B556" t="s">
        <v>1884</v>
      </c>
      <c r="C556" t="s">
        <v>121</v>
      </c>
    </row>
    <row r="557" spans="1:3" x14ac:dyDescent="0.25">
      <c r="A557">
        <f>ROW()</f>
        <v>557</v>
      </c>
      <c r="B557" t="s">
        <v>1885</v>
      </c>
      <c r="C557" t="s">
        <v>112</v>
      </c>
    </row>
    <row r="558" spans="1:3" x14ac:dyDescent="0.25">
      <c r="A558">
        <f>ROW()</f>
        <v>558</v>
      </c>
      <c r="B558" t="s">
        <v>1888</v>
      </c>
      <c r="C558" t="s">
        <v>74</v>
      </c>
    </row>
    <row r="559" spans="1:3" x14ac:dyDescent="0.25">
      <c r="A559">
        <f>ROW()</f>
        <v>559</v>
      </c>
      <c r="B559" t="s">
        <v>1889</v>
      </c>
      <c r="C559" t="s">
        <v>262</v>
      </c>
    </row>
    <row r="560" spans="1:3" x14ac:dyDescent="0.25">
      <c r="A560">
        <f>ROW()</f>
        <v>560</v>
      </c>
      <c r="B560" t="s">
        <v>1890</v>
      </c>
      <c r="C560" t="s">
        <v>74</v>
      </c>
    </row>
    <row r="561" spans="1:3" x14ac:dyDescent="0.25">
      <c r="A561">
        <f>ROW()</f>
        <v>561</v>
      </c>
      <c r="B561" t="s">
        <v>1891</v>
      </c>
      <c r="C561" t="s">
        <v>262</v>
      </c>
    </row>
    <row r="562" spans="1:3" x14ac:dyDescent="0.25">
      <c r="A562">
        <f>ROW()</f>
        <v>562</v>
      </c>
      <c r="B562" t="s">
        <v>1892</v>
      </c>
      <c r="C562" t="s">
        <v>74</v>
      </c>
    </row>
    <row r="563" spans="1:3" x14ac:dyDescent="0.25">
      <c r="A563">
        <f>ROW()</f>
        <v>563</v>
      </c>
      <c r="B563" t="s">
        <v>1806</v>
      </c>
      <c r="C563" t="s">
        <v>56</v>
      </c>
    </row>
    <row r="564" spans="1:3" x14ac:dyDescent="0.25">
      <c r="A564">
        <f>ROW()</f>
        <v>564</v>
      </c>
      <c r="B564" t="s">
        <v>2</v>
      </c>
      <c r="C564" t="s">
        <v>2</v>
      </c>
    </row>
    <row r="565" spans="1:3" x14ac:dyDescent="0.25">
      <c r="A565">
        <f>ROW()</f>
        <v>565</v>
      </c>
      <c r="B565" t="s">
        <v>2</v>
      </c>
      <c r="C565" t="s">
        <v>2</v>
      </c>
    </row>
    <row r="566" spans="1:3" x14ac:dyDescent="0.25">
      <c r="A566">
        <f>ROW()</f>
        <v>566</v>
      </c>
      <c r="B566" t="s">
        <v>178</v>
      </c>
      <c r="C566" t="s">
        <v>2</v>
      </c>
    </row>
    <row r="567" spans="1:3" x14ac:dyDescent="0.25">
      <c r="A567">
        <f>ROW()</f>
        <v>567</v>
      </c>
      <c r="B567" t="s">
        <v>2</v>
      </c>
      <c r="C567" t="s">
        <v>2</v>
      </c>
    </row>
    <row r="568" spans="1:3" x14ac:dyDescent="0.25">
      <c r="A568">
        <f>ROW()</f>
        <v>568</v>
      </c>
      <c r="B568" t="s">
        <v>179</v>
      </c>
      <c r="C568" t="s">
        <v>2</v>
      </c>
    </row>
    <row r="569" spans="1:3" x14ac:dyDescent="0.25">
      <c r="A569">
        <f>ROW()</f>
        <v>569</v>
      </c>
      <c r="B569" t="s">
        <v>52</v>
      </c>
      <c r="C569" t="s">
        <v>2</v>
      </c>
    </row>
    <row r="570" spans="1:3" x14ac:dyDescent="0.25">
      <c r="A570">
        <f>ROW()</f>
        <v>570</v>
      </c>
      <c r="B570" t="s">
        <v>1843</v>
      </c>
      <c r="C570" t="s">
        <v>180</v>
      </c>
    </row>
    <row r="571" spans="1:3" x14ac:dyDescent="0.25">
      <c r="A571">
        <f>ROW()</f>
        <v>571</v>
      </c>
      <c r="B571" t="s">
        <v>1844</v>
      </c>
      <c r="C571" t="s">
        <v>55</v>
      </c>
    </row>
    <row r="572" spans="1:3" x14ac:dyDescent="0.25">
      <c r="A572">
        <f>ROW()</f>
        <v>572</v>
      </c>
      <c r="B572" t="s">
        <v>1845</v>
      </c>
      <c r="C572" t="s">
        <v>82</v>
      </c>
    </row>
    <row r="573" spans="1:3" x14ac:dyDescent="0.25">
      <c r="A573">
        <f>ROW()</f>
        <v>573</v>
      </c>
      <c r="B573" t="s">
        <v>1846</v>
      </c>
      <c r="C573" t="s">
        <v>181</v>
      </c>
    </row>
    <row r="574" spans="1:3" x14ac:dyDescent="0.25">
      <c r="A574">
        <f>ROW()</f>
        <v>574</v>
      </c>
      <c r="B574" t="s">
        <v>1847</v>
      </c>
      <c r="C574" t="s">
        <v>182</v>
      </c>
    </row>
    <row r="575" spans="1:3" x14ac:dyDescent="0.25">
      <c r="A575">
        <f>ROW()</f>
        <v>575</v>
      </c>
      <c r="B575" t="s">
        <v>1850</v>
      </c>
      <c r="C575" t="s">
        <v>183</v>
      </c>
    </row>
    <row r="576" spans="1:3" x14ac:dyDescent="0.25">
      <c r="A576">
        <f>ROW()</f>
        <v>576</v>
      </c>
      <c r="B576" t="s">
        <v>1851</v>
      </c>
      <c r="C576" t="s">
        <v>56</v>
      </c>
    </row>
    <row r="577" spans="1:3" x14ac:dyDescent="0.25">
      <c r="A577">
        <f>ROW()</f>
        <v>577</v>
      </c>
      <c r="B577" t="s">
        <v>1852</v>
      </c>
      <c r="C577" t="s">
        <v>56</v>
      </c>
    </row>
    <row r="578" spans="1:3" x14ac:dyDescent="0.25">
      <c r="A578">
        <f>ROW()</f>
        <v>578</v>
      </c>
      <c r="B578" t="s">
        <v>1853</v>
      </c>
      <c r="C578" t="s">
        <v>56</v>
      </c>
    </row>
    <row r="579" spans="1:3" x14ac:dyDescent="0.25">
      <c r="A579">
        <f>ROW()</f>
        <v>579</v>
      </c>
      <c r="B579" t="s">
        <v>1854</v>
      </c>
      <c r="C579" t="s">
        <v>184</v>
      </c>
    </row>
    <row r="580" spans="1:3" x14ac:dyDescent="0.25">
      <c r="A580">
        <f>ROW()</f>
        <v>580</v>
      </c>
      <c r="B580" t="s">
        <v>1855</v>
      </c>
      <c r="C580" t="s">
        <v>65</v>
      </c>
    </row>
    <row r="581" spans="1:3" x14ac:dyDescent="0.25">
      <c r="A581">
        <f>ROW()</f>
        <v>581</v>
      </c>
      <c r="B581" t="s">
        <v>1856</v>
      </c>
      <c r="C581" t="s">
        <v>185</v>
      </c>
    </row>
    <row r="582" spans="1:3" x14ac:dyDescent="0.25">
      <c r="A582">
        <f>ROW()</f>
        <v>582</v>
      </c>
      <c r="B582" t="s">
        <v>1857</v>
      </c>
      <c r="C582" t="s">
        <v>65</v>
      </c>
    </row>
    <row r="583" spans="1:3" x14ac:dyDescent="0.25">
      <c r="A583">
        <f>ROW()</f>
        <v>583</v>
      </c>
      <c r="B583" t="s">
        <v>1858</v>
      </c>
      <c r="C583" t="s">
        <v>56</v>
      </c>
    </row>
    <row r="584" spans="1:3" x14ac:dyDescent="0.25">
      <c r="A584">
        <f>ROW()</f>
        <v>584</v>
      </c>
      <c r="B584" t="s">
        <v>1859</v>
      </c>
      <c r="C584" t="s">
        <v>93</v>
      </c>
    </row>
    <row r="585" spans="1:3" x14ac:dyDescent="0.25">
      <c r="A585">
        <f>ROW()</f>
        <v>585</v>
      </c>
      <c r="B585" t="s">
        <v>1860</v>
      </c>
      <c r="C585" t="s">
        <v>121</v>
      </c>
    </row>
    <row r="586" spans="1:3" x14ac:dyDescent="0.25">
      <c r="A586">
        <f>ROW()</f>
        <v>586</v>
      </c>
      <c r="B586" t="s">
        <v>1865</v>
      </c>
      <c r="C586" t="s">
        <v>63</v>
      </c>
    </row>
    <row r="587" spans="1:3" x14ac:dyDescent="0.25">
      <c r="A587">
        <f>ROW()</f>
        <v>587</v>
      </c>
      <c r="B587" t="s">
        <v>1866</v>
      </c>
      <c r="C587" t="s">
        <v>55</v>
      </c>
    </row>
    <row r="588" spans="1:3" x14ac:dyDescent="0.25">
      <c r="A588">
        <f>ROW()</f>
        <v>588</v>
      </c>
      <c r="B588" t="s">
        <v>1867</v>
      </c>
      <c r="C588" t="s">
        <v>56</v>
      </c>
    </row>
    <row r="589" spans="1:3" x14ac:dyDescent="0.25">
      <c r="A589">
        <f>ROW()</f>
        <v>589</v>
      </c>
      <c r="B589" t="s">
        <v>1868</v>
      </c>
      <c r="C589" t="s">
        <v>176</v>
      </c>
    </row>
    <row r="590" spans="1:3" x14ac:dyDescent="0.25">
      <c r="A590">
        <f>ROW()</f>
        <v>590</v>
      </c>
      <c r="B590" t="s">
        <v>1904</v>
      </c>
      <c r="C590" t="s">
        <v>93</v>
      </c>
    </row>
    <row r="591" spans="1:3" x14ac:dyDescent="0.25">
      <c r="A591">
        <f>ROW()</f>
        <v>591</v>
      </c>
      <c r="B591" t="s">
        <v>1869</v>
      </c>
      <c r="C591" t="s">
        <v>176</v>
      </c>
    </row>
    <row r="592" spans="1:3" x14ac:dyDescent="0.25">
      <c r="A592">
        <f>ROW()</f>
        <v>592</v>
      </c>
      <c r="B592" t="s">
        <v>1870</v>
      </c>
      <c r="C592" t="s">
        <v>71</v>
      </c>
    </row>
    <row r="593" spans="1:3" x14ac:dyDescent="0.25">
      <c r="A593">
        <f>ROW()</f>
        <v>593</v>
      </c>
      <c r="B593" t="s">
        <v>1905</v>
      </c>
      <c r="C593" t="s">
        <v>56</v>
      </c>
    </row>
    <row r="594" spans="1:3" x14ac:dyDescent="0.25">
      <c r="A594">
        <f>ROW()</f>
        <v>594</v>
      </c>
      <c r="B594" t="s">
        <v>1871</v>
      </c>
      <c r="C594" t="s">
        <v>56</v>
      </c>
    </row>
    <row r="595" spans="1:3" x14ac:dyDescent="0.25">
      <c r="A595">
        <f>ROW()</f>
        <v>595</v>
      </c>
      <c r="B595" t="s">
        <v>1906</v>
      </c>
      <c r="C595" t="s">
        <v>186</v>
      </c>
    </row>
    <row r="596" spans="1:3" x14ac:dyDescent="0.25">
      <c r="A596">
        <f>ROW()</f>
        <v>596</v>
      </c>
      <c r="B596" t="s">
        <v>1872</v>
      </c>
      <c r="C596" t="s">
        <v>187</v>
      </c>
    </row>
    <row r="597" spans="1:3" x14ac:dyDescent="0.25">
      <c r="A597">
        <f>ROW()</f>
        <v>597</v>
      </c>
      <c r="B597" t="s">
        <v>1907</v>
      </c>
      <c r="C597" t="s">
        <v>84</v>
      </c>
    </row>
    <row r="598" spans="1:3" x14ac:dyDescent="0.25">
      <c r="A598">
        <f>ROW()</f>
        <v>598</v>
      </c>
      <c r="B598" t="s">
        <v>1873</v>
      </c>
      <c r="C598" t="s">
        <v>66</v>
      </c>
    </row>
    <row r="599" spans="1:3" x14ac:dyDescent="0.25">
      <c r="A599">
        <f>ROW()</f>
        <v>599</v>
      </c>
      <c r="B599" t="s">
        <v>1908</v>
      </c>
      <c r="C599" t="s">
        <v>188</v>
      </c>
    </row>
    <row r="600" spans="1:3" x14ac:dyDescent="0.25">
      <c r="A600">
        <f>ROW()</f>
        <v>600</v>
      </c>
      <c r="B600" t="s">
        <v>1875</v>
      </c>
      <c r="C600" t="s">
        <v>77</v>
      </c>
    </row>
    <row r="601" spans="1:3" x14ac:dyDescent="0.25">
      <c r="A601">
        <f>ROW()</f>
        <v>601</v>
      </c>
      <c r="B601" t="s">
        <v>1876</v>
      </c>
      <c r="C601" t="s">
        <v>158</v>
      </c>
    </row>
    <row r="602" spans="1:3" x14ac:dyDescent="0.25">
      <c r="A602">
        <f>ROW()</f>
        <v>602</v>
      </c>
      <c r="B602" t="s">
        <v>1909</v>
      </c>
      <c r="C602" t="s">
        <v>133</v>
      </c>
    </row>
    <row r="603" spans="1:3" x14ac:dyDescent="0.25">
      <c r="A603">
        <f>ROW()</f>
        <v>603</v>
      </c>
      <c r="B603" t="s">
        <v>1910</v>
      </c>
      <c r="C603" t="s">
        <v>77</v>
      </c>
    </row>
    <row r="604" spans="1:3" x14ac:dyDescent="0.25">
      <c r="A604">
        <f>ROW()</f>
        <v>604</v>
      </c>
      <c r="B604" t="s">
        <v>1911</v>
      </c>
      <c r="C604" t="s">
        <v>63</v>
      </c>
    </row>
    <row r="605" spans="1:3" x14ac:dyDescent="0.25">
      <c r="A605">
        <f>ROW()</f>
        <v>605</v>
      </c>
      <c r="B605" t="s">
        <v>1877</v>
      </c>
      <c r="C605" t="s">
        <v>55</v>
      </c>
    </row>
    <row r="606" spans="1:3" x14ac:dyDescent="0.25">
      <c r="A606">
        <f>ROW()</f>
        <v>606</v>
      </c>
      <c r="B606" t="s">
        <v>1912</v>
      </c>
      <c r="C606" t="s">
        <v>76</v>
      </c>
    </row>
    <row r="607" spans="1:3" x14ac:dyDescent="0.25">
      <c r="A607">
        <f>ROW()</f>
        <v>607</v>
      </c>
      <c r="B607" t="s">
        <v>1879</v>
      </c>
      <c r="C607" t="s">
        <v>108</v>
      </c>
    </row>
    <row r="608" spans="1:3" x14ac:dyDescent="0.25">
      <c r="A608">
        <f>ROW()</f>
        <v>608</v>
      </c>
      <c r="B608" t="s">
        <v>1881</v>
      </c>
      <c r="C608" t="s">
        <v>56</v>
      </c>
    </row>
    <row r="609" spans="1:3" x14ac:dyDescent="0.25">
      <c r="A609">
        <f>ROW()</f>
        <v>609</v>
      </c>
      <c r="B609" t="s">
        <v>1913</v>
      </c>
      <c r="C609" t="s">
        <v>185</v>
      </c>
    </row>
    <row r="610" spans="1:3" x14ac:dyDescent="0.25">
      <c r="A610">
        <f>ROW()</f>
        <v>610</v>
      </c>
      <c r="B610" t="s">
        <v>1882</v>
      </c>
      <c r="C610" t="s">
        <v>185</v>
      </c>
    </row>
    <row r="611" spans="1:3" x14ac:dyDescent="0.25">
      <c r="A611">
        <f>ROW()</f>
        <v>611</v>
      </c>
      <c r="B611" t="s">
        <v>1914</v>
      </c>
      <c r="C611" t="s">
        <v>83</v>
      </c>
    </row>
    <row r="612" spans="1:3" x14ac:dyDescent="0.25">
      <c r="A612">
        <f>ROW()</f>
        <v>612</v>
      </c>
      <c r="B612" t="s">
        <v>1893</v>
      </c>
      <c r="C612" t="s">
        <v>189</v>
      </c>
    </row>
    <row r="613" spans="1:3" x14ac:dyDescent="0.25">
      <c r="A613">
        <f>ROW()</f>
        <v>613</v>
      </c>
      <c r="B613" t="s">
        <v>1915</v>
      </c>
      <c r="C613" t="s">
        <v>94</v>
      </c>
    </row>
    <row r="614" spans="1:3" x14ac:dyDescent="0.25">
      <c r="A614">
        <f>ROW()</f>
        <v>614</v>
      </c>
      <c r="B614" t="s">
        <v>1883</v>
      </c>
      <c r="C614" t="s">
        <v>79</v>
      </c>
    </row>
    <row r="615" spans="1:3" x14ac:dyDescent="0.25">
      <c r="A615">
        <f>ROW()</f>
        <v>615</v>
      </c>
      <c r="B615" t="s">
        <v>1888</v>
      </c>
      <c r="C615" t="s">
        <v>63</v>
      </c>
    </row>
    <row r="616" spans="1:3" x14ac:dyDescent="0.25">
      <c r="A616">
        <f>ROW()</f>
        <v>616</v>
      </c>
      <c r="B616" t="s">
        <v>1889</v>
      </c>
      <c r="C616" t="s">
        <v>63</v>
      </c>
    </row>
    <row r="617" spans="1:3" x14ac:dyDescent="0.25">
      <c r="A617">
        <f>ROW()</f>
        <v>617</v>
      </c>
      <c r="B617" t="s">
        <v>1890</v>
      </c>
      <c r="C617" t="s">
        <v>74</v>
      </c>
    </row>
    <row r="618" spans="1:3" x14ac:dyDescent="0.25">
      <c r="A618">
        <f>ROW()</f>
        <v>618</v>
      </c>
      <c r="B618" t="s">
        <v>1891</v>
      </c>
      <c r="C618" t="s">
        <v>70</v>
      </c>
    </row>
    <row r="619" spans="1:3" x14ac:dyDescent="0.25">
      <c r="A619">
        <f>ROW()</f>
        <v>619</v>
      </c>
      <c r="B619" t="s">
        <v>1892</v>
      </c>
      <c r="C619" t="s">
        <v>63</v>
      </c>
    </row>
    <row r="620" spans="1:3" x14ac:dyDescent="0.25">
      <c r="A620">
        <f>ROW()</f>
        <v>620</v>
      </c>
      <c r="B620" t="s">
        <v>1899</v>
      </c>
      <c r="C620" t="s">
        <v>106</v>
      </c>
    </row>
    <row r="621" spans="1:3" x14ac:dyDescent="0.25">
      <c r="A621">
        <f>ROW()</f>
        <v>621</v>
      </c>
      <c r="B621" t="s">
        <v>1806</v>
      </c>
      <c r="C621" t="s">
        <v>56</v>
      </c>
    </row>
    <row r="622" spans="1:3" x14ac:dyDescent="0.25">
      <c r="A622">
        <f>ROW()</f>
        <v>622</v>
      </c>
      <c r="B622" t="s">
        <v>2</v>
      </c>
      <c r="C622" t="s">
        <v>2</v>
      </c>
    </row>
    <row r="623" spans="1:3" x14ac:dyDescent="0.25">
      <c r="A623">
        <f>ROW()</f>
        <v>623</v>
      </c>
      <c r="B623" t="s">
        <v>2</v>
      </c>
      <c r="C623" t="s">
        <v>2</v>
      </c>
    </row>
    <row r="624" spans="1:3" x14ac:dyDescent="0.25">
      <c r="A624">
        <f>ROW()</f>
        <v>624</v>
      </c>
      <c r="B624" t="s">
        <v>190</v>
      </c>
      <c r="C624" t="s">
        <v>2</v>
      </c>
    </row>
    <row r="625" spans="1:3" x14ac:dyDescent="0.25">
      <c r="A625">
        <f>ROW()</f>
        <v>625</v>
      </c>
      <c r="B625" t="s">
        <v>2</v>
      </c>
      <c r="C625" t="s">
        <v>2</v>
      </c>
    </row>
    <row r="626" spans="1:3" x14ac:dyDescent="0.25">
      <c r="A626">
        <f>ROW()</f>
        <v>626</v>
      </c>
      <c r="B626" t="s">
        <v>191</v>
      </c>
      <c r="C626" t="s">
        <v>2</v>
      </c>
    </row>
    <row r="627" spans="1:3" x14ac:dyDescent="0.25">
      <c r="A627">
        <f>ROW()</f>
        <v>627</v>
      </c>
      <c r="B627" t="s">
        <v>52</v>
      </c>
      <c r="C627" t="s">
        <v>2</v>
      </c>
    </row>
    <row r="628" spans="1:3" x14ac:dyDescent="0.25">
      <c r="A628">
        <f>ROW()</f>
        <v>628</v>
      </c>
      <c r="B628" t="s">
        <v>1843</v>
      </c>
      <c r="C628" t="s">
        <v>192</v>
      </c>
    </row>
    <row r="629" spans="1:3" x14ac:dyDescent="0.25">
      <c r="A629">
        <f>ROW()</f>
        <v>629</v>
      </c>
      <c r="B629" t="s">
        <v>1844</v>
      </c>
      <c r="C629" t="s">
        <v>55</v>
      </c>
    </row>
    <row r="630" spans="1:3" x14ac:dyDescent="0.25">
      <c r="A630">
        <f>ROW()</f>
        <v>630</v>
      </c>
      <c r="B630" t="s">
        <v>1845</v>
      </c>
      <c r="C630" t="s">
        <v>189</v>
      </c>
    </row>
    <row r="631" spans="1:3" x14ac:dyDescent="0.25">
      <c r="A631">
        <f>ROW()</f>
        <v>631</v>
      </c>
      <c r="B631" t="s">
        <v>1846</v>
      </c>
      <c r="C631" t="s">
        <v>193</v>
      </c>
    </row>
    <row r="632" spans="1:3" x14ac:dyDescent="0.25">
      <c r="A632">
        <f>ROW()</f>
        <v>632</v>
      </c>
      <c r="B632" t="s">
        <v>1847</v>
      </c>
      <c r="C632" t="s">
        <v>194</v>
      </c>
    </row>
    <row r="633" spans="1:3" x14ac:dyDescent="0.25">
      <c r="A633">
        <f>ROW()</f>
        <v>633</v>
      </c>
      <c r="B633" t="s">
        <v>1850</v>
      </c>
      <c r="C633" t="s">
        <v>61</v>
      </c>
    </row>
    <row r="634" spans="1:3" x14ac:dyDescent="0.25">
      <c r="A634">
        <f>ROW()</f>
        <v>634</v>
      </c>
      <c r="B634" t="s">
        <v>1851</v>
      </c>
      <c r="C634" t="s">
        <v>56</v>
      </c>
    </row>
    <row r="635" spans="1:3" x14ac:dyDescent="0.25">
      <c r="A635">
        <f>ROW()</f>
        <v>635</v>
      </c>
      <c r="B635" t="s">
        <v>1852</v>
      </c>
      <c r="C635" t="s">
        <v>56</v>
      </c>
    </row>
    <row r="636" spans="1:3" x14ac:dyDescent="0.25">
      <c r="A636">
        <f>ROW()</f>
        <v>636</v>
      </c>
      <c r="B636" t="s">
        <v>1853</v>
      </c>
      <c r="C636" t="s">
        <v>56</v>
      </c>
    </row>
    <row r="637" spans="1:3" x14ac:dyDescent="0.25">
      <c r="A637">
        <f>ROW()</f>
        <v>637</v>
      </c>
      <c r="B637" t="s">
        <v>1854</v>
      </c>
      <c r="C637" t="s">
        <v>195</v>
      </c>
    </row>
    <row r="638" spans="1:3" x14ac:dyDescent="0.25">
      <c r="A638">
        <f>ROW()</f>
        <v>638</v>
      </c>
      <c r="B638" t="s">
        <v>1855</v>
      </c>
      <c r="C638" t="s">
        <v>65</v>
      </c>
    </row>
    <row r="639" spans="1:3" x14ac:dyDescent="0.25">
      <c r="A639">
        <f>ROW()</f>
        <v>639</v>
      </c>
      <c r="B639" t="s">
        <v>1856</v>
      </c>
      <c r="C639" t="s">
        <v>64</v>
      </c>
    </row>
    <row r="640" spans="1:3" x14ac:dyDescent="0.25">
      <c r="A640">
        <f>ROW()</f>
        <v>640</v>
      </c>
      <c r="B640" t="s">
        <v>1857</v>
      </c>
      <c r="C640" t="s">
        <v>65</v>
      </c>
    </row>
    <row r="641" spans="1:3" x14ac:dyDescent="0.25">
      <c r="A641">
        <f>ROW()</f>
        <v>641</v>
      </c>
      <c r="B641" t="s">
        <v>1858</v>
      </c>
      <c r="C641" t="s">
        <v>55</v>
      </c>
    </row>
    <row r="642" spans="1:3" x14ac:dyDescent="0.25">
      <c r="A642">
        <f>ROW()</f>
        <v>642</v>
      </c>
      <c r="B642" t="s">
        <v>1896</v>
      </c>
      <c r="C642" t="s">
        <v>56</v>
      </c>
    </row>
    <row r="643" spans="1:3" x14ac:dyDescent="0.25">
      <c r="A643">
        <f>ROW()</f>
        <v>643</v>
      </c>
      <c r="B643" t="s">
        <v>1859</v>
      </c>
      <c r="C643" t="s">
        <v>93</v>
      </c>
    </row>
    <row r="644" spans="1:3" x14ac:dyDescent="0.25">
      <c r="A644">
        <f>ROW()</f>
        <v>644</v>
      </c>
      <c r="B644" t="s">
        <v>1860</v>
      </c>
      <c r="C644" t="s">
        <v>84</v>
      </c>
    </row>
    <row r="645" spans="1:3" x14ac:dyDescent="0.25">
      <c r="A645">
        <f>ROW()</f>
        <v>645</v>
      </c>
      <c r="B645" t="s">
        <v>1865</v>
      </c>
      <c r="C645" t="s">
        <v>121</v>
      </c>
    </row>
    <row r="646" spans="1:3" x14ac:dyDescent="0.25">
      <c r="A646">
        <f>ROW()</f>
        <v>646</v>
      </c>
      <c r="B646" t="s">
        <v>1866</v>
      </c>
      <c r="C646" t="s">
        <v>55</v>
      </c>
    </row>
    <row r="647" spans="1:3" x14ac:dyDescent="0.25">
      <c r="A647">
        <f>ROW()</f>
        <v>647</v>
      </c>
      <c r="B647" t="s">
        <v>1867</v>
      </c>
      <c r="C647" t="s">
        <v>56</v>
      </c>
    </row>
    <row r="648" spans="1:3" x14ac:dyDescent="0.25">
      <c r="A648">
        <f>ROW()</f>
        <v>648</v>
      </c>
      <c r="B648" t="s">
        <v>1868</v>
      </c>
      <c r="C648" t="s">
        <v>196</v>
      </c>
    </row>
    <row r="649" spans="1:3" x14ac:dyDescent="0.25">
      <c r="A649">
        <f>ROW()</f>
        <v>649</v>
      </c>
      <c r="B649" t="s">
        <v>1904</v>
      </c>
      <c r="C649" t="s">
        <v>107</v>
      </c>
    </row>
    <row r="650" spans="1:3" x14ac:dyDescent="0.25">
      <c r="A650">
        <f>ROW()</f>
        <v>650</v>
      </c>
      <c r="B650" t="s">
        <v>1869</v>
      </c>
      <c r="C650" t="s">
        <v>176</v>
      </c>
    </row>
    <row r="651" spans="1:3" x14ac:dyDescent="0.25">
      <c r="A651">
        <f>ROW()</f>
        <v>651</v>
      </c>
      <c r="B651" t="s">
        <v>1870</v>
      </c>
      <c r="C651" t="s">
        <v>71</v>
      </c>
    </row>
    <row r="652" spans="1:3" x14ac:dyDescent="0.25">
      <c r="A652">
        <f>ROW()</f>
        <v>652</v>
      </c>
      <c r="B652" t="s">
        <v>1871</v>
      </c>
      <c r="C652" t="s">
        <v>56</v>
      </c>
    </row>
    <row r="653" spans="1:3" x14ac:dyDescent="0.25">
      <c r="A653">
        <f>ROW()</f>
        <v>653</v>
      </c>
      <c r="B653" t="s">
        <v>1905</v>
      </c>
      <c r="C653" t="s">
        <v>56</v>
      </c>
    </row>
    <row r="654" spans="1:3" x14ac:dyDescent="0.25">
      <c r="A654">
        <f>ROW()</f>
        <v>654</v>
      </c>
      <c r="B654" t="s">
        <v>1872</v>
      </c>
      <c r="C654" t="s">
        <v>197</v>
      </c>
    </row>
    <row r="655" spans="1:3" x14ac:dyDescent="0.25">
      <c r="A655">
        <f>ROW()</f>
        <v>655</v>
      </c>
      <c r="B655" t="s">
        <v>1906</v>
      </c>
      <c r="C655" t="s">
        <v>187</v>
      </c>
    </row>
    <row r="656" spans="1:3" x14ac:dyDescent="0.25">
      <c r="A656">
        <f>ROW()</f>
        <v>656</v>
      </c>
      <c r="B656" t="s">
        <v>1916</v>
      </c>
      <c r="C656" t="s">
        <v>56</v>
      </c>
    </row>
    <row r="657" spans="1:3" x14ac:dyDescent="0.25">
      <c r="A657">
        <f>ROW()</f>
        <v>657</v>
      </c>
      <c r="B657" t="s">
        <v>1873</v>
      </c>
      <c r="C657" t="s">
        <v>70</v>
      </c>
    </row>
    <row r="658" spans="1:3" x14ac:dyDescent="0.25">
      <c r="A658">
        <f>ROW()</f>
        <v>658</v>
      </c>
      <c r="B658" t="s">
        <v>1907</v>
      </c>
      <c r="C658" t="s">
        <v>66</v>
      </c>
    </row>
    <row r="659" spans="1:3" x14ac:dyDescent="0.25">
      <c r="A659">
        <f>ROW()</f>
        <v>659</v>
      </c>
      <c r="B659" t="s">
        <v>1875</v>
      </c>
      <c r="C659" t="s">
        <v>77</v>
      </c>
    </row>
    <row r="660" spans="1:3" x14ac:dyDescent="0.25">
      <c r="A660">
        <f>ROW()</f>
        <v>660</v>
      </c>
      <c r="B660" t="s">
        <v>1876</v>
      </c>
      <c r="C660" t="s">
        <v>113</v>
      </c>
    </row>
    <row r="661" spans="1:3" x14ac:dyDescent="0.25">
      <c r="A661">
        <f>ROW()</f>
        <v>661</v>
      </c>
      <c r="B661" t="s">
        <v>1909</v>
      </c>
      <c r="C661" t="s">
        <v>77</v>
      </c>
    </row>
    <row r="662" spans="1:3" x14ac:dyDescent="0.25">
      <c r="A662">
        <f>ROW()</f>
        <v>662</v>
      </c>
      <c r="B662" t="s">
        <v>1910</v>
      </c>
      <c r="C662" t="s">
        <v>113</v>
      </c>
    </row>
    <row r="663" spans="1:3" x14ac:dyDescent="0.25">
      <c r="A663">
        <f>ROW()</f>
        <v>663</v>
      </c>
      <c r="B663" t="s">
        <v>1903</v>
      </c>
      <c r="C663" t="s">
        <v>198</v>
      </c>
    </row>
    <row r="664" spans="1:3" x14ac:dyDescent="0.25">
      <c r="A664">
        <f>ROW()</f>
        <v>664</v>
      </c>
      <c r="B664" t="s">
        <v>1911</v>
      </c>
      <c r="C664" t="s">
        <v>121</v>
      </c>
    </row>
    <row r="665" spans="1:3" x14ac:dyDescent="0.25">
      <c r="A665">
        <f>ROW()</f>
        <v>665</v>
      </c>
      <c r="B665" t="s">
        <v>1877</v>
      </c>
      <c r="C665" t="s">
        <v>95</v>
      </c>
    </row>
    <row r="666" spans="1:3" x14ac:dyDescent="0.25">
      <c r="A666">
        <f>ROW()</f>
        <v>666</v>
      </c>
      <c r="B666" t="s">
        <v>1879</v>
      </c>
      <c r="C666" t="s">
        <v>77</v>
      </c>
    </row>
    <row r="667" spans="1:3" x14ac:dyDescent="0.25">
      <c r="A667">
        <f>ROW()</f>
        <v>667</v>
      </c>
      <c r="B667" t="s">
        <v>1912</v>
      </c>
      <c r="C667" t="s">
        <v>133</v>
      </c>
    </row>
    <row r="668" spans="1:3" x14ac:dyDescent="0.25">
      <c r="A668">
        <f>ROW()</f>
        <v>668</v>
      </c>
      <c r="B668" t="s">
        <v>1881</v>
      </c>
      <c r="C668" t="s">
        <v>56</v>
      </c>
    </row>
    <row r="669" spans="1:3" x14ac:dyDescent="0.25">
      <c r="A669">
        <f>ROW()</f>
        <v>669</v>
      </c>
      <c r="B669" t="s">
        <v>1917</v>
      </c>
      <c r="C669" t="s">
        <v>56</v>
      </c>
    </row>
    <row r="670" spans="1:3" x14ac:dyDescent="0.25">
      <c r="A670">
        <f>ROW()</f>
        <v>670</v>
      </c>
      <c r="B670" t="s">
        <v>1882</v>
      </c>
      <c r="C670" t="s">
        <v>199</v>
      </c>
    </row>
    <row r="671" spans="1:3" x14ac:dyDescent="0.25">
      <c r="A671">
        <f>ROW()</f>
        <v>671</v>
      </c>
      <c r="B671" t="s">
        <v>1913</v>
      </c>
      <c r="C671" t="s">
        <v>199</v>
      </c>
    </row>
    <row r="672" spans="1:3" x14ac:dyDescent="0.25">
      <c r="A672">
        <f>ROW()</f>
        <v>672</v>
      </c>
      <c r="B672" t="s">
        <v>1893</v>
      </c>
      <c r="C672" t="s">
        <v>112</v>
      </c>
    </row>
    <row r="673" spans="1:3" x14ac:dyDescent="0.25">
      <c r="A673">
        <f>ROW()</f>
        <v>673</v>
      </c>
      <c r="B673" t="s">
        <v>1914</v>
      </c>
      <c r="C673" t="s">
        <v>200</v>
      </c>
    </row>
    <row r="674" spans="1:3" x14ac:dyDescent="0.25">
      <c r="A674">
        <f>ROW()</f>
        <v>674</v>
      </c>
      <c r="B674" t="s">
        <v>1883</v>
      </c>
      <c r="C674" t="s">
        <v>159</v>
      </c>
    </row>
    <row r="675" spans="1:3" x14ac:dyDescent="0.25">
      <c r="A675">
        <f>ROW()</f>
        <v>675</v>
      </c>
      <c r="B675" t="s">
        <v>1915</v>
      </c>
      <c r="C675" t="s">
        <v>79</v>
      </c>
    </row>
    <row r="676" spans="1:3" x14ac:dyDescent="0.25">
      <c r="A676">
        <f>ROW()</f>
        <v>676</v>
      </c>
      <c r="B676" t="s">
        <v>1888</v>
      </c>
      <c r="C676" t="s">
        <v>84</v>
      </c>
    </row>
    <row r="677" spans="1:3" x14ac:dyDescent="0.25">
      <c r="A677">
        <f>ROW()</f>
        <v>677</v>
      </c>
      <c r="B677" t="s">
        <v>1889</v>
      </c>
      <c r="C677" t="s">
        <v>74</v>
      </c>
    </row>
    <row r="678" spans="1:3" x14ac:dyDescent="0.25">
      <c r="A678">
        <f>ROW()</f>
        <v>678</v>
      </c>
      <c r="B678" t="s">
        <v>1890</v>
      </c>
      <c r="C678" t="s">
        <v>84</v>
      </c>
    </row>
    <row r="679" spans="1:3" x14ac:dyDescent="0.25">
      <c r="A679">
        <f>ROW()</f>
        <v>679</v>
      </c>
      <c r="B679" t="s">
        <v>1891</v>
      </c>
      <c r="C679" t="s">
        <v>74</v>
      </c>
    </row>
    <row r="680" spans="1:3" x14ac:dyDescent="0.25">
      <c r="A680">
        <f>ROW()</f>
        <v>680</v>
      </c>
      <c r="B680" t="s">
        <v>1892</v>
      </c>
      <c r="C680" t="s">
        <v>84</v>
      </c>
    </row>
    <row r="681" spans="1:3" x14ac:dyDescent="0.25">
      <c r="A681">
        <f>ROW()</f>
        <v>681</v>
      </c>
      <c r="B681" t="s">
        <v>1899</v>
      </c>
      <c r="C681" t="s">
        <v>133</v>
      </c>
    </row>
    <row r="682" spans="1:3" x14ac:dyDescent="0.25">
      <c r="A682">
        <f>ROW()</f>
        <v>682</v>
      </c>
      <c r="B682" t="s">
        <v>1806</v>
      </c>
      <c r="C682" t="s">
        <v>56</v>
      </c>
    </row>
    <row r="683" spans="1:3" x14ac:dyDescent="0.25">
      <c r="A683">
        <f>ROW()</f>
        <v>683</v>
      </c>
      <c r="B683" t="s">
        <v>2</v>
      </c>
      <c r="C683" t="s">
        <v>2</v>
      </c>
    </row>
    <row r="684" spans="1:3" x14ac:dyDescent="0.25">
      <c r="A684">
        <f>ROW()</f>
        <v>684</v>
      </c>
      <c r="B684" t="s">
        <v>2</v>
      </c>
      <c r="C684" t="s">
        <v>2</v>
      </c>
    </row>
    <row r="685" spans="1:3" x14ac:dyDescent="0.25">
      <c r="A685">
        <f>ROW()</f>
        <v>685</v>
      </c>
      <c r="B685" t="s">
        <v>201</v>
      </c>
      <c r="C685" t="s">
        <v>2</v>
      </c>
    </row>
    <row r="686" spans="1:3" x14ac:dyDescent="0.25">
      <c r="A686">
        <f>ROW()</f>
        <v>686</v>
      </c>
      <c r="B686" t="s">
        <v>2</v>
      </c>
      <c r="C686" t="s">
        <v>2</v>
      </c>
    </row>
    <row r="687" spans="1:3" x14ac:dyDescent="0.25">
      <c r="A687">
        <f>ROW()</f>
        <v>687</v>
      </c>
      <c r="B687" t="s">
        <v>202</v>
      </c>
      <c r="C687" t="s">
        <v>2</v>
      </c>
    </row>
    <row r="688" spans="1:3" x14ac:dyDescent="0.25">
      <c r="A688">
        <f>ROW()</f>
        <v>688</v>
      </c>
      <c r="B688" t="s">
        <v>52</v>
      </c>
      <c r="C688" t="s">
        <v>2</v>
      </c>
    </row>
    <row r="689" spans="1:3" x14ac:dyDescent="0.25">
      <c r="A689">
        <f>ROW()</f>
        <v>689</v>
      </c>
      <c r="B689" t="s">
        <v>1843</v>
      </c>
      <c r="C689" t="s">
        <v>203</v>
      </c>
    </row>
    <row r="690" spans="1:3" x14ac:dyDescent="0.25">
      <c r="A690">
        <f>ROW()</f>
        <v>690</v>
      </c>
      <c r="B690" t="s">
        <v>1844</v>
      </c>
      <c r="C690" t="s">
        <v>55</v>
      </c>
    </row>
    <row r="691" spans="1:3" x14ac:dyDescent="0.25">
      <c r="A691">
        <f>ROW()</f>
        <v>691</v>
      </c>
      <c r="B691" t="s">
        <v>1845</v>
      </c>
      <c r="C691" t="s">
        <v>132</v>
      </c>
    </row>
    <row r="692" spans="1:3" x14ac:dyDescent="0.25">
      <c r="A692">
        <f>ROW()</f>
        <v>692</v>
      </c>
      <c r="B692" t="s">
        <v>1846</v>
      </c>
      <c r="C692" t="s">
        <v>204</v>
      </c>
    </row>
    <row r="693" spans="1:3" x14ac:dyDescent="0.25">
      <c r="A693">
        <f>ROW()</f>
        <v>693</v>
      </c>
      <c r="B693" t="s">
        <v>1847</v>
      </c>
      <c r="C693" t="s">
        <v>205</v>
      </c>
    </row>
    <row r="694" spans="1:3" x14ac:dyDescent="0.25">
      <c r="A694">
        <f>ROW()</f>
        <v>694</v>
      </c>
      <c r="B694" t="s">
        <v>1850</v>
      </c>
      <c r="C694" t="s">
        <v>61</v>
      </c>
    </row>
    <row r="695" spans="1:3" x14ac:dyDescent="0.25">
      <c r="A695">
        <f>ROW()</f>
        <v>695</v>
      </c>
      <c r="B695" t="s">
        <v>1851</v>
      </c>
      <c r="C695" t="s">
        <v>56</v>
      </c>
    </row>
    <row r="696" spans="1:3" x14ac:dyDescent="0.25">
      <c r="A696">
        <f>ROW()</f>
        <v>696</v>
      </c>
      <c r="B696" t="s">
        <v>1853</v>
      </c>
      <c r="C696" t="s">
        <v>56</v>
      </c>
    </row>
    <row r="697" spans="1:3" x14ac:dyDescent="0.25">
      <c r="A697">
        <f>ROW()</f>
        <v>697</v>
      </c>
      <c r="B697" t="s">
        <v>1854</v>
      </c>
      <c r="C697" t="s">
        <v>184</v>
      </c>
    </row>
    <row r="698" spans="1:3" x14ac:dyDescent="0.25">
      <c r="A698">
        <f>ROW()</f>
        <v>698</v>
      </c>
      <c r="B698" t="s">
        <v>1855</v>
      </c>
      <c r="C698" t="s">
        <v>65</v>
      </c>
    </row>
    <row r="699" spans="1:3" x14ac:dyDescent="0.25">
      <c r="A699">
        <f>ROW()</f>
        <v>699</v>
      </c>
      <c r="B699" t="s">
        <v>1856</v>
      </c>
      <c r="C699" t="s">
        <v>64</v>
      </c>
    </row>
    <row r="700" spans="1:3" x14ac:dyDescent="0.25">
      <c r="A700">
        <f>ROW()</f>
        <v>700</v>
      </c>
      <c r="B700" t="s">
        <v>1857</v>
      </c>
      <c r="C700" t="s">
        <v>65</v>
      </c>
    </row>
    <row r="701" spans="1:3" x14ac:dyDescent="0.25">
      <c r="A701">
        <f>ROW()</f>
        <v>701</v>
      </c>
      <c r="B701" t="s">
        <v>1858</v>
      </c>
      <c r="C701" t="s">
        <v>56</v>
      </c>
    </row>
    <row r="702" spans="1:3" x14ac:dyDescent="0.25">
      <c r="A702">
        <f>ROW()</f>
        <v>702</v>
      </c>
      <c r="B702" t="s">
        <v>1896</v>
      </c>
      <c r="C702" t="s">
        <v>56</v>
      </c>
    </row>
    <row r="703" spans="1:3" x14ac:dyDescent="0.25">
      <c r="A703">
        <f>ROW()</f>
        <v>703</v>
      </c>
      <c r="B703" t="s">
        <v>1859</v>
      </c>
      <c r="C703" t="s">
        <v>138</v>
      </c>
    </row>
    <row r="704" spans="1:3" x14ac:dyDescent="0.25">
      <c r="A704">
        <f>ROW()</f>
        <v>704</v>
      </c>
      <c r="B704" t="s">
        <v>1860</v>
      </c>
      <c r="C704" t="s">
        <v>56</v>
      </c>
    </row>
    <row r="705" spans="1:3" x14ac:dyDescent="0.25">
      <c r="A705">
        <f>ROW()</f>
        <v>705</v>
      </c>
      <c r="B705" t="s">
        <v>1865</v>
      </c>
      <c r="C705" t="s">
        <v>55</v>
      </c>
    </row>
    <row r="706" spans="1:3" x14ac:dyDescent="0.25">
      <c r="A706">
        <f>ROW()</f>
        <v>706</v>
      </c>
      <c r="B706" t="s">
        <v>1866</v>
      </c>
      <c r="C706" t="s">
        <v>56</v>
      </c>
    </row>
    <row r="707" spans="1:3" x14ac:dyDescent="0.25">
      <c r="A707">
        <f>ROW()</f>
        <v>707</v>
      </c>
      <c r="B707" t="s">
        <v>1867</v>
      </c>
      <c r="C707" t="s">
        <v>121</v>
      </c>
    </row>
    <row r="708" spans="1:3" x14ac:dyDescent="0.25">
      <c r="A708">
        <f>ROW()</f>
        <v>708</v>
      </c>
      <c r="B708" t="s">
        <v>1868</v>
      </c>
      <c r="C708" t="s">
        <v>196</v>
      </c>
    </row>
    <row r="709" spans="1:3" x14ac:dyDescent="0.25">
      <c r="A709">
        <f>ROW()</f>
        <v>709</v>
      </c>
      <c r="B709" t="s">
        <v>1871</v>
      </c>
      <c r="C709" t="s">
        <v>56</v>
      </c>
    </row>
    <row r="710" spans="1:3" x14ac:dyDescent="0.25">
      <c r="A710">
        <f>ROW()</f>
        <v>710</v>
      </c>
      <c r="B710" t="s">
        <v>1872</v>
      </c>
      <c r="C710" t="s">
        <v>197</v>
      </c>
    </row>
    <row r="711" spans="1:3" x14ac:dyDescent="0.25">
      <c r="A711">
        <f>ROW()</f>
        <v>711</v>
      </c>
      <c r="B711" t="s">
        <v>1916</v>
      </c>
      <c r="C711" t="s">
        <v>56</v>
      </c>
    </row>
    <row r="712" spans="1:3" x14ac:dyDescent="0.25">
      <c r="A712">
        <f>ROW()</f>
        <v>712</v>
      </c>
      <c r="B712" t="s">
        <v>1873</v>
      </c>
      <c r="C712" t="s">
        <v>70</v>
      </c>
    </row>
    <row r="713" spans="1:3" x14ac:dyDescent="0.25">
      <c r="A713">
        <f>ROW()</f>
        <v>713</v>
      </c>
      <c r="B713" t="s">
        <v>1875</v>
      </c>
      <c r="C713" t="s">
        <v>76</v>
      </c>
    </row>
    <row r="714" spans="1:3" x14ac:dyDescent="0.25">
      <c r="A714">
        <f>ROW()</f>
        <v>714</v>
      </c>
      <c r="B714" t="s">
        <v>1876</v>
      </c>
      <c r="C714" t="s">
        <v>108</v>
      </c>
    </row>
    <row r="715" spans="1:3" x14ac:dyDescent="0.25">
      <c r="A715">
        <f>ROW()</f>
        <v>715</v>
      </c>
      <c r="B715" t="s">
        <v>1903</v>
      </c>
      <c r="C715" t="s">
        <v>170</v>
      </c>
    </row>
    <row r="716" spans="1:3" x14ac:dyDescent="0.25">
      <c r="A716">
        <f>ROW()</f>
        <v>716</v>
      </c>
      <c r="B716" t="s">
        <v>1877</v>
      </c>
      <c r="C716" t="s">
        <v>93</v>
      </c>
    </row>
    <row r="717" spans="1:3" x14ac:dyDescent="0.25">
      <c r="A717">
        <f>ROW()</f>
        <v>717</v>
      </c>
      <c r="B717" t="s">
        <v>1879</v>
      </c>
      <c r="C717" t="s">
        <v>77</v>
      </c>
    </row>
    <row r="718" spans="1:3" x14ac:dyDescent="0.25">
      <c r="A718">
        <f>ROW()</f>
        <v>718</v>
      </c>
      <c r="B718" t="s">
        <v>1882</v>
      </c>
      <c r="C718" t="s">
        <v>206</v>
      </c>
    </row>
    <row r="719" spans="1:3" x14ac:dyDescent="0.25">
      <c r="A719">
        <f>ROW()</f>
        <v>719</v>
      </c>
      <c r="B719" t="s">
        <v>1893</v>
      </c>
      <c r="C719" t="s">
        <v>148</v>
      </c>
    </row>
    <row r="720" spans="1:3" x14ac:dyDescent="0.25">
      <c r="A720">
        <f>ROW()</f>
        <v>720</v>
      </c>
      <c r="B720" t="s">
        <v>1704</v>
      </c>
      <c r="C720" t="s">
        <v>80</v>
      </c>
    </row>
    <row r="721" spans="1:3" x14ac:dyDescent="0.25">
      <c r="A721">
        <f>ROW()</f>
        <v>721</v>
      </c>
      <c r="B721" t="s">
        <v>1806</v>
      </c>
      <c r="C721" t="s">
        <v>56</v>
      </c>
    </row>
    <row r="722" spans="1:3" x14ac:dyDescent="0.25">
      <c r="A722">
        <f>ROW()</f>
        <v>722</v>
      </c>
      <c r="B722" t="s">
        <v>2</v>
      </c>
      <c r="C722" t="s">
        <v>2</v>
      </c>
    </row>
    <row r="723" spans="1:3" x14ac:dyDescent="0.25">
      <c r="A723">
        <f>ROW()</f>
        <v>723</v>
      </c>
      <c r="B723" t="s">
        <v>2</v>
      </c>
      <c r="C723" t="s">
        <v>2</v>
      </c>
    </row>
    <row r="724" spans="1:3" x14ac:dyDescent="0.25">
      <c r="A724">
        <f>ROW()</f>
        <v>724</v>
      </c>
      <c r="B724" t="s">
        <v>3488</v>
      </c>
      <c r="C724" t="s">
        <v>2</v>
      </c>
    </row>
    <row r="725" spans="1:3" x14ac:dyDescent="0.25">
      <c r="A725">
        <f>ROW()</f>
        <v>725</v>
      </c>
      <c r="B725" t="s">
        <v>2</v>
      </c>
      <c r="C725" t="s">
        <v>2</v>
      </c>
    </row>
    <row r="726" spans="1:3" x14ac:dyDescent="0.25">
      <c r="A726">
        <f>ROW()</f>
        <v>726</v>
      </c>
      <c r="B726" t="s">
        <v>207</v>
      </c>
      <c r="C726" t="s">
        <v>2</v>
      </c>
    </row>
    <row r="727" spans="1:3" x14ac:dyDescent="0.25">
      <c r="A727">
        <f>ROW()</f>
        <v>727</v>
      </c>
      <c r="B727" t="s">
        <v>52</v>
      </c>
      <c r="C727" t="s">
        <v>2</v>
      </c>
    </row>
    <row r="728" spans="1:3" x14ac:dyDescent="0.25">
      <c r="A728">
        <f>ROW()</f>
        <v>728</v>
      </c>
      <c r="B728" t="s">
        <v>1843</v>
      </c>
      <c r="C728" t="s">
        <v>3489</v>
      </c>
    </row>
    <row r="729" spans="1:3" x14ac:dyDescent="0.25">
      <c r="A729">
        <f>ROW()</f>
        <v>729</v>
      </c>
      <c r="B729" t="s">
        <v>1844</v>
      </c>
      <c r="C729" t="s">
        <v>55</v>
      </c>
    </row>
    <row r="730" spans="1:3" x14ac:dyDescent="0.25">
      <c r="A730">
        <f>ROW()</f>
        <v>730</v>
      </c>
      <c r="B730" t="s">
        <v>1845</v>
      </c>
      <c r="C730" t="s">
        <v>74</v>
      </c>
    </row>
    <row r="731" spans="1:3" x14ac:dyDescent="0.25">
      <c r="A731">
        <f>ROW()</f>
        <v>731</v>
      </c>
      <c r="B731" t="s">
        <v>1846</v>
      </c>
      <c r="C731" t="s">
        <v>204</v>
      </c>
    </row>
    <row r="732" spans="1:3" x14ac:dyDescent="0.25">
      <c r="A732">
        <f>ROW()</f>
        <v>732</v>
      </c>
      <c r="B732" t="s">
        <v>1847</v>
      </c>
      <c r="C732" t="s">
        <v>208</v>
      </c>
    </row>
    <row r="733" spans="1:3" x14ac:dyDescent="0.25">
      <c r="A733">
        <f>ROW()</f>
        <v>733</v>
      </c>
      <c r="B733" t="s">
        <v>1918</v>
      </c>
      <c r="C733" t="s">
        <v>121</v>
      </c>
    </row>
    <row r="734" spans="1:3" x14ac:dyDescent="0.25">
      <c r="A734">
        <f>ROW()</f>
        <v>734</v>
      </c>
      <c r="B734" t="s">
        <v>1850</v>
      </c>
      <c r="C734" t="s">
        <v>61</v>
      </c>
    </row>
    <row r="735" spans="1:3" x14ac:dyDescent="0.25">
      <c r="A735">
        <f>ROW()</f>
        <v>735</v>
      </c>
      <c r="B735" t="s">
        <v>1851</v>
      </c>
      <c r="C735" t="s">
        <v>56</v>
      </c>
    </row>
    <row r="736" spans="1:3" x14ac:dyDescent="0.25">
      <c r="A736">
        <f>ROW()</f>
        <v>736</v>
      </c>
      <c r="B736" t="s">
        <v>1853</v>
      </c>
      <c r="C736" t="s">
        <v>56</v>
      </c>
    </row>
    <row r="737" spans="1:3" x14ac:dyDescent="0.25">
      <c r="A737">
        <f>ROW()</f>
        <v>737</v>
      </c>
      <c r="B737" t="s">
        <v>1854</v>
      </c>
      <c r="C737" t="s">
        <v>209</v>
      </c>
    </row>
    <row r="738" spans="1:3" x14ac:dyDescent="0.25">
      <c r="A738">
        <f>ROW()</f>
        <v>738</v>
      </c>
      <c r="B738" t="s">
        <v>1855</v>
      </c>
      <c r="C738" t="s">
        <v>65</v>
      </c>
    </row>
    <row r="739" spans="1:3" x14ac:dyDescent="0.25">
      <c r="A739">
        <f>ROW()</f>
        <v>739</v>
      </c>
      <c r="B739" t="s">
        <v>1856</v>
      </c>
      <c r="C739" t="s">
        <v>64</v>
      </c>
    </row>
    <row r="740" spans="1:3" x14ac:dyDescent="0.25">
      <c r="A740">
        <f>ROW()</f>
        <v>740</v>
      </c>
      <c r="B740" t="s">
        <v>1857</v>
      </c>
      <c r="C740" t="s">
        <v>65</v>
      </c>
    </row>
    <row r="741" spans="1:3" x14ac:dyDescent="0.25">
      <c r="A741">
        <f>ROW()</f>
        <v>741</v>
      </c>
      <c r="B741" t="s">
        <v>1858</v>
      </c>
      <c r="C741" t="s">
        <v>56</v>
      </c>
    </row>
    <row r="742" spans="1:3" x14ac:dyDescent="0.25">
      <c r="A742">
        <f>ROW()</f>
        <v>742</v>
      </c>
      <c r="B742" t="s">
        <v>1896</v>
      </c>
      <c r="C742" t="s">
        <v>56</v>
      </c>
    </row>
    <row r="743" spans="1:3" x14ac:dyDescent="0.25">
      <c r="A743">
        <f>ROW()</f>
        <v>743</v>
      </c>
      <c r="B743" t="s">
        <v>1859</v>
      </c>
      <c r="C743" t="s">
        <v>210</v>
      </c>
    </row>
    <row r="744" spans="1:3" x14ac:dyDescent="0.25">
      <c r="A744">
        <f>ROW()</f>
        <v>744</v>
      </c>
      <c r="B744" t="s">
        <v>1860</v>
      </c>
      <c r="C744" t="s">
        <v>56</v>
      </c>
    </row>
    <row r="745" spans="1:3" x14ac:dyDescent="0.25">
      <c r="A745">
        <f>ROW()</f>
        <v>745</v>
      </c>
      <c r="B745" t="s">
        <v>1865</v>
      </c>
      <c r="C745" t="s">
        <v>121</v>
      </c>
    </row>
    <row r="746" spans="1:3" x14ac:dyDescent="0.25">
      <c r="A746">
        <f>ROW()</f>
        <v>746</v>
      </c>
      <c r="B746" t="s">
        <v>1866</v>
      </c>
      <c r="C746" t="s">
        <v>56</v>
      </c>
    </row>
    <row r="747" spans="1:3" x14ac:dyDescent="0.25">
      <c r="A747">
        <f>ROW()</f>
        <v>747</v>
      </c>
      <c r="B747" t="s">
        <v>1867</v>
      </c>
      <c r="C747" t="s">
        <v>121</v>
      </c>
    </row>
    <row r="748" spans="1:3" x14ac:dyDescent="0.25">
      <c r="A748">
        <f>ROW()</f>
        <v>748</v>
      </c>
      <c r="B748" t="s">
        <v>1868</v>
      </c>
      <c r="C748" t="s">
        <v>196</v>
      </c>
    </row>
    <row r="749" spans="1:3" x14ac:dyDescent="0.25">
      <c r="A749">
        <f>ROW()</f>
        <v>749</v>
      </c>
      <c r="B749" t="s">
        <v>1869</v>
      </c>
      <c r="C749" t="s">
        <v>71</v>
      </c>
    </row>
    <row r="750" spans="1:3" x14ac:dyDescent="0.25">
      <c r="A750">
        <f>ROW()</f>
        <v>750</v>
      </c>
      <c r="B750" t="s">
        <v>1870</v>
      </c>
      <c r="C750" t="s">
        <v>71</v>
      </c>
    </row>
    <row r="751" spans="1:3" x14ac:dyDescent="0.25">
      <c r="A751">
        <f>ROW()</f>
        <v>751</v>
      </c>
      <c r="B751" t="s">
        <v>1871</v>
      </c>
      <c r="C751" t="s">
        <v>84</v>
      </c>
    </row>
    <row r="752" spans="1:3" x14ac:dyDescent="0.25">
      <c r="A752">
        <f>ROW()</f>
        <v>752</v>
      </c>
      <c r="B752" t="s">
        <v>1872</v>
      </c>
      <c r="C752" t="s">
        <v>197</v>
      </c>
    </row>
    <row r="753" spans="1:3" x14ac:dyDescent="0.25">
      <c r="A753">
        <f>ROW()</f>
        <v>753</v>
      </c>
      <c r="B753" t="s">
        <v>1916</v>
      </c>
      <c r="C753" t="s">
        <v>56</v>
      </c>
    </row>
    <row r="754" spans="1:3" x14ac:dyDescent="0.25">
      <c r="A754">
        <f>ROW()</f>
        <v>754</v>
      </c>
      <c r="B754" t="s">
        <v>1873</v>
      </c>
      <c r="C754" t="s">
        <v>70</v>
      </c>
    </row>
    <row r="755" spans="1:3" x14ac:dyDescent="0.25">
      <c r="A755">
        <f>ROW()</f>
        <v>755</v>
      </c>
      <c r="B755" t="s">
        <v>1875</v>
      </c>
      <c r="C755" t="s">
        <v>674</v>
      </c>
    </row>
    <row r="756" spans="1:3" x14ac:dyDescent="0.25">
      <c r="A756">
        <f>ROW()</f>
        <v>756</v>
      </c>
      <c r="B756" t="s">
        <v>1876</v>
      </c>
      <c r="C756" t="s">
        <v>950</v>
      </c>
    </row>
    <row r="757" spans="1:3" x14ac:dyDescent="0.25">
      <c r="A757">
        <f>ROW()</f>
        <v>757</v>
      </c>
      <c r="B757" t="s">
        <v>1903</v>
      </c>
      <c r="C757" t="s">
        <v>170</v>
      </c>
    </row>
    <row r="758" spans="1:3" x14ac:dyDescent="0.25">
      <c r="A758">
        <f>ROW()</f>
        <v>758</v>
      </c>
      <c r="B758" t="s">
        <v>1877</v>
      </c>
      <c r="C758" t="s">
        <v>73</v>
      </c>
    </row>
    <row r="759" spans="1:3" x14ac:dyDescent="0.25">
      <c r="A759">
        <f>ROW()</f>
        <v>759</v>
      </c>
      <c r="B759" t="s">
        <v>1879</v>
      </c>
      <c r="C759" t="s">
        <v>158</v>
      </c>
    </row>
    <row r="760" spans="1:3" x14ac:dyDescent="0.25">
      <c r="A760">
        <f>ROW()</f>
        <v>760</v>
      </c>
      <c r="B760" t="s">
        <v>1882</v>
      </c>
      <c r="C760" t="s">
        <v>206</v>
      </c>
    </row>
    <row r="761" spans="1:3" x14ac:dyDescent="0.25">
      <c r="A761">
        <f>ROW()</f>
        <v>761</v>
      </c>
      <c r="B761" t="s">
        <v>1893</v>
      </c>
      <c r="C761" t="s">
        <v>148</v>
      </c>
    </row>
    <row r="762" spans="1:3" x14ac:dyDescent="0.25">
      <c r="A762">
        <f>ROW()</f>
        <v>762</v>
      </c>
      <c r="B762" t="s">
        <v>1905</v>
      </c>
      <c r="C762" t="s">
        <v>84</v>
      </c>
    </row>
    <row r="763" spans="1:3" x14ac:dyDescent="0.25">
      <c r="A763">
        <f>ROW()</f>
        <v>763</v>
      </c>
      <c r="B763" t="s">
        <v>1909</v>
      </c>
      <c r="C763" t="s">
        <v>107</v>
      </c>
    </row>
    <row r="764" spans="1:3" x14ac:dyDescent="0.25">
      <c r="A764">
        <f>ROW()</f>
        <v>764</v>
      </c>
      <c r="B764" t="s">
        <v>1919</v>
      </c>
      <c r="C764" t="s">
        <v>56</v>
      </c>
    </row>
    <row r="765" spans="1:3" x14ac:dyDescent="0.25">
      <c r="A765">
        <f>ROW()</f>
        <v>765</v>
      </c>
      <c r="B765" t="s">
        <v>1920</v>
      </c>
      <c r="C765" t="s">
        <v>108</v>
      </c>
    </row>
    <row r="766" spans="1:3" x14ac:dyDescent="0.25">
      <c r="A766">
        <f>ROW()</f>
        <v>766</v>
      </c>
      <c r="B766" t="s">
        <v>1899</v>
      </c>
      <c r="C766" t="s">
        <v>108</v>
      </c>
    </row>
    <row r="767" spans="1:3" x14ac:dyDescent="0.25">
      <c r="A767">
        <f>ROW()</f>
        <v>767</v>
      </c>
      <c r="B767" t="s">
        <v>1884</v>
      </c>
      <c r="C767" t="s">
        <v>211</v>
      </c>
    </row>
    <row r="768" spans="1:3" x14ac:dyDescent="0.25">
      <c r="A768">
        <f>ROW()</f>
        <v>768</v>
      </c>
      <c r="B768" t="s">
        <v>1885</v>
      </c>
      <c r="C768" t="s">
        <v>92</v>
      </c>
    </row>
    <row r="769" spans="1:3" x14ac:dyDescent="0.25">
      <c r="A769">
        <f>ROW()</f>
        <v>769</v>
      </c>
      <c r="B769" t="s">
        <v>1888</v>
      </c>
      <c r="C769" t="s">
        <v>55</v>
      </c>
    </row>
    <row r="770" spans="1:3" x14ac:dyDescent="0.25">
      <c r="A770">
        <f>ROW()</f>
        <v>770</v>
      </c>
      <c r="B770" t="s">
        <v>1889</v>
      </c>
      <c r="C770" t="s">
        <v>63</v>
      </c>
    </row>
    <row r="771" spans="1:3" x14ac:dyDescent="0.25">
      <c r="A771">
        <f>ROW()</f>
        <v>771</v>
      </c>
      <c r="B771" t="s">
        <v>1890</v>
      </c>
      <c r="C771" t="s">
        <v>55</v>
      </c>
    </row>
    <row r="772" spans="1:3" x14ac:dyDescent="0.25">
      <c r="A772">
        <f>ROW()</f>
        <v>772</v>
      </c>
      <c r="B772" t="s">
        <v>1891</v>
      </c>
      <c r="C772" t="s">
        <v>63</v>
      </c>
    </row>
    <row r="773" spans="1:3" x14ac:dyDescent="0.25">
      <c r="A773">
        <f>ROW()</f>
        <v>773</v>
      </c>
      <c r="B773" t="s">
        <v>1892</v>
      </c>
      <c r="C773" t="s">
        <v>74</v>
      </c>
    </row>
    <row r="774" spans="1:3" x14ac:dyDescent="0.25">
      <c r="A774">
        <f>ROW()</f>
        <v>774</v>
      </c>
      <c r="B774" t="s">
        <v>1883</v>
      </c>
      <c r="C774" t="s">
        <v>159</v>
      </c>
    </row>
    <row r="775" spans="1:3" x14ac:dyDescent="0.25">
      <c r="A775">
        <f>ROW()</f>
        <v>775</v>
      </c>
      <c r="B775" t="s">
        <v>1921</v>
      </c>
      <c r="C775" t="s">
        <v>121</v>
      </c>
    </row>
    <row r="776" spans="1:3" x14ac:dyDescent="0.25">
      <c r="A776">
        <f>ROW()</f>
        <v>776</v>
      </c>
      <c r="B776" t="s">
        <v>1922</v>
      </c>
      <c r="C776" t="s">
        <v>238</v>
      </c>
    </row>
    <row r="777" spans="1:3" x14ac:dyDescent="0.25">
      <c r="A777">
        <f>ROW()</f>
        <v>777</v>
      </c>
      <c r="B777" t="s">
        <v>1806</v>
      </c>
      <c r="C777" t="s">
        <v>56</v>
      </c>
    </row>
    <row r="778" spans="1:3" x14ac:dyDescent="0.25">
      <c r="A778">
        <f>ROW()</f>
        <v>778</v>
      </c>
      <c r="B778" t="s">
        <v>2</v>
      </c>
      <c r="C778" t="s">
        <v>2</v>
      </c>
    </row>
    <row r="779" spans="1:3" x14ac:dyDescent="0.25">
      <c r="A779">
        <f>ROW()</f>
        <v>779</v>
      </c>
      <c r="B779" t="s">
        <v>2</v>
      </c>
      <c r="C779" t="s">
        <v>2</v>
      </c>
    </row>
    <row r="780" spans="1:3" x14ac:dyDescent="0.25">
      <c r="A780">
        <f>ROW()</f>
        <v>780</v>
      </c>
      <c r="B780" t="s">
        <v>212</v>
      </c>
      <c r="C780" t="s">
        <v>2</v>
      </c>
    </row>
    <row r="781" spans="1:3" x14ac:dyDescent="0.25">
      <c r="A781">
        <f>ROW()</f>
        <v>781</v>
      </c>
      <c r="B781" t="s">
        <v>2</v>
      </c>
      <c r="C781" t="s">
        <v>2</v>
      </c>
    </row>
    <row r="782" spans="1:3" x14ac:dyDescent="0.25">
      <c r="A782">
        <f>ROW()</f>
        <v>782</v>
      </c>
      <c r="B782" t="s">
        <v>213</v>
      </c>
      <c r="C782" t="s">
        <v>2</v>
      </c>
    </row>
    <row r="783" spans="1:3" x14ac:dyDescent="0.25">
      <c r="A783">
        <f>ROW()</f>
        <v>783</v>
      </c>
      <c r="B783" t="s">
        <v>52</v>
      </c>
      <c r="C783" t="s">
        <v>2</v>
      </c>
    </row>
    <row r="784" spans="1:3" x14ac:dyDescent="0.25">
      <c r="A784">
        <f>ROW()</f>
        <v>784</v>
      </c>
      <c r="B784" t="s">
        <v>1843</v>
      </c>
      <c r="C784" t="s">
        <v>214</v>
      </c>
    </row>
    <row r="785" spans="1:3" x14ac:dyDescent="0.25">
      <c r="A785">
        <f>ROW()</f>
        <v>785</v>
      </c>
      <c r="B785" t="s">
        <v>1844</v>
      </c>
      <c r="C785" t="s">
        <v>55</v>
      </c>
    </row>
    <row r="786" spans="1:3" x14ac:dyDescent="0.25">
      <c r="A786">
        <f>ROW()</f>
        <v>786</v>
      </c>
      <c r="B786" t="s">
        <v>1845</v>
      </c>
      <c r="C786" t="s">
        <v>112</v>
      </c>
    </row>
    <row r="787" spans="1:3" x14ac:dyDescent="0.25">
      <c r="A787">
        <f>ROW()</f>
        <v>787</v>
      </c>
      <c r="B787" t="s">
        <v>1846</v>
      </c>
      <c r="C787" t="s">
        <v>215</v>
      </c>
    </row>
    <row r="788" spans="1:3" x14ac:dyDescent="0.25">
      <c r="A788">
        <f>ROW()</f>
        <v>788</v>
      </c>
      <c r="B788" t="s">
        <v>1847</v>
      </c>
      <c r="C788" t="s">
        <v>216</v>
      </c>
    </row>
    <row r="789" spans="1:3" x14ac:dyDescent="0.25">
      <c r="A789">
        <f>ROW()</f>
        <v>789</v>
      </c>
      <c r="B789" t="s">
        <v>1850</v>
      </c>
      <c r="C789" t="s">
        <v>61</v>
      </c>
    </row>
    <row r="790" spans="1:3" x14ac:dyDescent="0.25">
      <c r="A790">
        <f>ROW()</f>
        <v>790</v>
      </c>
      <c r="B790" t="s">
        <v>1851</v>
      </c>
      <c r="C790" t="s">
        <v>56</v>
      </c>
    </row>
    <row r="791" spans="1:3" x14ac:dyDescent="0.25">
      <c r="A791">
        <f>ROW()</f>
        <v>791</v>
      </c>
      <c r="B791" t="s">
        <v>1853</v>
      </c>
      <c r="C791" t="s">
        <v>56</v>
      </c>
    </row>
    <row r="792" spans="1:3" x14ac:dyDescent="0.25">
      <c r="A792">
        <f>ROW()</f>
        <v>792</v>
      </c>
      <c r="B792" t="s">
        <v>1854</v>
      </c>
      <c r="C792" t="s">
        <v>126</v>
      </c>
    </row>
    <row r="793" spans="1:3" x14ac:dyDescent="0.25">
      <c r="A793">
        <f>ROW()</f>
        <v>793</v>
      </c>
      <c r="B793" t="s">
        <v>1855</v>
      </c>
      <c r="C793" t="s">
        <v>65</v>
      </c>
    </row>
    <row r="794" spans="1:3" x14ac:dyDescent="0.25">
      <c r="A794">
        <f>ROW()</f>
        <v>794</v>
      </c>
      <c r="B794" t="s">
        <v>1856</v>
      </c>
      <c r="C794" t="s">
        <v>64</v>
      </c>
    </row>
    <row r="795" spans="1:3" x14ac:dyDescent="0.25">
      <c r="A795">
        <f>ROW()</f>
        <v>795</v>
      </c>
      <c r="B795" t="s">
        <v>1857</v>
      </c>
      <c r="C795" t="s">
        <v>65</v>
      </c>
    </row>
    <row r="796" spans="1:3" x14ac:dyDescent="0.25">
      <c r="A796">
        <f>ROW()</f>
        <v>796</v>
      </c>
      <c r="B796" t="s">
        <v>1858</v>
      </c>
      <c r="C796" t="s">
        <v>56</v>
      </c>
    </row>
    <row r="797" spans="1:3" x14ac:dyDescent="0.25">
      <c r="A797">
        <f>ROW()</f>
        <v>797</v>
      </c>
      <c r="B797" t="s">
        <v>1896</v>
      </c>
      <c r="C797" t="s">
        <v>56</v>
      </c>
    </row>
    <row r="798" spans="1:3" x14ac:dyDescent="0.25">
      <c r="A798">
        <f>ROW()</f>
        <v>798</v>
      </c>
      <c r="B798" t="s">
        <v>1859</v>
      </c>
      <c r="C798" t="s">
        <v>138</v>
      </c>
    </row>
    <row r="799" spans="1:3" x14ac:dyDescent="0.25">
      <c r="A799">
        <f>ROW()</f>
        <v>799</v>
      </c>
      <c r="B799" t="s">
        <v>1918</v>
      </c>
      <c r="C799" t="s">
        <v>121</v>
      </c>
    </row>
    <row r="800" spans="1:3" x14ac:dyDescent="0.25">
      <c r="A800">
        <f>ROW()</f>
        <v>800</v>
      </c>
      <c r="B800" t="s">
        <v>1860</v>
      </c>
      <c r="C800" t="s">
        <v>56</v>
      </c>
    </row>
    <row r="801" spans="1:3" x14ac:dyDescent="0.25">
      <c r="A801">
        <f>ROW()</f>
        <v>801</v>
      </c>
      <c r="B801" t="s">
        <v>1865</v>
      </c>
      <c r="C801" t="s">
        <v>55</v>
      </c>
    </row>
    <row r="802" spans="1:3" x14ac:dyDescent="0.25">
      <c r="A802">
        <f>ROW()</f>
        <v>802</v>
      </c>
      <c r="B802" t="s">
        <v>1866</v>
      </c>
      <c r="C802" t="s">
        <v>56</v>
      </c>
    </row>
    <row r="803" spans="1:3" x14ac:dyDescent="0.25">
      <c r="A803">
        <f>ROW()</f>
        <v>803</v>
      </c>
      <c r="B803" t="s">
        <v>1867</v>
      </c>
      <c r="C803" t="s">
        <v>121</v>
      </c>
    </row>
    <row r="804" spans="1:3" x14ac:dyDescent="0.25">
      <c r="A804">
        <f>ROW()</f>
        <v>804</v>
      </c>
      <c r="B804" t="s">
        <v>1868</v>
      </c>
      <c r="C804" t="s">
        <v>196</v>
      </c>
    </row>
    <row r="805" spans="1:3" x14ac:dyDescent="0.25">
      <c r="A805">
        <f>ROW()</f>
        <v>805</v>
      </c>
      <c r="B805" t="s">
        <v>1869</v>
      </c>
      <c r="C805" t="s">
        <v>71</v>
      </c>
    </row>
    <row r="806" spans="1:3" x14ac:dyDescent="0.25">
      <c r="A806">
        <f>ROW()</f>
        <v>806</v>
      </c>
      <c r="B806" t="s">
        <v>1870</v>
      </c>
      <c r="C806" t="s">
        <v>71</v>
      </c>
    </row>
    <row r="807" spans="1:3" x14ac:dyDescent="0.25">
      <c r="A807">
        <f>ROW()</f>
        <v>807</v>
      </c>
      <c r="B807" t="s">
        <v>1871</v>
      </c>
      <c r="C807" t="s">
        <v>55</v>
      </c>
    </row>
    <row r="808" spans="1:3" x14ac:dyDescent="0.25">
      <c r="A808">
        <f>ROW()</f>
        <v>808</v>
      </c>
      <c r="B808" t="s">
        <v>1872</v>
      </c>
      <c r="C808" t="s">
        <v>197</v>
      </c>
    </row>
    <row r="809" spans="1:3" x14ac:dyDescent="0.25">
      <c r="A809">
        <f>ROW()</f>
        <v>809</v>
      </c>
      <c r="B809" t="s">
        <v>1916</v>
      </c>
      <c r="C809" t="s">
        <v>56</v>
      </c>
    </row>
    <row r="810" spans="1:3" x14ac:dyDescent="0.25">
      <c r="A810">
        <f>ROW()</f>
        <v>810</v>
      </c>
      <c r="B810" t="s">
        <v>1873</v>
      </c>
      <c r="C810" t="s">
        <v>70</v>
      </c>
    </row>
    <row r="811" spans="1:3" x14ac:dyDescent="0.25">
      <c r="A811">
        <f>ROW()</f>
        <v>811</v>
      </c>
      <c r="B811" t="s">
        <v>1875</v>
      </c>
      <c r="C811" t="s">
        <v>133</v>
      </c>
    </row>
    <row r="812" spans="1:3" x14ac:dyDescent="0.25">
      <c r="A812">
        <f>ROW()</f>
        <v>812</v>
      </c>
      <c r="B812" t="s">
        <v>1876</v>
      </c>
      <c r="C812" t="s">
        <v>77</v>
      </c>
    </row>
    <row r="813" spans="1:3" x14ac:dyDescent="0.25">
      <c r="A813">
        <f>ROW()</f>
        <v>813</v>
      </c>
      <c r="B813" t="s">
        <v>1903</v>
      </c>
      <c r="C813" t="s">
        <v>218</v>
      </c>
    </row>
    <row r="814" spans="1:3" x14ac:dyDescent="0.25">
      <c r="A814">
        <f>ROW()</f>
        <v>814</v>
      </c>
      <c r="B814" t="s">
        <v>1877</v>
      </c>
      <c r="C814" t="s">
        <v>76</v>
      </c>
    </row>
    <row r="815" spans="1:3" x14ac:dyDescent="0.25">
      <c r="A815">
        <f>ROW()</f>
        <v>815</v>
      </c>
      <c r="B815" t="s">
        <v>1879</v>
      </c>
      <c r="C815" t="s">
        <v>158</v>
      </c>
    </row>
    <row r="816" spans="1:3" x14ac:dyDescent="0.25">
      <c r="A816">
        <f>ROW()</f>
        <v>816</v>
      </c>
      <c r="B816" t="s">
        <v>1882</v>
      </c>
      <c r="C816" t="s">
        <v>206</v>
      </c>
    </row>
    <row r="817" spans="1:3" x14ac:dyDescent="0.25">
      <c r="A817">
        <f>ROW()</f>
        <v>817</v>
      </c>
      <c r="B817" t="s">
        <v>1893</v>
      </c>
      <c r="C817" t="s">
        <v>148</v>
      </c>
    </row>
    <row r="818" spans="1:3" x14ac:dyDescent="0.25">
      <c r="A818">
        <f>ROW()</f>
        <v>818</v>
      </c>
      <c r="B818" t="s">
        <v>1888</v>
      </c>
      <c r="C818" t="s">
        <v>74</v>
      </c>
    </row>
    <row r="819" spans="1:3" x14ac:dyDescent="0.25">
      <c r="A819">
        <f>ROW()</f>
        <v>819</v>
      </c>
      <c r="B819" t="s">
        <v>1889</v>
      </c>
      <c r="C819" t="s">
        <v>63</v>
      </c>
    </row>
    <row r="820" spans="1:3" x14ac:dyDescent="0.25">
      <c r="A820">
        <f>ROW()</f>
        <v>820</v>
      </c>
      <c r="B820" t="s">
        <v>1890</v>
      </c>
      <c r="C820" t="s">
        <v>74</v>
      </c>
    </row>
    <row r="821" spans="1:3" x14ac:dyDescent="0.25">
      <c r="A821">
        <f>ROW()</f>
        <v>821</v>
      </c>
      <c r="B821" t="s">
        <v>1891</v>
      </c>
      <c r="C821" t="s">
        <v>63</v>
      </c>
    </row>
    <row r="822" spans="1:3" x14ac:dyDescent="0.25">
      <c r="A822">
        <f>ROW()</f>
        <v>822</v>
      </c>
      <c r="B822" t="s">
        <v>1892</v>
      </c>
      <c r="C822" t="s">
        <v>74</v>
      </c>
    </row>
    <row r="823" spans="1:3" x14ac:dyDescent="0.25">
      <c r="A823">
        <f>ROW()</f>
        <v>823</v>
      </c>
      <c r="B823" t="s">
        <v>1883</v>
      </c>
      <c r="C823" t="s">
        <v>159</v>
      </c>
    </row>
    <row r="824" spans="1:3" x14ac:dyDescent="0.25">
      <c r="A824">
        <f>ROW()</f>
        <v>824</v>
      </c>
      <c r="B824" t="s">
        <v>1921</v>
      </c>
      <c r="C824" t="s">
        <v>55</v>
      </c>
    </row>
    <row r="825" spans="1:3" x14ac:dyDescent="0.25">
      <c r="A825">
        <f>ROW()</f>
        <v>825</v>
      </c>
      <c r="B825" t="s">
        <v>1922</v>
      </c>
      <c r="C825" t="s">
        <v>56</v>
      </c>
    </row>
    <row r="826" spans="1:3" x14ac:dyDescent="0.25">
      <c r="A826">
        <f>ROW()</f>
        <v>826</v>
      </c>
      <c r="B826" t="s">
        <v>1806</v>
      </c>
      <c r="C826" t="s">
        <v>56</v>
      </c>
    </row>
    <row r="827" spans="1:3" x14ac:dyDescent="0.25">
      <c r="A827">
        <f>ROW()</f>
        <v>827</v>
      </c>
      <c r="B827" t="s">
        <v>2</v>
      </c>
      <c r="C827" t="s">
        <v>2</v>
      </c>
    </row>
    <row r="828" spans="1:3" x14ac:dyDescent="0.25">
      <c r="A828">
        <f>ROW()</f>
        <v>828</v>
      </c>
      <c r="B828" t="s">
        <v>2</v>
      </c>
      <c r="C828" t="s">
        <v>2</v>
      </c>
    </row>
    <row r="829" spans="1:3" x14ac:dyDescent="0.25">
      <c r="A829">
        <f>ROW()</f>
        <v>829</v>
      </c>
      <c r="B829" t="s">
        <v>2</v>
      </c>
      <c r="C829" t="s">
        <v>2</v>
      </c>
    </row>
    <row r="830" spans="1:3" x14ac:dyDescent="0.25">
      <c r="A830">
        <f>ROW()</f>
        <v>830</v>
      </c>
      <c r="B830" t="s">
        <v>219</v>
      </c>
      <c r="C830" t="s">
        <v>2</v>
      </c>
    </row>
    <row r="831" spans="1:3" x14ac:dyDescent="0.25">
      <c r="A831">
        <f>ROW()</f>
        <v>831</v>
      </c>
      <c r="B831" t="s">
        <v>2</v>
      </c>
      <c r="C831" t="s">
        <v>2</v>
      </c>
    </row>
    <row r="832" spans="1:3" x14ac:dyDescent="0.25">
      <c r="A832">
        <f>ROW()</f>
        <v>832</v>
      </c>
      <c r="B832" t="s">
        <v>2</v>
      </c>
      <c r="C832" t="s">
        <v>2</v>
      </c>
    </row>
    <row r="833" spans="1:3" x14ac:dyDescent="0.25">
      <c r="A833">
        <f>ROW()</f>
        <v>833</v>
      </c>
      <c r="B833" t="s">
        <v>220</v>
      </c>
      <c r="C833" t="s">
        <v>2</v>
      </c>
    </row>
    <row r="834" spans="1:3" x14ac:dyDescent="0.25">
      <c r="A834">
        <f>ROW()</f>
        <v>834</v>
      </c>
      <c r="B834" t="s">
        <v>2</v>
      </c>
      <c r="C834" t="s">
        <v>2</v>
      </c>
    </row>
    <row r="835" spans="1:3" x14ac:dyDescent="0.25">
      <c r="A835">
        <f>ROW()</f>
        <v>835</v>
      </c>
      <c r="B835" t="s">
        <v>221</v>
      </c>
      <c r="C835" t="s">
        <v>2</v>
      </c>
    </row>
    <row r="836" spans="1:3" x14ac:dyDescent="0.25">
      <c r="A836">
        <f>ROW()</f>
        <v>836</v>
      </c>
      <c r="B836" t="s">
        <v>52</v>
      </c>
      <c r="C836" t="s">
        <v>2</v>
      </c>
    </row>
    <row r="837" spans="1:3" x14ac:dyDescent="0.25">
      <c r="A837">
        <f>ROW()</f>
        <v>837</v>
      </c>
      <c r="B837" t="s">
        <v>1843</v>
      </c>
      <c r="C837" t="s">
        <v>222</v>
      </c>
    </row>
    <row r="838" spans="1:3" x14ac:dyDescent="0.25">
      <c r="A838">
        <f>ROW()</f>
        <v>838</v>
      </c>
      <c r="B838" t="s">
        <v>1844</v>
      </c>
      <c r="C838" t="s">
        <v>55</v>
      </c>
    </row>
    <row r="839" spans="1:3" x14ac:dyDescent="0.25">
      <c r="A839">
        <f>ROW()</f>
        <v>839</v>
      </c>
      <c r="B839" t="s">
        <v>1845</v>
      </c>
      <c r="C839" t="s">
        <v>56</v>
      </c>
    </row>
    <row r="840" spans="1:3" x14ac:dyDescent="0.25">
      <c r="A840">
        <f>ROW()</f>
        <v>840</v>
      </c>
      <c r="B840" t="s">
        <v>1846</v>
      </c>
      <c r="C840" t="s">
        <v>223</v>
      </c>
    </row>
    <row r="841" spans="1:3" x14ac:dyDescent="0.25">
      <c r="A841">
        <f>ROW()</f>
        <v>841</v>
      </c>
      <c r="B841" t="s">
        <v>1847</v>
      </c>
      <c r="C841" t="s">
        <v>224</v>
      </c>
    </row>
    <row r="842" spans="1:3" x14ac:dyDescent="0.25">
      <c r="A842">
        <f>ROW()</f>
        <v>842</v>
      </c>
      <c r="B842" t="s">
        <v>1850</v>
      </c>
      <c r="C842" t="s">
        <v>61</v>
      </c>
    </row>
    <row r="843" spans="1:3" x14ac:dyDescent="0.25">
      <c r="A843">
        <f>ROW()</f>
        <v>843</v>
      </c>
      <c r="B843" t="s">
        <v>1851</v>
      </c>
      <c r="C843" t="s">
        <v>56</v>
      </c>
    </row>
    <row r="844" spans="1:3" x14ac:dyDescent="0.25">
      <c r="A844">
        <f>ROW()</f>
        <v>844</v>
      </c>
      <c r="B844" t="s">
        <v>1852</v>
      </c>
      <c r="C844" t="s">
        <v>56</v>
      </c>
    </row>
    <row r="845" spans="1:3" x14ac:dyDescent="0.25">
      <c r="A845">
        <f>ROW()</f>
        <v>845</v>
      </c>
      <c r="B845" t="s">
        <v>1853</v>
      </c>
      <c r="C845" t="s">
        <v>56</v>
      </c>
    </row>
    <row r="846" spans="1:3" x14ac:dyDescent="0.25">
      <c r="A846">
        <f>ROW()</f>
        <v>846</v>
      </c>
      <c r="B846" t="s">
        <v>1854</v>
      </c>
      <c r="C846" t="s">
        <v>111</v>
      </c>
    </row>
    <row r="847" spans="1:3" x14ac:dyDescent="0.25">
      <c r="A847">
        <f>ROW()</f>
        <v>847</v>
      </c>
      <c r="B847" t="s">
        <v>1855</v>
      </c>
      <c r="C847" t="s">
        <v>65</v>
      </c>
    </row>
    <row r="848" spans="1:3" x14ac:dyDescent="0.25">
      <c r="A848">
        <f>ROW()</f>
        <v>848</v>
      </c>
      <c r="B848" t="s">
        <v>1856</v>
      </c>
      <c r="C848" t="s">
        <v>64</v>
      </c>
    </row>
    <row r="849" spans="1:3" x14ac:dyDescent="0.25">
      <c r="A849">
        <f>ROW()</f>
        <v>849</v>
      </c>
      <c r="B849" t="s">
        <v>1857</v>
      </c>
      <c r="C849" t="s">
        <v>65</v>
      </c>
    </row>
    <row r="850" spans="1:3" x14ac:dyDescent="0.25">
      <c r="A850">
        <f>ROW()</f>
        <v>850</v>
      </c>
      <c r="B850" t="s">
        <v>1858</v>
      </c>
      <c r="C850" t="s">
        <v>56</v>
      </c>
    </row>
    <row r="851" spans="1:3" x14ac:dyDescent="0.25">
      <c r="A851">
        <f>ROW()</f>
        <v>851</v>
      </c>
      <c r="B851" t="s">
        <v>1896</v>
      </c>
      <c r="C851" t="s">
        <v>65</v>
      </c>
    </row>
    <row r="852" spans="1:3" x14ac:dyDescent="0.25">
      <c r="A852">
        <f>ROW()</f>
        <v>852</v>
      </c>
      <c r="B852" t="s">
        <v>1859</v>
      </c>
      <c r="C852" t="s">
        <v>63</v>
      </c>
    </row>
    <row r="853" spans="1:3" x14ac:dyDescent="0.25">
      <c r="A853">
        <f>ROW()</f>
        <v>853</v>
      </c>
      <c r="B853" t="s">
        <v>1860</v>
      </c>
      <c r="C853" t="s">
        <v>66</v>
      </c>
    </row>
    <row r="854" spans="1:3" x14ac:dyDescent="0.25">
      <c r="A854">
        <f>ROW()</f>
        <v>854</v>
      </c>
      <c r="B854" t="s">
        <v>1861</v>
      </c>
      <c r="C854" t="s">
        <v>67</v>
      </c>
    </row>
    <row r="855" spans="1:3" x14ac:dyDescent="0.25">
      <c r="A855">
        <f>ROW()</f>
        <v>855</v>
      </c>
      <c r="B855" t="s">
        <v>1862</v>
      </c>
      <c r="C855" t="s">
        <v>56</v>
      </c>
    </row>
    <row r="856" spans="1:3" x14ac:dyDescent="0.25">
      <c r="A856">
        <f>ROW()</f>
        <v>856</v>
      </c>
      <c r="B856" t="s">
        <v>1863</v>
      </c>
      <c r="C856" t="s">
        <v>122</v>
      </c>
    </row>
    <row r="857" spans="1:3" x14ac:dyDescent="0.25">
      <c r="A857">
        <f>ROW()</f>
        <v>857</v>
      </c>
      <c r="B857" t="s">
        <v>1864</v>
      </c>
      <c r="C857" t="s">
        <v>225</v>
      </c>
    </row>
    <row r="858" spans="1:3" x14ac:dyDescent="0.25">
      <c r="A858">
        <f>ROW()</f>
        <v>858</v>
      </c>
      <c r="B858" t="s">
        <v>1865</v>
      </c>
      <c r="C858" t="s">
        <v>105</v>
      </c>
    </row>
    <row r="859" spans="1:3" x14ac:dyDescent="0.25">
      <c r="A859">
        <f>ROW()</f>
        <v>859</v>
      </c>
      <c r="B859" t="s">
        <v>1866</v>
      </c>
      <c r="C859" t="s">
        <v>139</v>
      </c>
    </row>
    <row r="860" spans="1:3" x14ac:dyDescent="0.25">
      <c r="A860">
        <f>ROW()</f>
        <v>860</v>
      </c>
      <c r="B860" t="s">
        <v>1867</v>
      </c>
      <c r="C860" t="s">
        <v>63</v>
      </c>
    </row>
    <row r="861" spans="1:3" x14ac:dyDescent="0.25">
      <c r="A861">
        <f>ROW()</f>
        <v>861</v>
      </c>
      <c r="B861" t="s">
        <v>1868</v>
      </c>
      <c r="C861" t="s">
        <v>71</v>
      </c>
    </row>
    <row r="862" spans="1:3" x14ac:dyDescent="0.25">
      <c r="A862">
        <f>ROW()</f>
        <v>862</v>
      </c>
      <c r="B862" t="s">
        <v>1869</v>
      </c>
      <c r="C862" t="s">
        <v>71</v>
      </c>
    </row>
    <row r="863" spans="1:3" x14ac:dyDescent="0.25">
      <c r="A863">
        <f>ROW()</f>
        <v>863</v>
      </c>
      <c r="B863" t="s">
        <v>1870</v>
      </c>
      <c r="C863" t="s">
        <v>71</v>
      </c>
    </row>
    <row r="864" spans="1:3" x14ac:dyDescent="0.25">
      <c r="A864">
        <f>ROW()</f>
        <v>864</v>
      </c>
      <c r="B864" t="s">
        <v>1871</v>
      </c>
      <c r="C864" t="s">
        <v>56</v>
      </c>
    </row>
    <row r="865" spans="1:3" x14ac:dyDescent="0.25">
      <c r="A865">
        <f>ROW()</f>
        <v>865</v>
      </c>
      <c r="B865" t="s">
        <v>1905</v>
      </c>
      <c r="C865" t="s">
        <v>56</v>
      </c>
    </row>
    <row r="866" spans="1:3" x14ac:dyDescent="0.25">
      <c r="A866">
        <f>ROW()</f>
        <v>866</v>
      </c>
      <c r="B866" t="s">
        <v>1872</v>
      </c>
      <c r="C866" t="s">
        <v>72</v>
      </c>
    </row>
    <row r="867" spans="1:3" x14ac:dyDescent="0.25">
      <c r="A867">
        <f>ROW()</f>
        <v>867</v>
      </c>
      <c r="B867" t="s">
        <v>1906</v>
      </c>
      <c r="C867" t="s">
        <v>72</v>
      </c>
    </row>
    <row r="868" spans="1:3" x14ac:dyDescent="0.25">
      <c r="A868">
        <f>ROW()</f>
        <v>868</v>
      </c>
      <c r="B868" t="s">
        <v>1873</v>
      </c>
      <c r="C868" t="s">
        <v>56</v>
      </c>
    </row>
    <row r="869" spans="1:3" x14ac:dyDescent="0.25">
      <c r="A869">
        <f>ROW()</f>
        <v>869</v>
      </c>
      <c r="B869" t="s">
        <v>1907</v>
      </c>
      <c r="C869" t="s">
        <v>226</v>
      </c>
    </row>
    <row r="870" spans="1:3" x14ac:dyDescent="0.25">
      <c r="A870">
        <f>ROW()</f>
        <v>870</v>
      </c>
      <c r="B870" t="s">
        <v>1874</v>
      </c>
      <c r="C870" t="s">
        <v>73</v>
      </c>
    </row>
    <row r="871" spans="1:3" x14ac:dyDescent="0.25">
      <c r="A871">
        <f>ROW()</f>
        <v>871</v>
      </c>
      <c r="B871" t="s">
        <v>1875</v>
      </c>
      <c r="C871" t="s">
        <v>228</v>
      </c>
    </row>
    <row r="872" spans="1:3" x14ac:dyDescent="0.25">
      <c r="A872">
        <f>ROW()</f>
        <v>872</v>
      </c>
      <c r="B872" t="s">
        <v>1909</v>
      </c>
      <c r="C872" t="s">
        <v>228</v>
      </c>
    </row>
    <row r="873" spans="1:3" x14ac:dyDescent="0.25">
      <c r="A873">
        <f>ROW()</f>
        <v>873</v>
      </c>
      <c r="B873" t="s">
        <v>1876</v>
      </c>
      <c r="C873" t="s">
        <v>227</v>
      </c>
    </row>
    <row r="874" spans="1:3" x14ac:dyDescent="0.25">
      <c r="A874">
        <f>ROW()</f>
        <v>874</v>
      </c>
      <c r="B874" t="s">
        <v>1910</v>
      </c>
      <c r="C874" t="s">
        <v>227</v>
      </c>
    </row>
    <row r="875" spans="1:3" x14ac:dyDescent="0.25">
      <c r="A875">
        <f>ROW()</f>
        <v>875</v>
      </c>
      <c r="B875" t="s">
        <v>1877</v>
      </c>
      <c r="C875" t="s">
        <v>124</v>
      </c>
    </row>
    <row r="876" spans="1:3" x14ac:dyDescent="0.25">
      <c r="A876">
        <f>ROW()</f>
        <v>876</v>
      </c>
      <c r="B876" t="s">
        <v>1911</v>
      </c>
      <c r="C876" t="s">
        <v>108</v>
      </c>
    </row>
    <row r="877" spans="1:3" x14ac:dyDescent="0.25">
      <c r="A877">
        <f>ROW()</f>
        <v>877</v>
      </c>
      <c r="B877" t="s">
        <v>1878</v>
      </c>
      <c r="C877" t="s">
        <v>56</v>
      </c>
    </row>
    <row r="878" spans="1:3" x14ac:dyDescent="0.25">
      <c r="A878">
        <f>ROW()</f>
        <v>878</v>
      </c>
      <c r="B878" t="s">
        <v>1923</v>
      </c>
      <c r="C878" t="s">
        <v>56</v>
      </c>
    </row>
    <row r="879" spans="1:3" x14ac:dyDescent="0.25">
      <c r="A879">
        <f>ROW()</f>
        <v>879</v>
      </c>
      <c r="B879" t="s">
        <v>1879</v>
      </c>
      <c r="C879" t="s">
        <v>74</v>
      </c>
    </row>
    <row r="880" spans="1:3" x14ac:dyDescent="0.25">
      <c r="A880">
        <f>ROW()</f>
        <v>880</v>
      </c>
      <c r="B880" t="s">
        <v>1912</v>
      </c>
      <c r="C880" t="s">
        <v>138</v>
      </c>
    </row>
    <row r="881" spans="1:3" x14ac:dyDescent="0.25">
      <c r="A881">
        <f>ROW()</f>
        <v>881</v>
      </c>
      <c r="B881" t="s">
        <v>1880</v>
      </c>
      <c r="C881" t="s">
        <v>95</v>
      </c>
    </row>
    <row r="882" spans="1:3" x14ac:dyDescent="0.25">
      <c r="A882">
        <f>ROW()</f>
        <v>882</v>
      </c>
      <c r="B882" t="s">
        <v>1881</v>
      </c>
      <c r="C882" t="s">
        <v>56</v>
      </c>
    </row>
    <row r="883" spans="1:3" x14ac:dyDescent="0.25">
      <c r="A883">
        <f>ROW()</f>
        <v>883</v>
      </c>
      <c r="B883" t="s">
        <v>1882</v>
      </c>
      <c r="C883" t="s">
        <v>229</v>
      </c>
    </row>
    <row r="884" spans="1:3" x14ac:dyDescent="0.25">
      <c r="A884">
        <f>ROW()</f>
        <v>884</v>
      </c>
      <c r="B884" t="s">
        <v>1913</v>
      </c>
      <c r="C884" t="s">
        <v>229</v>
      </c>
    </row>
    <row r="885" spans="1:3" x14ac:dyDescent="0.25">
      <c r="A885">
        <f>ROW()</f>
        <v>885</v>
      </c>
      <c r="B885" t="s">
        <v>1893</v>
      </c>
      <c r="C885" t="s">
        <v>122</v>
      </c>
    </row>
    <row r="886" spans="1:3" x14ac:dyDescent="0.25">
      <c r="A886">
        <f>ROW()</f>
        <v>886</v>
      </c>
      <c r="B886" t="s">
        <v>1914</v>
      </c>
      <c r="C886" t="s">
        <v>122</v>
      </c>
    </row>
    <row r="887" spans="1:3" x14ac:dyDescent="0.25">
      <c r="A887">
        <f>ROW()</f>
        <v>887</v>
      </c>
      <c r="B887" t="s">
        <v>1883</v>
      </c>
      <c r="C887" t="s">
        <v>94</v>
      </c>
    </row>
    <row r="888" spans="1:3" x14ac:dyDescent="0.25">
      <c r="A888">
        <f>ROW()</f>
        <v>888</v>
      </c>
      <c r="B888" t="s">
        <v>1915</v>
      </c>
      <c r="C888" t="s">
        <v>184</v>
      </c>
    </row>
    <row r="889" spans="1:3" x14ac:dyDescent="0.25">
      <c r="A889">
        <f>ROW()</f>
        <v>889</v>
      </c>
      <c r="B889" t="s">
        <v>1884</v>
      </c>
      <c r="C889" t="s">
        <v>80</v>
      </c>
    </row>
    <row r="890" spans="1:3" x14ac:dyDescent="0.25">
      <c r="A890">
        <f>ROW()</f>
        <v>890</v>
      </c>
      <c r="B890" t="s">
        <v>1885</v>
      </c>
      <c r="C890" t="s">
        <v>82</v>
      </c>
    </row>
    <row r="891" spans="1:3" x14ac:dyDescent="0.25">
      <c r="A891">
        <f>ROW()</f>
        <v>891</v>
      </c>
      <c r="B891" t="s">
        <v>1886</v>
      </c>
      <c r="C891" t="s">
        <v>91</v>
      </c>
    </row>
    <row r="892" spans="1:3" x14ac:dyDescent="0.25">
      <c r="A892">
        <f>ROW()</f>
        <v>892</v>
      </c>
      <c r="B892" t="s">
        <v>1888</v>
      </c>
      <c r="C892" t="s">
        <v>63</v>
      </c>
    </row>
    <row r="893" spans="1:3" x14ac:dyDescent="0.25">
      <c r="A893">
        <f>ROW()</f>
        <v>893</v>
      </c>
      <c r="B893" t="s">
        <v>1889</v>
      </c>
      <c r="C893" t="s">
        <v>105</v>
      </c>
    </row>
    <row r="894" spans="1:3" x14ac:dyDescent="0.25">
      <c r="A894">
        <f>ROW()</f>
        <v>894</v>
      </c>
      <c r="B894" t="s">
        <v>1890</v>
      </c>
      <c r="C894" t="s">
        <v>137</v>
      </c>
    </row>
    <row r="895" spans="1:3" x14ac:dyDescent="0.25">
      <c r="A895">
        <f>ROW()</f>
        <v>895</v>
      </c>
      <c r="B895" t="s">
        <v>1891</v>
      </c>
      <c r="C895" t="s">
        <v>75</v>
      </c>
    </row>
    <row r="896" spans="1:3" x14ac:dyDescent="0.25">
      <c r="A896">
        <f>ROW()</f>
        <v>896</v>
      </c>
      <c r="B896" t="s">
        <v>1892</v>
      </c>
      <c r="C896" t="s">
        <v>84</v>
      </c>
    </row>
    <row r="897" spans="1:3" x14ac:dyDescent="0.25">
      <c r="A897">
        <f>ROW()</f>
        <v>897</v>
      </c>
      <c r="B897" t="s">
        <v>1924</v>
      </c>
      <c r="C897" t="s">
        <v>83</v>
      </c>
    </row>
    <row r="898" spans="1:3" x14ac:dyDescent="0.25">
      <c r="A898">
        <f>ROW()</f>
        <v>898</v>
      </c>
      <c r="B898" t="s">
        <v>1925</v>
      </c>
      <c r="C898" t="s">
        <v>93</v>
      </c>
    </row>
    <row r="899" spans="1:3" x14ac:dyDescent="0.25">
      <c r="A899">
        <f>ROW()</f>
        <v>899</v>
      </c>
      <c r="B899" t="s">
        <v>1926</v>
      </c>
      <c r="C899" t="s">
        <v>71</v>
      </c>
    </row>
    <row r="900" spans="1:3" x14ac:dyDescent="0.25">
      <c r="A900">
        <f>ROW()</f>
        <v>900</v>
      </c>
      <c r="B900" t="s">
        <v>1895</v>
      </c>
      <c r="C900" t="s">
        <v>71</v>
      </c>
    </row>
    <row r="901" spans="1:3" x14ac:dyDescent="0.25">
      <c r="A901">
        <f>ROW()</f>
        <v>901</v>
      </c>
      <c r="B901" t="s">
        <v>1806</v>
      </c>
      <c r="C901" t="s">
        <v>63</v>
      </c>
    </row>
    <row r="902" spans="1:3" x14ac:dyDescent="0.25">
      <c r="A902">
        <f>ROW()</f>
        <v>902</v>
      </c>
      <c r="B902" t="s">
        <v>2</v>
      </c>
      <c r="C902" t="s">
        <v>2</v>
      </c>
    </row>
    <row r="903" spans="1:3" x14ac:dyDescent="0.25">
      <c r="A903">
        <f>ROW()</f>
        <v>903</v>
      </c>
      <c r="B903" t="s">
        <v>231</v>
      </c>
      <c r="C903" t="s">
        <v>2</v>
      </c>
    </row>
    <row r="904" spans="1:3" x14ac:dyDescent="0.25">
      <c r="A904">
        <f>ROW()</f>
        <v>904</v>
      </c>
      <c r="B904" t="s">
        <v>52</v>
      </c>
      <c r="C904" t="s">
        <v>2</v>
      </c>
    </row>
    <row r="905" spans="1:3" x14ac:dyDescent="0.25">
      <c r="A905">
        <f>ROW()</f>
        <v>905</v>
      </c>
      <c r="B905" t="s">
        <v>1843</v>
      </c>
      <c r="C905" t="s">
        <v>232</v>
      </c>
    </row>
    <row r="906" spans="1:3" x14ac:dyDescent="0.25">
      <c r="A906">
        <f>ROW()</f>
        <v>906</v>
      </c>
      <c r="B906" t="s">
        <v>1844</v>
      </c>
      <c r="C906" t="s">
        <v>55</v>
      </c>
    </row>
    <row r="907" spans="1:3" x14ac:dyDescent="0.25">
      <c r="A907">
        <f>ROW()</f>
        <v>907</v>
      </c>
      <c r="B907" t="s">
        <v>1845</v>
      </c>
      <c r="C907" t="s">
        <v>56</v>
      </c>
    </row>
    <row r="908" spans="1:3" x14ac:dyDescent="0.25">
      <c r="A908">
        <f>ROW()</f>
        <v>908</v>
      </c>
      <c r="B908" t="s">
        <v>1846</v>
      </c>
      <c r="C908" t="s">
        <v>223</v>
      </c>
    </row>
    <row r="909" spans="1:3" x14ac:dyDescent="0.25">
      <c r="A909">
        <f>ROW()</f>
        <v>909</v>
      </c>
      <c r="B909" t="s">
        <v>1847</v>
      </c>
      <c r="C909" t="s">
        <v>233</v>
      </c>
    </row>
    <row r="910" spans="1:3" x14ac:dyDescent="0.25">
      <c r="A910">
        <f>ROW()</f>
        <v>910</v>
      </c>
      <c r="B910" t="s">
        <v>1848</v>
      </c>
      <c r="C910" t="s">
        <v>59</v>
      </c>
    </row>
    <row r="911" spans="1:3" x14ac:dyDescent="0.25">
      <c r="A911">
        <f>ROW()</f>
        <v>911</v>
      </c>
      <c r="B911" t="s">
        <v>1849</v>
      </c>
      <c r="C911" t="s">
        <v>60</v>
      </c>
    </row>
    <row r="912" spans="1:3" x14ac:dyDescent="0.25">
      <c r="A912">
        <f>ROW()</f>
        <v>912</v>
      </c>
      <c r="B912" t="s">
        <v>1850</v>
      </c>
      <c r="C912" t="s">
        <v>61</v>
      </c>
    </row>
    <row r="913" spans="1:3" x14ac:dyDescent="0.25">
      <c r="A913">
        <f>ROW()</f>
        <v>913</v>
      </c>
      <c r="B913" t="s">
        <v>1851</v>
      </c>
      <c r="C913" t="s">
        <v>56</v>
      </c>
    </row>
    <row r="914" spans="1:3" x14ac:dyDescent="0.25">
      <c r="A914">
        <f>ROW()</f>
        <v>914</v>
      </c>
      <c r="B914" t="s">
        <v>1852</v>
      </c>
      <c r="C914" t="s">
        <v>56</v>
      </c>
    </row>
    <row r="915" spans="1:3" x14ac:dyDescent="0.25">
      <c r="A915">
        <f>ROW()</f>
        <v>915</v>
      </c>
      <c r="B915" t="s">
        <v>1853</v>
      </c>
      <c r="C915" t="s">
        <v>56</v>
      </c>
    </row>
    <row r="916" spans="1:3" x14ac:dyDescent="0.25">
      <c r="A916">
        <f>ROW()</f>
        <v>916</v>
      </c>
      <c r="B916" t="s">
        <v>1854</v>
      </c>
      <c r="C916" t="s">
        <v>159</v>
      </c>
    </row>
    <row r="917" spans="1:3" x14ac:dyDescent="0.25">
      <c r="A917">
        <f>ROW()</f>
        <v>917</v>
      </c>
      <c r="B917" t="s">
        <v>1855</v>
      </c>
      <c r="C917" t="s">
        <v>65</v>
      </c>
    </row>
    <row r="918" spans="1:3" x14ac:dyDescent="0.25">
      <c r="A918">
        <f>ROW()</f>
        <v>918</v>
      </c>
      <c r="B918" t="s">
        <v>1856</v>
      </c>
      <c r="C918" t="s">
        <v>64</v>
      </c>
    </row>
    <row r="919" spans="1:3" x14ac:dyDescent="0.25">
      <c r="A919">
        <f>ROW()</f>
        <v>919</v>
      </c>
      <c r="B919" t="s">
        <v>1857</v>
      </c>
      <c r="C919" t="s">
        <v>65</v>
      </c>
    </row>
    <row r="920" spans="1:3" x14ac:dyDescent="0.25">
      <c r="A920">
        <f>ROW()</f>
        <v>920</v>
      </c>
      <c r="B920" t="s">
        <v>1858</v>
      </c>
      <c r="C920" t="s">
        <v>56</v>
      </c>
    </row>
    <row r="921" spans="1:3" x14ac:dyDescent="0.25">
      <c r="A921">
        <f>ROW()</f>
        <v>921</v>
      </c>
      <c r="B921" t="s">
        <v>1896</v>
      </c>
      <c r="C921" t="s">
        <v>65</v>
      </c>
    </row>
    <row r="922" spans="1:3" x14ac:dyDescent="0.25">
      <c r="A922">
        <f>ROW()</f>
        <v>922</v>
      </c>
      <c r="B922" t="s">
        <v>1859</v>
      </c>
      <c r="C922" t="s">
        <v>63</v>
      </c>
    </row>
    <row r="923" spans="1:3" x14ac:dyDescent="0.25">
      <c r="A923">
        <f>ROW()</f>
        <v>923</v>
      </c>
      <c r="B923" t="s">
        <v>1860</v>
      </c>
      <c r="C923" t="s">
        <v>66</v>
      </c>
    </row>
    <row r="924" spans="1:3" x14ac:dyDescent="0.25">
      <c r="A924">
        <f>ROW()</f>
        <v>924</v>
      </c>
      <c r="B924" t="s">
        <v>1861</v>
      </c>
      <c r="C924" t="s">
        <v>67</v>
      </c>
    </row>
    <row r="925" spans="1:3" x14ac:dyDescent="0.25">
      <c r="A925">
        <f>ROW()</f>
        <v>925</v>
      </c>
      <c r="B925" t="s">
        <v>1862</v>
      </c>
      <c r="C925" t="s">
        <v>56</v>
      </c>
    </row>
    <row r="926" spans="1:3" x14ac:dyDescent="0.25">
      <c r="A926">
        <f>ROW()</f>
        <v>926</v>
      </c>
      <c r="B926" t="s">
        <v>1863</v>
      </c>
      <c r="C926" t="s">
        <v>68</v>
      </c>
    </row>
    <row r="927" spans="1:3" x14ac:dyDescent="0.25">
      <c r="A927">
        <f>ROW()</f>
        <v>927</v>
      </c>
      <c r="B927" t="s">
        <v>1864</v>
      </c>
      <c r="C927" t="s">
        <v>69</v>
      </c>
    </row>
    <row r="928" spans="1:3" x14ac:dyDescent="0.25">
      <c r="A928">
        <f>ROW()</f>
        <v>928</v>
      </c>
      <c r="B928" t="s">
        <v>1865</v>
      </c>
      <c r="C928" t="s">
        <v>55</v>
      </c>
    </row>
    <row r="929" spans="1:3" x14ac:dyDescent="0.25">
      <c r="A929">
        <f>ROW()</f>
        <v>929</v>
      </c>
      <c r="B929" t="s">
        <v>1866</v>
      </c>
      <c r="C929" t="s">
        <v>139</v>
      </c>
    </row>
    <row r="930" spans="1:3" x14ac:dyDescent="0.25">
      <c r="A930">
        <f>ROW()</f>
        <v>930</v>
      </c>
      <c r="B930" t="s">
        <v>1867</v>
      </c>
      <c r="C930" t="s">
        <v>63</v>
      </c>
    </row>
    <row r="931" spans="1:3" x14ac:dyDescent="0.25">
      <c r="A931">
        <f>ROW()</f>
        <v>931</v>
      </c>
      <c r="B931" t="s">
        <v>1868</v>
      </c>
      <c r="C931" t="s">
        <v>71</v>
      </c>
    </row>
    <row r="932" spans="1:3" x14ac:dyDescent="0.25">
      <c r="A932">
        <f>ROW()</f>
        <v>932</v>
      </c>
      <c r="B932" t="s">
        <v>1869</v>
      </c>
      <c r="C932" t="s">
        <v>71</v>
      </c>
    </row>
    <row r="933" spans="1:3" x14ac:dyDescent="0.25">
      <c r="A933">
        <f>ROW()</f>
        <v>933</v>
      </c>
      <c r="B933" t="s">
        <v>1870</v>
      </c>
      <c r="C933" t="s">
        <v>71</v>
      </c>
    </row>
    <row r="934" spans="1:3" x14ac:dyDescent="0.25">
      <c r="A934">
        <f>ROW()</f>
        <v>934</v>
      </c>
      <c r="B934" t="s">
        <v>1871</v>
      </c>
      <c r="C934" t="s">
        <v>56</v>
      </c>
    </row>
    <row r="935" spans="1:3" x14ac:dyDescent="0.25">
      <c r="A935">
        <f>ROW()</f>
        <v>935</v>
      </c>
      <c r="B935" t="s">
        <v>1905</v>
      </c>
      <c r="C935" t="s">
        <v>56</v>
      </c>
    </row>
    <row r="936" spans="1:3" x14ac:dyDescent="0.25">
      <c r="A936">
        <f>ROW()</f>
        <v>936</v>
      </c>
      <c r="B936" t="s">
        <v>1872</v>
      </c>
      <c r="C936" t="s">
        <v>72</v>
      </c>
    </row>
    <row r="937" spans="1:3" x14ac:dyDescent="0.25">
      <c r="A937">
        <f>ROW()</f>
        <v>937</v>
      </c>
      <c r="B937" t="s">
        <v>1906</v>
      </c>
      <c r="C937" t="s">
        <v>72</v>
      </c>
    </row>
    <row r="938" spans="1:3" x14ac:dyDescent="0.25">
      <c r="A938">
        <f>ROW()</f>
        <v>938</v>
      </c>
      <c r="B938" t="s">
        <v>1873</v>
      </c>
      <c r="C938" t="s">
        <v>56</v>
      </c>
    </row>
    <row r="939" spans="1:3" x14ac:dyDescent="0.25">
      <c r="A939">
        <f>ROW()</f>
        <v>939</v>
      </c>
      <c r="B939" t="s">
        <v>1907</v>
      </c>
      <c r="C939" t="s">
        <v>226</v>
      </c>
    </row>
    <row r="940" spans="1:3" x14ac:dyDescent="0.25">
      <c r="A940">
        <f>ROW()</f>
        <v>940</v>
      </c>
      <c r="B940" t="s">
        <v>1874</v>
      </c>
      <c r="C940" t="s">
        <v>73</v>
      </c>
    </row>
    <row r="941" spans="1:3" x14ac:dyDescent="0.25">
      <c r="A941">
        <f>ROW()</f>
        <v>941</v>
      </c>
      <c r="B941" t="s">
        <v>1875</v>
      </c>
      <c r="C941" t="s">
        <v>210</v>
      </c>
    </row>
    <row r="942" spans="1:3" x14ac:dyDescent="0.25">
      <c r="A942">
        <f>ROW()</f>
        <v>942</v>
      </c>
      <c r="B942" t="s">
        <v>1909</v>
      </c>
      <c r="C942" t="s">
        <v>210</v>
      </c>
    </row>
    <row r="943" spans="1:3" x14ac:dyDescent="0.25">
      <c r="A943">
        <f>ROW()</f>
        <v>943</v>
      </c>
      <c r="B943" t="s">
        <v>1876</v>
      </c>
      <c r="C943" t="s">
        <v>74</v>
      </c>
    </row>
    <row r="944" spans="1:3" x14ac:dyDescent="0.25">
      <c r="A944">
        <f>ROW()</f>
        <v>944</v>
      </c>
      <c r="B944" t="s">
        <v>1910</v>
      </c>
      <c r="C944" t="s">
        <v>74</v>
      </c>
    </row>
    <row r="945" spans="1:3" x14ac:dyDescent="0.25">
      <c r="A945">
        <f>ROW()</f>
        <v>945</v>
      </c>
      <c r="B945" t="s">
        <v>1877</v>
      </c>
      <c r="C945" t="s">
        <v>108</v>
      </c>
    </row>
    <row r="946" spans="1:3" x14ac:dyDescent="0.25">
      <c r="A946">
        <f>ROW()</f>
        <v>946</v>
      </c>
      <c r="B946" t="s">
        <v>1911</v>
      </c>
      <c r="C946" t="s">
        <v>93</v>
      </c>
    </row>
    <row r="947" spans="1:3" x14ac:dyDescent="0.25">
      <c r="A947">
        <f>ROW()</f>
        <v>947</v>
      </c>
      <c r="B947" t="s">
        <v>1878</v>
      </c>
      <c r="C947" t="s">
        <v>56</v>
      </c>
    </row>
    <row r="948" spans="1:3" x14ac:dyDescent="0.25">
      <c r="A948">
        <f>ROW()</f>
        <v>948</v>
      </c>
      <c r="B948" t="s">
        <v>1923</v>
      </c>
      <c r="C948" t="s">
        <v>56</v>
      </c>
    </row>
    <row r="949" spans="1:3" x14ac:dyDescent="0.25">
      <c r="A949">
        <f>ROW()</f>
        <v>949</v>
      </c>
      <c r="B949" t="s">
        <v>1879</v>
      </c>
      <c r="C949" t="s">
        <v>76</v>
      </c>
    </row>
    <row r="950" spans="1:3" x14ac:dyDescent="0.25">
      <c r="A950">
        <f>ROW()</f>
        <v>950</v>
      </c>
      <c r="B950" t="s">
        <v>1912</v>
      </c>
      <c r="C950" t="s">
        <v>262</v>
      </c>
    </row>
    <row r="951" spans="1:3" x14ac:dyDescent="0.25">
      <c r="A951">
        <f>ROW()</f>
        <v>951</v>
      </c>
      <c r="B951" t="s">
        <v>1880</v>
      </c>
      <c r="C951" t="s">
        <v>133</v>
      </c>
    </row>
    <row r="952" spans="1:3" x14ac:dyDescent="0.25">
      <c r="A952">
        <f>ROW()</f>
        <v>952</v>
      </c>
      <c r="B952" t="s">
        <v>1881</v>
      </c>
      <c r="C952" t="s">
        <v>56</v>
      </c>
    </row>
    <row r="953" spans="1:3" x14ac:dyDescent="0.25">
      <c r="A953">
        <f>ROW()</f>
        <v>953</v>
      </c>
      <c r="B953" t="s">
        <v>1882</v>
      </c>
      <c r="C953" t="s">
        <v>229</v>
      </c>
    </row>
    <row r="954" spans="1:3" x14ac:dyDescent="0.25">
      <c r="A954">
        <f>ROW()</f>
        <v>954</v>
      </c>
      <c r="B954" t="s">
        <v>1913</v>
      </c>
      <c r="C954" t="s">
        <v>229</v>
      </c>
    </row>
    <row r="955" spans="1:3" x14ac:dyDescent="0.25">
      <c r="A955">
        <f>ROW()</f>
        <v>955</v>
      </c>
      <c r="B955" t="s">
        <v>1893</v>
      </c>
      <c r="C955" t="s">
        <v>122</v>
      </c>
    </row>
    <row r="956" spans="1:3" x14ac:dyDescent="0.25">
      <c r="A956">
        <f>ROW()</f>
        <v>956</v>
      </c>
      <c r="B956" t="s">
        <v>1914</v>
      </c>
      <c r="C956" t="s">
        <v>122</v>
      </c>
    </row>
    <row r="957" spans="1:3" x14ac:dyDescent="0.25">
      <c r="A957">
        <f>ROW()</f>
        <v>957</v>
      </c>
      <c r="B957" t="s">
        <v>1883</v>
      </c>
      <c r="C957" t="s">
        <v>94</v>
      </c>
    </row>
    <row r="958" spans="1:3" x14ac:dyDescent="0.25">
      <c r="A958">
        <f>ROW()</f>
        <v>958</v>
      </c>
      <c r="B958" t="s">
        <v>1915</v>
      </c>
      <c r="C958" t="s">
        <v>184</v>
      </c>
    </row>
    <row r="959" spans="1:3" x14ac:dyDescent="0.25">
      <c r="A959">
        <f>ROW()</f>
        <v>959</v>
      </c>
      <c r="B959" t="s">
        <v>1884</v>
      </c>
      <c r="C959" t="s">
        <v>80</v>
      </c>
    </row>
    <row r="960" spans="1:3" x14ac:dyDescent="0.25">
      <c r="A960">
        <f>ROW()</f>
        <v>960</v>
      </c>
      <c r="B960" t="s">
        <v>1885</v>
      </c>
      <c r="C960" t="s">
        <v>91</v>
      </c>
    </row>
    <row r="961" spans="1:3" x14ac:dyDescent="0.25">
      <c r="A961">
        <f>ROW()</f>
        <v>961</v>
      </c>
      <c r="B961" t="s">
        <v>1886</v>
      </c>
      <c r="C961" t="s">
        <v>82</v>
      </c>
    </row>
    <row r="962" spans="1:3" x14ac:dyDescent="0.25">
      <c r="A962">
        <f>ROW()</f>
        <v>962</v>
      </c>
      <c r="B962" t="s">
        <v>1887</v>
      </c>
      <c r="C962" t="s">
        <v>83</v>
      </c>
    </row>
    <row r="963" spans="1:3" x14ac:dyDescent="0.25">
      <c r="A963">
        <f>ROW()</f>
        <v>963</v>
      </c>
      <c r="B963" t="s">
        <v>1888</v>
      </c>
      <c r="C963" t="s">
        <v>56</v>
      </c>
    </row>
    <row r="964" spans="1:3" x14ac:dyDescent="0.25">
      <c r="A964">
        <f>ROW()</f>
        <v>964</v>
      </c>
      <c r="B964" t="s">
        <v>1889</v>
      </c>
      <c r="C964" t="s">
        <v>67</v>
      </c>
    </row>
    <row r="965" spans="1:3" x14ac:dyDescent="0.25">
      <c r="A965">
        <f>ROW()</f>
        <v>965</v>
      </c>
      <c r="B965" t="s">
        <v>1890</v>
      </c>
      <c r="C965" t="s">
        <v>75</v>
      </c>
    </row>
    <row r="966" spans="1:3" x14ac:dyDescent="0.25">
      <c r="A966">
        <f>ROW()</f>
        <v>966</v>
      </c>
      <c r="B966" t="s">
        <v>1891</v>
      </c>
      <c r="C966" t="s">
        <v>73</v>
      </c>
    </row>
    <row r="967" spans="1:3" x14ac:dyDescent="0.25">
      <c r="A967">
        <f>ROW()</f>
        <v>967</v>
      </c>
      <c r="B967" t="s">
        <v>1892</v>
      </c>
      <c r="C967" t="s">
        <v>67</v>
      </c>
    </row>
    <row r="968" spans="1:3" x14ac:dyDescent="0.25">
      <c r="A968">
        <f>ROW()</f>
        <v>968</v>
      </c>
      <c r="B968" t="s">
        <v>1924</v>
      </c>
      <c r="C968" t="s">
        <v>83</v>
      </c>
    </row>
    <row r="969" spans="1:3" x14ac:dyDescent="0.25">
      <c r="A969">
        <f>ROW()</f>
        <v>969</v>
      </c>
      <c r="B969" t="s">
        <v>1925</v>
      </c>
      <c r="C969" t="s">
        <v>93</v>
      </c>
    </row>
    <row r="970" spans="1:3" x14ac:dyDescent="0.25">
      <c r="A970">
        <f>ROW()</f>
        <v>970</v>
      </c>
      <c r="B970" t="s">
        <v>1926</v>
      </c>
      <c r="C970" t="s">
        <v>71</v>
      </c>
    </row>
    <row r="971" spans="1:3" x14ac:dyDescent="0.25">
      <c r="A971">
        <f>ROW()</f>
        <v>971</v>
      </c>
      <c r="B971" t="s">
        <v>1895</v>
      </c>
      <c r="C971" t="s">
        <v>71</v>
      </c>
    </row>
    <row r="972" spans="1:3" x14ac:dyDescent="0.25">
      <c r="A972">
        <f>ROW()</f>
        <v>972</v>
      </c>
      <c r="B972" t="s">
        <v>1806</v>
      </c>
      <c r="C972" t="s">
        <v>63</v>
      </c>
    </row>
    <row r="973" spans="1:3" x14ac:dyDescent="0.25">
      <c r="A973">
        <f>ROW()</f>
        <v>973</v>
      </c>
      <c r="B973" t="s">
        <v>2</v>
      </c>
      <c r="C973" t="s">
        <v>2</v>
      </c>
    </row>
    <row r="974" spans="1:3" x14ac:dyDescent="0.25">
      <c r="A974">
        <f>ROW()</f>
        <v>974</v>
      </c>
      <c r="B974" t="s">
        <v>2</v>
      </c>
      <c r="C974" t="s">
        <v>2</v>
      </c>
    </row>
    <row r="975" spans="1:3" x14ac:dyDescent="0.25">
      <c r="A975">
        <f>ROW()</f>
        <v>975</v>
      </c>
      <c r="C975" t="s">
        <v>2</v>
      </c>
    </row>
    <row r="976" spans="1:3" x14ac:dyDescent="0.25">
      <c r="A976">
        <f>ROW()</f>
        <v>976</v>
      </c>
      <c r="B976" t="s">
        <v>3566</v>
      </c>
      <c r="C976" t="s">
        <v>2</v>
      </c>
    </row>
    <row r="977" spans="1:3" x14ac:dyDescent="0.25">
      <c r="A977">
        <f>ROW()</f>
        <v>977</v>
      </c>
      <c r="B977" t="s">
        <v>52</v>
      </c>
      <c r="C977" t="s">
        <v>2</v>
      </c>
    </row>
    <row r="978" spans="1:3" x14ac:dyDescent="0.25">
      <c r="A978">
        <f>ROW()</f>
        <v>978</v>
      </c>
      <c r="B978" t="s">
        <v>1843</v>
      </c>
      <c r="C978" t="s">
        <v>3490</v>
      </c>
    </row>
    <row r="979" spans="1:3" x14ac:dyDescent="0.25">
      <c r="A979">
        <f>ROW()</f>
        <v>979</v>
      </c>
      <c r="B979" t="s">
        <v>1844</v>
      </c>
      <c r="C979" t="s">
        <v>55</v>
      </c>
    </row>
    <row r="980" spans="1:3" x14ac:dyDescent="0.25">
      <c r="A980">
        <f>ROW()</f>
        <v>980</v>
      </c>
      <c r="B980" t="s">
        <v>1845</v>
      </c>
      <c r="C980" t="s">
        <v>56</v>
      </c>
    </row>
    <row r="981" spans="1:3" x14ac:dyDescent="0.25">
      <c r="A981">
        <f>ROW()</f>
        <v>981</v>
      </c>
      <c r="B981" t="s">
        <v>1846</v>
      </c>
      <c r="C981" t="s">
        <v>57</v>
      </c>
    </row>
    <row r="982" spans="1:3" x14ac:dyDescent="0.25">
      <c r="A982">
        <f>ROW()</f>
        <v>982</v>
      </c>
      <c r="B982" t="s">
        <v>1847</v>
      </c>
      <c r="C982" t="s">
        <v>3491</v>
      </c>
    </row>
    <row r="983" spans="1:3" x14ac:dyDescent="0.25">
      <c r="A983">
        <f>ROW()</f>
        <v>983</v>
      </c>
      <c r="B983" t="s">
        <v>1848</v>
      </c>
      <c r="C983" t="s">
        <v>59</v>
      </c>
    </row>
    <row r="984" spans="1:3" x14ac:dyDescent="0.25">
      <c r="A984">
        <f>ROW()</f>
        <v>984</v>
      </c>
      <c r="B984" t="s">
        <v>1849</v>
      </c>
      <c r="C984" t="s">
        <v>60</v>
      </c>
    </row>
    <row r="985" spans="1:3" x14ac:dyDescent="0.25">
      <c r="A985">
        <f>ROW()</f>
        <v>985</v>
      </c>
      <c r="B985" t="s">
        <v>1850</v>
      </c>
      <c r="C985" t="s">
        <v>61</v>
      </c>
    </row>
    <row r="986" spans="1:3" x14ac:dyDescent="0.25">
      <c r="A986">
        <f>ROW()</f>
        <v>986</v>
      </c>
      <c r="B986" t="s">
        <v>1851</v>
      </c>
      <c r="C986" t="s">
        <v>56</v>
      </c>
    </row>
    <row r="987" spans="1:3" x14ac:dyDescent="0.25">
      <c r="A987">
        <f>ROW()</f>
        <v>987</v>
      </c>
      <c r="B987" t="s">
        <v>1852</v>
      </c>
      <c r="C987" t="s">
        <v>56</v>
      </c>
    </row>
    <row r="988" spans="1:3" x14ac:dyDescent="0.25">
      <c r="A988">
        <f>ROW()</f>
        <v>988</v>
      </c>
      <c r="B988" t="s">
        <v>1853</v>
      </c>
      <c r="C988" t="s">
        <v>56</v>
      </c>
    </row>
    <row r="989" spans="1:3" x14ac:dyDescent="0.25">
      <c r="A989">
        <f>ROW()</f>
        <v>989</v>
      </c>
      <c r="B989" t="s">
        <v>1854</v>
      </c>
      <c r="C989" t="s">
        <v>341</v>
      </c>
    </row>
    <row r="990" spans="1:3" x14ac:dyDescent="0.25">
      <c r="A990">
        <f>ROW()</f>
        <v>990</v>
      </c>
      <c r="B990" t="s">
        <v>1855</v>
      </c>
      <c r="C990" t="s">
        <v>65</v>
      </c>
    </row>
    <row r="991" spans="1:3" x14ac:dyDescent="0.25">
      <c r="A991">
        <f>ROW()</f>
        <v>991</v>
      </c>
      <c r="B991" t="s">
        <v>1856</v>
      </c>
      <c r="C991" t="s">
        <v>64</v>
      </c>
    </row>
    <row r="992" spans="1:3" x14ac:dyDescent="0.25">
      <c r="A992">
        <f>ROW()</f>
        <v>992</v>
      </c>
      <c r="B992" t="s">
        <v>1857</v>
      </c>
      <c r="C992" t="s">
        <v>65</v>
      </c>
    </row>
    <row r="993" spans="1:3" x14ac:dyDescent="0.25">
      <c r="A993">
        <f>ROW()</f>
        <v>993</v>
      </c>
      <c r="B993" t="s">
        <v>1858</v>
      </c>
      <c r="C993" t="s">
        <v>56</v>
      </c>
    </row>
    <row r="994" spans="1:3" x14ac:dyDescent="0.25">
      <c r="A994">
        <f>ROW()</f>
        <v>994</v>
      </c>
      <c r="B994" t="s">
        <v>1859</v>
      </c>
      <c r="C994" t="s">
        <v>56</v>
      </c>
    </row>
    <row r="995" spans="1:3" x14ac:dyDescent="0.25">
      <c r="A995">
        <f>ROW()</f>
        <v>995</v>
      </c>
      <c r="B995" t="s">
        <v>1860</v>
      </c>
      <c r="C995" t="s">
        <v>66</v>
      </c>
    </row>
    <row r="996" spans="1:3" x14ac:dyDescent="0.25">
      <c r="A996">
        <f>ROW()</f>
        <v>996</v>
      </c>
      <c r="B996" t="s">
        <v>1861</v>
      </c>
      <c r="C996" t="s">
        <v>73</v>
      </c>
    </row>
    <row r="997" spans="1:3" x14ac:dyDescent="0.25">
      <c r="A997">
        <f>ROW()</f>
        <v>997</v>
      </c>
      <c r="B997" t="s">
        <v>1862</v>
      </c>
      <c r="C997" t="s">
        <v>56</v>
      </c>
    </row>
    <row r="998" spans="1:3" x14ac:dyDescent="0.25">
      <c r="A998">
        <f>ROW()</f>
        <v>998</v>
      </c>
      <c r="B998" t="s">
        <v>1863</v>
      </c>
      <c r="C998" t="s">
        <v>68</v>
      </c>
    </row>
    <row r="999" spans="1:3" x14ac:dyDescent="0.25">
      <c r="A999">
        <f>ROW()</f>
        <v>999</v>
      </c>
      <c r="B999" t="s">
        <v>1864</v>
      </c>
      <c r="C999" t="s">
        <v>69</v>
      </c>
    </row>
    <row r="1000" spans="1:3" x14ac:dyDescent="0.25">
      <c r="A1000">
        <f>ROW()</f>
        <v>1000</v>
      </c>
      <c r="B1000" t="s">
        <v>1865</v>
      </c>
      <c r="C1000" t="s">
        <v>55</v>
      </c>
    </row>
    <row r="1001" spans="1:3" x14ac:dyDescent="0.25">
      <c r="A1001">
        <f>ROW()</f>
        <v>1001</v>
      </c>
      <c r="B1001" t="s">
        <v>1866</v>
      </c>
      <c r="C1001" t="s">
        <v>70</v>
      </c>
    </row>
    <row r="1002" spans="1:3" x14ac:dyDescent="0.25">
      <c r="A1002">
        <f>ROW()</f>
        <v>1002</v>
      </c>
      <c r="B1002" t="s">
        <v>1867</v>
      </c>
      <c r="C1002" t="s">
        <v>63</v>
      </c>
    </row>
    <row r="1003" spans="1:3" x14ac:dyDescent="0.25">
      <c r="A1003">
        <f>ROW()</f>
        <v>1003</v>
      </c>
      <c r="B1003" t="s">
        <v>1868</v>
      </c>
      <c r="C1003" t="s">
        <v>71</v>
      </c>
    </row>
    <row r="1004" spans="1:3" x14ac:dyDescent="0.25">
      <c r="A1004">
        <f>ROW()</f>
        <v>1004</v>
      </c>
      <c r="B1004" t="s">
        <v>1871</v>
      </c>
      <c r="C1004" t="s">
        <v>56</v>
      </c>
    </row>
    <row r="1005" spans="1:3" x14ac:dyDescent="0.25">
      <c r="A1005">
        <f>ROW()</f>
        <v>1005</v>
      </c>
      <c r="B1005" t="s">
        <v>1872</v>
      </c>
      <c r="C1005" t="s">
        <v>72</v>
      </c>
    </row>
    <row r="1006" spans="1:3" x14ac:dyDescent="0.25">
      <c r="A1006">
        <f>ROW()</f>
        <v>1006</v>
      </c>
      <c r="B1006" t="s">
        <v>1873</v>
      </c>
      <c r="C1006" t="s">
        <v>56</v>
      </c>
    </row>
    <row r="1007" spans="1:3" x14ac:dyDescent="0.25">
      <c r="A1007">
        <f>ROW()</f>
        <v>1007</v>
      </c>
      <c r="B1007" t="s">
        <v>1874</v>
      </c>
      <c r="C1007" t="s">
        <v>73</v>
      </c>
    </row>
    <row r="1008" spans="1:3" x14ac:dyDescent="0.25">
      <c r="A1008">
        <f>ROW()</f>
        <v>1008</v>
      </c>
      <c r="B1008" t="s">
        <v>1875</v>
      </c>
      <c r="C1008" t="s">
        <v>95</v>
      </c>
    </row>
    <row r="1009" spans="1:3" x14ac:dyDescent="0.25">
      <c r="A1009">
        <f>ROW()</f>
        <v>1009</v>
      </c>
      <c r="B1009" t="s">
        <v>1876</v>
      </c>
      <c r="C1009" t="s">
        <v>76</v>
      </c>
    </row>
    <row r="1010" spans="1:3" x14ac:dyDescent="0.25">
      <c r="A1010">
        <f>ROW()</f>
        <v>1010</v>
      </c>
      <c r="B1010" t="s">
        <v>1877</v>
      </c>
      <c r="C1010" t="s">
        <v>76</v>
      </c>
    </row>
    <row r="1011" spans="1:3" x14ac:dyDescent="0.25">
      <c r="A1011">
        <f>ROW()</f>
        <v>1011</v>
      </c>
      <c r="B1011" t="s">
        <v>1878</v>
      </c>
      <c r="C1011" t="s">
        <v>56</v>
      </c>
    </row>
    <row r="1012" spans="1:3" x14ac:dyDescent="0.25">
      <c r="A1012">
        <f>ROW()</f>
        <v>1012</v>
      </c>
      <c r="B1012" t="s">
        <v>1879</v>
      </c>
      <c r="C1012" t="s">
        <v>95</v>
      </c>
    </row>
    <row r="1013" spans="1:3" x14ac:dyDescent="0.25">
      <c r="A1013">
        <f>ROW()</f>
        <v>1013</v>
      </c>
      <c r="B1013" t="s">
        <v>1880</v>
      </c>
      <c r="C1013" t="s">
        <v>76</v>
      </c>
    </row>
    <row r="1014" spans="1:3" x14ac:dyDescent="0.25">
      <c r="A1014">
        <f>ROW()</f>
        <v>1014</v>
      </c>
      <c r="B1014" t="s">
        <v>1881</v>
      </c>
      <c r="C1014" t="s">
        <v>56</v>
      </c>
    </row>
    <row r="1015" spans="1:3" x14ac:dyDescent="0.25">
      <c r="A1015">
        <f>ROW()</f>
        <v>1015</v>
      </c>
      <c r="B1015" t="s">
        <v>1882</v>
      </c>
      <c r="C1015" t="s">
        <v>78</v>
      </c>
    </row>
    <row r="1016" spans="1:3" x14ac:dyDescent="0.25">
      <c r="A1016">
        <f>ROW()</f>
        <v>1016</v>
      </c>
      <c r="B1016" t="s">
        <v>1883</v>
      </c>
      <c r="C1016" t="s">
        <v>94</v>
      </c>
    </row>
    <row r="1017" spans="1:3" x14ac:dyDescent="0.25">
      <c r="A1017">
        <f>ROW()</f>
        <v>1017</v>
      </c>
      <c r="B1017" t="s">
        <v>1884</v>
      </c>
      <c r="C1017" t="s">
        <v>80</v>
      </c>
    </row>
    <row r="1018" spans="1:3" x14ac:dyDescent="0.25">
      <c r="A1018">
        <f>ROW()</f>
        <v>1018</v>
      </c>
      <c r="B1018" t="s">
        <v>1885</v>
      </c>
      <c r="C1018" t="s">
        <v>82</v>
      </c>
    </row>
    <row r="1019" spans="1:3" x14ac:dyDescent="0.25">
      <c r="A1019">
        <f>ROW()</f>
        <v>1019</v>
      </c>
      <c r="B1019" t="s">
        <v>1886</v>
      </c>
      <c r="C1019" t="s">
        <v>83</v>
      </c>
    </row>
    <row r="1020" spans="1:3" x14ac:dyDescent="0.25">
      <c r="A1020">
        <f>ROW()</f>
        <v>1020</v>
      </c>
      <c r="B1020" t="s">
        <v>1888</v>
      </c>
      <c r="C1020" t="s">
        <v>70</v>
      </c>
    </row>
    <row r="1021" spans="1:3" x14ac:dyDescent="0.25">
      <c r="A1021">
        <f>ROW()</f>
        <v>1021</v>
      </c>
      <c r="B1021" t="s">
        <v>1889</v>
      </c>
      <c r="C1021" t="s">
        <v>84</v>
      </c>
    </row>
    <row r="1022" spans="1:3" x14ac:dyDescent="0.25">
      <c r="A1022">
        <f>ROW()</f>
        <v>1022</v>
      </c>
      <c r="B1022" t="s">
        <v>1890</v>
      </c>
      <c r="C1022" t="s">
        <v>75</v>
      </c>
    </row>
    <row r="1023" spans="1:3" x14ac:dyDescent="0.25">
      <c r="A1023">
        <f>ROW()</f>
        <v>1023</v>
      </c>
      <c r="B1023" t="s">
        <v>1891</v>
      </c>
      <c r="C1023" t="s">
        <v>84</v>
      </c>
    </row>
    <row r="1024" spans="1:3" x14ac:dyDescent="0.25">
      <c r="A1024">
        <f>ROW()</f>
        <v>1024</v>
      </c>
      <c r="B1024" t="s">
        <v>1892</v>
      </c>
      <c r="C1024" t="s">
        <v>70</v>
      </c>
    </row>
    <row r="1025" spans="1:3" x14ac:dyDescent="0.25">
      <c r="A1025">
        <f>ROW()</f>
        <v>1025</v>
      </c>
      <c r="B1025" t="s">
        <v>1893</v>
      </c>
      <c r="C1025" t="s">
        <v>85</v>
      </c>
    </row>
    <row r="1026" spans="1:3" x14ac:dyDescent="0.25">
      <c r="A1026">
        <f>ROW()</f>
        <v>1026</v>
      </c>
      <c r="B1026" t="s">
        <v>1895</v>
      </c>
      <c r="C1026" t="s">
        <v>71</v>
      </c>
    </row>
    <row r="1027" spans="1:3" x14ac:dyDescent="0.25">
      <c r="A1027">
        <f>ROW()</f>
        <v>1027</v>
      </c>
      <c r="B1027" t="s">
        <v>1901</v>
      </c>
      <c r="C1027" t="s">
        <v>56</v>
      </c>
    </row>
    <row r="1028" spans="1:3" x14ac:dyDescent="0.25">
      <c r="A1028">
        <f>ROW()</f>
        <v>1028</v>
      </c>
      <c r="B1028" t="s">
        <v>1806</v>
      </c>
      <c r="C1028" t="s">
        <v>63</v>
      </c>
    </row>
    <row r="1029" spans="1:3" x14ac:dyDescent="0.25">
      <c r="A1029">
        <f>ROW()</f>
        <v>1029</v>
      </c>
      <c r="B1029" t="s">
        <v>2</v>
      </c>
      <c r="C1029" t="s">
        <v>2</v>
      </c>
    </row>
    <row r="1030" spans="1:3" x14ac:dyDescent="0.25">
      <c r="A1030">
        <f>ROW()</f>
        <v>1030</v>
      </c>
      <c r="B1030" t="s">
        <v>2</v>
      </c>
      <c r="C1030" t="s">
        <v>2</v>
      </c>
    </row>
    <row r="1031" spans="1:3" x14ac:dyDescent="0.25">
      <c r="A1031">
        <f>ROW()</f>
        <v>1031</v>
      </c>
      <c r="B1031" t="s">
        <v>234</v>
      </c>
      <c r="C1031" t="s">
        <v>2</v>
      </c>
    </row>
    <row r="1032" spans="1:3" x14ac:dyDescent="0.25">
      <c r="A1032">
        <f>ROW()</f>
        <v>1032</v>
      </c>
      <c r="B1032" t="s">
        <v>2</v>
      </c>
      <c r="C1032" t="s">
        <v>2</v>
      </c>
    </row>
    <row r="1033" spans="1:3" x14ac:dyDescent="0.25">
      <c r="A1033">
        <f>ROW()</f>
        <v>1033</v>
      </c>
      <c r="B1033" t="s">
        <v>3567</v>
      </c>
      <c r="C1033" t="s">
        <v>2</v>
      </c>
    </row>
    <row r="1034" spans="1:3" x14ac:dyDescent="0.25">
      <c r="A1034">
        <f>ROW()</f>
        <v>1034</v>
      </c>
      <c r="B1034" t="s">
        <v>52</v>
      </c>
      <c r="C1034" t="s">
        <v>2</v>
      </c>
    </row>
    <row r="1035" spans="1:3" x14ac:dyDescent="0.25">
      <c r="A1035">
        <f>ROW()</f>
        <v>1035</v>
      </c>
      <c r="B1035" t="s">
        <v>1843</v>
      </c>
      <c r="C1035" t="s">
        <v>235</v>
      </c>
    </row>
    <row r="1036" spans="1:3" x14ac:dyDescent="0.25">
      <c r="A1036">
        <f>ROW()</f>
        <v>1036</v>
      </c>
      <c r="B1036" t="s">
        <v>1844</v>
      </c>
      <c r="C1036" t="s">
        <v>55</v>
      </c>
    </row>
    <row r="1037" spans="1:3" x14ac:dyDescent="0.25">
      <c r="A1037">
        <f>ROW()</f>
        <v>1037</v>
      </c>
      <c r="B1037" t="s">
        <v>1845</v>
      </c>
      <c r="C1037" t="s">
        <v>55</v>
      </c>
    </row>
    <row r="1038" spans="1:3" x14ac:dyDescent="0.25">
      <c r="A1038">
        <f>ROW()</f>
        <v>1038</v>
      </c>
      <c r="B1038" t="s">
        <v>1846</v>
      </c>
      <c r="C1038" t="s">
        <v>236</v>
      </c>
    </row>
    <row r="1039" spans="1:3" x14ac:dyDescent="0.25">
      <c r="A1039">
        <f>ROW()</f>
        <v>1039</v>
      </c>
      <c r="B1039" t="s">
        <v>1847</v>
      </c>
      <c r="C1039" t="s">
        <v>237</v>
      </c>
    </row>
    <row r="1040" spans="1:3" x14ac:dyDescent="0.25">
      <c r="A1040">
        <f>ROW()</f>
        <v>1040</v>
      </c>
      <c r="B1040" t="s">
        <v>1848</v>
      </c>
      <c r="C1040" t="s">
        <v>59</v>
      </c>
    </row>
    <row r="1041" spans="1:3" x14ac:dyDescent="0.25">
      <c r="A1041">
        <f>ROW()</f>
        <v>1041</v>
      </c>
      <c r="B1041" t="s">
        <v>1849</v>
      </c>
      <c r="C1041" t="s">
        <v>60</v>
      </c>
    </row>
    <row r="1042" spans="1:3" x14ac:dyDescent="0.25">
      <c r="A1042">
        <f>ROW()</f>
        <v>1042</v>
      </c>
      <c r="B1042" t="s">
        <v>1850</v>
      </c>
      <c r="C1042" t="s">
        <v>102</v>
      </c>
    </row>
    <row r="1043" spans="1:3" x14ac:dyDescent="0.25">
      <c r="A1043">
        <f>ROW()</f>
        <v>1043</v>
      </c>
      <c r="B1043" t="s">
        <v>1851</v>
      </c>
      <c r="C1043" t="s">
        <v>56</v>
      </c>
    </row>
    <row r="1044" spans="1:3" x14ac:dyDescent="0.25">
      <c r="A1044">
        <f>ROW()</f>
        <v>1044</v>
      </c>
      <c r="B1044" t="s">
        <v>1852</v>
      </c>
      <c r="C1044" t="s">
        <v>56</v>
      </c>
    </row>
    <row r="1045" spans="1:3" x14ac:dyDescent="0.25">
      <c r="A1045">
        <f>ROW()</f>
        <v>1045</v>
      </c>
      <c r="B1045" t="s">
        <v>1853</v>
      </c>
      <c r="C1045" t="s">
        <v>56</v>
      </c>
    </row>
    <row r="1046" spans="1:3" x14ac:dyDescent="0.25">
      <c r="A1046">
        <f>ROW()</f>
        <v>1046</v>
      </c>
      <c r="B1046" t="s">
        <v>1854</v>
      </c>
      <c r="C1046" t="s">
        <v>238</v>
      </c>
    </row>
    <row r="1047" spans="1:3" x14ac:dyDescent="0.25">
      <c r="A1047">
        <f>ROW()</f>
        <v>1047</v>
      </c>
      <c r="B1047" t="s">
        <v>1857</v>
      </c>
      <c r="C1047" t="s">
        <v>65</v>
      </c>
    </row>
    <row r="1048" spans="1:3" x14ac:dyDescent="0.25">
      <c r="A1048">
        <f>ROW()</f>
        <v>1048</v>
      </c>
      <c r="B1048" t="s">
        <v>1858</v>
      </c>
      <c r="C1048" t="s">
        <v>56</v>
      </c>
    </row>
    <row r="1049" spans="1:3" x14ac:dyDescent="0.25">
      <c r="A1049">
        <f>ROW()</f>
        <v>1049</v>
      </c>
      <c r="B1049" t="s">
        <v>1896</v>
      </c>
      <c r="C1049" t="s">
        <v>65</v>
      </c>
    </row>
    <row r="1050" spans="1:3" x14ac:dyDescent="0.25">
      <c r="A1050">
        <f>ROW()</f>
        <v>1050</v>
      </c>
      <c r="B1050" t="s">
        <v>1859</v>
      </c>
      <c r="C1050" t="s">
        <v>63</v>
      </c>
    </row>
    <row r="1051" spans="1:3" x14ac:dyDescent="0.25">
      <c r="A1051">
        <f>ROW()</f>
        <v>1051</v>
      </c>
      <c r="B1051" t="s">
        <v>1860</v>
      </c>
      <c r="C1051" t="s">
        <v>73</v>
      </c>
    </row>
    <row r="1052" spans="1:3" x14ac:dyDescent="0.25">
      <c r="A1052">
        <f>ROW()</f>
        <v>1052</v>
      </c>
      <c r="B1052" t="s">
        <v>1861</v>
      </c>
      <c r="C1052" t="s">
        <v>63</v>
      </c>
    </row>
    <row r="1053" spans="1:3" x14ac:dyDescent="0.25">
      <c r="A1053">
        <f>ROW()</f>
        <v>1053</v>
      </c>
      <c r="B1053" t="s">
        <v>1862</v>
      </c>
      <c r="C1053" t="s">
        <v>56</v>
      </c>
    </row>
    <row r="1054" spans="1:3" x14ac:dyDescent="0.25">
      <c r="A1054">
        <f>ROW()</f>
        <v>1054</v>
      </c>
      <c r="B1054" t="s">
        <v>1863</v>
      </c>
      <c r="C1054" t="s">
        <v>139</v>
      </c>
    </row>
    <row r="1055" spans="1:3" x14ac:dyDescent="0.25">
      <c r="A1055">
        <f>ROW()</f>
        <v>1055</v>
      </c>
      <c r="B1055" t="s">
        <v>1864</v>
      </c>
      <c r="C1055" t="s">
        <v>239</v>
      </c>
    </row>
    <row r="1056" spans="1:3" x14ac:dyDescent="0.25">
      <c r="A1056">
        <f>ROW()</f>
        <v>1056</v>
      </c>
      <c r="B1056" t="s">
        <v>1865</v>
      </c>
      <c r="C1056" t="s">
        <v>105</v>
      </c>
    </row>
    <row r="1057" spans="1:3" x14ac:dyDescent="0.25">
      <c r="A1057">
        <f>ROW()</f>
        <v>1057</v>
      </c>
      <c r="B1057" t="s">
        <v>1866</v>
      </c>
      <c r="C1057" t="s">
        <v>139</v>
      </c>
    </row>
    <row r="1058" spans="1:3" x14ac:dyDescent="0.25">
      <c r="A1058">
        <f>ROW()</f>
        <v>1058</v>
      </c>
      <c r="B1058" t="s">
        <v>1867</v>
      </c>
      <c r="C1058" t="s">
        <v>63</v>
      </c>
    </row>
    <row r="1059" spans="1:3" x14ac:dyDescent="0.25">
      <c r="A1059">
        <f>ROW()</f>
        <v>1059</v>
      </c>
      <c r="B1059" t="s">
        <v>1868</v>
      </c>
      <c r="C1059" t="s">
        <v>71</v>
      </c>
    </row>
    <row r="1060" spans="1:3" x14ac:dyDescent="0.25">
      <c r="A1060">
        <f>ROW()</f>
        <v>1060</v>
      </c>
      <c r="B1060" t="s">
        <v>1869</v>
      </c>
      <c r="C1060" t="s">
        <v>71</v>
      </c>
    </row>
    <row r="1061" spans="1:3" x14ac:dyDescent="0.25">
      <c r="A1061">
        <f>ROW()</f>
        <v>1061</v>
      </c>
      <c r="B1061" t="s">
        <v>1870</v>
      </c>
      <c r="C1061" t="s">
        <v>71</v>
      </c>
    </row>
    <row r="1062" spans="1:3" x14ac:dyDescent="0.25">
      <c r="A1062">
        <f>ROW()</f>
        <v>1062</v>
      </c>
      <c r="B1062" t="s">
        <v>1871</v>
      </c>
      <c r="C1062" t="s">
        <v>56</v>
      </c>
    </row>
    <row r="1063" spans="1:3" x14ac:dyDescent="0.25">
      <c r="A1063">
        <f>ROW()</f>
        <v>1063</v>
      </c>
      <c r="B1063" t="s">
        <v>1905</v>
      </c>
      <c r="C1063" t="s">
        <v>56</v>
      </c>
    </row>
    <row r="1064" spans="1:3" x14ac:dyDescent="0.25">
      <c r="A1064">
        <f>ROW()</f>
        <v>1064</v>
      </c>
      <c r="B1064" t="s">
        <v>1872</v>
      </c>
      <c r="C1064" t="s">
        <v>72</v>
      </c>
    </row>
    <row r="1065" spans="1:3" x14ac:dyDescent="0.25">
      <c r="A1065">
        <f>ROW()</f>
        <v>1065</v>
      </c>
      <c r="B1065" t="s">
        <v>1906</v>
      </c>
      <c r="C1065" t="s">
        <v>72</v>
      </c>
    </row>
    <row r="1066" spans="1:3" x14ac:dyDescent="0.25">
      <c r="A1066">
        <f>ROW()</f>
        <v>1066</v>
      </c>
      <c r="B1066" t="s">
        <v>1873</v>
      </c>
      <c r="C1066" t="s">
        <v>56</v>
      </c>
    </row>
    <row r="1067" spans="1:3" x14ac:dyDescent="0.25">
      <c r="A1067">
        <f>ROW()</f>
        <v>1067</v>
      </c>
      <c r="B1067" t="s">
        <v>1907</v>
      </c>
      <c r="C1067" t="s">
        <v>240</v>
      </c>
    </row>
    <row r="1068" spans="1:3" x14ac:dyDescent="0.25">
      <c r="A1068">
        <f>ROW()</f>
        <v>1068</v>
      </c>
      <c r="B1068" t="s">
        <v>1874</v>
      </c>
      <c r="C1068" t="s">
        <v>73</v>
      </c>
    </row>
    <row r="1069" spans="1:3" x14ac:dyDescent="0.25">
      <c r="A1069">
        <f>ROW()</f>
        <v>1069</v>
      </c>
      <c r="B1069" t="s">
        <v>1875</v>
      </c>
      <c r="C1069" t="s">
        <v>77</v>
      </c>
    </row>
    <row r="1070" spans="1:3" x14ac:dyDescent="0.25">
      <c r="A1070">
        <f>ROW()</f>
        <v>1070</v>
      </c>
      <c r="B1070" t="s">
        <v>1909</v>
      </c>
      <c r="C1070" t="s">
        <v>77</v>
      </c>
    </row>
    <row r="1071" spans="1:3" x14ac:dyDescent="0.25">
      <c r="A1071">
        <f>ROW()</f>
        <v>1071</v>
      </c>
      <c r="B1071" t="s">
        <v>1876</v>
      </c>
      <c r="C1071" t="s">
        <v>135</v>
      </c>
    </row>
    <row r="1072" spans="1:3" x14ac:dyDescent="0.25">
      <c r="A1072">
        <f>ROW()</f>
        <v>1072</v>
      </c>
      <c r="B1072" t="s">
        <v>1910</v>
      </c>
      <c r="C1072" t="s">
        <v>135</v>
      </c>
    </row>
    <row r="1073" spans="1:3" x14ac:dyDescent="0.25">
      <c r="A1073">
        <f>ROW()</f>
        <v>1073</v>
      </c>
      <c r="B1073" t="s">
        <v>1877</v>
      </c>
      <c r="C1073" t="s">
        <v>76</v>
      </c>
    </row>
    <row r="1074" spans="1:3" x14ac:dyDescent="0.25">
      <c r="A1074">
        <f>ROW()</f>
        <v>1074</v>
      </c>
      <c r="B1074" t="s">
        <v>1911</v>
      </c>
      <c r="C1074" t="s">
        <v>76</v>
      </c>
    </row>
    <row r="1075" spans="1:3" x14ac:dyDescent="0.25">
      <c r="A1075">
        <f>ROW()</f>
        <v>1075</v>
      </c>
      <c r="B1075" t="s">
        <v>1878</v>
      </c>
      <c r="C1075" t="s">
        <v>56</v>
      </c>
    </row>
    <row r="1076" spans="1:3" x14ac:dyDescent="0.25">
      <c r="A1076">
        <f>ROW()</f>
        <v>1076</v>
      </c>
      <c r="B1076" t="s">
        <v>1923</v>
      </c>
      <c r="C1076" t="s">
        <v>63</v>
      </c>
    </row>
    <row r="1077" spans="1:3" x14ac:dyDescent="0.25">
      <c r="A1077">
        <f>ROW()</f>
        <v>1077</v>
      </c>
      <c r="B1077" t="s">
        <v>1879</v>
      </c>
      <c r="C1077" t="s">
        <v>76</v>
      </c>
    </row>
    <row r="1078" spans="1:3" x14ac:dyDescent="0.25">
      <c r="A1078">
        <f>ROW()</f>
        <v>1078</v>
      </c>
      <c r="B1078" t="s">
        <v>1912</v>
      </c>
      <c r="C1078" t="s">
        <v>124</v>
      </c>
    </row>
    <row r="1079" spans="1:3" x14ac:dyDescent="0.25">
      <c r="A1079">
        <f>ROW()</f>
        <v>1079</v>
      </c>
      <c r="B1079" t="s">
        <v>1880</v>
      </c>
      <c r="C1079" t="s">
        <v>93</v>
      </c>
    </row>
    <row r="1080" spans="1:3" x14ac:dyDescent="0.25">
      <c r="A1080">
        <f>ROW()</f>
        <v>1080</v>
      </c>
      <c r="B1080" t="s">
        <v>1882</v>
      </c>
      <c r="C1080" t="s">
        <v>109</v>
      </c>
    </row>
    <row r="1081" spans="1:3" x14ac:dyDescent="0.25">
      <c r="A1081">
        <f>ROW()</f>
        <v>1081</v>
      </c>
      <c r="B1081" t="s">
        <v>1913</v>
      </c>
      <c r="C1081" t="s">
        <v>109</v>
      </c>
    </row>
    <row r="1082" spans="1:3" x14ac:dyDescent="0.25">
      <c r="A1082">
        <f>ROW()</f>
        <v>1082</v>
      </c>
      <c r="B1082" t="s">
        <v>1893</v>
      </c>
      <c r="C1082" t="s">
        <v>110</v>
      </c>
    </row>
    <row r="1083" spans="1:3" x14ac:dyDescent="0.25">
      <c r="A1083">
        <f>ROW()</f>
        <v>1083</v>
      </c>
      <c r="B1083" t="s">
        <v>1914</v>
      </c>
      <c r="C1083" t="s">
        <v>110</v>
      </c>
    </row>
    <row r="1084" spans="1:3" x14ac:dyDescent="0.25">
      <c r="A1084">
        <f>ROW()</f>
        <v>1084</v>
      </c>
      <c r="B1084" t="s">
        <v>1883</v>
      </c>
      <c r="C1084" t="s">
        <v>79</v>
      </c>
    </row>
    <row r="1085" spans="1:3" x14ac:dyDescent="0.25">
      <c r="A1085">
        <f>ROW()</f>
        <v>1085</v>
      </c>
      <c r="B1085" t="s">
        <v>1915</v>
      </c>
      <c r="C1085" t="s">
        <v>111</v>
      </c>
    </row>
    <row r="1086" spans="1:3" x14ac:dyDescent="0.25">
      <c r="A1086">
        <f>ROW()</f>
        <v>1086</v>
      </c>
      <c r="B1086" t="s">
        <v>1884</v>
      </c>
      <c r="C1086" t="s">
        <v>82</v>
      </c>
    </row>
    <row r="1087" spans="1:3" x14ac:dyDescent="0.25">
      <c r="A1087">
        <f>ROW()</f>
        <v>1087</v>
      </c>
      <c r="B1087" t="s">
        <v>1885</v>
      </c>
      <c r="C1087" t="s">
        <v>84</v>
      </c>
    </row>
    <row r="1088" spans="1:3" x14ac:dyDescent="0.25">
      <c r="A1088">
        <f>ROW()</f>
        <v>1088</v>
      </c>
      <c r="B1088" t="s">
        <v>1886</v>
      </c>
      <c r="C1088" t="s">
        <v>133</v>
      </c>
    </row>
    <row r="1089" spans="1:3" x14ac:dyDescent="0.25">
      <c r="A1089">
        <f>ROW()</f>
        <v>1089</v>
      </c>
      <c r="B1089" t="s">
        <v>1888</v>
      </c>
      <c r="C1089" t="s">
        <v>56</v>
      </c>
    </row>
    <row r="1090" spans="1:3" x14ac:dyDescent="0.25">
      <c r="A1090">
        <f>ROW()</f>
        <v>1090</v>
      </c>
      <c r="B1090" t="s">
        <v>1889</v>
      </c>
      <c r="C1090" t="s">
        <v>55</v>
      </c>
    </row>
    <row r="1091" spans="1:3" x14ac:dyDescent="0.25">
      <c r="A1091">
        <f>ROW()</f>
        <v>1091</v>
      </c>
      <c r="B1091" t="s">
        <v>1890</v>
      </c>
      <c r="C1091" t="s">
        <v>74</v>
      </c>
    </row>
    <row r="1092" spans="1:3" x14ac:dyDescent="0.25">
      <c r="A1092">
        <f>ROW()</f>
        <v>1092</v>
      </c>
      <c r="B1092" t="s">
        <v>1891</v>
      </c>
      <c r="C1092" t="s">
        <v>74</v>
      </c>
    </row>
    <row r="1093" spans="1:3" x14ac:dyDescent="0.25">
      <c r="A1093">
        <f>ROW()</f>
        <v>1093</v>
      </c>
      <c r="B1093" t="s">
        <v>1892</v>
      </c>
      <c r="C1093" t="s">
        <v>56</v>
      </c>
    </row>
    <row r="1094" spans="1:3" x14ac:dyDescent="0.25">
      <c r="A1094">
        <f>ROW()</f>
        <v>1094</v>
      </c>
      <c r="B1094" t="s">
        <v>1897</v>
      </c>
      <c r="C1094" t="s">
        <v>210</v>
      </c>
    </row>
    <row r="1095" spans="1:3" x14ac:dyDescent="0.25">
      <c r="A1095">
        <f>ROW()</f>
        <v>1095</v>
      </c>
      <c r="B1095" t="s">
        <v>1924</v>
      </c>
      <c r="C1095" t="s">
        <v>83</v>
      </c>
    </row>
    <row r="1096" spans="1:3" x14ac:dyDescent="0.25">
      <c r="A1096">
        <f>ROW()</f>
        <v>1096</v>
      </c>
      <c r="B1096" t="s">
        <v>1898</v>
      </c>
      <c r="C1096" t="s">
        <v>113</v>
      </c>
    </row>
    <row r="1097" spans="1:3" x14ac:dyDescent="0.25">
      <c r="A1097">
        <f>ROW()</f>
        <v>1097</v>
      </c>
      <c r="B1097" t="s">
        <v>1926</v>
      </c>
      <c r="C1097" t="s">
        <v>168</v>
      </c>
    </row>
    <row r="1098" spans="1:3" x14ac:dyDescent="0.25">
      <c r="A1098">
        <f>ROW()</f>
        <v>1098</v>
      </c>
      <c r="B1098" t="s">
        <v>1895</v>
      </c>
      <c r="C1098" t="s">
        <v>71</v>
      </c>
    </row>
    <row r="1099" spans="1:3" x14ac:dyDescent="0.25">
      <c r="A1099">
        <f>ROW()</f>
        <v>1099</v>
      </c>
      <c r="B1099" t="s">
        <v>1806</v>
      </c>
      <c r="C1099" t="s">
        <v>63</v>
      </c>
    </row>
    <row r="1100" spans="1:3" x14ac:dyDescent="0.25">
      <c r="A1100">
        <f>ROW()</f>
        <v>1100</v>
      </c>
      <c r="B1100" t="s">
        <v>2</v>
      </c>
      <c r="C1100" t="s">
        <v>2</v>
      </c>
    </row>
    <row r="1101" spans="1:3" x14ac:dyDescent="0.25">
      <c r="A1101">
        <f>ROW()</f>
        <v>1101</v>
      </c>
      <c r="B1101" t="s">
        <v>3568</v>
      </c>
      <c r="C1101" t="s">
        <v>2</v>
      </c>
    </row>
    <row r="1102" spans="1:3" x14ac:dyDescent="0.25">
      <c r="A1102">
        <f>ROW()</f>
        <v>1102</v>
      </c>
      <c r="B1102" t="s">
        <v>52</v>
      </c>
      <c r="C1102" t="s">
        <v>2</v>
      </c>
    </row>
    <row r="1103" spans="1:3" x14ac:dyDescent="0.25">
      <c r="A1103">
        <f>ROW()</f>
        <v>1103</v>
      </c>
      <c r="B1103" t="s">
        <v>1843</v>
      </c>
      <c r="C1103" t="s">
        <v>241</v>
      </c>
    </row>
    <row r="1104" spans="1:3" x14ac:dyDescent="0.25">
      <c r="A1104">
        <f>ROW()</f>
        <v>1104</v>
      </c>
      <c r="B1104" t="s">
        <v>1844</v>
      </c>
      <c r="C1104" t="s">
        <v>55</v>
      </c>
    </row>
    <row r="1105" spans="1:3" x14ac:dyDescent="0.25">
      <c r="A1105">
        <f>ROW()</f>
        <v>1105</v>
      </c>
      <c r="B1105" t="s">
        <v>1845</v>
      </c>
      <c r="C1105" t="s">
        <v>55</v>
      </c>
    </row>
    <row r="1106" spans="1:3" x14ac:dyDescent="0.25">
      <c r="A1106">
        <f>ROW()</f>
        <v>1106</v>
      </c>
      <c r="B1106" t="s">
        <v>1846</v>
      </c>
      <c r="C1106" t="s">
        <v>236</v>
      </c>
    </row>
    <row r="1107" spans="1:3" x14ac:dyDescent="0.25">
      <c r="A1107">
        <f>ROW()</f>
        <v>1107</v>
      </c>
      <c r="B1107" t="s">
        <v>1847</v>
      </c>
      <c r="C1107" t="s">
        <v>242</v>
      </c>
    </row>
    <row r="1108" spans="1:3" x14ac:dyDescent="0.25">
      <c r="A1108">
        <f>ROW()</f>
        <v>1108</v>
      </c>
      <c r="B1108" t="s">
        <v>1848</v>
      </c>
      <c r="C1108" t="s">
        <v>59</v>
      </c>
    </row>
    <row r="1109" spans="1:3" x14ac:dyDescent="0.25">
      <c r="A1109">
        <f>ROW()</f>
        <v>1109</v>
      </c>
      <c r="B1109" t="s">
        <v>1849</v>
      </c>
      <c r="C1109" t="s">
        <v>60</v>
      </c>
    </row>
    <row r="1110" spans="1:3" x14ac:dyDescent="0.25">
      <c r="A1110">
        <f>ROW()</f>
        <v>1110</v>
      </c>
      <c r="B1110" t="s">
        <v>1850</v>
      </c>
      <c r="C1110" t="s">
        <v>102</v>
      </c>
    </row>
    <row r="1111" spans="1:3" x14ac:dyDescent="0.25">
      <c r="A1111">
        <f>ROW()</f>
        <v>1111</v>
      </c>
      <c r="B1111" t="s">
        <v>1851</v>
      </c>
      <c r="C1111" t="s">
        <v>56</v>
      </c>
    </row>
    <row r="1112" spans="1:3" x14ac:dyDescent="0.25">
      <c r="A1112">
        <f>ROW()</f>
        <v>1112</v>
      </c>
      <c r="B1112" t="s">
        <v>1852</v>
      </c>
      <c r="C1112" t="s">
        <v>56</v>
      </c>
    </row>
    <row r="1113" spans="1:3" x14ac:dyDescent="0.25">
      <c r="A1113">
        <f>ROW()</f>
        <v>1113</v>
      </c>
      <c r="B1113" t="s">
        <v>1853</v>
      </c>
      <c r="C1113" t="s">
        <v>56</v>
      </c>
    </row>
    <row r="1114" spans="1:3" x14ac:dyDescent="0.25">
      <c r="A1114">
        <f>ROW()</f>
        <v>1114</v>
      </c>
      <c r="B1114" t="s">
        <v>1854</v>
      </c>
      <c r="C1114" t="s">
        <v>243</v>
      </c>
    </row>
    <row r="1115" spans="1:3" x14ac:dyDescent="0.25">
      <c r="A1115">
        <f>ROW()</f>
        <v>1115</v>
      </c>
      <c r="B1115" t="s">
        <v>1857</v>
      </c>
      <c r="C1115" t="s">
        <v>65</v>
      </c>
    </row>
    <row r="1116" spans="1:3" x14ac:dyDescent="0.25">
      <c r="A1116">
        <f>ROW()</f>
        <v>1116</v>
      </c>
      <c r="B1116" t="s">
        <v>1858</v>
      </c>
      <c r="C1116" t="s">
        <v>56</v>
      </c>
    </row>
    <row r="1117" spans="1:3" x14ac:dyDescent="0.25">
      <c r="A1117">
        <f>ROW()</f>
        <v>1117</v>
      </c>
      <c r="B1117" t="s">
        <v>1896</v>
      </c>
      <c r="C1117" t="s">
        <v>65</v>
      </c>
    </row>
    <row r="1118" spans="1:3" x14ac:dyDescent="0.25">
      <c r="A1118">
        <f>ROW()</f>
        <v>1118</v>
      </c>
      <c r="B1118" t="s">
        <v>1859</v>
      </c>
      <c r="C1118" t="s">
        <v>63</v>
      </c>
    </row>
    <row r="1119" spans="1:3" x14ac:dyDescent="0.25">
      <c r="A1119">
        <f>ROW()</f>
        <v>1119</v>
      </c>
      <c r="B1119" t="s">
        <v>1860</v>
      </c>
      <c r="C1119" t="s">
        <v>73</v>
      </c>
    </row>
    <row r="1120" spans="1:3" x14ac:dyDescent="0.25">
      <c r="A1120">
        <f>ROW()</f>
        <v>1120</v>
      </c>
      <c r="B1120" t="s">
        <v>1861</v>
      </c>
      <c r="C1120" t="s">
        <v>63</v>
      </c>
    </row>
    <row r="1121" spans="1:3" x14ac:dyDescent="0.25">
      <c r="A1121">
        <f>ROW()</f>
        <v>1121</v>
      </c>
      <c r="B1121" t="s">
        <v>1862</v>
      </c>
      <c r="C1121" t="s">
        <v>56</v>
      </c>
    </row>
    <row r="1122" spans="1:3" x14ac:dyDescent="0.25">
      <c r="A1122">
        <f>ROW()</f>
        <v>1122</v>
      </c>
      <c r="B1122" t="s">
        <v>1863</v>
      </c>
      <c r="C1122" t="s">
        <v>139</v>
      </c>
    </row>
    <row r="1123" spans="1:3" x14ac:dyDescent="0.25">
      <c r="A1123">
        <f>ROW()</f>
        <v>1123</v>
      </c>
      <c r="B1123" t="s">
        <v>1864</v>
      </c>
      <c r="C1123" t="s">
        <v>239</v>
      </c>
    </row>
    <row r="1124" spans="1:3" x14ac:dyDescent="0.25">
      <c r="A1124">
        <f>ROW()</f>
        <v>1124</v>
      </c>
      <c r="B1124" t="s">
        <v>1865</v>
      </c>
      <c r="C1124" t="s">
        <v>105</v>
      </c>
    </row>
    <row r="1125" spans="1:3" x14ac:dyDescent="0.25">
      <c r="A1125">
        <f>ROW()</f>
        <v>1125</v>
      </c>
      <c r="B1125" t="s">
        <v>1866</v>
      </c>
      <c r="C1125" t="s">
        <v>139</v>
      </c>
    </row>
    <row r="1126" spans="1:3" x14ac:dyDescent="0.25">
      <c r="A1126">
        <f>ROW()</f>
        <v>1126</v>
      </c>
      <c r="B1126" t="s">
        <v>1867</v>
      </c>
      <c r="C1126" t="s">
        <v>63</v>
      </c>
    </row>
    <row r="1127" spans="1:3" x14ac:dyDescent="0.25">
      <c r="A1127">
        <f>ROW()</f>
        <v>1127</v>
      </c>
      <c r="B1127" t="s">
        <v>1868</v>
      </c>
      <c r="C1127" t="s">
        <v>71</v>
      </c>
    </row>
    <row r="1128" spans="1:3" x14ac:dyDescent="0.25">
      <c r="A1128">
        <f>ROW()</f>
        <v>1128</v>
      </c>
      <c r="B1128" t="s">
        <v>1869</v>
      </c>
      <c r="C1128" t="s">
        <v>71</v>
      </c>
    </row>
    <row r="1129" spans="1:3" x14ac:dyDescent="0.25">
      <c r="A1129">
        <f>ROW()</f>
        <v>1129</v>
      </c>
      <c r="B1129" t="s">
        <v>1870</v>
      </c>
      <c r="C1129" t="s">
        <v>71</v>
      </c>
    </row>
    <row r="1130" spans="1:3" x14ac:dyDescent="0.25">
      <c r="A1130">
        <f>ROW()</f>
        <v>1130</v>
      </c>
      <c r="B1130" t="s">
        <v>1871</v>
      </c>
      <c r="C1130" t="s">
        <v>56</v>
      </c>
    </row>
    <row r="1131" spans="1:3" x14ac:dyDescent="0.25">
      <c r="A1131">
        <f>ROW()</f>
        <v>1131</v>
      </c>
      <c r="B1131" t="s">
        <v>1905</v>
      </c>
      <c r="C1131" t="s">
        <v>56</v>
      </c>
    </row>
    <row r="1132" spans="1:3" x14ac:dyDescent="0.25">
      <c r="A1132">
        <f>ROW()</f>
        <v>1132</v>
      </c>
      <c r="B1132" t="s">
        <v>1872</v>
      </c>
      <c r="C1132" t="s">
        <v>72</v>
      </c>
    </row>
    <row r="1133" spans="1:3" x14ac:dyDescent="0.25">
      <c r="A1133">
        <f>ROW()</f>
        <v>1133</v>
      </c>
      <c r="B1133" t="s">
        <v>1906</v>
      </c>
      <c r="C1133" t="s">
        <v>72</v>
      </c>
    </row>
    <row r="1134" spans="1:3" x14ac:dyDescent="0.25">
      <c r="A1134">
        <f>ROW()</f>
        <v>1134</v>
      </c>
      <c r="B1134" t="s">
        <v>1873</v>
      </c>
      <c r="C1134" t="s">
        <v>56</v>
      </c>
    </row>
    <row r="1135" spans="1:3" x14ac:dyDescent="0.25">
      <c r="A1135">
        <f>ROW()</f>
        <v>1135</v>
      </c>
      <c r="B1135" t="s">
        <v>1907</v>
      </c>
      <c r="C1135" t="s">
        <v>240</v>
      </c>
    </row>
    <row r="1136" spans="1:3" x14ac:dyDescent="0.25">
      <c r="A1136">
        <f>ROW()</f>
        <v>1136</v>
      </c>
      <c r="B1136" t="s">
        <v>1874</v>
      </c>
      <c r="C1136" t="s">
        <v>73</v>
      </c>
    </row>
    <row r="1137" spans="1:3" x14ac:dyDescent="0.25">
      <c r="A1137">
        <f>ROW()</f>
        <v>1137</v>
      </c>
      <c r="B1137" t="s">
        <v>1875</v>
      </c>
      <c r="C1137" t="s">
        <v>113</v>
      </c>
    </row>
    <row r="1138" spans="1:3" x14ac:dyDescent="0.25">
      <c r="A1138">
        <f>ROW()</f>
        <v>1138</v>
      </c>
      <c r="B1138" t="s">
        <v>1909</v>
      </c>
      <c r="C1138" t="s">
        <v>113</v>
      </c>
    </row>
    <row r="1139" spans="1:3" x14ac:dyDescent="0.25">
      <c r="A1139">
        <f>ROW()</f>
        <v>1139</v>
      </c>
      <c r="B1139" t="s">
        <v>1876</v>
      </c>
      <c r="C1139" t="s">
        <v>733</v>
      </c>
    </row>
    <row r="1140" spans="1:3" x14ac:dyDescent="0.25">
      <c r="A1140">
        <f>ROW()</f>
        <v>1140</v>
      </c>
      <c r="B1140" t="s">
        <v>1910</v>
      </c>
      <c r="C1140" t="s">
        <v>733</v>
      </c>
    </row>
    <row r="1141" spans="1:3" x14ac:dyDescent="0.25">
      <c r="A1141">
        <f>ROW()</f>
        <v>1141</v>
      </c>
      <c r="B1141" t="s">
        <v>1877</v>
      </c>
      <c r="C1141" t="s">
        <v>93</v>
      </c>
    </row>
    <row r="1142" spans="1:3" x14ac:dyDescent="0.25">
      <c r="A1142">
        <f>ROW()</f>
        <v>1142</v>
      </c>
      <c r="B1142" t="s">
        <v>1911</v>
      </c>
      <c r="C1142" t="s">
        <v>93</v>
      </c>
    </row>
    <row r="1143" spans="1:3" x14ac:dyDescent="0.25">
      <c r="A1143">
        <f>ROW()</f>
        <v>1143</v>
      </c>
      <c r="B1143" t="s">
        <v>1878</v>
      </c>
      <c r="C1143" t="s">
        <v>56</v>
      </c>
    </row>
    <row r="1144" spans="1:3" x14ac:dyDescent="0.25">
      <c r="A1144">
        <f>ROW()</f>
        <v>1144</v>
      </c>
      <c r="B1144" t="s">
        <v>1923</v>
      </c>
      <c r="C1144" t="s">
        <v>63</v>
      </c>
    </row>
    <row r="1145" spans="1:3" x14ac:dyDescent="0.25">
      <c r="A1145">
        <f>ROW()</f>
        <v>1145</v>
      </c>
      <c r="B1145" t="s">
        <v>1879</v>
      </c>
      <c r="C1145" t="s">
        <v>124</v>
      </c>
    </row>
    <row r="1146" spans="1:3" x14ac:dyDescent="0.25">
      <c r="A1146">
        <f>ROW()</f>
        <v>1146</v>
      </c>
      <c r="B1146" t="s">
        <v>1912</v>
      </c>
      <c r="C1146" t="s">
        <v>158</v>
      </c>
    </row>
    <row r="1147" spans="1:3" x14ac:dyDescent="0.25">
      <c r="A1147">
        <f>ROW()</f>
        <v>1147</v>
      </c>
      <c r="B1147" t="s">
        <v>1880</v>
      </c>
      <c r="C1147" t="s">
        <v>108</v>
      </c>
    </row>
    <row r="1148" spans="1:3" x14ac:dyDescent="0.25">
      <c r="A1148">
        <f>ROW()</f>
        <v>1148</v>
      </c>
      <c r="B1148" t="s">
        <v>1882</v>
      </c>
      <c r="C1148" t="s">
        <v>109</v>
      </c>
    </row>
    <row r="1149" spans="1:3" x14ac:dyDescent="0.25">
      <c r="A1149">
        <f>ROW()</f>
        <v>1149</v>
      </c>
      <c r="B1149" t="s">
        <v>1913</v>
      </c>
      <c r="C1149" t="s">
        <v>109</v>
      </c>
    </row>
    <row r="1150" spans="1:3" x14ac:dyDescent="0.25">
      <c r="A1150">
        <f>ROW()</f>
        <v>1150</v>
      </c>
      <c r="B1150" t="s">
        <v>1893</v>
      </c>
      <c r="C1150" t="s">
        <v>110</v>
      </c>
    </row>
    <row r="1151" spans="1:3" x14ac:dyDescent="0.25">
      <c r="A1151">
        <f>ROW()</f>
        <v>1151</v>
      </c>
      <c r="B1151" t="s">
        <v>1914</v>
      </c>
      <c r="C1151" t="s">
        <v>110</v>
      </c>
    </row>
    <row r="1152" spans="1:3" x14ac:dyDescent="0.25">
      <c r="A1152">
        <f>ROW()</f>
        <v>1152</v>
      </c>
      <c r="B1152" t="s">
        <v>1883</v>
      </c>
      <c r="C1152" t="s">
        <v>79</v>
      </c>
    </row>
    <row r="1153" spans="1:3" x14ac:dyDescent="0.25">
      <c r="A1153">
        <f>ROW()</f>
        <v>1153</v>
      </c>
      <c r="B1153" t="s">
        <v>1915</v>
      </c>
      <c r="C1153" t="s">
        <v>111</v>
      </c>
    </row>
    <row r="1154" spans="1:3" x14ac:dyDescent="0.25">
      <c r="A1154">
        <f>ROW()</f>
        <v>1154</v>
      </c>
      <c r="B1154" t="s">
        <v>1884</v>
      </c>
      <c r="C1154" t="s">
        <v>82</v>
      </c>
    </row>
    <row r="1155" spans="1:3" x14ac:dyDescent="0.25">
      <c r="A1155">
        <f>ROW()</f>
        <v>1155</v>
      </c>
      <c r="B1155" t="s">
        <v>1885</v>
      </c>
      <c r="C1155" t="s">
        <v>84</v>
      </c>
    </row>
    <row r="1156" spans="1:3" x14ac:dyDescent="0.25">
      <c r="A1156">
        <f>ROW()</f>
        <v>1156</v>
      </c>
      <c r="B1156" t="s">
        <v>1886</v>
      </c>
      <c r="C1156" t="s">
        <v>133</v>
      </c>
    </row>
    <row r="1157" spans="1:3" x14ac:dyDescent="0.25">
      <c r="A1157">
        <f>ROW()</f>
        <v>1157</v>
      </c>
      <c r="B1157" t="s">
        <v>1888</v>
      </c>
      <c r="C1157" t="s">
        <v>189</v>
      </c>
    </row>
    <row r="1158" spans="1:3" x14ac:dyDescent="0.25">
      <c r="A1158">
        <f>ROW()</f>
        <v>1158</v>
      </c>
      <c r="B1158" t="s">
        <v>1889</v>
      </c>
      <c r="C1158" t="s">
        <v>56</v>
      </c>
    </row>
    <row r="1159" spans="1:3" x14ac:dyDescent="0.25">
      <c r="A1159">
        <f>ROW()</f>
        <v>1159</v>
      </c>
      <c r="B1159" t="s">
        <v>1890</v>
      </c>
      <c r="C1159" t="s">
        <v>189</v>
      </c>
    </row>
    <row r="1160" spans="1:3" x14ac:dyDescent="0.25">
      <c r="A1160">
        <f>ROW()</f>
        <v>1160</v>
      </c>
      <c r="B1160" t="s">
        <v>1891</v>
      </c>
      <c r="C1160" t="s">
        <v>74</v>
      </c>
    </row>
    <row r="1161" spans="1:3" x14ac:dyDescent="0.25">
      <c r="A1161">
        <f>ROW()</f>
        <v>1161</v>
      </c>
      <c r="B1161" t="s">
        <v>1892</v>
      </c>
      <c r="C1161" t="s">
        <v>55</v>
      </c>
    </row>
    <row r="1162" spans="1:3" x14ac:dyDescent="0.25">
      <c r="A1162">
        <f>ROW()</f>
        <v>1162</v>
      </c>
      <c r="B1162" t="s">
        <v>1897</v>
      </c>
      <c r="C1162" t="s">
        <v>139</v>
      </c>
    </row>
    <row r="1163" spans="1:3" x14ac:dyDescent="0.25">
      <c r="A1163">
        <f>ROW()</f>
        <v>1163</v>
      </c>
      <c r="B1163" t="s">
        <v>1924</v>
      </c>
      <c r="C1163" t="s">
        <v>95</v>
      </c>
    </row>
    <row r="1164" spans="1:3" x14ac:dyDescent="0.25">
      <c r="A1164">
        <f>ROW()</f>
        <v>1164</v>
      </c>
      <c r="B1164" t="s">
        <v>1898</v>
      </c>
      <c r="C1164" t="s">
        <v>135</v>
      </c>
    </row>
    <row r="1165" spans="1:3" x14ac:dyDescent="0.25">
      <c r="A1165">
        <f>ROW()</f>
        <v>1165</v>
      </c>
      <c r="B1165" t="s">
        <v>1926</v>
      </c>
      <c r="C1165" t="s">
        <v>106</v>
      </c>
    </row>
    <row r="1166" spans="1:3" x14ac:dyDescent="0.25">
      <c r="A1166">
        <f>ROW()</f>
        <v>1166</v>
      </c>
      <c r="B1166" t="s">
        <v>1895</v>
      </c>
      <c r="C1166" t="s">
        <v>184</v>
      </c>
    </row>
    <row r="1167" spans="1:3" x14ac:dyDescent="0.25">
      <c r="A1167">
        <f>ROW()</f>
        <v>1167</v>
      </c>
      <c r="B1167" t="s">
        <v>1806</v>
      </c>
      <c r="C1167" t="s">
        <v>63</v>
      </c>
    </row>
    <row r="1168" spans="1:3" x14ac:dyDescent="0.25">
      <c r="A1168">
        <f>ROW()</f>
        <v>1168</v>
      </c>
      <c r="B1168" t="s">
        <v>2</v>
      </c>
      <c r="C1168" t="s">
        <v>2</v>
      </c>
    </row>
    <row r="1169" spans="1:3" x14ac:dyDescent="0.25">
      <c r="A1169">
        <f>ROW()</f>
        <v>1169</v>
      </c>
      <c r="B1169" t="s">
        <v>2</v>
      </c>
      <c r="C1169" t="s">
        <v>2</v>
      </c>
    </row>
    <row r="1170" spans="1:3" x14ac:dyDescent="0.25">
      <c r="A1170">
        <f>ROW()</f>
        <v>1170</v>
      </c>
      <c r="B1170" t="s">
        <v>3492</v>
      </c>
      <c r="C1170" t="s">
        <v>2</v>
      </c>
    </row>
    <row r="1171" spans="1:3" x14ac:dyDescent="0.25">
      <c r="A1171">
        <f>ROW()</f>
        <v>1171</v>
      </c>
      <c r="B1171" t="s">
        <v>2</v>
      </c>
      <c r="C1171" t="s">
        <v>2</v>
      </c>
    </row>
    <row r="1172" spans="1:3" x14ac:dyDescent="0.25">
      <c r="A1172">
        <f>ROW()</f>
        <v>1172</v>
      </c>
      <c r="B1172" t="s">
        <v>3493</v>
      </c>
      <c r="C1172" t="s">
        <v>2</v>
      </c>
    </row>
    <row r="1173" spans="1:3" x14ac:dyDescent="0.25">
      <c r="A1173">
        <f>ROW()</f>
        <v>1173</v>
      </c>
      <c r="C1173" t="s">
        <v>2</v>
      </c>
    </row>
    <row r="1174" spans="1:3" x14ac:dyDescent="0.25">
      <c r="A1174">
        <f>ROW()</f>
        <v>1174</v>
      </c>
      <c r="B1174" t="s">
        <v>3569</v>
      </c>
      <c r="C1174" t="s">
        <v>2</v>
      </c>
    </row>
    <row r="1175" spans="1:3" x14ac:dyDescent="0.25">
      <c r="A1175">
        <f>ROW()</f>
        <v>1175</v>
      </c>
      <c r="B1175" t="s">
        <v>52</v>
      </c>
      <c r="C1175" t="s">
        <v>2</v>
      </c>
    </row>
    <row r="1176" spans="1:3" x14ac:dyDescent="0.25">
      <c r="A1176">
        <f>ROW()</f>
        <v>1176</v>
      </c>
      <c r="B1176" t="s">
        <v>1843</v>
      </c>
      <c r="C1176" t="s">
        <v>3494</v>
      </c>
    </row>
    <row r="1177" spans="1:3" x14ac:dyDescent="0.25">
      <c r="A1177">
        <f>ROW()</f>
        <v>1177</v>
      </c>
      <c r="B1177" t="s">
        <v>1844</v>
      </c>
      <c r="C1177" t="s">
        <v>55</v>
      </c>
    </row>
    <row r="1178" spans="1:3" x14ac:dyDescent="0.25">
      <c r="A1178">
        <f>ROW()</f>
        <v>1178</v>
      </c>
      <c r="B1178" t="s">
        <v>1845</v>
      </c>
      <c r="C1178" t="s">
        <v>117</v>
      </c>
    </row>
    <row r="1179" spans="1:3" x14ac:dyDescent="0.25">
      <c r="A1179">
        <f>ROW()</f>
        <v>1179</v>
      </c>
      <c r="B1179" t="s">
        <v>1846</v>
      </c>
      <c r="C1179" t="s">
        <v>118</v>
      </c>
    </row>
    <row r="1180" spans="1:3" x14ac:dyDescent="0.25">
      <c r="A1180">
        <f>ROW()</f>
        <v>1180</v>
      </c>
      <c r="B1180" t="s">
        <v>1847</v>
      </c>
      <c r="C1180" t="s">
        <v>3495</v>
      </c>
    </row>
    <row r="1181" spans="1:3" x14ac:dyDescent="0.25">
      <c r="A1181">
        <f>ROW()</f>
        <v>1181</v>
      </c>
      <c r="B1181" t="s">
        <v>1848</v>
      </c>
      <c r="C1181" t="s">
        <v>59</v>
      </c>
    </row>
    <row r="1182" spans="1:3" x14ac:dyDescent="0.25">
      <c r="A1182">
        <f>ROW()</f>
        <v>1182</v>
      </c>
      <c r="B1182" t="s">
        <v>1849</v>
      </c>
      <c r="C1182" t="s">
        <v>101</v>
      </c>
    </row>
    <row r="1183" spans="1:3" x14ac:dyDescent="0.25">
      <c r="A1183">
        <f>ROW()</f>
        <v>1183</v>
      </c>
      <c r="B1183" t="s">
        <v>1850</v>
      </c>
      <c r="C1183" t="s">
        <v>102</v>
      </c>
    </row>
    <row r="1184" spans="1:3" x14ac:dyDescent="0.25">
      <c r="A1184">
        <f>ROW()</f>
        <v>1184</v>
      </c>
      <c r="B1184" t="s">
        <v>1851</v>
      </c>
      <c r="C1184" t="s">
        <v>56</v>
      </c>
    </row>
    <row r="1185" spans="1:3" x14ac:dyDescent="0.25">
      <c r="A1185">
        <f>ROW()</f>
        <v>1185</v>
      </c>
      <c r="B1185" t="s">
        <v>1852</v>
      </c>
      <c r="C1185" t="s">
        <v>56</v>
      </c>
    </row>
    <row r="1186" spans="1:3" x14ac:dyDescent="0.25">
      <c r="A1186">
        <f>ROW()</f>
        <v>1186</v>
      </c>
      <c r="B1186" t="s">
        <v>1853</v>
      </c>
      <c r="C1186" t="s">
        <v>56</v>
      </c>
    </row>
    <row r="1187" spans="1:3" x14ac:dyDescent="0.25">
      <c r="A1187">
        <f>ROW()</f>
        <v>1187</v>
      </c>
      <c r="B1187" t="s">
        <v>1854</v>
      </c>
      <c r="C1187" t="s">
        <v>710</v>
      </c>
    </row>
    <row r="1188" spans="1:3" x14ac:dyDescent="0.25">
      <c r="A1188">
        <f>ROW()</f>
        <v>1188</v>
      </c>
      <c r="B1188" t="s">
        <v>1856</v>
      </c>
      <c r="C1188" t="s">
        <v>64</v>
      </c>
    </row>
    <row r="1189" spans="1:3" x14ac:dyDescent="0.25">
      <c r="A1189">
        <f>ROW()</f>
        <v>1189</v>
      </c>
      <c r="B1189" t="s">
        <v>1857</v>
      </c>
      <c r="C1189" t="s">
        <v>65</v>
      </c>
    </row>
    <row r="1190" spans="1:3" x14ac:dyDescent="0.25">
      <c r="A1190">
        <f>ROW()</f>
        <v>1190</v>
      </c>
      <c r="B1190" t="s">
        <v>1858</v>
      </c>
      <c r="C1190" t="s">
        <v>56</v>
      </c>
    </row>
    <row r="1191" spans="1:3" x14ac:dyDescent="0.25">
      <c r="A1191">
        <f>ROW()</f>
        <v>1191</v>
      </c>
      <c r="B1191" t="s">
        <v>1896</v>
      </c>
      <c r="C1191" t="s">
        <v>65</v>
      </c>
    </row>
    <row r="1192" spans="1:3" x14ac:dyDescent="0.25">
      <c r="A1192">
        <f>ROW()</f>
        <v>1192</v>
      </c>
      <c r="B1192" t="s">
        <v>1859</v>
      </c>
      <c r="C1192" t="s">
        <v>63</v>
      </c>
    </row>
    <row r="1193" spans="1:3" x14ac:dyDescent="0.25">
      <c r="A1193">
        <f>ROW()</f>
        <v>1193</v>
      </c>
      <c r="B1193" t="s">
        <v>1860</v>
      </c>
      <c r="C1193" t="s">
        <v>73</v>
      </c>
    </row>
    <row r="1194" spans="1:3" x14ac:dyDescent="0.25">
      <c r="A1194">
        <f>ROW()</f>
        <v>1194</v>
      </c>
      <c r="B1194" t="s">
        <v>1861</v>
      </c>
      <c r="C1194" t="s">
        <v>70</v>
      </c>
    </row>
    <row r="1195" spans="1:3" x14ac:dyDescent="0.25">
      <c r="A1195">
        <f>ROW()</f>
        <v>1195</v>
      </c>
      <c r="B1195" t="s">
        <v>1862</v>
      </c>
      <c r="C1195" t="s">
        <v>56</v>
      </c>
    </row>
    <row r="1196" spans="1:3" x14ac:dyDescent="0.25">
      <c r="A1196">
        <f>ROW()</f>
        <v>1196</v>
      </c>
      <c r="B1196" t="s">
        <v>1863</v>
      </c>
      <c r="C1196" t="s">
        <v>68</v>
      </c>
    </row>
    <row r="1197" spans="1:3" x14ac:dyDescent="0.25">
      <c r="A1197">
        <f>ROW()</f>
        <v>1197</v>
      </c>
      <c r="B1197" t="s">
        <v>1864</v>
      </c>
      <c r="C1197" t="s">
        <v>69</v>
      </c>
    </row>
    <row r="1198" spans="1:3" x14ac:dyDescent="0.25">
      <c r="A1198">
        <f>ROW()</f>
        <v>1198</v>
      </c>
      <c r="B1198" t="s">
        <v>1865</v>
      </c>
      <c r="C1198" t="s">
        <v>121</v>
      </c>
    </row>
    <row r="1199" spans="1:3" x14ac:dyDescent="0.25">
      <c r="A1199">
        <f>ROW()</f>
        <v>1199</v>
      </c>
      <c r="B1199" t="s">
        <v>1866</v>
      </c>
      <c r="C1199" t="s">
        <v>70</v>
      </c>
    </row>
    <row r="1200" spans="1:3" x14ac:dyDescent="0.25">
      <c r="A1200">
        <f>ROW()</f>
        <v>1200</v>
      </c>
      <c r="B1200" t="s">
        <v>1867</v>
      </c>
      <c r="C1200" t="s">
        <v>63</v>
      </c>
    </row>
    <row r="1201" spans="1:3" x14ac:dyDescent="0.25">
      <c r="A1201">
        <f>ROW()</f>
        <v>1201</v>
      </c>
      <c r="B1201" t="s">
        <v>1868</v>
      </c>
      <c r="C1201" t="s">
        <v>71</v>
      </c>
    </row>
    <row r="1202" spans="1:3" x14ac:dyDescent="0.25">
      <c r="A1202">
        <f>ROW()</f>
        <v>1202</v>
      </c>
      <c r="B1202" t="s">
        <v>1869</v>
      </c>
      <c r="C1202" t="s">
        <v>71</v>
      </c>
    </row>
    <row r="1203" spans="1:3" x14ac:dyDescent="0.25">
      <c r="A1203">
        <f>ROW()</f>
        <v>1203</v>
      </c>
      <c r="B1203" t="s">
        <v>1870</v>
      </c>
      <c r="C1203" t="s">
        <v>71</v>
      </c>
    </row>
    <row r="1204" spans="1:3" x14ac:dyDescent="0.25">
      <c r="A1204">
        <f>ROW()</f>
        <v>1204</v>
      </c>
      <c r="B1204" t="s">
        <v>1871</v>
      </c>
      <c r="C1204" t="s">
        <v>56</v>
      </c>
    </row>
    <row r="1205" spans="1:3" x14ac:dyDescent="0.25">
      <c r="A1205">
        <f>ROW()</f>
        <v>1205</v>
      </c>
      <c r="B1205" t="s">
        <v>1872</v>
      </c>
      <c r="C1205" t="s">
        <v>72</v>
      </c>
    </row>
    <row r="1206" spans="1:3" x14ac:dyDescent="0.25">
      <c r="A1206">
        <f>ROW()</f>
        <v>1206</v>
      </c>
      <c r="B1206" t="s">
        <v>1873</v>
      </c>
      <c r="C1206" t="s">
        <v>56</v>
      </c>
    </row>
    <row r="1207" spans="1:3" x14ac:dyDescent="0.25">
      <c r="A1207">
        <f>ROW()</f>
        <v>1207</v>
      </c>
      <c r="B1207" t="s">
        <v>1874</v>
      </c>
      <c r="C1207" t="s">
        <v>73</v>
      </c>
    </row>
    <row r="1208" spans="1:3" x14ac:dyDescent="0.25">
      <c r="A1208">
        <f>ROW()</f>
        <v>1208</v>
      </c>
      <c r="B1208" t="s">
        <v>1875</v>
      </c>
      <c r="C1208" t="s">
        <v>76</v>
      </c>
    </row>
    <row r="1209" spans="1:3" x14ac:dyDescent="0.25">
      <c r="A1209">
        <f>ROW()</f>
        <v>1209</v>
      </c>
      <c r="B1209" t="s">
        <v>1876</v>
      </c>
      <c r="C1209" t="s">
        <v>108</v>
      </c>
    </row>
    <row r="1210" spans="1:3" x14ac:dyDescent="0.25">
      <c r="A1210">
        <f>ROW()</f>
        <v>1210</v>
      </c>
      <c r="B1210" t="s">
        <v>1877</v>
      </c>
      <c r="C1210" t="s">
        <v>108</v>
      </c>
    </row>
    <row r="1211" spans="1:3" x14ac:dyDescent="0.25">
      <c r="A1211">
        <f>ROW()</f>
        <v>1211</v>
      </c>
      <c r="B1211" t="s">
        <v>1883</v>
      </c>
      <c r="C1211" t="s">
        <v>79</v>
      </c>
    </row>
    <row r="1212" spans="1:3" x14ac:dyDescent="0.25">
      <c r="A1212">
        <f>ROW()</f>
        <v>1212</v>
      </c>
      <c r="B1212" t="s">
        <v>1878</v>
      </c>
      <c r="C1212" t="s">
        <v>56</v>
      </c>
    </row>
    <row r="1213" spans="1:3" x14ac:dyDescent="0.25">
      <c r="A1213">
        <f>ROW()</f>
        <v>1213</v>
      </c>
      <c r="B1213" t="s">
        <v>1879</v>
      </c>
      <c r="C1213" t="s">
        <v>108</v>
      </c>
    </row>
    <row r="1214" spans="1:3" x14ac:dyDescent="0.25">
      <c r="A1214">
        <f>ROW()</f>
        <v>1214</v>
      </c>
      <c r="B1214" t="s">
        <v>1880</v>
      </c>
      <c r="C1214" t="s">
        <v>77</v>
      </c>
    </row>
    <row r="1215" spans="1:3" x14ac:dyDescent="0.25">
      <c r="A1215">
        <f>ROW()</f>
        <v>1215</v>
      </c>
      <c r="B1215" t="s">
        <v>1882</v>
      </c>
      <c r="C1215" t="s">
        <v>125</v>
      </c>
    </row>
    <row r="1216" spans="1:3" x14ac:dyDescent="0.25">
      <c r="A1216">
        <f>ROW()</f>
        <v>1216</v>
      </c>
      <c r="B1216" t="s">
        <v>1893</v>
      </c>
      <c r="C1216" t="s">
        <v>55</v>
      </c>
    </row>
    <row r="1217" spans="1:3" x14ac:dyDescent="0.25">
      <c r="A1217">
        <f>ROW()</f>
        <v>1217</v>
      </c>
      <c r="B1217" t="s">
        <v>1881</v>
      </c>
      <c r="C1217" t="s">
        <v>56</v>
      </c>
    </row>
    <row r="1218" spans="1:3" x14ac:dyDescent="0.25">
      <c r="A1218">
        <f>ROW()</f>
        <v>1218</v>
      </c>
      <c r="B1218" t="s">
        <v>1884</v>
      </c>
      <c r="C1218" t="s">
        <v>137</v>
      </c>
    </row>
    <row r="1219" spans="1:3" x14ac:dyDescent="0.25">
      <c r="A1219">
        <f>ROW()</f>
        <v>1219</v>
      </c>
      <c r="B1219" t="s">
        <v>1885</v>
      </c>
      <c r="C1219" t="s">
        <v>82</v>
      </c>
    </row>
    <row r="1220" spans="1:3" x14ac:dyDescent="0.25">
      <c r="A1220">
        <f>ROW()</f>
        <v>1220</v>
      </c>
      <c r="B1220" t="s">
        <v>1886</v>
      </c>
      <c r="C1220" t="s">
        <v>80</v>
      </c>
    </row>
    <row r="1221" spans="1:3" x14ac:dyDescent="0.25">
      <c r="A1221">
        <f>ROW()</f>
        <v>1221</v>
      </c>
      <c r="B1221" t="s">
        <v>1888</v>
      </c>
      <c r="C1221" t="s">
        <v>56</v>
      </c>
    </row>
    <row r="1222" spans="1:3" x14ac:dyDescent="0.25">
      <c r="A1222">
        <f>ROW()</f>
        <v>1222</v>
      </c>
      <c r="B1222" t="s">
        <v>1889</v>
      </c>
      <c r="C1222" t="s">
        <v>63</v>
      </c>
    </row>
    <row r="1223" spans="1:3" x14ac:dyDescent="0.25">
      <c r="A1223">
        <f>ROW()</f>
        <v>1223</v>
      </c>
      <c r="B1223" t="s">
        <v>1890</v>
      </c>
      <c r="C1223" t="s">
        <v>74</v>
      </c>
    </row>
    <row r="1224" spans="1:3" x14ac:dyDescent="0.25">
      <c r="A1224">
        <f>ROW()</f>
        <v>1224</v>
      </c>
      <c r="B1224" t="s">
        <v>1891</v>
      </c>
      <c r="C1224" t="s">
        <v>63</v>
      </c>
    </row>
    <row r="1225" spans="1:3" x14ac:dyDescent="0.25">
      <c r="A1225">
        <f>ROW()</f>
        <v>1225</v>
      </c>
      <c r="B1225" t="s">
        <v>1892</v>
      </c>
      <c r="C1225" t="s">
        <v>70</v>
      </c>
    </row>
    <row r="1226" spans="1:3" x14ac:dyDescent="0.25">
      <c r="A1226">
        <f>ROW()</f>
        <v>1226</v>
      </c>
      <c r="B1226" t="s">
        <v>1895</v>
      </c>
      <c r="C1226" t="s">
        <v>184</v>
      </c>
    </row>
    <row r="1227" spans="1:3" x14ac:dyDescent="0.25">
      <c r="A1227">
        <f>ROW()</f>
        <v>1227</v>
      </c>
      <c r="B1227" t="s">
        <v>1901</v>
      </c>
      <c r="C1227" t="s">
        <v>56</v>
      </c>
    </row>
    <row r="1228" spans="1:3" x14ac:dyDescent="0.25">
      <c r="A1228">
        <f>ROW()</f>
        <v>1228</v>
      </c>
      <c r="B1228" t="s">
        <v>1806</v>
      </c>
      <c r="C1228" t="s">
        <v>63</v>
      </c>
    </row>
    <row r="1229" spans="1:3" x14ac:dyDescent="0.25">
      <c r="A1229">
        <f>ROW()</f>
        <v>1229</v>
      </c>
      <c r="B1229" t="s">
        <v>2</v>
      </c>
      <c r="C1229" t="s">
        <v>2</v>
      </c>
    </row>
    <row r="1230" spans="1:3" x14ac:dyDescent="0.25">
      <c r="A1230">
        <f>ROW()</f>
        <v>1230</v>
      </c>
      <c r="B1230" t="s">
        <v>2</v>
      </c>
      <c r="C1230" t="s">
        <v>2</v>
      </c>
    </row>
    <row r="1231" spans="1:3" x14ac:dyDescent="0.25">
      <c r="A1231">
        <f>ROW()</f>
        <v>1231</v>
      </c>
      <c r="B1231" t="s">
        <v>3496</v>
      </c>
      <c r="C1231" t="s">
        <v>2</v>
      </c>
    </row>
    <row r="1232" spans="1:3" x14ac:dyDescent="0.25">
      <c r="A1232">
        <f>ROW()</f>
        <v>1232</v>
      </c>
      <c r="B1232" t="s">
        <v>2</v>
      </c>
      <c r="C1232" t="s">
        <v>2</v>
      </c>
    </row>
    <row r="1233" spans="1:3" x14ac:dyDescent="0.25">
      <c r="A1233">
        <f>ROW()</f>
        <v>1233</v>
      </c>
      <c r="B1233" t="s">
        <v>3493</v>
      </c>
      <c r="C1233" t="s">
        <v>2</v>
      </c>
    </row>
    <row r="1234" spans="1:3" x14ac:dyDescent="0.25">
      <c r="A1234">
        <f>ROW()</f>
        <v>1234</v>
      </c>
      <c r="B1234" t="s">
        <v>3570</v>
      </c>
      <c r="C1234" t="s">
        <v>2</v>
      </c>
    </row>
    <row r="1235" spans="1:3" x14ac:dyDescent="0.25">
      <c r="A1235">
        <f>ROW()</f>
        <v>1235</v>
      </c>
      <c r="B1235" t="s">
        <v>52</v>
      </c>
      <c r="C1235" t="s">
        <v>2</v>
      </c>
    </row>
    <row r="1236" spans="1:3" x14ac:dyDescent="0.25">
      <c r="A1236">
        <f>ROW()</f>
        <v>1236</v>
      </c>
      <c r="B1236" t="s">
        <v>1843</v>
      </c>
      <c r="C1236" t="s">
        <v>3497</v>
      </c>
    </row>
    <row r="1237" spans="1:3" x14ac:dyDescent="0.25">
      <c r="A1237">
        <f>ROW()</f>
        <v>1237</v>
      </c>
      <c r="B1237" t="s">
        <v>1844</v>
      </c>
      <c r="C1237" t="s">
        <v>55</v>
      </c>
    </row>
    <row r="1238" spans="1:3" x14ac:dyDescent="0.25">
      <c r="A1238">
        <f>ROW()</f>
        <v>1238</v>
      </c>
      <c r="B1238" t="s">
        <v>1845</v>
      </c>
      <c r="C1238" t="s">
        <v>117</v>
      </c>
    </row>
    <row r="1239" spans="1:3" x14ac:dyDescent="0.25">
      <c r="A1239">
        <f>ROW()</f>
        <v>1239</v>
      </c>
      <c r="B1239" t="s">
        <v>1846</v>
      </c>
      <c r="C1239" t="s">
        <v>118</v>
      </c>
    </row>
    <row r="1240" spans="1:3" x14ac:dyDescent="0.25">
      <c r="A1240">
        <f>ROW()</f>
        <v>1240</v>
      </c>
      <c r="B1240" t="s">
        <v>1847</v>
      </c>
      <c r="C1240" t="s">
        <v>3498</v>
      </c>
    </row>
    <row r="1241" spans="1:3" x14ac:dyDescent="0.25">
      <c r="A1241">
        <f>ROW()</f>
        <v>1241</v>
      </c>
      <c r="B1241" t="s">
        <v>1848</v>
      </c>
      <c r="C1241" t="s">
        <v>59</v>
      </c>
    </row>
    <row r="1242" spans="1:3" x14ac:dyDescent="0.25">
      <c r="A1242">
        <f>ROW()</f>
        <v>1242</v>
      </c>
      <c r="B1242" t="s">
        <v>1849</v>
      </c>
      <c r="C1242" t="s">
        <v>101</v>
      </c>
    </row>
    <row r="1243" spans="1:3" x14ac:dyDescent="0.25">
      <c r="A1243">
        <f>ROW()</f>
        <v>1243</v>
      </c>
      <c r="B1243" t="s">
        <v>1850</v>
      </c>
      <c r="C1243" t="s">
        <v>102</v>
      </c>
    </row>
    <row r="1244" spans="1:3" x14ac:dyDescent="0.25">
      <c r="A1244">
        <f>ROW()</f>
        <v>1244</v>
      </c>
      <c r="B1244" t="s">
        <v>1851</v>
      </c>
      <c r="C1244" t="s">
        <v>56</v>
      </c>
    </row>
    <row r="1245" spans="1:3" x14ac:dyDescent="0.25">
      <c r="A1245">
        <f>ROW()</f>
        <v>1245</v>
      </c>
      <c r="B1245" t="s">
        <v>1852</v>
      </c>
      <c r="C1245" t="s">
        <v>56</v>
      </c>
    </row>
    <row r="1246" spans="1:3" x14ac:dyDescent="0.25">
      <c r="A1246">
        <f>ROW()</f>
        <v>1246</v>
      </c>
      <c r="B1246" t="s">
        <v>1853</v>
      </c>
      <c r="C1246" t="s">
        <v>56</v>
      </c>
    </row>
    <row r="1247" spans="1:3" x14ac:dyDescent="0.25">
      <c r="A1247">
        <f>ROW()</f>
        <v>1247</v>
      </c>
      <c r="B1247" t="s">
        <v>1854</v>
      </c>
      <c r="C1247" t="s">
        <v>638</v>
      </c>
    </row>
    <row r="1248" spans="1:3" x14ac:dyDescent="0.25">
      <c r="A1248">
        <f>ROW()</f>
        <v>1248</v>
      </c>
      <c r="B1248" t="s">
        <v>1856</v>
      </c>
      <c r="C1248" t="s">
        <v>64</v>
      </c>
    </row>
    <row r="1249" spans="1:3" x14ac:dyDescent="0.25">
      <c r="A1249">
        <f>ROW()</f>
        <v>1249</v>
      </c>
      <c r="B1249" t="s">
        <v>1857</v>
      </c>
      <c r="C1249" t="s">
        <v>65</v>
      </c>
    </row>
    <row r="1250" spans="1:3" x14ac:dyDescent="0.25">
      <c r="A1250">
        <f>ROW()</f>
        <v>1250</v>
      </c>
      <c r="B1250" t="s">
        <v>1858</v>
      </c>
      <c r="C1250" t="s">
        <v>56</v>
      </c>
    </row>
    <row r="1251" spans="1:3" x14ac:dyDescent="0.25">
      <c r="A1251">
        <f>ROW()</f>
        <v>1251</v>
      </c>
      <c r="B1251" t="s">
        <v>1896</v>
      </c>
      <c r="C1251" t="s">
        <v>65</v>
      </c>
    </row>
    <row r="1252" spans="1:3" x14ac:dyDescent="0.25">
      <c r="A1252">
        <f>ROW()</f>
        <v>1252</v>
      </c>
      <c r="B1252" t="s">
        <v>1859</v>
      </c>
      <c r="C1252" t="s">
        <v>63</v>
      </c>
    </row>
    <row r="1253" spans="1:3" x14ac:dyDescent="0.25">
      <c r="A1253">
        <f>ROW()</f>
        <v>1253</v>
      </c>
      <c r="B1253" t="s">
        <v>1860</v>
      </c>
      <c r="C1253" t="s">
        <v>73</v>
      </c>
    </row>
    <row r="1254" spans="1:3" x14ac:dyDescent="0.25">
      <c r="A1254">
        <f>ROW()</f>
        <v>1254</v>
      </c>
      <c r="B1254" t="s">
        <v>1861</v>
      </c>
      <c r="C1254" t="s">
        <v>67</v>
      </c>
    </row>
    <row r="1255" spans="1:3" x14ac:dyDescent="0.25">
      <c r="A1255">
        <f>ROW()</f>
        <v>1255</v>
      </c>
      <c r="B1255" t="s">
        <v>1862</v>
      </c>
      <c r="C1255" t="s">
        <v>56</v>
      </c>
    </row>
    <row r="1256" spans="1:3" x14ac:dyDescent="0.25">
      <c r="A1256">
        <f>ROW()</f>
        <v>1256</v>
      </c>
      <c r="B1256" t="s">
        <v>1863</v>
      </c>
      <c r="C1256" t="s">
        <v>68</v>
      </c>
    </row>
    <row r="1257" spans="1:3" x14ac:dyDescent="0.25">
      <c r="A1257">
        <f>ROW()</f>
        <v>1257</v>
      </c>
      <c r="B1257" t="s">
        <v>1864</v>
      </c>
      <c r="C1257" t="s">
        <v>69</v>
      </c>
    </row>
    <row r="1258" spans="1:3" x14ac:dyDescent="0.25">
      <c r="A1258">
        <f>ROW()</f>
        <v>1258</v>
      </c>
      <c r="B1258" t="s">
        <v>1865</v>
      </c>
      <c r="C1258" t="s">
        <v>121</v>
      </c>
    </row>
    <row r="1259" spans="1:3" x14ac:dyDescent="0.25">
      <c r="A1259">
        <f>ROW()</f>
        <v>1259</v>
      </c>
      <c r="B1259" t="s">
        <v>1866</v>
      </c>
      <c r="C1259" t="s">
        <v>70</v>
      </c>
    </row>
    <row r="1260" spans="1:3" x14ac:dyDescent="0.25">
      <c r="A1260">
        <f>ROW()</f>
        <v>1260</v>
      </c>
      <c r="B1260" t="s">
        <v>1867</v>
      </c>
      <c r="C1260" t="s">
        <v>63</v>
      </c>
    </row>
    <row r="1261" spans="1:3" x14ac:dyDescent="0.25">
      <c r="A1261">
        <f>ROW()</f>
        <v>1261</v>
      </c>
      <c r="B1261" t="s">
        <v>1868</v>
      </c>
      <c r="C1261" t="s">
        <v>71</v>
      </c>
    </row>
    <row r="1262" spans="1:3" x14ac:dyDescent="0.25">
      <c r="A1262">
        <f>ROW()</f>
        <v>1262</v>
      </c>
      <c r="B1262" t="s">
        <v>1869</v>
      </c>
      <c r="C1262" t="s">
        <v>71</v>
      </c>
    </row>
    <row r="1263" spans="1:3" x14ac:dyDescent="0.25">
      <c r="A1263">
        <f>ROW()</f>
        <v>1263</v>
      </c>
      <c r="B1263" t="s">
        <v>1870</v>
      </c>
      <c r="C1263" t="s">
        <v>71</v>
      </c>
    </row>
    <row r="1264" spans="1:3" x14ac:dyDescent="0.25">
      <c r="A1264">
        <f>ROW()</f>
        <v>1264</v>
      </c>
      <c r="B1264" t="s">
        <v>1871</v>
      </c>
      <c r="C1264" t="s">
        <v>56</v>
      </c>
    </row>
    <row r="1265" spans="1:3" x14ac:dyDescent="0.25">
      <c r="A1265">
        <f>ROW()</f>
        <v>1265</v>
      </c>
      <c r="B1265" t="s">
        <v>1872</v>
      </c>
      <c r="C1265" t="s">
        <v>72</v>
      </c>
    </row>
    <row r="1266" spans="1:3" x14ac:dyDescent="0.25">
      <c r="A1266">
        <f>ROW()</f>
        <v>1266</v>
      </c>
      <c r="B1266" t="s">
        <v>1873</v>
      </c>
      <c r="C1266" t="s">
        <v>56</v>
      </c>
    </row>
    <row r="1267" spans="1:3" x14ac:dyDescent="0.25">
      <c r="A1267">
        <f>ROW()</f>
        <v>1267</v>
      </c>
      <c r="B1267" t="s">
        <v>1874</v>
      </c>
      <c r="C1267" t="s">
        <v>73</v>
      </c>
    </row>
    <row r="1268" spans="1:3" x14ac:dyDescent="0.25">
      <c r="A1268">
        <f>ROW()</f>
        <v>1268</v>
      </c>
      <c r="B1268" t="s">
        <v>1875</v>
      </c>
      <c r="C1268" t="s">
        <v>93</v>
      </c>
    </row>
    <row r="1269" spans="1:3" x14ac:dyDescent="0.25">
      <c r="A1269">
        <f>ROW()</f>
        <v>1269</v>
      </c>
      <c r="B1269" t="s">
        <v>1876</v>
      </c>
      <c r="C1269" t="s">
        <v>124</v>
      </c>
    </row>
    <row r="1270" spans="1:3" x14ac:dyDescent="0.25">
      <c r="A1270">
        <f>ROW()</f>
        <v>1270</v>
      </c>
      <c r="B1270" t="s">
        <v>1877</v>
      </c>
      <c r="C1270" t="s">
        <v>146</v>
      </c>
    </row>
    <row r="1271" spans="1:3" x14ac:dyDescent="0.25">
      <c r="A1271">
        <f>ROW()</f>
        <v>1271</v>
      </c>
      <c r="B1271" t="s">
        <v>1883</v>
      </c>
      <c r="C1271" t="s">
        <v>79</v>
      </c>
    </row>
    <row r="1272" spans="1:3" x14ac:dyDescent="0.25">
      <c r="A1272">
        <f>ROW()</f>
        <v>1272</v>
      </c>
      <c r="B1272" t="s">
        <v>1878</v>
      </c>
      <c r="C1272" t="s">
        <v>56</v>
      </c>
    </row>
    <row r="1273" spans="1:3" x14ac:dyDescent="0.25">
      <c r="A1273">
        <f>ROW()</f>
        <v>1273</v>
      </c>
      <c r="B1273" t="s">
        <v>1879</v>
      </c>
      <c r="C1273" t="s">
        <v>93</v>
      </c>
    </row>
    <row r="1274" spans="1:3" x14ac:dyDescent="0.25">
      <c r="A1274">
        <f>ROW()</f>
        <v>1274</v>
      </c>
      <c r="B1274" t="s">
        <v>1880</v>
      </c>
      <c r="C1274" t="s">
        <v>249</v>
      </c>
    </row>
    <row r="1275" spans="1:3" x14ac:dyDescent="0.25">
      <c r="A1275">
        <f>ROW()</f>
        <v>1275</v>
      </c>
      <c r="B1275" t="s">
        <v>1882</v>
      </c>
      <c r="C1275" t="s">
        <v>125</v>
      </c>
    </row>
    <row r="1276" spans="1:3" x14ac:dyDescent="0.25">
      <c r="A1276">
        <f>ROW()</f>
        <v>1276</v>
      </c>
      <c r="B1276" t="s">
        <v>1893</v>
      </c>
      <c r="C1276" t="s">
        <v>55</v>
      </c>
    </row>
    <row r="1277" spans="1:3" x14ac:dyDescent="0.25">
      <c r="A1277">
        <f>ROW()</f>
        <v>1277</v>
      </c>
      <c r="B1277" t="s">
        <v>1881</v>
      </c>
      <c r="C1277" t="s">
        <v>56</v>
      </c>
    </row>
    <row r="1278" spans="1:3" x14ac:dyDescent="0.25">
      <c r="A1278">
        <f>ROW()</f>
        <v>1278</v>
      </c>
      <c r="B1278" t="s">
        <v>1899</v>
      </c>
      <c r="C1278" t="s">
        <v>108</v>
      </c>
    </row>
    <row r="1279" spans="1:3" x14ac:dyDescent="0.25">
      <c r="A1279">
        <f>ROW()</f>
        <v>1279</v>
      </c>
      <c r="B1279" t="s">
        <v>1884</v>
      </c>
      <c r="C1279" t="s">
        <v>137</v>
      </c>
    </row>
    <row r="1280" spans="1:3" x14ac:dyDescent="0.25">
      <c r="A1280">
        <f>ROW()</f>
        <v>1280</v>
      </c>
      <c r="B1280" t="s">
        <v>1885</v>
      </c>
      <c r="C1280" t="s">
        <v>139</v>
      </c>
    </row>
    <row r="1281" spans="1:3" x14ac:dyDescent="0.25">
      <c r="A1281">
        <f>ROW()</f>
        <v>1281</v>
      </c>
      <c r="B1281" t="s">
        <v>1895</v>
      </c>
      <c r="C1281" t="s">
        <v>184</v>
      </c>
    </row>
    <row r="1282" spans="1:3" x14ac:dyDescent="0.25">
      <c r="A1282">
        <f>ROW()</f>
        <v>1282</v>
      </c>
      <c r="B1282" t="s">
        <v>1806</v>
      </c>
      <c r="C1282" t="s">
        <v>63</v>
      </c>
    </row>
    <row r="1283" spans="1:3" x14ac:dyDescent="0.25">
      <c r="A1283">
        <f>ROW()</f>
        <v>1283</v>
      </c>
      <c r="B1283" t="s">
        <v>2</v>
      </c>
      <c r="C1283" t="s">
        <v>2</v>
      </c>
    </row>
    <row r="1284" spans="1:3" x14ac:dyDescent="0.25">
      <c r="A1284">
        <f>ROW()</f>
        <v>1284</v>
      </c>
      <c r="B1284" t="s">
        <v>2</v>
      </c>
      <c r="C1284" t="s">
        <v>2</v>
      </c>
    </row>
    <row r="1285" spans="1:3" x14ac:dyDescent="0.25">
      <c r="A1285">
        <f>ROW()</f>
        <v>1285</v>
      </c>
      <c r="B1285" t="s">
        <v>244</v>
      </c>
      <c r="C1285" t="s">
        <v>2</v>
      </c>
    </row>
    <row r="1286" spans="1:3" x14ac:dyDescent="0.25">
      <c r="A1286">
        <f>ROW()</f>
        <v>1286</v>
      </c>
      <c r="B1286" t="s">
        <v>2</v>
      </c>
      <c r="C1286" t="s">
        <v>2</v>
      </c>
    </row>
    <row r="1287" spans="1:3" x14ac:dyDescent="0.25">
      <c r="A1287">
        <f>ROW()</f>
        <v>1287</v>
      </c>
      <c r="B1287" t="s">
        <v>3571</v>
      </c>
      <c r="C1287" t="s">
        <v>2</v>
      </c>
    </row>
    <row r="1288" spans="1:3" x14ac:dyDescent="0.25">
      <c r="A1288">
        <f>ROW()</f>
        <v>1288</v>
      </c>
      <c r="B1288" t="s">
        <v>52</v>
      </c>
      <c r="C1288" t="s">
        <v>2</v>
      </c>
    </row>
    <row r="1289" spans="1:3" x14ac:dyDescent="0.25">
      <c r="A1289">
        <f>ROW()</f>
        <v>1289</v>
      </c>
      <c r="B1289" t="s">
        <v>1843</v>
      </c>
      <c r="C1289" t="s">
        <v>245</v>
      </c>
    </row>
    <row r="1290" spans="1:3" x14ac:dyDescent="0.25">
      <c r="A1290">
        <f>ROW()</f>
        <v>1290</v>
      </c>
      <c r="B1290" t="s">
        <v>1844</v>
      </c>
      <c r="C1290" t="s">
        <v>55</v>
      </c>
    </row>
    <row r="1291" spans="1:3" x14ac:dyDescent="0.25">
      <c r="A1291">
        <f>ROW()</f>
        <v>1291</v>
      </c>
      <c r="B1291" t="s">
        <v>1845</v>
      </c>
      <c r="C1291" t="s">
        <v>105</v>
      </c>
    </row>
    <row r="1292" spans="1:3" x14ac:dyDescent="0.25">
      <c r="A1292">
        <f>ROW()</f>
        <v>1292</v>
      </c>
      <c r="B1292" t="s">
        <v>1846</v>
      </c>
      <c r="C1292" t="s">
        <v>118</v>
      </c>
    </row>
    <row r="1293" spans="1:3" x14ac:dyDescent="0.25">
      <c r="A1293">
        <f>ROW()</f>
        <v>1293</v>
      </c>
      <c r="B1293" t="s">
        <v>1847</v>
      </c>
      <c r="C1293" t="s">
        <v>246</v>
      </c>
    </row>
    <row r="1294" spans="1:3" x14ac:dyDescent="0.25">
      <c r="A1294">
        <f>ROW()</f>
        <v>1294</v>
      </c>
      <c r="B1294" t="s">
        <v>1848</v>
      </c>
      <c r="C1294" t="s">
        <v>59</v>
      </c>
    </row>
    <row r="1295" spans="1:3" x14ac:dyDescent="0.25">
      <c r="A1295">
        <f>ROW()</f>
        <v>1295</v>
      </c>
      <c r="B1295" t="s">
        <v>1849</v>
      </c>
      <c r="C1295" t="s">
        <v>101</v>
      </c>
    </row>
    <row r="1296" spans="1:3" x14ac:dyDescent="0.25">
      <c r="A1296">
        <f>ROW()</f>
        <v>1296</v>
      </c>
      <c r="B1296" t="s">
        <v>1850</v>
      </c>
      <c r="C1296" t="s">
        <v>102</v>
      </c>
    </row>
    <row r="1297" spans="1:3" x14ac:dyDescent="0.25">
      <c r="A1297">
        <f>ROW()</f>
        <v>1297</v>
      </c>
      <c r="B1297" t="s">
        <v>1851</v>
      </c>
      <c r="C1297" t="s">
        <v>56</v>
      </c>
    </row>
    <row r="1298" spans="1:3" x14ac:dyDescent="0.25">
      <c r="A1298">
        <f>ROW()</f>
        <v>1298</v>
      </c>
      <c r="B1298" t="s">
        <v>1852</v>
      </c>
      <c r="C1298" t="s">
        <v>56</v>
      </c>
    </row>
    <row r="1299" spans="1:3" x14ac:dyDescent="0.25">
      <c r="A1299">
        <f>ROW()</f>
        <v>1299</v>
      </c>
      <c r="B1299" t="s">
        <v>1853</v>
      </c>
      <c r="C1299" t="s">
        <v>56</v>
      </c>
    </row>
    <row r="1300" spans="1:3" x14ac:dyDescent="0.25">
      <c r="A1300">
        <f>ROW()</f>
        <v>1300</v>
      </c>
      <c r="B1300" t="s">
        <v>1854</v>
      </c>
      <c r="C1300" t="s">
        <v>247</v>
      </c>
    </row>
    <row r="1301" spans="1:3" x14ac:dyDescent="0.25">
      <c r="A1301">
        <f>ROW()</f>
        <v>1301</v>
      </c>
      <c r="B1301" t="s">
        <v>1856</v>
      </c>
      <c r="C1301" t="s">
        <v>64</v>
      </c>
    </row>
    <row r="1302" spans="1:3" x14ac:dyDescent="0.25">
      <c r="A1302">
        <f>ROW()</f>
        <v>1302</v>
      </c>
      <c r="B1302" t="s">
        <v>1857</v>
      </c>
      <c r="C1302" t="s">
        <v>65</v>
      </c>
    </row>
    <row r="1303" spans="1:3" x14ac:dyDescent="0.25">
      <c r="A1303">
        <f>ROW()</f>
        <v>1303</v>
      </c>
      <c r="B1303" t="s">
        <v>1858</v>
      </c>
      <c r="C1303" t="s">
        <v>56</v>
      </c>
    </row>
    <row r="1304" spans="1:3" x14ac:dyDescent="0.25">
      <c r="A1304">
        <f>ROW()</f>
        <v>1304</v>
      </c>
      <c r="B1304" t="s">
        <v>1896</v>
      </c>
      <c r="C1304" t="s">
        <v>65</v>
      </c>
    </row>
    <row r="1305" spans="1:3" x14ac:dyDescent="0.25">
      <c r="A1305">
        <f>ROW()</f>
        <v>1305</v>
      </c>
      <c r="B1305" t="s">
        <v>1859</v>
      </c>
      <c r="C1305" t="s">
        <v>63</v>
      </c>
    </row>
    <row r="1306" spans="1:3" x14ac:dyDescent="0.25">
      <c r="A1306">
        <f>ROW()</f>
        <v>1306</v>
      </c>
      <c r="B1306" t="s">
        <v>1860</v>
      </c>
      <c r="C1306" t="s">
        <v>73</v>
      </c>
    </row>
    <row r="1307" spans="1:3" x14ac:dyDescent="0.25">
      <c r="A1307">
        <f>ROW()</f>
        <v>1307</v>
      </c>
      <c r="B1307" t="s">
        <v>1861</v>
      </c>
      <c r="C1307" t="s">
        <v>56</v>
      </c>
    </row>
    <row r="1308" spans="1:3" x14ac:dyDescent="0.25">
      <c r="A1308">
        <f>ROW()</f>
        <v>1308</v>
      </c>
      <c r="B1308" t="s">
        <v>1862</v>
      </c>
      <c r="C1308" t="s">
        <v>56</v>
      </c>
    </row>
    <row r="1309" spans="1:3" x14ac:dyDescent="0.25">
      <c r="A1309">
        <f>ROW()</f>
        <v>1309</v>
      </c>
      <c r="B1309" t="s">
        <v>1863</v>
      </c>
      <c r="C1309" t="s">
        <v>146</v>
      </c>
    </row>
    <row r="1310" spans="1:3" x14ac:dyDescent="0.25">
      <c r="A1310">
        <f>ROW()</f>
        <v>1310</v>
      </c>
      <c r="B1310" t="s">
        <v>1864</v>
      </c>
      <c r="C1310" t="s">
        <v>248</v>
      </c>
    </row>
    <row r="1311" spans="1:3" x14ac:dyDescent="0.25">
      <c r="A1311">
        <f>ROW()</f>
        <v>1311</v>
      </c>
      <c r="B1311" t="s">
        <v>1865</v>
      </c>
      <c r="C1311" t="s">
        <v>121</v>
      </c>
    </row>
    <row r="1312" spans="1:3" x14ac:dyDescent="0.25">
      <c r="A1312">
        <f>ROW()</f>
        <v>1312</v>
      </c>
      <c r="B1312" t="s">
        <v>1866</v>
      </c>
      <c r="C1312" t="s">
        <v>70</v>
      </c>
    </row>
    <row r="1313" spans="1:3" x14ac:dyDescent="0.25">
      <c r="A1313">
        <f>ROW()</f>
        <v>1313</v>
      </c>
      <c r="B1313" t="s">
        <v>1867</v>
      </c>
      <c r="C1313" t="s">
        <v>63</v>
      </c>
    </row>
    <row r="1314" spans="1:3" x14ac:dyDescent="0.25">
      <c r="A1314">
        <f>ROW()</f>
        <v>1314</v>
      </c>
      <c r="B1314" t="s">
        <v>1868</v>
      </c>
      <c r="C1314" t="s">
        <v>71</v>
      </c>
    </row>
    <row r="1315" spans="1:3" x14ac:dyDescent="0.25">
      <c r="A1315">
        <f>ROW()</f>
        <v>1315</v>
      </c>
      <c r="B1315" t="s">
        <v>1869</v>
      </c>
      <c r="C1315" t="s">
        <v>71</v>
      </c>
    </row>
    <row r="1316" spans="1:3" x14ac:dyDescent="0.25">
      <c r="A1316">
        <f>ROW()</f>
        <v>1316</v>
      </c>
      <c r="B1316" t="s">
        <v>1870</v>
      </c>
      <c r="C1316" t="s">
        <v>71</v>
      </c>
    </row>
    <row r="1317" spans="1:3" x14ac:dyDescent="0.25">
      <c r="A1317">
        <f>ROW()</f>
        <v>1317</v>
      </c>
      <c r="B1317" t="s">
        <v>1871</v>
      </c>
      <c r="C1317" t="s">
        <v>56</v>
      </c>
    </row>
    <row r="1318" spans="1:3" x14ac:dyDescent="0.25">
      <c r="A1318">
        <f>ROW()</f>
        <v>1318</v>
      </c>
      <c r="B1318" t="s">
        <v>1872</v>
      </c>
      <c r="C1318" t="s">
        <v>72</v>
      </c>
    </row>
    <row r="1319" spans="1:3" x14ac:dyDescent="0.25">
      <c r="A1319">
        <f>ROW()</f>
        <v>1319</v>
      </c>
      <c r="B1319" t="s">
        <v>1873</v>
      </c>
      <c r="C1319" t="s">
        <v>56</v>
      </c>
    </row>
    <row r="1320" spans="1:3" x14ac:dyDescent="0.25">
      <c r="A1320">
        <f>ROW()</f>
        <v>1320</v>
      </c>
      <c r="B1320" t="s">
        <v>1874</v>
      </c>
      <c r="C1320" t="s">
        <v>73</v>
      </c>
    </row>
    <row r="1321" spans="1:3" x14ac:dyDescent="0.25">
      <c r="A1321">
        <f>ROW()</f>
        <v>1321</v>
      </c>
      <c r="B1321" t="s">
        <v>1875</v>
      </c>
      <c r="C1321" t="s">
        <v>146</v>
      </c>
    </row>
    <row r="1322" spans="1:3" x14ac:dyDescent="0.25">
      <c r="A1322">
        <f>ROW()</f>
        <v>1322</v>
      </c>
      <c r="B1322" t="s">
        <v>1876</v>
      </c>
      <c r="C1322" t="s">
        <v>148</v>
      </c>
    </row>
    <row r="1323" spans="1:3" x14ac:dyDescent="0.25">
      <c r="A1323">
        <f>ROW()</f>
        <v>1323</v>
      </c>
      <c r="B1323" t="s">
        <v>1877</v>
      </c>
      <c r="C1323" t="s">
        <v>148</v>
      </c>
    </row>
    <row r="1324" spans="1:3" x14ac:dyDescent="0.25">
      <c r="A1324">
        <f>ROW()</f>
        <v>1324</v>
      </c>
      <c r="B1324" t="s">
        <v>1883</v>
      </c>
      <c r="C1324" t="s">
        <v>79</v>
      </c>
    </row>
    <row r="1325" spans="1:3" x14ac:dyDescent="0.25">
      <c r="A1325">
        <f>ROW()</f>
        <v>1325</v>
      </c>
      <c r="B1325" t="s">
        <v>1878</v>
      </c>
      <c r="C1325" t="s">
        <v>56</v>
      </c>
    </row>
    <row r="1326" spans="1:3" x14ac:dyDescent="0.25">
      <c r="A1326">
        <f>ROW()</f>
        <v>1326</v>
      </c>
      <c r="B1326" t="s">
        <v>1879</v>
      </c>
      <c r="C1326" t="s">
        <v>77</v>
      </c>
    </row>
    <row r="1327" spans="1:3" x14ac:dyDescent="0.25">
      <c r="A1327">
        <f>ROW()</f>
        <v>1327</v>
      </c>
      <c r="B1327" t="s">
        <v>1880</v>
      </c>
      <c r="C1327" t="s">
        <v>149</v>
      </c>
    </row>
    <row r="1328" spans="1:3" x14ac:dyDescent="0.25">
      <c r="A1328">
        <f>ROW()</f>
        <v>1328</v>
      </c>
      <c r="B1328" t="s">
        <v>1882</v>
      </c>
      <c r="C1328" t="s">
        <v>125</v>
      </c>
    </row>
    <row r="1329" spans="1:3" x14ac:dyDescent="0.25">
      <c r="A1329">
        <f>ROW()</f>
        <v>1329</v>
      </c>
      <c r="B1329" t="s">
        <v>1893</v>
      </c>
      <c r="C1329" t="s">
        <v>55</v>
      </c>
    </row>
    <row r="1330" spans="1:3" x14ac:dyDescent="0.25">
      <c r="A1330">
        <f>ROW()</f>
        <v>1330</v>
      </c>
      <c r="B1330" t="s">
        <v>1881</v>
      </c>
      <c r="C1330" t="s">
        <v>56</v>
      </c>
    </row>
    <row r="1331" spans="1:3" x14ac:dyDescent="0.25">
      <c r="A1331">
        <f>ROW()</f>
        <v>1331</v>
      </c>
      <c r="B1331" t="s">
        <v>1899</v>
      </c>
      <c r="C1331" t="s">
        <v>77</v>
      </c>
    </row>
    <row r="1332" spans="1:3" x14ac:dyDescent="0.25">
      <c r="A1332">
        <f>ROW()</f>
        <v>1332</v>
      </c>
      <c r="B1332" t="s">
        <v>1888</v>
      </c>
      <c r="C1332" t="s">
        <v>105</v>
      </c>
    </row>
    <row r="1333" spans="1:3" x14ac:dyDescent="0.25">
      <c r="A1333">
        <f>ROW()</f>
        <v>1333</v>
      </c>
      <c r="B1333" t="s">
        <v>1889</v>
      </c>
      <c r="C1333" t="s">
        <v>80</v>
      </c>
    </row>
    <row r="1334" spans="1:3" x14ac:dyDescent="0.25">
      <c r="A1334">
        <f>ROW()</f>
        <v>1334</v>
      </c>
      <c r="B1334" t="s">
        <v>1890</v>
      </c>
      <c r="C1334" t="s">
        <v>74</v>
      </c>
    </row>
    <row r="1335" spans="1:3" x14ac:dyDescent="0.25">
      <c r="A1335">
        <f>ROW()</f>
        <v>1335</v>
      </c>
      <c r="B1335" t="s">
        <v>1891</v>
      </c>
      <c r="C1335" t="s">
        <v>66</v>
      </c>
    </row>
    <row r="1336" spans="1:3" x14ac:dyDescent="0.25">
      <c r="A1336">
        <f>ROW()</f>
        <v>1336</v>
      </c>
      <c r="B1336" t="s">
        <v>1892</v>
      </c>
      <c r="C1336" t="s">
        <v>137</v>
      </c>
    </row>
    <row r="1337" spans="1:3" x14ac:dyDescent="0.25">
      <c r="A1337">
        <f>ROW()</f>
        <v>1337</v>
      </c>
      <c r="B1337" t="s">
        <v>1895</v>
      </c>
      <c r="C1337" t="s">
        <v>184</v>
      </c>
    </row>
    <row r="1338" spans="1:3" x14ac:dyDescent="0.25">
      <c r="A1338">
        <f>ROW()</f>
        <v>1338</v>
      </c>
      <c r="B1338" t="s">
        <v>1806</v>
      </c>
      <c r="C1338" t="s">
        <v>63</v>
      </c>
    </row>
    <row r="1339" spans="1:3" x14ac:dyDescent="0.25">
      <c r="A1339">
        <f>ROW()</f>
        <v>1339</v>
      </c>
      <c r="B1339" t="s">
        <v>2</v>
      </c>
      <c r="C1339" t="s">
        <v>2</v>
      </c>
    </row>
    <row r="1340" spans="1:3" x14ac:dyDescent="0.25">
      <c r="A1340">
        <f>ROW()</f>
        <v>1340</v>
      </c>
      <c r="B1340" t="s">
        <v>2</v>
      </c>
      <c r="C1340" t="s">
        <v>2</v>
      </c>
    </row>
    <row r="1341" spans="1:3" x14ac:dyDescent="0.25">
      <c r="A1341">
        <f>ROW()</f>
        <v>1341</v>
      </c>
      <c r="C1341" t="s">
        <v>2</v>
      </c>
    </row>
    <row r="1342" spans="1:3" x14ac:dyDescent="0.25">
      <c r="A1342">
        <f>ROW()</f>
        <v>1342</v>
      </c>
      <c r="B1342" t="s">
        <v>3572</v>
      </c>
      <c r="C1342" t="s">
        <v>2</v>
      </c>
    </row>
    <row r="1343" spans="1:3" x14ac:dyDescent="0.25">
      <c r="A1343">
        <f>ROW()</f>
        <v>1343</v>
      </c>
      <c r="B1343" t="s">
        <v>52</v>
      </c>
      <c r="C1343" t="s">
        <v>2</v>
      </c>
    </row>
    <row r="1344" spans="1:3" x14ac:dyDescent="0.25">
      <c r="A1344">
        <f>ROW()</f>
        <v>1344</v>
      </c>
      <c r="B1344" t="s">
        <v>1843</v>
      </c>
      <c r="C1344" t="s">
        <v>250</v>
      </c>
    </row>
    <row r="1345" spans="1:3" x14ac:dyDescent="0.25">
      <c r="A1345">
        <f>ROW()</f>
        <v>1345</v>
      </c>
      <c r="B1345" t="s">
        <v>1844</v>
      </c>
      <c r="C1345" t="s">
        <v>55</v>
      </c>
    </row>
    <row r="1346" spans="1:3" x14ac:dyDescent="0.25">
      <c r="A1346">
        <f>ROW()</f>
        <v>1346</v>
      </c>
      <c r="B1346" t="s">
        <v>1845</v>
      </c>
      <c r="C1346" t="s">
        <v>105</v>
      </c>
    </row>
    <row r="1347" spans="1:3" x14ac:dyDescent="0.25">
      <c r="A1347">
        <f>ROW()</f>
        <v>1347</v>
      </c>
      <c r="B1347" t="s">
        <v>1846</v>
      </c>
      <c r="C1347" t="s">
        <v>118</v>
      </c>
    </row>
    <row r="1348" spans="1:3" x14ac:dyDescent="0.25">
      <c r="A1348">
        <f>ROW()</f>
        <v>1348</v>
      </c>
      <c r="B1348" t="s">
        <v>1847</v>
      </c>
      <c r="C1348" t="s">
        <v>251</v>
      </c>
    </row>
    <row r="1349" spans="1:3" x14ac:dyDescent="0.25">
      <c r="A1349">
        <f>ROW()</f>
        <v>1349</v>
      </c>
      <c r="B1349" t="s">
        <v>1848</v>
      </c>
      <c r="C1349" t="s">
        <v>59</v>
      </c>
    </row>
    <row r="1350" spans="1:3" x14ac:dyDescent="0.25">
      <c r="A1350">
        <f>ROW()</f>
        <v>1350</v>
      </c>
      <c r="B1350" t="s">
        <v>1849</v>
      </c>
      <c r="C1350" t="s">
        <v>101</v>
      </c>
    </row>
    <row r="1351" spans="1:3" x14ac:dyDescent="0.25">
      <c r="A1351">
        <f>ROW()</f>
        <v>1351</v>
      </c>
      <c r="B1351" t="s">
        <v>1850</v>
      </c>
      <c r="C1351" t="s">
        <v>102</v>
      </c>
    </row>
    <row r="1352" spans="1:3" x14ac:dyDescent="0.25">
      <c r="A1352">
        <f>ROW()</f>
        <v>1352</v>
      </c>
      <c r="B1352" t="s">
        <v>1851</v>
      </c>
      <c r="C1352" t="s">
        <v>56</v>
      </c>
    </row>
    <row r="1353" spans="1:3" x14ac:dyDescent="0.25">
      <c r="A1353">
        <f>ROW()</f>
        <v>1353</v>
      </c>
      <c r="B1353" t="s">
        <v>1852</v>
      </c>
      <c r="C1353" t="s">
        <v>56</v>
      </c>
    </row>
    <row r="1354" spans="1:3" x14ac:dyDescent="0.25">
      <c r="A1354">
        <f>ROW()</f>
        <v>1354</v>
      </c>
      <c r="B1354" t="s">
        <v>1853</v>
      </c>
      <c r="C1354" t="s">
        <v>56</v>
      </c>
    </row>
    <row r="1355" spans="1:3" x14ac:dyDescent="0.25">
      <c r="A1355">
        <f>ROW()</f>
        <v>1355</v>
      </c>
      <c r="B1355" t="s">
        <v>1854</v>
      </c>
      <c r="C1355" t="s">
        <v>252</v>
      </c>
    </row>
    <row r="1356" spans="1:3" x14ac:dyDescent="0.25">
      <c r="A1356">
        <f>ROW()</f>
        <v>1356</v>
      </c>
      <c r="B1356" t="s">
        <v>1856</v>
      </c>
      <c r="C1356" t="s">
        <v>64</v>
      </c>
    </row>
    <row r="1357" spans="1:3" x14ac:dyDescent="0.25">
      <c r="A1357">
        <f>ROW()</f>
        <v>1357</v>
      </c>
      <c r="B1357" t="s">
        <v>1857</v>
      </c>
      <c r="C1357" t="s">
        <v>65</v>
      </c>
    </row>
    <row r="1358" spans="1:3" x14ac:dyDescent="0.25">
      <c r="A1358">
        <f>ROW()</f>
        <v>1358</v>
      </c>
      <c r="B1358" t="s">
        <v>1858</v>
      </c>
      <c r="C1358" t="s">
        <v>56</v>
      </c>
    </row>
    <row r="1359" spans="1:3" x14ac:dyDescent="0.25">
      <c r="A1359">
        <f>ROW()</f>
        <v>1359</v>
      </c>
      <c r="B1359" t="s">
        <v>1896</v>
      </c>
      <c r="C1359" t="s">
        <v>65</v>
      </c>
    </row>
    <row r="1360" spans="1:3" x14ac:dyDescent="0.25">
      <c r="A1360">
        <f>ROW()</f>
        <v>1360</v>
      </c>
      <c r="B1360" t="s">
        <v>1859</v>
      </c>
      <c r="C1360" t="s">
        <v>63</v>
      </c>
    </row>
    <row r="1361" spans="1:3" x14ac:dyDescent="0.25">
      <c r="A1361">
        <f>ROW()</f>
        <v>1361</v>
      </c>
      <c r="B1361" t="s">
        <v>1860</v>
      </c>
      <c r="C1361" t="s">
        <v>73</v>
      </c>
    </row>
    <row r="1362" spans="1:3" x14ac:dyDescent="0.25">
      <c r="A1362">
        <f>ROW()</f>
        <v>1362</v>
      </c>
      <c r="B1362" t="s">
        <v>1861</v>
      </c>
      <c r="C1362" t="s">
        <v>56</v>
      </c>
    </row>
    <row r="1363" spans="1:3" x14ac:dyDescent="0.25">
      <c r="A1363">
        <f>ROW()</f>
        <v>1363</v>
      </c>
      <c r="B1363" t="s">
        <v>1862</v>
      </c>
      <c r="C1363" t="s">
        <v>56</v>
      </c>
    </row>
    <row r="1364" spans="1:3" x14ac:dyDescent="0.25">
      <c r="A1364">
        <f>ROW()</f>
        <v>1364</v>
      </c>
      <c r="B1364" t="s">
        <v>1863</v>
      </c>
      <c r="C1364" t="s">
        <v>146</v>
      </c>
    </row>
    <row r="1365" spans="1:3" x14ac:dyDescent="0.25">
      <c r="A1365">
        <f>ROW()</f>
        <v>1365</v>
      </c>
      <c r="B1365" t="s">
        <v>1864</v>
      </c>
      <c r="C1365" t="s">
        <v>248</v>
      </c>
    </row>
    <row r="1366" spans="1:3" x14ac:dyDescent="0.25">
      <c r="A1366">
        <f>ROW()</f>
        <v>1366</v>
      </c>
      <c r="B1366" t="s">
        <v>1865</v>
      </c>
      <c r="C1366" t="s">
        <v>121</v>
      </c>
    </row>
    <row r="1367" spans="1:3" x14ac:dyDescent="0.25">
      <c r="A1367">
        <f>ROW()</f>
        <v>1367</v>
      </c>
      <c r="B1367" t="s">
        <v>1866</v>
      </c>
      <c r="C1367" t="s">
        <v>70</v>
      </c>
    </row>
    <row r="1368" spans="1:3" x14ac:dyDescent="0.25">
      <c r="A1368">
        <f>ROW()</f>
        <v>1368</v>
      </c>
      <c r="B1368" t="s">
        <v>1867</v>
      </c>
      <c r="C1368" t="s">
        <v>63</v>
      </c>
    </row>
    <row r="1369" spans="1:3" x14ac:dyDescent="0.25">
      <c r="A1369">
        <f>ROW()</f>
        <v>1369</v>
      </c>
      <c r="B1369" t="s">
        <v>1868</v>
      </c>
      <c r="C1369" t="s">
        <v>71</v>
      </c>
    </row>
    <row r="1370" spans="1:3" x14ac:dyDescent="0.25">
      <c r="A1370">
        <f>ROW()</f>
        <v>1370</v>
      </c>
      <c r="B1370" t="s">
        <v>1869</v>
      </c>
      <c r="C1370" t="s">
        <v>71</v>
      </c>
    </row>
    <row r="1371" spans="1:3" x14ac:dyDescent="0.25">
      <c r="A1371">
        <f>ROW()</f>
        <v>1371</v>
      </c>
      <c r="B1371" t="s">
        <v>1870</v>
      </c>
      <c r="C1371" t="s">
        <v>71</v>
      </c>
    </row>
    <row r="1372" spans="1:3" x14ac:dyDescent="0.25">
      <c r="A1372">
        <f>ROW()</f>
        <v>1372</v>
      </c>
      <c r="B1372" t="s">
        <v>1871</v>
      </c>
      <c r="C1372" t="s">
        <v>56</v>
      </c>
    </row>
    <row r="1373" spans="1:3" x14ac:dyDescent="0.25">
      <c r="A1373">
        <f>ROW()</f>
        <v>1373</v>
      </c>
      <c r="B1373" t="s">
        <v>1872</v>
      </c>
      <c r="C1373" t="s">
        <v>72</v>
      </c>
    </row>
    <row r="1374" spans="1:3" x14ac:dyDescent="0.25">
      <c r="A1374">
        <f>ROW()</f>
        <v>1374</v>
      </c>
      <c r="B1374" t="s">
        <v>1873</v>
      </c>
      <c r="C1374" t="s">
        <v>56</v>
      </c>
    </row>
    <row r="1375" spans="1:3" x14ac:dyDescent="0.25">
      <c r="A1375">
        <f>ROW()</f>
        <v>1375</v>
      </c>
      <c r="B1375" t="s">
        <v>1874</v>
      </c>
      <c r="C1375" t="s">
        <v>73</v>
      </c>
    </row>
    <row r="1376" spans="1:3" x14ac:dyDescent="0.25">
      <c r="A1376">
        <f>ROW()</f>
        <v>1376</v>
      </c>
      <c r="B1376" t="s">
        <v>1875</v>
      </c>
      <c r="C1376" t="s">
        <v>133</v>
      </c>
    </row>
    <row r="1377" spans="1:3" x14ac:dyDescent="0.25">
      <c r="A1377">
        <f>ROW()</f>
        <v>1377</v>
      </c>
      <c r="B1377" t="s">
        <v>1876</v>
      </c>
      <c r="C1377" t="s">
        <v>77</v>
      </c>
    </row>
    <row r="1378" spans="1:3" x14ac:dyDescent="0.25">
      <c r="A1378">
        <f>ROW()</f>
        <v>1378</v>
      </c>
      <c r="B1378" t="s">
        <v>1877</v>
      </c>
      <c r="C1378" t="s">
        <v>268</v>
      </c>
    </row>
    <row r="1379" spans="1:3" x14ac:dyDescent="0.25">
      <c r="A1379">
        <f>ROW()</f>
        <v>1379</v>
      </c>
      <c r="B1379" t="s">
        <v>1883</v>
      </c>
      <c r="C1379" t="s">
        <v>79</v>
      </c>
    </row>
    <row r="1380" spans="1:3" x14ac:dyDescent="0.25">
      <c r="A1380">
        <f>ROW()</f>
        <v>1380</v>
      </c>
      <c r="B1380" t="s">
        <v>1878</v>
      </c>
      <c r="C1380" t="s">
        <v>56</v>
      </c>
    </row>
    <row r="1381" spans="1:3" x14ac:dyDescent="0.25">
      <c r="A1381">
        <f>ROW()</f>
        <v>1381</v>
      </c>
      <c r="B1381" t="s">
        <v>1879</v>
      </c>
      <c r="C1381" t="s">
        <v>77</v>
      </c>
    </row>
    <row r="1382" spans="1:3" x14ac:dyDescent="0.25">
      <c r="A1382">
        <f>ROW()</f>
        <v>1382</v>
      </c>
      <c r="B1382" t="s">
        <v>1880</v>
      </c>
      <c r="C1382" t="s">
        <v>71</v>
      </c>
    </row>
    <row r="1383" spans="1:3" x14ac:dyDescent="0.25">
      <c r="A1383">
        <f>ROW()</f>
        <v>1383</v>
      </c>
      <c r="B1383" t="s">
        <v>1882</v>
      </c>
      <c r="C1383" t="s">
        <v>125</v>
      </c>
    </row>
    <row r="1384" spans="1:3" x14ac:dyDescent="0.25">
      <c r="A1384">
        <f>ROW()</f>
        <v>1384</v>
      </c>
      <c r="B1384" t="s">
        <v>1893</v>
      </c>
      <c r="C1384" t="s">
        <v>55</v>
      </c>
    </row>
    <row r="1385" spans="1:3" x14ac:dyDescent="0.25">
      <c r="A1385">
        <f>ROW()</f>
        <v>1385</v>
      </c>
      <c r="B1385" t="s">
        <v>1881</v>
      </c>
      <c r="C1385" t="s">
        <v>56</v>
      </c>
    </row>
    <row r="1386" spans="1:3" x14ac:dyDescent="0.25">
      <c r="A1386">
        <f>ROW()</f>
        <v>1386</v>
      </c>
      <c r="B1386" t="s">
        <v>1899</v>
      </c>
      <c r="C1386" t="s">
        <v>107</v>
      </c>
    </row>
    <row r="1387" spans="1:3" x14ac:dyDescent="0.25">
      <c r="A1387">
        <f>ROW()</f>
        <v>1387</v>
      </c>
      <c r="B1387" t="s">
        <v>1884</v>
      </c>
      <c r="C1387" t="s">
        <v>138</v>
      </c>
    </row>
    <row r="1388" spans="1:3" x14ac:dyDescent="0.25">
      <c r="A1388">
        <f>ROW()</f>
        <v>1388</v>
      </c>
      <c r="B1388" t="s">
        <v>1888</v>
      </c>
      <c r="C1388" t="s">
        <v>105</v>
      </c>
    </row>
    <row r="1389" spans="1:3" x14ac:dyDescent="0.25">
      <c r="A1389">
        <f>ROW()</f>
        <v>1389</v>
      </c>
      <c r="B1389" t="s">
        <v>1889</v>
      </c>
      <c r="C1389" t="s">
        <v>210</v>
      </c>
    </row>
    <row r="1390" spans="1:3" x14ac:dyDescent="0.25">
      <c r="A1390">
        <f>ROW()</f>
        <v>1390</v>
      </c>
      <c r="B1390" t="s">
        <v>1890</v>
      </c>
      <c r="C1390" t="s">
        <v>105</v>
      </c>
    </row>
    <row r="1391" spans="1:3" x14ac:dyDescent="0.25">
      <c r="A1391">
        <f>ROW()</f>
        <v>1391</v>
      </c>
      <c r="B1391" t="s">
        <v>1891</v>
      </c>
      <c r="C1391" t="s">
        <v>210</v>
      </c>
    </row>
    <row r="1392" spans="1:3" x14ac:dyDescent="0.25">
      <c r="A1392">
        <f>ROW()</f>
        <v>1392</v>
      </c>
      <c r="B1392" t="s">
        <v>1892</v>
      </c>
      <c r="C1392" t="s">
        <v>137</v>
      </c>
    </row>
    <row r="1393" spans="1:3" x14ac:dyDescent="0.25">
      <c r="A1393">
        <f>ROW()</f>
        <v>1393</v>
      </c>
      <c r="B1393" t="s">
        <v>1895</v>
      </c>
      <c r="C1393" t="s">
        <v>184</v>
      </c>
    </row>
    <row r="1394" spans="1:3" x14ac:dyDescent="0.25">
      <c r="A1394">
        <f>ROW()</f>
        <v>1394</v>
      </c>
      <c r="B1394" t="s">
        <v>1901</v>
      </c>
      <c r="C1394" t="s">
        <v>56</v>
      </c>
    </row>
    <row r="1395" spans="1:3" x14ac:dyDescent="0.25">
      <c r="A1395">
        <f>ROW()</f>
        <v>1395</v>
      </c>
      <c r="B1395" t="s">
        <v>1806</v>
      </c>
      <c r="C1395" t="s">
        <v>63</v>
      </c>
    </row>
    <row r="1396" spans="1:3" x14ac:dyDescent="0.25">
      <c r="A1396">
        <f>ROW()</f>
        <v>1396</v>
      </c>
      <c r="B1396" t="s">
        <v>2</v>
      </c>
      <c r="C1396" t="s">
        <v>2</v>
      </c>
    </row>
    <row r="1397" spans="1:3" x14ac:dyDescent="0.25">
      <c r="A1397">
        <f>ROW()</f>
        <v>1397</v>
      </c>
      <c r="B1397" t="s">
        <v>2</v>
      </c>
      <c r="C1397" t="s">
        <v>2</v>
      </c>
    </row>
    <row r="1398" spans="1:3" x14ac:dyDescent="0.25">
      <c r="A1398">
        <f>ROW()</f>
        <v>1398</v>
      </c>
      <c r="B1398" t="s">
        <v>255</v>
      </c>
      <c r="C1398" t="s">
        <v>2</v>
      </c>
    </row>
    <row r="1399" spans="1:3" x14ac:dyDescent="0.25">
      <c r="A1399">
        <f>ROW()</f>
        <v>1399</v>
      </c>
      <c r="B1399" t="s">
        <v>2</v>
      </c>
      <c r="C1399" t="s">
        <v>2</v>
      </c>
    </row>
    <row r="1400" spans="1:3" x14ac:dyDescent="0.25">
      <c r="A1400">
        <f>ROW()</f>
        <v>1400</v>
      </c>
      <c r="B1400" t="s">
        <v>3573</v>
      </c>
      <c r="C1400" t="s">
        <v>2</v>
      </c>
    </row>
    <row r="1401" spans="1:3" x14ac:dyDescent="0.25">
      <c r="A1401">
        <f>ROW()</f>
        <v>1401</v>
      </c>
      <c r="B1401" t="s">
        <v>52</v>
      </c>
      <c r="C1401" t="s">
        <v>2</v>
      </c>
    </row>
    <row r="1402" spans="1:3" x14ac:dyDescent="0.25">
      <c r="A1402">
        <f>ROW()</f>
        <v>1402</v>
      </c>
      <c r="B1402" t="s">
        <v>1843</v>
      </c>
      <c r="C1402" t="s">
        <v>256</v>
      </c>
    </row>
    <row r="1403" spans="1:3" x14ac:dyDescent="0.25">
      <c r="A1403">
        <f>ROW()</f>
        <v>1403</v>
      </c>
      <c r="B1403" t="s">
        <v>1844</v>
      </c>
      <c r="C1403" t="s">
        <v>55</v>
      </c>
    </row>
    <row r="1404" spans="1:3" x14ac:dyDescent="0.25">
      <c r="A1404">
        <f>ROW()</f>
        <v>1404</v>
      </c>
      <c r="B1404" t="s">
        <v>1845</v>
      </c>
      <c r="C1404" t="s">
        <v>67</v>
      </c>
    </row>
    <row r="1405" spans="1:3" x14ac:dyDescent="0.25">
      <c r="A1405">
        <f>ROW()</f>
        <v>1405</v>
      </c>
      <c r="B1405" t="s">
        <v>1846</v>
      </c>
      <c r="C1405" t="s">
        <v>163</v>
      </c>
    </row>
    <row r="1406" spans="1:3" x14ac:dyDescent="0.25">
      <c r="A1406">
        <f>ROW()</f>
        <v>1406</v>
      </c>
      <c r="B1406" t="s">
        <v>1847</v>
      </c>
      <c r="C1406" t="s">
        <v>257</v>
      </c>
    </row>
    <row r="1407" spans="1:3" x14ac:dyDescent="0.25">
      <c r="A1407">
        <f>ROW()</f>
        <v>1407</v>
      </c>
      <c r="B1407" t="s">
        <v>1848</v>
      </c>
      <c r="C1407" t="s">
        <v>59</v>
      </c>
    </row>
    <row r="1408" spans="1:3" x14ac:dyDescent="0.25">
      <c r="A1408">
        <f>ROW()</f>
        <v>1408</v>
      </c>
      <c r="B1408" t="s">
        <v>1849</v>
      </c>
      <c r="C1408" t="s">
        <v>258</v>
      </c>
    </row>
    <row r="1409" spans="1:3" x14ac:dyDescent="0.25">
      <c r="A1409">
        <f>ROW()</f>
        <v>1409</v>
      </c>
      <c r="B1409" t="s">
        <v>1850</v>
      </c>
      <c r="C1409" t="s">
        <v>155</v>
      </c>
    </row>
    <row r="1410" spans="1:3" x14ac:dyDescent="0.25">
      <c r="A1410">
        <f>ROW()</f>
        <v>1410</v>
      </c>
      <c r="B1410" t="s">
        <v>1851</v>
      </c>
      <c r="C1410" t="s">
        <v>56</v>
      </c>
    </row>
    <row r="1411" spans="1:3" x14ac:dyDescent="0.25">
      <c r="A1411">
        <f>ROW()</f>
        <v>1411</v>
      </c>
      <c r="B1411" t="s">
        <v>1852</v>
      </c>
      <c r="C1411" t="s">
        <v>56</v>
      </c>
    </row>
    <row r="1412" spans="1:3" x14ac:dyDescent="0.25">
      <c r="A1412">
        <f>ROW()</f>
        <v>1412</v>
      </c>
      <c r="B1412" t="s">
        <v>1853</v>
      </c>
      <c r="C1412" t="s">
        <v>56</v>
      </c>
    </row>
    <row r="1413" spans="1:3" x14ac:dyDescent="0.25">
      <c r="A1413">
        <f>ROW()</f>
        <v>1413</v>
      </c>
      <c r="B1413" t="s">
        <v>1854</v>
      </c>
      <c r="C1413" t="s">
        <v>259</v>
      </c>
    </row>
    <row r="1414" spans="1:3" x14ac:dyDescent="0.25">
      <c r="A1414">
        <f>ROW()</f>
        <v>1414</v>
      </c>
      <c r="B1414" t="s">
        <v>1856</v>
      </c>
      <c r="C1414" t="s">
        <v>64</v>
      </c>
    </row>
    <row r="1415" spans="1:3" x14ac:dyDescent="0.25">
      <c r="A1415">
        <f>ROW()</f>
        <v>1415</v>
      </c>
      <c r="B1415" t="s">
        <v>1857</v>
      </c>
      <c r="C1415" t="s">
        <v>65</v>
      </c>
    </row>
    <row r="1416" spans="1:3" x14ac:dyDescent="0.25">
      <c r="A1416">
        <f>ROW()</f>
        <v>1416</v>
      </c>
      <c r="B1416" t="s">
        <v>1858</v>
      </c>
      <c r="C1416" t="s">
        <v>56</v>
      </c>
    </row>
    <row r="1417" spans="1:3" x14ac:dyDescent="0.25">
      <c r="A1417">
        <f>ROW()</f>
        <v>1417</v>
      </c>
      <c r="B1417" t="s">
        <v>1896</v>
      </c>
      <c r="C1417" t="s">
        <v>65</v>
      </c>
    </row>
    <row r="1418" spans="1:3" x14ac:dyDescent="0.25">
      <c r="A1418">
        <f>ROW()</f>
        <v>1418</v>
      </c>
      <c r="B1418" t="s">
        <v>1859</v>
      </c>
      <c r="C1418" t="s">
        <v>63</v>
      </c>
    </row>
    <row r="1419" spans="1:3" x14ac:dyDescent="0.25">
      <c r="A1419">
        <f>ROW()</f>
        <v>1419</v>
      </c>
      <c r="B1419" t="s">
        <v>1860</v>
      </c>
      <c r="C1419" t="s">
        <v>139</v>
      </c>
    </row>
    <row r="1420" spans="1:3" x14ac:dyDescent="0.25">
      <c r="A1420">
        <f>ROW()</f>
        <v>1420</v>
      </c>
      <c r="B1420" t="s">
        <v>1861</v>
      </c>
      <c r="C1420" t="s">
        <v>56</v>
      </c>
    </row>
    <row r="1421" spans="1:3" x14ac:dyDescent="0.25">
      <c r="A1421">
        <f>ROW()</f>
        <v>1421</v>
      </c>
      <c r="B1421" t="s">
        <v>1862</v>
      </c>
      <c r="C1421" t="s">
        <v>56</v>
      </c>
    </row>
    <row r="1422" spans="1:3" x14ac:dyDescent="0.25">
      <c r="A1422">
        <f>ROW()</f>
        <v>1422</v>
      </c>
      <c r="B1422" t="s">
        <v>1863</v>
      </c>
      <c r="C1422" t="s">
        <v>68</v>
      </c>
    </row>
    <row r="1423" spans="1:3" x14ac:dyDescent="0.25">
      <c r="A1423">
        <f>ROW()</f>
        <v>1423</v>
      </c>
      <c r="B1423" t="s">
        <v>1864</v>
      </c>
      <c r="C1423" t="s">
        <v>69</v>
      </c>
    </row>
    <row r="1424" spans="1:3" x14ac:dyDescent="0.25">
      <c r="A1424">
        <f>ROW()</f>
        <v>1424</v>
      </c>
      <c r="B1424" t="s">
        <v>1865</v>
      </c>
      <c r="C1424" t="s">
        <v>84</v>
      </c>
    </row>
    <row r="1425" spans="1:3" x14ac:dyDescent="0.25">
      <c r="A1425">
        <f>ROW()</f>
        <v>1425</v>
      </c>
      <c r="B1425" t="s">
        <v>1866</v>
      </c>
      <c r="C1425" t="s">
        <v>70</v>
      </c>
    </row>
    <row r="1426" spans="1:3" x14ac:dyDescent="0.25">
      <c r="A1426">
        <f>ROW()</f>
        <v>1426</v>
      </c>
      <c r="B1426" t="s">
        <v>1867</v>
      </c>
      <c r="C1426" t="s">
        <v>63</v>
      </c>
    </row>
    <row r="1427" spans="1:3" x14ac:dyDescent="0.25">
      <c r="A1427">
        <f>ROW()</f>
        <v>1427</v>
      </c>
      <c r="B1427" t="s">
        <v>1868</v>
      </c>
      <c r="C1427" t="s">
        <v>157</v>
      </c>
    </row>
    <row r="1428" spans="1:3" x14ac:dyDescent="0.25">
      <c r="A1428">
        <f>ROW()</f>
        <v>1428</v>
      </c>
      <c r="B1428" t="s">
        <v>1869</v>
      </c>
      <c r="C1428" t="s">
        <v>71</v>
      </c>
    </row>
    <row r="1429" spans="1:3" x14ac:dyDescent="0.25">
      <c r="A1429">
        <f>ROW()</f>
        <v>1429</v>
      </c>
      <c r="B1429" t="s">
        <v>1870</v>
      </c>
      <c r="C1429" t="s">
        <v>71</v>
      </c>
    </row>
    <row r="1430" spans="1:3" x14ac:dyDescent="0.25">
      <c r="A1430">
        <f>ROW()</f>
        <v>1430</v>
      </c>
      <c r="B1430" t="s">
        <v>1871</v>
      </c>
      <c r="C1430" t="s">
        <v>56</v>
      </c>
    </row>
    <row r="1431" spans="1:3" x14ac:dyDescent="0.25">
      <c r="A1431">
        <f>ROW()</f>
        <v>1431</v>
      </c>
      <c r="B1431" t="s">
        <v>1872</v>
      </c>
      <c r="C1431" t="s">
        <v>72</v>
      </c>
    </row>
    <row r="1432" spans="1:3" x14ac:dyDescent="0.25">
      <c r="A1432">
        <f>ROW()</f>
        <v>1432</v>
      </c>
      <c r="B1432" t="s">
        <v>1873</v>
      </c>
      <c r="C1432" t="s">
        <v>56</v>
      </c>
    </row>
    <row r="1433" spans="1:3" x14ac:dyDescent="0.25">
      <c r="A1433">
        <f>ROW()</f>
        <v>1433</v>
      </c>
      <c r="B1433" t="s">
        <v>1874</v>
      </c>
      <c r="C1433" t="s">
        <v>73</v>
      </c>
    </row>
    <row r="1434" spans="1:3" x14ac:dyDescent="0.25">
      <c r="A1434">
        <f>ROW()</f>
        <v>1434</v>
      </c>
      <c r="B1434" t="s">
        <v>1875</v>
      </c>
      <c r="C1434" t="s">
        <v>168</v>
      </c>
    </row>
    <row r="1435" spans="1:3" x14ac:dyDescent="0.25">
      <c r="A1435">
        <f>ROW()</f>
        <v>1435</v>
      </c>
      <c r="B1435" t="s">
        <v>1876</v>
      </c>
      <c r="C1435" t="s">
        <v>106</v>
      </c>
    </row>
    <row r="1436" spans="1:3" x14ac:dyDescent="0.25">
      <c r="A1436">
        <f>ROW()</f>
        <v>1436</v>
      </c>
      <c r="B1436" t="s">
        <v>1877</v>
      </c>
      <c r="C1436" t="s">
        <v>148</v>
      </c>
    </row>
    <row r="1437" spans="1:3" x14ac:dyDescent="0.25">
      <c r="A1437">
        <f>ROW()</f>
        <v>1437</v>
      </c>
      <c r="B1437" t="s">
        <v>1878</v>
      </c>
      <c r="C1437" t="s">
        <v>56</v>
      </c>
    </row>
    <row r="1438" spans="1:3" x14ac:dyDescent="0.25">
      <c r="A1438">
        <f>ROW()</f>
        <v>1438</v>
      </c>
      <c r="B1438" t="s">
        <v>1879</v>
      </c>
      <c r="C1438" t="s">
        <v>113</v>
      </c>
    </row>
    <row r="1439" spans="1:3" x14ac:dyDescent="0.25">
      <c r="A1439">
        <f>ROW()</f>
        <v>1439</v>
      </c>
      <c r="B1439" t="s">
        <v>1880</v>
      </c>
      <c r="C1439" t="s">
        <v>149</v>
      </c>
    </row>
    <row r="1440" spans="1:3" x14ac:dyDescent="0.25">
      <c r="A1440">
        <f>ROW()</f>
        <v>1440</v>
      </c>
      <c r="B1440" t="s">
        <v>1882</v>
      </c>
      <c r="C1440" t="s">
        <v>261</v>
      </c>
    </row>
    <row r="1441" spans="1:3" x14ac:dyDescent="0.25">
      <c r="A1441">
        <f>ROW()</f>
        <v>1441</v>
      </c>
      <c r="B1441" t="s">
        <v>1893</v>
      </c>
      <c r="C1441" t="s">
        <v>262</v>
      </c>
    </row>
    <row r="1442" spans="1:3" x14ac:dyDescent="0.25">
      <c r="A1442">
        <f>ROW()</f>
        <v>1442</v>
      </c>
      <c r="B1442" t="s">
        <v>1884</v>
      </c>
      <c r="C1442" t="s">
        <v>66</v>
      </c>
    </row>
    <row r="1443" spans="1:3" x14ac:dyDescent="0.25">
      <c r="A1443">
        <f>ROW()</f>
        <v>1443</v>
      </c>
      <c r="B1443" t="s">
        <v>1885</v>
      </c>
      <c r="C1443" t="s">
        <v>138</v>
      </c>
    </row>
    <row r="1444" spans="1:3" x14ac:dyDescent="0.25">
      <c r="A1444">
        <f>ROW()</f>
        <v>1444</v>
      </c>
      <c r="B1444" t="s">
        <v>1888</v>
      </c>
      <c r="C1444" t="s">
        <v>56</v>
      </c>
    </row>
    <row r="1445" spans="1:3" x14ac:dyDescent="0.25">
      <c r="A1445">
        <f>ROW()</f>
        <v>1445</v>
      </c>
      <c r="B1445" t="s">
        <v>1889</v>
      </c>
      <c r="C1445" t="s">
        <v>74</v>
      </c>
    </row>
    <row r="1446" spans="1:3" x14ac:dyDescent="0.25">
      <c r="A1446">
        <f>ROW()</f>
        <v>1446</v>
      </c>
      <c r="B1446" t="s">
        <v>1890</v>
      </c>
      <c r="C1446" t="s">
        <v>70</v>
      </c>
    </row>
    <row r="1447" spans="1:3" x14ac:dyDescent="0.25">
      <c r="A1447">
        <f>ROW()</f>
        <v>1447</v>
      </c>
      <c r="B1447" t="s">
        <v>1891</v>
      </c>
      <c r="C1447" t="s">
        <v>56</v>
      </c>
    </row>
    <row r="1448" spans="1:3" x14ac:dyDescent="0.25">
      <c r="A1448">
        <f>ROW()</f>
        <v>1448</v>
      </c>
      <c r="B1448" t="s">
        <v>1892</v>
      </c>
      <c r="C1448" t="s">
        <v>73</v>
      </c>
    </row>
    <row r="1449" spans="1:3" x14ac:dyDescent="0.25">
      <c r="A1449">
        <f>ROW()</f>
        <v>1449</v>
      </c>
      <c r="B1449" t="s">
        <v>1883</v>
      </c>
      <c r="C1449" t="s">
        <v>159</v>
      </c>
    </row>
    <row r="1450" spans="1:3" x14ac:dyDescent="0.25">
      <c r="A1450">
        <f>ROW()</f>
        <v>1450</v>
      </c>
      <c r="B1450" t="s">
        <v>1927</v>
      </c>
      <c r="C1450" t="s">
        <v>107</v>
      </c>
    </row>
    <row r="1451" spans="1:3" x14ac:dyDescent="0.25">
      <c r="A1451">
        <f>ROW()</f>
        <v>1451</v>
      </c>
      <c r="B1451" t="s">
        <v>1894</v>
      </c>
      <c r="C1451" t="s">
        <v>73</v>
      </c>
    </row>
    <row r="1452" spans="1:3" x14ac:dyDescent="0.25">
      <c r="A1452">
        <f>ROW()</f>
        <v>1452</v>
      </c>
      <c r="B1452" t="s">
        <v>1895</v>
      </c>
      <c r="C1452" t="s">
        <v>184</v>
      </c>
    </row>
    <row r="1453" spans="1:3" x14ac:dyDescent="0.25">
      <c r="A1453">
        <f>ROW()</f>
        <v>1453</v>
      </c>
      <c r="B1453" t="s">
        <v>1806</v>
      </c>
      <c r="C1453" t="s">
        <v>63</v>
      </c>
    </row>
    <row r="1454" spans="1:3" x14ac:dyDescent="0.25">
      <c r="A1454">
        <f>ROW()</f>
        <v>1454</v>
      </c>
      <c r="B1454" t="s">
        <v>2</v>
      </c>
      <c r="C1454" t="s">
        <v>2</v>
      </c>
    </row>
    <row r="1455" spans="1:3" x14ac:dyDescent="0.25">
      <c r="A1455">
        <f>ROW()</f>
        <v>1455</v>
      </c>
      <c r="B1455" t="s">
        <v>2</v>
      </c>
      <c r="C1455" t="s">
        <v>2</v>
      </c>
    </row>
    <row r="1456" spans="1:3" x14ac:dyDescent="0.25">
      <c r="A1456">
        <f>ROW()</f>
        <v>1456</v>
      </c>
      <c r="B1456" t="s">
        <v>263</v>
      </c>
      <c r="C1456" t="s">
        <v>2</v>
      </c>
    </row>
    <row r="1457" spans="1:3" x14ac:dyDescent="0.25">
      <c r="A1457">
        <f>ROW()</f>
        <v>1457</v>
      </c>
      <c r="B1457" t="s">
        <v>2</v>
      </c>
      <c r="C1457" t="s">
        <v>2</v>
      </c>
    </row>
    <row r="1458" spans="1:3" x14ac:dyDescent="0.25">
      <c r="A1458">
        <f>ROW()</f>
        <v>1458</v>
      </c>
      <c r="B1458" t="s">
        <v>3574</v>
      </c>
      <c r="C1458" t="s">
        <v>2</v>
      </c>
    </row>
    <row r="1459" spans="1:3" x14ac:dyDescent="0.25">
      <c r="A1459">
        <f>ROW()</f>
        <v>1459</v>
      </c>
      <c r="B1459" t="s">
        <v>52</v>
      </c>
      <c r="C1459" t="s">
        <v>2</v>
      </c>
    </row>
    <row r="1460" spans="1:3" x14ac:dyDescent="0.25">
      <c r="A1460">
        <f>ROW()</f>
        <v>1460</v>
      </c>
      <c r="B1460" t="s">
        <v>1843</v>
      </c>
      <c r="C1460" t="s">
        <v>264</v>
      </c>
    </row>
    <row r="1461" spans="1:3" x14ac:dyDescent="0.25">
      <c r="A1461">
        <f>ROW()</f>
        <v>1461</v>
      </c>
      <c r="B1461" t="s">
        <v>1844</v>
      </c>
      <c r="C1461" t="s">
        <v>55</v>
      </c>
    </row>
    <row r="1462" spans="1:3" x14ac:dyDescent="0.25">
      <c r="A1462">
        <f>ROW()</f>
        <v>1462</v>
      </c>
      <c r="B1462" t="s">
        <v>1845</v>
      </c>
      <c r="C1462" t="s">
        <v>70</v>
      </c>
    </row>
    <row r="1463" spans="1:3" x14ac:dyDescent="0.25">
      <c r="A1463">
        <f>ROW()</f>
        <v>1463</v>
      </c>
      <c r="B1463" t="s">
        <v>1846</v>
      </c>
      <c r="C1463" t="s">
        <v>153</v>
      </c>
    </row>
    <row r="1464" spans="1:3" x14ac:dyDescent="0.25">
      <c r="A1464">
        <f>ROW()</f>
        <v>1464</v>
      </c>
      <c r="B1464" t="s">
        <v>1847</v>
      </c>
      <c r="C1464" t="s">
        <v>265</v>
      </c>
    </row>
    <row r="1465" spans="1:3" x14ac:dyDescent="0.25">
      <c r="A1465">
        <f>ROW()</f>
        <v>1465</v>
      </c>
      <c r="B1465" t="s">
        <v>1848</v>
      </c>
      <c r="C1465" t="s">
        <v>59</v>
      </c>
    </row>
    <row r="1466" spans="1:3" x14ac:dyDescent="0.25">
      <c r="A1466">
        <f>ROW()</f>
        <v>1466</v>
      </c>
      <c r="B1466" t="s">
        <v>1849</v>
      </c>
      <c r="C1466" t="s">
        <v>258</v>
      </c>
    </row>
    <row r="1467" spans="1:3" x14ac:dyDescent="0.25">
      <c r="A1467">
        <f>ROW()</f>
        <v>1467</v>
      </c>
      <c r="B1467" t="s">
        <v>1850</v>
      </c>
      <c r="C1467" t="s">
        <v>155</v>
      </c>
    </row>
    <row r="1468" spans="1:3" x14ac:dyDescent="0.25">
      <c r="A1468">
        <f>ROW()</f>
        <v>1468</v>
      </c>
      <c r="B1468" t="s">
        <v>1851</v>
      </c>
      <c r="C1468" t="s">
        <v>56</v>
      </c>
    </row>
    <row r="1469" spans="1:3" x14ac:dyDescent="0.25">
      <c r="A1469">
        <f>ROW()</f>
        <v>1469</v>
      </c>
      <c r="B1469" t="s">
        <v>1852</v>
      </c>
      <c r="C1469" t="s">
        <v>56</v>
      </c>
    </row>
    <row r="1470" spans="1:3" x14ac:dyDescent="0.25">
      <c r="A1470">
        <f>ROW()</f>
        <v>1470</v>
      </c>
      <c r="B1470" t="s">
        <v>1853</v>
      </c>
      <c r="C1470" t="s">
        <v>56</v>
      </c>
    </row>
    <row r="1471" spans="1:3" x14ac:dyDescent="0.25">
      <c r="A1471">
        <f>ROW()</f>
        <v>1471</v>
      </c>
      <c r="B1471" t="s">
        <v>1854</v>
      </c>
      <c r="C1471" t="s">
        <v>266</v>
      </c>
    </row>
    <row r="1472" spans="1:3" x14ac:dyDescent="0.25">
      <c r="A1472">
        <f>ROW()</f>
        <v>1472</v>
      </c>
      <c r="B1472" t="s">
        <v>1856</v>
      </c>
      <c r="C1472" t="s">
        <v>64</v>
      </c>
    </row>
    <row r="1473" spans="1:3" x14ac:dyDescent="0.25">
      <c r="A1473">
        <f>ROW()</f>
        <v>1473</v>
      </c>
      <c r="B1473" t="s">
        <v>1857</v>
      </c>
      <c r="C1473" t="s">
        <v>65</v>
      </c>
    </row>
    <row r="1474" spans="1:3" x14ac:dyDescent="0.25">
      <c r="A1474">
        <f>ROW()</f>
        <v>1474</v>
      </c>
      <c r="B1474" t="s">
        <v>1858</v>
      </c>
      <c r="C1474" t="s">
        <v>56</v>
      </c>
    </row>
    <row r="1475" spans="1:3" x14ac:dyDescent="0.25">
      <c r="A1475">
        <f>ROW()</f>
        <v>1475</v>
      </c>
      <c r="B1475" t="s">
        <v>1896</v>
      </c>
      <c r="C1475" t="s">
        <v>65</v>
      </c>
    </row>
    <row r="1476" spans="1:3" x14ac:dyDescent="0.25">
      <c r="A1476">
        <f>ROW()</f>
        <v>1476</v>
      </c>
      <c r="B1476" t="s">
        <v>1859</v>
      </c>
      <c r="C1476" t="s">
        <v>63</v>
      </c>
    </row>
    <row r="1477" spans="1:3" x14ac:dyDescent="0.25">
      <c r="A1477">
        <f>ROW()</f>
        <v>1477</v>
      </c>
      <c r="B1477" t="s">
        <v>1860</v>
      </c>
      <c r="C1477" t="s">
        <v>139</v>
      </c>
    </row>
    <row r="1478" spans="1:3" x14ac:dyDescent="0.25">
      <c r="A1478">
        <f>ROW()</f>
        <v>1478</v>
      </c>
      <c r="B1478" t="s">
        <v>1861</v>
      </c>
      <c r="C1478" t="s">
        <v>73</v>
      </c>
    </row>
    <row r="1479" spans="1:3" x14ac:dyDescent="0.25">
      <c r="A1479">
        <f>ROW()</f>
        <v>1479</v>
      </c>
      <c r="B1479" t="s">
        <v>1862</v>
      </c>
      <c r="C1479" t="s">
        <v>56</v>
      </c>
    </row>
    <row r="1480" spans="1:3" x14ac:dyDescent="0.25">
      <c r="A1480">
        <f>ROW()</f>
        <v>1480</v>
      </c>
      <c r="B1480" t="s">
        <v>1863</v>
      </c>
      <c r="C1480" t="s">
        <v>211</v>
      </c>
    </row>
    <row r="1481" spans="1:3" x14ac:dyDescent="0.25">
      <c r="A1481">
        <f>ROW()</f>
        <v>1481</v>
      </c>
      <c r="B1481" t="s">
        <v>1864</v>
      </c>
      <c r="C1481" t="s">
        <v>267</v>
      </c>
    </row>
    <row r="1482" spans="1:3" x14ac:dyDescent="0.25">
      <c r="A1482">
        <f>ROW()</f>
        <v>1482</v>
      </c>
      <c r="B1482" t="s">
        <v>1865</v>
      </c>
      <c r="C1482" t="s">
        <v>66</v>
      </c>
    </row>
    <row r="1483" spans="1:3" x14ac:dyDescent="0.25">
      <c r="A1483">
        <f>ROW()</f>
        <v>1483</v>
      </c>
      <c r="B1483" t="s">
        <v>1866</v>
      </c>
      <c r="C1483" t="s">
        <v>70</v>
      </c>
    </row>
    <row r="1484" spans="1:3" x14ac:dyDescent="0.25">
      <c r="A1484">
        <f>ROW()</f>
        <v>1484</v>
      </c>
      <c r="B1484" t="s">
        <v>1867</v>
      </c>
      <c r="C1484" t="s">
        <v>63</v>
      </c>
    </row>
    <row r="1485" spans="1:3" x14ac:dyDescent="0.25">
      <c r="A1485">
        <f>ROW()</f>
        <v>1485</v>
      </c>
      <c r="B1485" t="s">
        <v>1868</v>
      </c>
      <c r="C1485" t="s">
        <v>157</v>
      </c>
    </row>
    <row r="1486" spans="1:3" x14ac:dyDescent="0.25">
      <c r="A1486">
        <f>ROW()</f>
        <v>1486</v>
      </c>
      <c r="B1486" t="s">
        <v>1869</v>
      </c>
      <c r="C1486" t="s">
        <v>157</v>
      </c>
    </row>
    <row r="1487" spans="1:3" x14ac:dyDescent="0.25">
      <c r="A1487">
        <f>ROW()</f>
        <v>1487</v>
      </c>
      <c r="B1487" t="s">
        <v>1870</v>
      </c>
      <c r="C1487" t="s">
        <v>71</v>
      </c>
    </row>
    <row r="1488" spans="1:3" x14ac:dyDescent="0.25">
      <c r="A1488">
        <f>ROW()</f>
        <v>1488</v>
      </c>
      <c r="B1488" t="s">
        <v>1871</v>
      </c>
      <c r="C1488" t="s">
        <v>56</v>
      </c>
    </row>
    <row r="1489" spans="1:3" x14ac:dyDescent="0.25">
      <c r="A1489">
        <f>ROW()</f>
        <v>1489</v>
      </c>
      <c r="B1489" t="s">
        <v>1872</v>
      </c>
      <c r="C1489" t="s">
        <v>318</v>
      </c>
    </row>
    <row r="1490" spans="1:3" x14ac:dyDescent="0.25">
      <c r="A1490">
        <f>ROW()</f>
        <v>1490</v>
      </c>
      <c r="B1490" t="s">
        <v>1873</v>
      </c>
    </row>
    <row r="1491" spans="1:3" x14ac:dyDescent="0.25">
      <c r="A1491">
        <f>ROW()</f>
        <v>1491</v>
      </c>
      <c r="B1491" t="s">
        <v>1874</v>
      </c>
      <c r="C1491" t="s">
        <v>73</v>
      </c>
    </row>
    <row r="1492" spans="1:3" x14ac:dyDescent="0.25">
      <c r="A1492">
        <f>ROW()</f>
        <v>1492</v>
      </c>
      <c r="B1492" t="s">
        <v>1875</v>
      </c>
      <c r="C1492" t="s">
        <v>108</v>
      </c>
    </row>
    <row r="1493" spans="1:3" x14ac:dyDescent="0.25">
      <c r="A1493">
        <f>ROW()</f>
        <v>1493</v>
      </c>
      <c r="B1493" t="s">
        <v>1876</v>
      </c>
      <c r="C1493" t="s">
        <v>133</v>
      </c>
    </row>
    <row r="1494" spans="1:3" x14ac:dyDescent="0.25">
      <c r="A1494">
        <f>ROW()</f>
        <v>1494</v>
      </c>
      <c r="B1494" t="s">
        <v>1877</v>
      </c>
      <c r="C1494" t="s">
        <v>77</v>
      </c>
    </row>
    <row r="1495" spans="1:3" x14ac:dyDescent="0.25">
      <c r="A1495">
        <f>ROW()</f>
        <v>1495</v>
      </c>
      <c r="B1495" t="s">
        <v>1878</v>
      </c>
      <c r="C1495" t="s">
        <v>73</v>
      </c>
    </row>
    <row r="1496" spans="1:3" x14ac:dyDescent="0.25">
      <c r="A1496">
        <f>ROW()</f>
        <v>1496</v>
      </c>
      <c r="B1496" t="s">
        <v>1879</v>
      </c>
      <c r="C1496" t="s">
        <v>76</v>
      </c>
    </row>
    <row r="1497" spans="1:3" x14ac:dyDescent="0.25">
      <c r="A1497">
        <f>ROW()</f>
        <v>1497</v>
      </c>
      <c r="B1497" t="s">
        <v>1880</v>
      </c>
      <c r="C1497" t="s">
        <v>107</v>
      </c>
    </row>
    <row r="1498" spans="1:3" x14ac:dyDescent="0.25">
      <c r="A1498">
        <f>ROW()</f>
        <v>1498</v>
      </c>
      <c r="B1498" t="s">
        <v>1882</v>
      </c>
      <c r="C1498" t="s">
        <v>125</v>
      </c>
    </row>
    <row r="1499" spans="1:3" x14ac:dyDescent="0.25">
      <c r="A1499">
        <f>ROW()</f>
        <v>1499</v>
      </c>
      <c r="B1499" t="s">
        <v>1893</v>
      </c>
      <c r="C1499" t="s">
        <v>55</v>
      </c>
    </row>
    <row r="1500" spans="1:3" x14ac:dyDescent="0.25">
      <c r="A1500">
        <f>ROW()</f>
        <v>1500</v>
      </c>
      <c r="B1500" t="s">
        <v>1898</v>
      </c>
      <c r="C1500" t="s">
        <v>268</v>
      </c>
    </row>
    <row r="1501" spans="1:3" x14ac:dyDescent="0.25">
      <c r="A1501">
        <f>ROW()</f>
        <v>1501</v>
      </c>
      <c r="B1501" t="s">
        <v>1883</v>
      </c>
      <c r="C1501" t="s">
        <v>111</v>
      </c>
    </row>
    <row r="1502" spans="1:3" x14ac:dyDescent="0.25">
      <c r="A1502">
        <f>ROW()</f>
        <v>1502</v>
      </c>
      <c r="B1502" t="s">
        <v>1884</v>
      </c>
      <c r="C1502" t="s">
        <v>63</v>
      </c>
    </row>
    <row r="1503" spans="1:3" x14ac:dyDescent="0.25">
      <c r="A1503">
        <f>ROW()</f>
        <v>1503</v>
      </c>
      <c r="B1503" t="s">
        <v>1885</v>
      </c>
      <c r="C1503" t="s">
        <v>63</v>
      </c>
    </row>
    <row r="1504" spans="1:3" x14ac:dyDescent="0.25">
      <c r="A1504">
        <f>ROW()</f>
        <v>1504</v>
      </c>
      <c r="B1504" t="s">
        <v>1887</v>
      </c>
      <c r="C1504" t="s">
        <v>269</v>
      </c>
    </row>
    <row r="1505" spans="1:3" x14ac:dyDescent="0.25">
      <c r="A1505">
        <f>ROW()</f>
        <v>1505</v>
      </c>
      <c r="B1505" t="s">
        <v>1931</v>
      </c>
      <c r="C1505" t="s">
        <v>77</v>
      </c>
    </row>
    <row r="1506" spans="1:3" x14ac:dyDescent="0.25">
      <c r="A1506">
        <f>ROW()</f>
        <v>1506</v>
      </c>
      <c r="B1506" t="s">
        <v>1888</v>
      </c>
      <c r="C1506" t="s">
        <v>121</v>
      </c>
    </row>
    <row r="1507" spans="1:3" x14ac:dyDescent="0.25">
      <c r="A1507">
        <f>ROW()</f>
        <v>1507</v>
      </c>
      <c r="B1507" t="s">
        <v>1889</v>
      </c>
      <c r="C1507" t="s">
        <v>83</v>
      </c>
    </row>
    <row r="1508" spans="1:3" x14ac:dyDescent="0.25">
      <c r="A1508">
        <f>ROW()</f>
        <v>1508</v>
      </c>
      <c r="B1508" t="s">
        <v>1890</v>
      </c>
      <c r="C1508" t="s">
        <v>74</v>
      </c>
    </row>
    <row r="1509" spans="1:3" x14ac:dyDescent="0.25">
      <c r="A1509">
        <f>ROW()</f>
        <v>1509</v>
      </c>
      <c r="B1509" t="s">
        <v>1891</v>
      </c>
      <c r="C1509" t="s">
        <v>83</v>
      </c>
    </row>
    <row r="1510" spans="1:3" x14ac:dyDescent="0.25">
      <c r="A1510">
        <f>ROW()</f>
        <v>1510</v>
      </c>
      <c r="B1510" t="s">
        <v>1892</v>
      </c>
      <c r="C1510" t="s">
        <v>56</v>
      </c>
    </row>
    <row r="1511" spans="1:3" x14ac:dyDescent="0.25">
      <c r="A1511">
        <f>ROW()</f>
        <v>1511</v>
      </c>
      <c r="B1511" t="s">
        <v>1897</v>
      </c>
      <c r="C1511" t="s">
        <v>139</v>
      </c>
    </row>
    <row r="1512" spans="1:3" x14ac:dyDescent="0.25">
      <c r="A1512">
        <f>ROW()</f>
        <v>1512</v>
      </c>
      <c r="B1512" t="s">
        <v>1927</v>
      </c>
      <c r="C1512" t="s">
        <v>285</v>
      </c>
    </row>
    <row r="1513" spans="1:3" x14ac:dyDescent="0.25">
      <c r="A1513">
        <f>ROW()</f>
        <v>1513</v>
      </c>
      <c r="B1513" t="s">
        <v>1894</v>
      </c>
      <c r="C1513" t="s">
        <v>76</v>
      </c>
    </row>
    <row r="1514" spans="1:3" x14ac:dyDescent="0.25">
      <c r="A1514">
        <f>ROW()</f>
        <v>1514</v>
      </c>
      <c r="B1514" t="s">
        <v>1928</v>
      </c>
      <c r="C1514" t="s">
        <v>270</v>
      </c>
    </row>
    <row r="1515" spans="1:3" x14ac:dyDescent="0.25">
      <c r="A1515">
        <f>ROW()</f>
        <v>1515</v>
      </c>
      <c r="B1515" t="s">
        <v>1895</v>
      </c>
      <c r="C1515" t="s">
        <v>184</v>
      </c>
    </row>
    <row r="1516" spans="1:3" x14ac:dyDescent="0.25">
      <c r="A1516">
        <f>ROW()</f>
        <v>1516</v>
      </c>
      <c r="B1516" t="s">
        <v>1806</v>
      </c>
      <c r="C1516" t="s">
        <v>63</v>
      </c>
    </row>
    <row r="1517" spans="1:3" x14ac:dyDescent="0.25">
      <c r="A1517">
        <f>ROW()</f>
        <v>1517</v>
      </c>
      <c r="B1517" t="s">
        <v>2</v>
      </c>
      <c r="C1517" t="s">
        <v>2</v>
      </c>
    </row>
    <row r="1518" spans="1:3" x14ac:dyDescent="0.25">
      <c r="A1518">
        <f>ROW()</f>
        <v>1518</v>
      </c>
      <c r="B1518" t="s">
        <v>2</v>
      </c>
      <c r="C1518" t="s">
        <v>2</v>
      </c>
    </row>
    <row r="1519" spans="1:3" x14ac:dyDescent="0.25">
      <c r="A1519">
        <f>ROW()</f>
        <v>1519</v>
      </c>
      <c r="B1519" t="s">
        <v>3499</v>
      </c>
      <c r="C1519" t="s">
        <v>2</v>
      </c>
    </row>
    <row r="1520" spans="1:3" x14ac:dyDescent="0.25">
      <c r="A1520">
        <f>ROW()</f>
        <v>1520</v>
      </c>
      <c r="B1520" t="s">
        <v>2</v>
      </c>
      <c r="C1520" t="s">
        <v>2</v>
      </c>
    </row>
    <row r="1521" spans="1:3" x14ac:dyDescent="0.25">
      <c r="A1521">
        <f>ROW()</f>
        <v>1521</v>
      </c>
      <c r="B1521" t="s">
        <v>3575</v>
      </c>
      <c r="C1521" t="s">
        <v>2</v>
      </c>
    </row>
    <row r="1522" spans="1:3" x14ac:dyDescent="0.25">
      <c r="A1522">
        <f>ROW()</f>
        <v>1522</v>
      </c>
      <c r="B1522" t="s">
        <v>52</v>
      </c>
      <c r="C1522" t="s">
        <v>2</v>
      </c>
    </row>
    <row r="1523" spans="1:3" x14ac:dyDescent="0.25">
      <c r="A1523">
        <f>ROW()</f>
        <v>1523</v>
      </c>
      <c r="B1523" t="s">
        <v>1843</v>
      </c>
      <c r="C1523" t="s">
        <v>3500</v>
      </c>
    </row>
    <row r="1524" spans="1:3" x14ac:dyDescent="0.25">
      <c r="A1524">
        <f>ROW()</f>
        <v>1524</v>
      </c>
      <c r="B1524" t="s">
        <v>1844</v>
      </c>
      <c r="C1524" t="s">
        <v>55</v>
      </c>
    </row>
    <row r="1525" spans="1:3" x14ac:dyDescent="0.25">
      <c r="A1525">
        <f>ROW()</f>
        <v>1525</v>
      </c>
      <c r="B1525" t="s">
        <v>1845</v>
      </c>
      <c r="C1525" t="s">
        <v>80</v>
      </c>
    </row>
    <row r="1526" spans="1:3" x14ac:dyDescent="0.25">
      <c r="A1526">
        <f>ROW()</f>
        <v>1526</v>
      </c>
      <c r="B1526" t="s">
        <v>1846</v>
      </c>
      <c r="C1526" t="s">
        <v>487</v>
      </c>
    </row>
    <row r="1527" spans="1:3" x14ac:dyDescent="0.25">
      <c r="A1527">
        <f>ROW()</f>
        <v>1527</v>
      </c>
      <c r="B1527" t="s">
        <v>1847</v>
      </c>
      <c r="C1527" t="s">
        <v>3501</v>
      </c>
    </row>
    <row r="1528" spans="1:3" x14ac:dyDescent="0.25">
      <c r="A1528">
        <f>ROW()</f>
        <v>1528</v>
      </c>
      <c r="B1528" t="s">
        <v>1850</v>
      </c>
      <c r="C1528" t="s">
        <v>155</v>
      </c>
    </row>
    <row r="1529" spans="1:3" x14ac:dyDescent="0.25">
      <c r="A1529">
        <f>ROW()</f>
        <v>1529</v>
      </c>
      <c r="B1529" t="s">
        <v>1851</v>
      </c>
      <c r="C1529" t="s">
        <v>56</v>
      </c>
    </row>
    <row r="1530" spans="1:3" x14ac:dyDescent="0.25">
      <c r="A1530">
        <f>ROW()</f>
        <v>1530</v>
      </c>
      <c r="B1530" t="s">
        <v>1852</v>
      </c>
      <c r="C1530" t="s">
        <v>56</v>
      </c>
    </row>
    <row r="1531" spans="1:3" x14ac:dyDescent="0.25">
      <c r="A1531">
        <f>ROW()</f>
        <v>1531</v>
      </c>
      <c r="B1531" t="s">
        <v>1853</v>
      </c>
      <c r="C1531" t="s">
        <v>56</v>
      </c>
    </row>
    <row r="1532" spans="1:3" x14ac:dyDescent="0.25">
      <c r="A1532">
        <f>ROW()</f>
        <v>1532</v>
      </c>
      <c r="B1532" t="s">
        <v>1854</v>
      </c>
      <c r="C1532" t="s">
        <v>2036</v>
      </c>
    </row>
    <row r="1533" spans="1:3" x14ac:dyDescent="0.25">
      <c r="A1533">
        <f>ROW()</f>
        <v>1533</v>
      </c>
      <c r="B1533" t="s">
        <v>1856</v>
      </c>
      <c r="C1533" t="s">
        <v>64</v>
      </c>
    </row>
    <row r="1534" spans="1:3" x14ac:dyDescent="0.25">
      <c r="A1534">
        <f>ROW()</f>
        <v>1534</v>
      </c>
      <c r="B1534" t="s">
        <v>1858</v>
      </c>
      <c r="C1534" t="s">
        <v>56</v>
      </c>
    </row>
    <row r="1535" spans="1:3" x14ac:dyDescent="0.25">
      <c r="A1535">
        <f>ROW()</f>
        <v>1535</v>
      </c>
      <c r="B1535" t="s">
        <v>1859</v>
      </c>
      <c r="C1535" t="s">
        <v>63</v>
      </c>
    </row>
    <row r="1536" spans="1:3" x14ac:dyDescent="0.25">
      <c r="A1536">
        <f>ROW()</f>
        <v>1536</v>
      </c>
      <c r="B1536" t="s">
        <v>1860</v>
      </c>
      <c r="C1536" t="s">
        <v>188</v>
      </c>
    </row>
    <row r="1537" spans="1:3" x14ac:dyDescent="0.25">
      <c r="A1537">
        <f>ROW()</f>
        <v>1537</v>
      </c>
      <c r="B1537" t="s">
        <v>1872</v>
      </c>
      <c r="C1537" t="s">
        <v>72</v>
      </c>
    </row>
    <row r="1538" spans="1:3" x14ac:dyDescent="0.25">
      <c r="A1538">
        <f>ROW()</f>
        <v>1538</v>
      </c>
      <c r="B1538" t="s">
        <v>1861</v>
      </c>
      <c r="C1538" t="s">
        <v>56</v>
      </c>
    </row>
    <row r="1539" spans="1:3" x14ac:dyDescent="0.25">
      <c r="A1539">
        <f>ROW()</f>
        <v>1539</v>
      </c>
      <c r="B1539" t="s">
        <v>1862</v>
      </c>
      <c r="C1539" t="s">
        <v>56</v>
      </c>
    </row>
    <row r="1540" spans="1:3" x14ac:dyDescent="0.25">
      <c r="A1540">
        <f>ROW()</f>
        <v>1540</v>
      </c>
      <c r="B1540" t="s">
        <v>1863</v>
      </c>
      <c r="C1540" t="s">
        <v>77</v>
      </c>
    </row>
    <row r="1541" spans="1:3" x14ac:dyDescent="0.25">
      <c r="A1541">
        <f>ROW()</f>
        <v>1541</v>
      </c>
      <c r="B1541" t="s">
        <v>1864</v>
      </c>
      <c r="C1541" t="s">
        <v>3502</v>
      </c>
    </row>
    <row r="1542" spans="1:3" x14ac:dyDescent="0.25">
      <c r="A1542">
        <f>ROW()</f>
        <v>1542</v>
      </c>
      <c r="B1542" t="s">
        <v>1865</v>
      </c>
      <c r="C1542" t="s">
        <v>84</v>
      </c>
    </row>
    <row r="1543" spans="1:3" x14ac:dyDescent="0.25">
      <c r="A1543">
        <f>ROW()</f>
        <v>1543</v>
      </c>
      <c r="B1543" t="s">
        <v>1866</v>
      </c>
      <c r="C1543" t="s">
        <v>70</v>
      </c>
    </row>
    <row r="1544" spans="1:3" x14ac:dyDescent="0.25">
      <c r="A1544">
        <f>ROW()</f>
        <v>1544</v>
      </c>
      <c r="B1544" t="s">
        <v>1867</v>
      </c>
      <c r="C1544" t="s">
        <v>105</v>
      </c>
    </row>
    <row r="1545" spans="1:3" x14ac:dyDescent="0.25">
      <c r="A1545">
        <f>ROW()</f>
        <v>1545</v>
      </c>
      <c r="B1545" t="s">
        <v>1868</v>
      </c>
      <c r="C1545" t="s">
        <v>157</v>
      </c>
    </row>
    <row r="1546" spans="1:3" x14ac:dyDescent="0.25">
      <c r="A1546">
        <f>ROW()</f>
        <v>1546</v>
      </c>
      <c r="B1546" t="s">
        <v>1871</v>
      </c>
      <c r="C1546" t="s">
        <v>84</v>
      </c>
    </row>
    <row r="1547" spans="1:3" x14ac:dyDescent="0.25">
      <c r="A1547">
        <f>ROW()</f>
        <v>1547</v>
      </c>
      <c r="B1547" t="s">
        <v>1873</v>
      </c>
      <c r="C1547" t="s">
        <v>56</v>
      </c>
    </row>
    <row r="1548" spans="1:3" x14ac:dyDescent="0.25">
      <c r="A1548">
        <f>ROW()</f>
        <v>1548</v>
      </c>
      <c r="B1548" t="s">
        <v>1874</v>
      </c>
      <c r="C1548" t="s">
        <v>73</v>
      </c>
    </row>
    <row r="1549" spans="1:3" x14ac:dyDescent="0.25">
      <c r="A1549">
        <f>ROW()</f>
        <v>1549</v>
      </c>
      <c r="B1549" t="s">
        <v>1875</v>
      </c>
      <c r="C1549" t="s">
        <v>134</v>
      </c>
    </row>
    <row r="1550" spans="1:3" x14ac:dyDescent="0.25">
      <c r="A1550">
        <f>ROW()</f>
        <v>1550</v>
      </c>
      <c r="B1550" t="s">
        <v>1876</v>
      </c>
      <c r="C1550" t="s">
        <v>86</v>
      </c>
    </row>
    <row r="1551" spans="1:3" x14ac:dyDescent="0.25">
      <c r="A1551">
        <f>ROW()</f>
        <v>1551</v>
      </c>
      <c r="B1551" t="s">
        <v>1903</v>
      </c>
      <c r="C1551" t="s">
        <v>490</v>
      </c>
    </row>
    <row r="1552" spans="1:3" x14ac:dyDescent="0.25">
      <c r="A1552">
        <f>ROW()</f>
        <v>1552</v>
      </c>
      <c r="B1552" t="s">
        <v>1877</v>
      </c>
      <c r="C1552" t="s">
        <v>107</v>
      </c>
    </row>
    <row r="1553" spans="1:3" x14ac:dyDescent="0.25">
      <c r="A1553">
        <f>ROW()</f>
        <v>1553</v>
      </c>
      <c r="B1553" t="s">
        <v>1878</v>
      </c>
      <c r="C1553" t="s">
        <v>56</v>
      </c>
    </row>
    <row r="1554" spans="1:3" x14ac:dyDescent="0.25">
      <c r="A1554">
        <f>ROW()</f>
        <v>1554</v>
      </c>
      <c r="B1554" t="s">
        <v>1879</v>
      </c>
      <c r="C1554" t="s">
        <v>107</v>
      </c>
    </row>
    <row r="1555" spans="1:3" x14ac:dyDescent="0.25">
      <c r="A1555">
        <f>ROW()</f>
        <v>1555</v>
      </c>
      <c r="B1555" t="s">
        <v>1880</v>
      </c>
      <c r="C1555" t="s">
        <v>149</v>
      </c>
    </row>
    <row r="1556" spans="1:3" x14ac:dyDescent="0.25">
      <c r="A1556">
        <f>ROW()</f>
        <v>1556</v>
      </c>
      <c r="B1556" t="s">
        <v>1882</v>
      </c>
      <c r="C1556" t="s">
        <v>491</v>
      </c>
    </row>
    <row r="1557" spans="1:3" x14ac:dyDescent="0.25">
      <c r="A1557">
        <f>ROW()</f>
        <v>1557</v>
      </c>
      <c r="B1557" t="s">
        <v>1893</v>
      </c>
      <c r="C1557" t="s">
        <v>240</v>
      </c>
    </row>
    <row r="1558" spans="1:3" x14ac:dyDescent="0.25">
      <c r="A1558">
        <f>ROW()</f>
        <v>1558</v>
      </c>
      <c r="B1558" t="s">
        <v>1883</v>
      </c>
      <c r="C1558" t="s">
        <v>159</v>
      </c>
    </row>
    <row r="1559" spans="1:3" x14ac:dyDescent="0.25">
      <c r="A1559">
        <f>ROW()</f>
        <v>1559</v>
      </c>
      <c r="B1559" t="s">
        <v>1927</v>
      </c>
      <c r="C1559" t="s">
        <v>107</v>
      </c>
    </row>
    <row r="1560" spans="1:3" x14ac:dyDescent="0.25">
      <c r="A1560">
        <f>ROW()</f>
        <v>1560</v>
      </c>
      <c r="B1560" t="s">
        <v>1884</v>
      </c>
      <c r="C1560" t="s">
        <v>138</v>
      </c>
    </row>
    <row r="1561" spans="1:3" x14ac:dyDescent="0.25">
      <c r="A1561">
        <f>ROW()</f>
        <v>1561</v>
      </c>
      <c r="B1561" t="s">
        <v>1885</v>
      </c>
      <c r="C1561" t="s">
        <v>77</v>
      </c>
    </row>
    <row r="1562" spans="1:3" x14ac:dyDescent="0.25">
      <c r="A1562">
        <f>ROW()</f>
        <v>1562</v>
      </c>
      <c r="B1562" t="s">
        <v>1888</v>
      </c>
      <c r="C1562" t="s">
        <v>56</v>
      </c>
    </row>
    <row r="1563" spans="1:3" x14ac:dyDescent="0.25">
      <c r="A1563">
        <f>ROW()</f>
        <v>1563</v>
      </c>
      <c r="B1563" t="s">
        <v>1889</v>
      </c>
      <c r="C1563" t="s">
        <v>63</v>
      </c>
    </row>
    <row r="1564" spans="1:3" x14ac:dyDescent="0.25">
      <c r="A1564">
        <f>ROW()</f>
        <v>1564</v>
      </c>
      <c r="B1564" t="s">
        <v>1890</v>
      </c>
      <c r="C1564" t="s">
        <v>84</v>
      </c>
    </row>
    <row r="1565" spans="1:3" x14ac:dyDescent="0.25">
      <c r="A1565">
        <f>ROW()</f>
        <v>1565</v>
      </c>
      <c r="B1565" t="s">
        <v>1891</v>
      </c>
      <c r="C1565" t="s">
        <v>63</v>
      </c>
    </row>
    <row r="1566" spans="1:3" x14ac:dyDescent="0.25">
      <c r="A1566">
        <f>ROW()</f>
        <v>1566</v>
      </c>
      <c r="B1566" t="s">
        <v>1892</v>
      </c>
      <c r="C1566" t="s">
        <v>56</v>
      </c>
    </row>
    <row r="1567" spans="1:3" x14ac:dyDescent="0.25">
      <c r="A1567">
        <f>ROW()</f>
        <v>1567</v>
      </c>
      <c r="B1567" t="s">
        <v>1902</v>
      </c>
      <c r="C1567" t="s">
        <v>169</v>
      </c>
    </row>
    <row r="1568" spans="1:3" x14ac:dyDescent="0.25">
      <c r="A1568">
        <f>ROW()</f>
        <v>1568</v>
      </c>
      <c r="B1568" t="s">
        <v>1933</v>
      </c>
      <c r="C1568" t="s">
        <v>56</v>
      </c>
    </row>
    <row r="1569" spans="1:3" x14ac:dyDescent="0.25">
      <c r="A1569">
        <f>ROW()</f>
        <v>1569</v>
      </c>
      <c r="B1569" t="s">
        <v>1932</v>
      </c>
      <c r="C1569" t="s">
        <v>111</v>
      </c>
    </row>
    <row r="1570" spans="1:3" x14ac:dyDescent="0.25">
      <c r="A1570">
        <f>ROW()</f>
        <v>1570</v>
      </c>
      <c r="B1570" t="s">
        <v>1895</v>
      </c>
      <c r="C1570" t="s">
        <v>184</v>
      </c>
    </row>
    <row r="1571" spans="1:3" x14ac:dyDescent="0.25">
      <c r="A1571">
        <f>ROW()</f>
        <v>1571</v>
      </c>
      <c r="B1571" t="s">
        <v>1897</v>
      </c>
      <c r="C1571" t="s">
        <v>95</v>
      </c>
    </row>
    <row r="1572" spans="1:3" x14ac:dyDescent="0.25">
      <c r="A1572">
        <f>ROW()</f>
        <v>1572</v>
      </c>
      <c r="B1572" t="s">
        <v>1806</v>
      </c>
      <c r="C1572" t="s">
        <v>63</v>
      </c>
    </row>
    <row r="1573" spans="1:3" x14ac:dyDescent="0.25">
      <c r="A1573">
        <f>ROW()</f>
        <v>1573</v>
      </c>
      <c r="B1573" t="s">
        <v>2</v>
      </c>
      <c r="C1573" t="s">
        <v>2</v>
      </c>
    </row>
    <row r="1574" spans="1:3" x14ac:dyDescent="0.25">
      <c r="A1574">
        <f>ROW()</f>
        <v>1574</v>
      </c>
      <c r="B1574" t="s">
        <v>2</v>
      </c>
      <c r="C1574" t="s">
        <v>2</v>
      </c>
    </row>
    <row r="1575" spans="1:3" x14ac:dyDescent="0.25">
      <c r="A1575">
        <f>ROW()</f>
        <v>1575</v>
      </c>
      <c r="B1575" t="s">
        <v>271</v>
      </c>
      <c r="C1575" t="s">
        <v>2</v>
      </c>
    </row>
    <row r="1576" spans="1:3" x14ac:dyDescent="0.25">
      <c r="A1576">
        <f>ROW()</f>
        <v>1576</v>
      </c>
      <c r="B1576" t="s">
        <v>2</v>
      </c>
      <c r="C1576" t="s">
        <v>2</v>
      </c>
    </row>
    <row r="1577" spans="1:3" x14ac:dyDescent="0.25">
      <c r="A1577">
        <f>ROW()</f>
        <v>1577</v>
      </c>
      <c r="B1577" t="s">
        <v>3576</v>
      </c>
      <c r="C1577" t="s">
        <v>2</v>
      </c>
    </row>
    <row r="1578" spans="1:3" x14ac:dyDescent="0.25">
      <c r="A1578">
        <f>ROW()</f>
        <v>1578</v>
      </c>
      <c r="B1578" t="s">
        <v>52</v>
      </c>
      <c r="C1578" t="s">
        <v>2</v>
      </c>
    </row>
    <row r="1579" spans="1:3" x14ac:dyDescent="0.25">
      <c r="A1579">
        <f>ROW()</f>
        <v>1579</v>
      </c>
      <c r="B1579" t="s">
        <v>1843</v>
      </c>
      <c r="C1579" t="s">
        <v>272</v>
      </c>
    </row>
    <row r="1580" spans="1:3" x14ac:dyDescent="0.25">
      <c r="A1580">
        <f>ROW()</f>
        <v>1580</v>
      </c>
      <c r="B1580" t="s">
        <v>1844</v>
      </c>
      <c r="C1580" t="s">
        <v>55</v>
      </c>
    </row>
    <row r="1581" spans="1:3" x14ac:dyDescent="0.25">
      <c r="A1581">
        <f>ROW()</f>
        <v>1581</v>
      </c>
      <c r="B1581" t="s">
        <v>1845</v>
      </c>
      <c r="C1581" t="s">
        <v>81</v>
      </c>
    </row>
    <row r="1582" spans="1:3" x14ac:dyDescent="0.25">
      <c r="A1582">
        <f>ROW()</f>
        <v>1582</v>
      </c>
      <c r="B1582" t="s">
        <v>1846</v>
      </c>
      <c r="C1582" t="s">
        <v>174</v>
      </c>
    </row>
    <row r="1583" spans="1:3" x14ac:dyDescent="0.25">
      <c r="A1583">
        <f>ROW()</f>
        <v>1583</v>
      </c>
      <c r="B1583" t="s">
        <v>1847</v>
      </c>
      <c r="C1583" t="s">
        <v>273</v>
      </c>
    </row>
    <row r="1584" spans="1:3" x14ac:dyDescent="0.25">
      <c r="A1584">
        <f>ROW()</f>
        <v>1584</v>
      </c>
      <c r="B1584" t="s">
        <v>1850</v>
      </c>
      <c r="C1584" t="s">
        <v>61</v>
      </c>
    </row>
    <row r="1585" spans="1:3" x14ac:dyDescent="0.25">
      <c r="A1585">
        <f>ROW()</f>
        <v>1585</v>
      </c>
      <c r="B1585" t="s">
        <v>1851</v>
      </c>
      <c r="C1585" t="s">
        <v>56</v>
      </c>
    </row>
    <row r="1586" spans="1:3" x14ac:dyDescent="0.25">
      <c r="A1586">
        <f>ROW()</f>
        <v>1586</v>
      </c>
      <c r="B1586" t="s">
        <v>1852</v>
      </c>
      <c r="C1586" t="s">
        <v>56</v>
      </c>
    </row>
    <row r="1587" spans="1:3" x14ac:dyDescent="0.25">
      <c r="A1587">
        <f>ROW()</f>
        <v>1587</v>
      </c>
      <c r="B1587" t="s">
        <v>1853</v>
      </c>
      <c r="C1587" t="s">
        <v>56</v>
      </c>
    </row>
    <row r="1588" spans="1:3" x14ac:dyDescent="0.25">
      <c r="A1588">
        <f>ROW()</f>
        <v>1588</v>
      </c>
      <c r="B1588" t="s">
        <v>1854</v>
      </c>
      <c r="C1588" t="s">
        <v>184</v>
      </c>
    </row>
    <row r="1589" spans="1:3" x14ac:dyDescent="0.25">
      <c r="A1589">
        <f>ROW()</f>
        <v>1589</v>
      </c>
      <c r="B1589" t="s">
        <v>1855</v>
      </c>
      <c r="C1589" t="s">
        <v>65</v>
      </c>
    </row>
    <row r="1590" spans="1:3" x14ac:dyDescent="0.25">
      <c r="A1590">
        <f>ROW()</f>
        <v>1590</v>
      </c>
      <c r="B1590" t="s">
        <v>1856</v>
      </c>
      <c r="C1590" t="s">
        <v>64</v>
      </c>
    </row>
    <row r="1591" spans="1:3" x14ac:dyDescent="0.25">
      <c r="A1591">
        <f>ROW()</f>
        <v>1591</v>
      </c>
      <c r="B1591" t="s">
        <v>1857</v>
      </c>
      <c r="C1591" t="s">
        <v>65</v>
      </c>
    </row>
    <row r="1592" spans="1:3" x14ac:dyDescent="0.25">
      <c r="A1592">
        <f>ROW()</f>
        <v>1592</v>
      </c>
      <c r="B1592" t="s">
        <v>1858</v>
      </c>
      <c r="C1592" t="s">
        <v>56</v>
      </c>
    </row>
    <row r="1593" spans="1:3" x14ac:dyDescent="0.25">
      <c r="A1593">
        <f>ROW()</f>
        <v>1593</v>
      </c>
      <c r="B1593" t="s">
        <v>1859</v>
      </c>
      <c r="C1593" t="s">
        <v>93</v>
      </c>
    </row>
    <row r="1594" spans="1:3" x14ac:dyDescent="0.25">
      <c r="A1594">
        <f>ROW()</f>
        <v>1594</v>
      </c>
      <c r="B1594" t="s">
        <v>1860</v>
      </c>
      <c r="C1594" t="s">
        <v>56</v>
      </c>
    </row>
    <row r="1595" spans="1:3" x14ac:dyDescent="0.25">
      <c r="A1595">
        <f>ROW()</f>
        <v>1595</v>
      </c>
      <c r="B1595" t="s">
        <v>1865</v>
      </c>
      <c r="C1595" t="s">
        <v>56</v>
      </c>
    </row>
    <row r="1596" spans="1:3" x14ac:dyDescent="0.25">
      <c r="A1596">
        <f>ROW()</f>
        <v>1596</v>
      </c>
      <c r="B1596" t="s">
        <v>1866</v>
      </c>
      <c r="C1596" t="s">
        <v>56</v>
      </c>
    </row>
    <row r="1597" spans="1:3" x14ac:dyDescent="0.25">
      <c r="A1597">
        <f>ROW()</f>
        <v>1597</v>
      </c>
      <c r="B1597" t="s">
        <v>1868</v>
      </c>
      <c r="C1597" t="s">
        <v>176</v>
      </c>
    </row>
    <row r="1598" spans="1:3" x14ac:dyDescent="0.25">
      <c r="A1598">
        <f>ROW()</f>
        <v>1598</v>
      </c>
      <c r="B1598" t="s">
        <v>1904</v>
      </c>
      <c r="C1598" t="s">
        <v>113</v>
      </c>
    </row>
    <row r="1599" spans="1:3" x14ac:dyDescent="0.25">
      <c r="A1599">
        <f>ROW()</f>
        <v>1599</v>
      </c>
      <c r="B1599" t="s">
        <v>1869</v>
      </c>
      <c r="C1599" t="s">
        <v>71</v>
      </c>
    </row>
    <row r="1600" spans="1:3" x14ac:dyDescent="0.25">
      <c r="A1600">
        <f>ROW()</f>
        <v>1600</v>
      </c>
      <c r="B1600" t="s">
        <v>1870</v>
      </c>
      <c r="C1600" t="s">
        <v>71</v>
      </c>
    </row>
    <row r="1601" spans="1:3" x14ac:dyDescent="0.25">
      <c r="A1601">
        <f>ROW()</f>
        <v>1601</v>
      </c>
      <c r="B1601" t="s">
        <v>1871</v>
      </c>
      <c r="C1601" t="s">
        <v>56</v>
      </c>
    </row>
    <row r="1602" spans="1:3" x14ac:dyDescent="0.25">
      <c r="A1602">
        <f>ROW()</f>
        <v>1602</v>
      </c>
      <c r="B1602" t="s">
        <v>1872</v>
      </c>
      <c r="C1602" t="s">
        <v>177</v>
      </c>
    </row>
    <row r="1603" spans="1:3" x14ac:dyDescent="0.25">
      <c r="A1603">
        <f>ROW()</f>
        <v>1603</v>
      </c>
      <c r="B1603" t="s">
        <v>1873</v>
      </c>
      <c r="C1603" t="s">
        <v>67</v>
      </c>
    </row>
    <row r="1604" spans="1:3" x14ac:dyDescent="0.25">
      <c r="A1604">
        <f>ROW()</f>
        <v>1604</v>
      </c>
      <c r="B1604" t="s">
        <v>1875</v>
      </c>
      <c r="C1604" t="s">
        <v>93</v>
      </c>
    </row>
    <row r="1605" spans="1:3" x14ac:dyDescent="0.25">
      <c r="A1605">
        <f>ROW()</f>
        <v>1605</v>
      </c>
      <c r="B1605" t="s">
        <v>1876</v>
      </c>
      <c r="C1605" t="s">
        <v>108</v>
      </c>
    </row>
    <row r="1606" spans="1:3" x14ac:dyDescent="0.25">
      <c r="A1606">
        <f>ROW()</f>
        <v>1606</v>
      </c>
      <c r="B1606" t="s">
        <v>1877</v>
      </c>
      <c r="C1606" t="s">
        <v>63</v>
      </c>
    </row>
    <row r="1607" spans="1:3" x14ac:dyDescent="0.25">
      <c r="A1607">
        <f>ROW()</f>
        <v>1607</v>
      </c>
      <c r="B1607" t="s">
        <v>1879</v>
      </c>
      <c r="C1607" t="s">
        <v>95</v>
      </c>
    </row>
    <row r="1608" spans="1:3" x14ac:dyDescent="0.25">
      <c r="A1608">
        <f>ROW()</f>
        <v>1608</v>
      </c>
      <c r="B1608" t="s">
        <v>1881</v>
      </c>
      <c r="C1608" t="s">
        <v>56</v>
      </c>
    </row>
    <row r="1609" spans="1:3" x14ac:dyDescent="0.25">
      <c r="A1609">
        <f>ROW()</f>
        <v>1609</v>
      </c>
      <c r="B1609" t="s">
        <v>1882</v>
      </c>
      <c r="C1609" t="s">
        <v>145</v>
      </c>
    </row>
    <row r="1610" spans="1:3" x14ac:dyDescent="0.25">
      <c r="A1610">
        <f>ROW()</f>
        <v>1610</v>
      </c>
      <c r="B1610" t="s">
        <v>1893</v>
      </c>
      <c r="C1610" t="s">
        <v>81</v>
      </c>
    </row>
    <row r="1611" spans="1:3" x14ac:dyDescent="0.25">
      <c r="A1611">
        <f>ROW()</f>
        <v>1611</v>
      </c>
      <c r="B1611" t="s">
        <v>1883</v>
      </c>
      <c r="C1611" t="s">
        <v>94</v>
      </c>
    </row>
    <row r="1612" spans="1:3" x14ac:dyDescent="0.25">
      <c r="A1612">
        <f>ROW()</f>
        <v>1612</v>
      </c>
      <c r="B1612" t="s">
        <v>1884</v>
      </c>
      <c r="C1612" t="s">
        <v>121</v>
      </c>
    </row>
    <row r="1613" spans="1:3" x14ac:dyDescent="0.25">
      <c r="A1613">
        <f>ROW()</f>
        <v>1613</v>
      </c>
      <c r="B1613" t="s">
        <v>1885</v>
      </c>
      <c r="C1613" t="s">
        <v>112</v>
      </c>
    </row>
    <row r="1614" spans="1:3" x14ac:dyDescent="0.25">
      <c r="A1614">
        <f>ROW()</f>
        <v>1614</v>
      </c>
      <c r="B1614" t="s">
        <v>1888</v>
      </c>
      <c r="C1614" t="s">
        <v>63</v>
      </c>
    </row>
    <row r="1615" spans="1:3" x14ac:dyDescent="0.25">
      <c r="A1615">
        <f>ROW()</f>
        <v>1615</v>
      </c>
      <c r="B1615" t="s">
        <v>1889</v>
      </c>
      <c r="C1615" t="s">
        <v>210</v>
      </c>
    </row>
    <row r="1616" spans="1:3" x14ac:dyDescent="0.25">
      <c r="A1616">
        <f>ROW()</f>
        <v>1616</v>
      </c>
      <c r="B1616" t="s">
        <v>1890</v>
      </c>
      <c r="C1616" t="s">
        <v>63</v>
      </c>
    </row>
    <row r="1617" spans="1:3" x14ac:dyDescent="0.25">
      <c r="A1617">
        <f>ROW()</f>
        <v>1617</v>
      </c>
      <c r="B1617" t="s">
        <v>1891</v>
      </c>
      <c r="C1617" t="s">
        <v>210</v>
      </c>
    </row>
    <row r="1618" spans="1:3" x14ac:dyDescent="0.25">
      <c r="A1618">
        <f>ROW()</f>
        <v>1618</v>
      </c>
      <c r="B1618" t="s">
        <v>1892</v>
      </c>
      <c r="C1618" t="s">
        <v>63</v>
      </c>
    </row>
    <row r="1619" spans="1:3" x14ac:dyDescent="0.25">
      <c r="A1619">
        <f>ROW()</f>
        <v>1619</v>
      </c>
      <c r="B1619" t="s">
        <v>1899</v>
      </c>
      <c r="C1619" t="s">
        <v>133</v>
      </c>
    </row>
    <row r="1620" spans="1:3" x14ac:dyDescent="0.25">
      <c r="A1620">
        <f>ROW()</f>
        <v>1620</v>
      </c>
      <c r="B1620" t="s">
        <v>1806</v>
      </c>
      <c r="C1620" t="s">
        <v>63</v>
      </c>
    </row>
    <row r="1621" spans="1:3" x14ac:dyDescent="0.25">
      <c r="A1621">
        <f>ROW()</f>
        <v>1621</v>
      </c>
      <c r="B1621" t="s">
        <v>2</v>
      </c>
      <c r="C1621" t="s">
        <v>2</v>
      </c>
    </row>
    <row r="1622" spans="1:3" x14ac:dyDescent="0.25">
      <c r="A1622">
        <f>ROW()</f>
        <v>1622</v>
      </c>
      <c r="B1622" t="s">
        <v>2</v>
      </c>
      <c r="C1622" t="s">
        <v>2</v>
      </c>
    </row>
    <row r="1623" spans="1:3" x14ac:dyDescent="0.25">
      <c r="A1623">
        <f>ROW()</f>
        <v>1623</v>
      </c>
      <c r="B1623" t="s">
        <v>274</v>
      </c>
      <c r="C1623" t="s">
        <v>2</v>
      </c>
    </row>
    <row r="1624" spans="1:3" x14ac:dyDescent="0.25">
      <c r="A1624">
        <f>ROW()</f>
        <v>1624</v>
      </c>
      <c r="B1624" t="s">
        <v>2</v>
      </c>
      <c r="C1624" t="s">
        <v>2</v>
      </c>
    </row>
    <row r="1625" spans="1:3" x14ac:dyDescent="0.25">
      <c r="A1625">
        <f>ROW()</f>
        <v>1625</v>
      </c>
      <c r="B1625" t="s">
        <v>3577</v>
      </c>
      <c r="C1625" t="s">
        <v>2</v>
      </c>
    </row>
    <row r="1626" spans="1:3" x14ac:dyDescent="0.25">
      <c r="A1626">
        <f>ROW()</f>
        <v>1626</v>
      </c>
      <c r="B1626" t="s">
        <v>52</v>
      </c>
      <c r="C1626" t="s">
        <v>2</v>
      </c>
    </row>
    <row r="1627" spans="1:3" x14ac:dyDescent="0.25">
      <c r="A1627">
        <f>ROW()</f>
        <v>1627</v>
      </c>
      <c r="B1627" t="s">
        <v>1843</v>
      </c>
      <c r="C1627" t="s">
        <v>275</v>
      </c>
    </row>
    <row r="1628" spans="1:3" x14ac:dyDescent="0.25">
      <c r="A1628">
        <f>ROW()</f>
        <v>1628</v>
      </c>
      <c r="B1628" t="s">
        <v>1844</v>
      </c>
      <c r="C1628" t="s">
        <v>55</v>
      </c>
    </row>
    <row r="1629" spans="1:3" x14ac:dyDescent="0.25">
      <c r="A1629">
        <f>ROW()</f>
        <v>1629</v>
      </c>
      <c r="B1629" t="s">
        <v>1845</v>
      </c>
      <c r="C1629" t="s">
        <v>76</v>
      </c>
    </row>
    <row r="1630" spans="1:3" x14ac:dyDescent="0.25">
      <c r="A1630">
        <f>ROW()</f>
        <v>1630</v>
      </c>
      <c r="B1630" t="s">
        <v>1846</v>
      </c>
      <c r="C1630" t="s">
        <v>276</v>
      </c>
    </row>
    <row r="1631" spans="1:3" x14ac:dyDescent="0.25">
      <c r="A1631">
        <f>ROW()</f>
        <v>1631</v>
      </c>
      <c r="B1631" t="s">
        <v>1847</v>
      </c>
      <c r="C1631" t="s">
        <v>277</v>
      </c>
    </row>
    <row r="1632" spans="1:3" x14ac:dyDescent="0.25">
      <c r="A1632">
        <f>ROW()</f>
        <v>1632</v>
      </c>
      <c r="B1632" t="s">
        <v>1850</v>
      </c>
      <c r="C1632" t="s">
        <v>61</v>
      </c>
    </row>
    <row r="1633" spans="1:3" x14ac:dyDescent="0.25">
      <c r="A1633">
        <f>ROW()</f>
        <v>1633</v>
      </c>
      <c r="B1633" t="s">
        <v>1851</v>
      </c>
      <c r="C1633" t="s">
        <v>56</v>
      </c>
    </row>
    <row r="1634" spans="1:3" x14ac:dyDescent="0.25">
      <c r="A1634">
        <f>ROW()</f>
        <v>1634</v>
      </c>
      <c r="B1634" t="s">
        <v>1852</v>
      </c>
      <c r="C1634" t="s">
        <v>56</v>
      </c>
    </row>
    <row r="1635" spans="1:3" x14ac:dyDescent="0.25">
      <c r="A1635">
        <f>ROW()</f>
        <v>1635</v>
      </c>
      <c r="B1635" t="s">
        <v>1853</v>
      </c>
      <c r="C1635" t="s">
        <v>56</v>
      </c>
    </row>
    <row r="1636" spans="1:3" x14ac:dyDescent="0.25">
      <c r="A1636">
        <f>ROW()</f>
        <v>1636</v>
      </c>
      <c r="B1636" t="s">
        <v>1854</v>
      </c>
      <c r="C1636" t="s">
        <v>62</v>
      </c>
    </row>
    <row r="1637" spans="1:3" x14ac:dyDescent="0.25">
      <c r="A1637">
        <f>ROW()</f>
        <v>1637</v>
      </c>
      <c r="B1637" t="s">
        <v>1855</v>
      </c>
      <c r="C1637" t="s">
        <v>65</v>
      </c>
    </row>
    <row r="1638" spans="1:3" x14ac:dyDescent="0.25">
      <c r="A1638">
        <f>ROW()</f>
        <v>1638</v>
      </c>
      <c r="B1638" t="s">
        <v>1856</v>
      </c>
      <c r="C1638" t="s">
        <v>64</v>
      </c>
    </row>
    <row r="1639" spans="1:3" x14ac:dyDescent="0.25">
      <c r="A1639">
        <f>ROW()</f>
        <v>1639</v>
      </c>
      <c r="B1639" t="s">
        <v>1857</v>
      </c>
      <c r="C1639" t="s">
        <v>65</v>
      </c>
    </row>
    <row r="1640" spans="1:3" x14ac:dyDescent="0.25">
      <c r="A1640">
        <f>ROW()</f>
        <v>1640</v>
      </c>
      <c r="B1640" t="s">
        <v>1858</v>
      </c>
      <c r="C1640" t="s">
        <v>55</v>
      </c>
    </row>
    <row r="1641" spans="1:3" x14ac:dyDescent="0.25">
      <c r="A1641">
        <f>ROW()</f>
        <v>1641</v>
      </c>
      <c r="B1641" t="s">
        <v>1859</v>
      </c>
      <c r="C1641" t="s">
        <v>93</v>
      </c>
    </row>
    <row r="1642" spans="1:3" x14ac:dyDescent="0.25">
      <c r="A1642">
        <f>ROW()</f>
        <v>1642</v>
      </c>
      <c r="B1642" t="s">
        <v>1860</v>
      </c>
      <c r="C1642" t="s">
        <v>105</v>
      </c>
    </row>
    <row r="1643" spans="1:3" x14ac:dyDescent="0.25">
      <c r="A1643">
        <f>ROW()</f>
        <v>1643</v>
      </c>
      <c r="B1643" t="s">
        <v>1865</v>
      </c>
      <c r="C1643" t="s">
        <v>55</v>
      </c>
    </row>
    <row r="1644" spans="1:3" x14ac:dyDescent="0.25">
      <c r="A1644">
        <f>ROW()</f>
        <v>1644</v>
      </c>
      <c r="B1644" t="s">
        <v>1866</v>
      </c>
      <c r="C1644" t="s">
        <v>56</v>
      </c>
    </row>
    <row r="1645" spans="1:3" x14ac:dyDescent="0.25">
      <c r="A1645">
        <f>ROW()</f>
        <v>1645</v>
      </c>
      <c r="B1645" t="s">
        <v>1867</v>
      </c>
      <c r="C1645" t="s">
        <v>56</v>
      </c>
    </row>
    <row r="1646" spans="1:3" x14ac:dyDescent="0.25">
      <c r="A1646">
        <f>ROW()</f>
        <v>1646</v>
      </c>
      <c r="B1646" t="s">
        <v>1868</v>
      </c>
      <c r="C1646" t="s">
        <v>176</v>
      </c>
    </row>
    <row r="1647" spans="1:3" x14ac:dyDescent="0.25">
      <c r="A1647">
        <f>ROW()</f>
        <v>1647</v>
      </c>
      <c r="B1647" t="s">
        <v>1904</v>
      </c>
      <c r="C1647" t="s">
        <v>107</v>
      </c>
    </row>
    <row r="1648" spans="1:3" x14ac:dyDescent="0.25">
      <c r="A1648">
        <f>ROW()</f>
        <v>1648</v>
      </c>
      <c r="B1648" t="s">
        <v>1869</v>
      </c>
      <c r="C1648" t="s">
        <v>71</v>
      </c>
    </row>
    <row r="1649" spans="1:3" x14ac:dyDescent="0.25">
      <c r="A1649">
        <f>ROW()</f>
        <v>1649</v>
      </c>
      <c r="B1649" t="s">
        <v>1870</v>
      </c>
      <c r="C1649" t="s">
        <v>71</v>
      </c>
    </row>
    <row r="1650" spans="1:3" x14ac:dyDescent="0.25">
      <c r="A1650">
        <f>ROW()</f>
        <v>1650</v>
      </c>
      <c r="B1650" t="s">
        <v>1871</v>
      </c>
      <c r="C1650" t="s">
        <v>56</v>
      </c>
    </row>
    <row r="1651" spans="1:3" x14ac:dyDescent="0.25">
      <c r="A1651">
        <f>ROW()</f>
        <v>1651</v>
      </c>
      <c r="B1651" t="s">
        <v>1872</v>
      </c>
      <c r="C1651" t="s">
        <v>186</v>
      </c>
    </row>
    <row r="1652" spans="1:3" x14ac:dyDescent="0.25">
      <c r="A1652">
        <f>ROW()</f>
        <v>1652</v>
      </c>
      <c r="B1652" t="s">
        <v>1873</v>
      </c>
      <c r="C1652" t="s">
        <v>84</v>
      </c>
    </row>
    <row r="1653" spans="1:3" x14ac:dyDescent="0.25">
      <c r="A1653">
        <f>ROW()</f>
        <v>1653</v>
      </c>
      <c r="B1653" t="s">
        <v>1875</v>
      </c>
      <c r="C1653" t="s">
        <v>76</v>
      </c>
    </row>
    <row r="1654" spans="1:3" x14ac:dyDescent="0.25">
      <c r="A1654">
        <f>ROW()</f>
        <v>1654</v>
      </c>
      <c r="B1654" t="s">
        <v>1876</v>
      </c>
      <c r="C1654" t="s">
        <v>108</v>
      </c>
    </row>
    <row r="1655" spans="1:3" x14ac:dyDescent="0.25">
      <c r="A1655">
        <f>ROW()</f>
        <v>1655</v>
      </c>
      <c r="B1655" t="s">
        <v>1877</v>
      </c>
      <c r="C1655" t="s">
        <v>55</v>
      </c>
    </row>
    <row r="1656" spans="1:3" x14ac:dyDescent="0.25">
      <c r="A1656">
        <f>ROW()</f>
        <v>1656</v>
      </c>
      <c r="B1656" t="s">
        <v>1879</v>
      </c>
      <c r="C1656" t="s">
        <v>76</v>
      </c>
    </row>
    <row r="1657" spans="1:3" x14ac:dyDescent="0.25">
      <c r="A1657">
        <f>ROW()</f>
        <v>1657</v>
      </c>
      <c r="B1657" t="s">
        <v>1881</v>
      </c>
      <c r="C1657" t="s">
        <v>65</v>
      </c>
    </row>
    <row r="1658" spans="1:3" x14ac:dyDescent="0.25">
      <c r="A1658">
        <f>ROW()</f>
        <v>1658</v>
      </c>
      <c r="B1658" t="s">
        <v>1882</v>
      </c>
      <c r="C1658" t="s">
        <v>240</v>
      </c>
    </row>
    <row r="1659" spans="1:3" x14ac:dyDescent="0.25">
      <c r="A1659">
        <f>ROW()</f>
        <v>1659</v>
      </c>
      <c r="B1659" t="s">
        <v>1893</v>
      </c>
      <c r="C1659" t="s">
        <v>228</v>
      </c>
    </row>
    <row r="1660" spans="1:3" x14ac:dyDescent="0.25">
      <c r="A1660">
        <f>ROW()</f>
        <v>1660</v>
      </c>
      <c r="B1660" t="s">
        <v>1884</v>
      </c>
      <c r="C1660" t="s">
        <v>56</v>
      </c>
    </row>
    <row r="1661" spans="1:3" x14ac:dyDescent="0.25">
      <c r="A1661">
        <f>ROW()</f>
        <v>1661</v>
      </c>
      <c r="B1661" t="s">
        <v>1885</v>
      </c>
      <c r="C1661" t="s">
        <v>121</v>
      </c>
    </row>
    <row r="1662" spans="1:3" x14ac:dyDescent="0.25">
      <c r="A1662">
        <f>ROW()</f>
        <v>1662</v>
      </c>
      <c r="B1662" t="s">
        <v>1886</v>
      </c>
      <c r="C1662" t="s">
        <v>121</v>
      </c>
    </row>
    <row r="1663" spans="1:3" x14ac:dyDescent="0.25">
      <c r="A1663">
        <f>ROW()</f>
        <v>1663</v>
      </c>
      <c r="B1663" t="s">
        <v>1887</v>
      </c>
      <c r="C1663" t="s">
        <v>121</v>
      </c>
    </row>
    <row r="1664" spans="1:3" x14ac:dyDescent="0.25">
      <c r="A1664">
        <f>ROW()</f>
        <v>1664</v>
      </c>
      <c r="B1664" t="s">
        <v>1888</v>
      </c>
      <c r="C1664" t="s">
        <v>74</v>
      </c>
    </row>
    <row r="1665" spans="1:3" x14ac:dyDescent="0.25">
      <c r="A1665">
        <f>ROW()</f>
        <v>1665</v>
      </c>
      <c r="B1665" t="s">
        <v>1889</v>
      </c>
      <c r="C1665" t="s">
        <v>70</v>
      </c>
    </row>
    <row r="1666" spans="1:3" x14ac:dyDescent="0.25">
      <c r="A1666">
        <f>ROW()</f>
        <v>1666</v>
      </c>
      <c r="B1666" t="s">
        <v>1890</v>
      </c>
      <c r="C1666" t="s">
        <v>74</v>
      </c>
    </row>
    <row r="1667" spans="1:3" x14ac:dyDescent="0.25">
      <c r="A1667">
        <f>ROW()</f>
        <v>1667</v>
      </c>
      <c r="B1667" t="s">
        <v>1891</v>
      </c>
      <c r="C1667" t="s">
        <v>70</v>
      </c>
    </row>
    <row r="1668" spans="1:3" x14ac:dyDescent="0.25">
      <c r="A1668">
        <f>ROW()</f>
        <v>1668</v>
      </c>
      <c r="B1668" t="s">
        <v>1892</v>
      </c>
      <c r="C1668" t="s">
        <v>74</v>
      </c>
    </row>
    <row r="1669" spans="1:3" x14ac:dyDescent="0.25">
      <c r="A1669">
        <f>ROW()</f>
        <v>1669</v>
      </c>
      <c r="B1669" t="s">
        <v>1883</v>
      </c>
      <c r="C1669" t="s">
        <v>111</v>
      </c>
    </row>
    <row r="1670" spans="1:3" x14ac:dyDescent="0.25">
      <c r="A1670">
        <f>ROW()</f>
        <v>1670</v>
      </c>
      <c r="B1670" t="s">
        <v>1806</v>
      </c>
      <c r="C1670" t="s">
        <v>63</v>
      </c>
    </row>
    <row r="1671" spans="1:3" x14ac:dyDescent="0.25">
      <c r="A1671">
        <f>ROW()</f>
        <v>1671</v>
      </c>
      <c r="B1671" t="s">
        <v>2</v>
      </c>
      <c r="C1671" t="s">
        <v>2</v>
      </c>
    </row>
    <row r="1672" spans="1:3" x14ac:dyDescent="0.25">
      <c r="A1672">
        <f>ROW()</f>
        <v>1672</v>
      </c>
      <c r="B1672" t="s">
        <v>2</v>
      </c>
      <c r="C1672" t="s">
        <v>2</v>
      </c>
    </row>
    <row r="1673" spans="1:3" x14ac:dyDescent="0.25">
      <c r="A1673">
        <f>ROW()</f>
        <v>1673</v>
      </c>
      <c r="B1673" t="s">
        <v>278</v>
      </c>
      <c r="C1673" t="s">
        <v>2</v>
      </c>
    </row>
    <row r="1674" spans="1:3" x14ac:dyDescent="0.25">
      <c r="A1674">
        <f>ROW()</f>
        <v>1674</v>
      </c>
      <c r="B1674" t="s">
        <v>2</v>
      </c>
      <c r="C1674" t="s">
        <v>2</v>
      </c>
    </row>
    <row r="1675" spans="1:3" x14ac:dyDescent="0.25">
      <c r="A1675">
        <f>ROW()</f>
        <v>1675</v>
      </c>
      <c r="B1675" t="s">
        <v>3578</v>
      </c>
      <c r="C1675" t="s">
        <v>2</v>
      </c>
    </row>
    <row r="1676" spans="1:3" x14ac:dyDescent="0.25">
      <c r="A1676">
        <f>ROW()</f>
        <v>1676</v>
      </c>
      <c r="B1676" t="s">
        <v>52</v>
      </c>
      <c r="C1676" t="s">
        <v>2</v>
      </c>
    </row>
    <row r="1677" spans="1:3" x14ac:dyDescent="0.25">
      <c r="A1677">
        <f>ROW()</f>
        <v>1677</v>
      </c>
      <c r="B1677" t="s">
        <v>1843</v>
      </c>
      <c r="C1677" t="s">
        <v>279</v>
      </c>
    </row>
    <row r="1678" spans="1:3" x14ac:dyDescent="0.25">
      <c r="A1678">
        <f>ROW()</f>
        <v>1678</v>
      </c>
      <c r="B1678" t="s">
        <v>1844</v>
      </c>
      <c r="C1678" t="s">
        <v>55</v>
      </c>
    </row>
    <row r="1679" spans="1:3" x14ac:dyDescent="0.25">
      <c r="A1679">
        <f>ROW()</f>
        <v>1679</v>
      </c>
      <c r="B1679" t="s">
        <v>1845</v>
      </c>
      <c r="C1679" t="s">
        <v>189</v>
      </c>
    </row>
    <row r="1680" spans="1:3" x14ac:dyDescent="0.25">
      <c r="A1680">
        <f>ROW()</f>
        <v>1680</v>
      </c>
      <c r="B1680" t="s">
        <v>1846</v>
      </c>
      <c r="C1680" t="s">
        <v>193</v>
      </c>
    </row>
    <row r="1681" spans="1:3" x14ac:dyDescent="0.25">
      <c r="A1681">
        <f>ROW()</f>
        <v>1681</v>
      </c>
      <c r="B1681" t="s">
        <v>1847</v>
      </c>
      <c r="C1681" t="s">
        <v>280</v>
      </c>
    </row>
    <row r="1682" spans="1:3" x14ac:dyDescent="0.25">
      <c r="A1682">
        <f>ROW()</f>
        <v>1682</v>
      </c>
      <c r="B1682" t="s">
        <v>1850</v>
      </c>
      <c r="C1682" t="s">
        <v>61</v>
      </c>
    </row>
    <row r="1683" spans="1:3" x14ac:dyDescent="0.25">
      <c r="A1683">
        <f>ROW()</f>
        <v>1683</v>
      </c>
      <c r="B1683" t="s">
        <v>1851</v>
      </c>
      <c r="C1683" t="s">
        <v>56</v>
      </c>
    </row>
    <row r="1684" spans="1:3" x14ac:dyDescent="0.25">
      <c r="A1684">
        <f>ROW()</f>
        <v>1684</v>
      </c>
      <c r="B1684" t="s">
        <v>1853</v>
      </c>
      <c r="C1684" t="s">
        <v>56</v>
      </c>
    </row>
    <row r="1685" spans="1:3" x14ac:dyDescent="0.25">
      <c r="A1685">
        <f>ROW()</f>
        <v>1685</v>
      </c>
      <c r="B1685" t="s">
        <v>1854</v>
      </c>
      <c r="C1685" t="s">
        <v>62</v>
      </c>
    </row>
    <row r="1686" spans="1:3" x14ac:dyDescent="0.25">
      <c r="A1686">
        <f>ROW()</f>
        <v>1686</v>
      </c>
      <c r="B1686" t="s">
        <v>1896</v>
      </c>
      <c r="C1686" t="s">
        <v>56</v>
      </c>
    </row>
    <row r="1687" spans="1:3" x14ac:dyDescent="0.25">
      <c r="A1687">
        <f>ROW()</f>
        <v>1687</v>
      </c>
      <c r="B1687" t="s">
        <v>1855</v>
      </c>
      <c r="C1687" t="s">
        <v>65</v>
      </c>
    </row>
    <row r="1688" spans="1:3" x14ac:dyDescent="0.25">
      <c r="A1688">
        <f>ROW()</f>
        <v>1688</v>
      </c>
      <c r="B1688" t="s">
        <v>1856</v>
      </c>
      <c r="C1688" t="s">
        <v>64</v>
      </c>
    </row>
    <row r="1689" spans="1:3" x14ac:dyDescent="0.25">
      <c r="A1689">
        <f>ROW()</f>
        <v>1689</v>
      </c>
      <c r="B1689" t="s">
        <v>1857</v>
      </c>
      <c r="C1689" t="s">
        <v>65</v>
      </c>
    </row>
    <row r="1690" spans="1:3" x14ac:dyDescent="0.25">
      <c r="A1690">
        <f>ROW()</f>
        <v>1690</v>
      </c>
      <c r="B1690" t="s">
        <v>1858</v>
      </c>
      <c r="C1690" t="s">
        <v>55</v>
      </c>
    </row>
    <row r="1691" spans="1:3" x14ac:dyDescent="0.25">
      <c r="A1691">
        <f>ROW()</f>
        <v>1691</v>
      </c>
      <c r="B1691" t="s">
        <v>1859</v>
      </c>
      <c r="C1691" t="s">
        <v>93</v>
      </c>
    </row>
    <row r="1692" spans="1:3" x14ac:dyDescent="0.25">
      <c r="A1692">
        <f>ROW()</f>
        <v>1692</v>
      </c>
      <c r="B1692" t="s">
        <v>1860</v>
      </c>
      <c r="C1692" t="s">
        <v>84</v>
      </c>
    </row>
    <row r="1693" spans="1:3" x14ac:dyDescent="0.25">
      <c r="A1693">
        <f>ROW()</f>
        <v>1693</v>
      </c>
      <c r="B1693" t="s">
        <v>1865</v>
      </c>
      <c r="C1693" t="s">
        <v>121</v>
      </c>
    </row>
    <row r="1694" spans="1:3" x14ac:dyDescent="0.25">
      <c r="A1694">
        <f>ROW()</f>
        <v>1694</v>
      </c>
      <c r="B1694" t="s">
        <v>1866</v>
      </c>
      <c r="C1694" t="s">
        <v>55</v>
      </c>
    </row>
    <row r="1695" spans="1:3" x14ac:dyDescent="0.25">
      <c r="A1695">
        <f>ROW()</f>
        <v>1695</v>
      </c>
      <c r="B1695" t="s">
        <v>1867</v>
      </c>
      <c r="C1695" t="s">
        <v>56</v>
      </c>
    </row>
    <row r="1696" spans="1:3" x14ac:dyDescent="0.25">
      <c r="A1696">
        <f>ROW()</f>
        <v>1696</v>
      </c>
      <c r="B1696" t="s">
        <v>1868</v>
      </c>
      <c r="C1696" t="s">
        <v>196</v>
      </c>
    </row>
    <row r="1697" spans="1:3" x14ac:dyDescent="0.25">
      <c r="A1697">
        <f>ROW()</f>
        <v>1697</v>
      </c>
      <c r="B1697" t="s">
        <v>1904</v>
      </c>
      <c r="C1697" t="s">
        <v>107</v>
      </c>
    </row>
    <row r="1698" spans="1:3" x14ac:dyDescent="0.25">
      <c r="A1698">
        <f>ROW()</f>
        <v>1698</v>
      </c>
      <c r="B1698" t="s">
        <v>1869</v>
      </c>
      <c r="C1698" t="s">
        <v>176</v>
      </c>
    </row>
    <row r="1699" spans="1:3" x14ac:dyDescent="0.25">
      <c r="A1699">
        <f>ROW()</f>
        <v>1699</v>
      </c>
      <c r="B1699" t="s">
        <v>1870</v>
      </c>
      <c r="C1699" t="s">
        <v>71</v>
      </c>
    </row>
    <row r="1700" spans="1:3" x14ac:dyDescent="0.25">
      <c r="A1700">
        <f>ROW()</f>
        <v>1700</v>
      </c>
      <c r="B1700" t="s">
        <v>1871</v>
      </c>
      <c r="C1700" t="s">
        <v>56</v>
      </c>
    </row>
    <row r="1701" spans="1:3" x14ac:dyDescent="0.25">
      <c r="A1701">
        <f>ROW()</f>
        <v>1701</v>
      </c>
      <c r="B1701" t="s">
        <v>1905</v>
      </c>
      <c r="C1701" t="s">
        <v>56</v>
      </c>
    </row>
    <row r="1702" spans="1:3" x14ac:dyDescent="0.25">
      <c r="A1702">
        <f>ROW()</f>
        <v>1702</v>
      </c>
      <c r="B1702" t="s">
        <v>1872</v>
      </c>
      <c r="C1702" t="s">
        <v>197</v>
      </c>
    </row>
    <row r="1703" spans="1:3" x14ac:dyDescent="0.25">
      <c r="A1703">
        <f>ROW()</f>
        <v>1703</v>
      </c>
      <c r="B1703" t="s">
        <v>1906</v>
      </c>
      <c r="C1703" t="s">
        <v>187</v>
      </c>
    </row>
    <row r="1704" spans="1:3" x14ac:dyDescent="0.25">
      <c r="A1704">
        <f>ROW()</f>
        <v>1704</v>
      </c>
      <c r="B1704" t="s">
        <v>1916</v>
      </c>
      <c r="C1704" t="s">
        <v>56</v>
      </c>
    </row>
    <row r="1705" spans="1:3" x14ac:dyDescent="0.25">
      <c r="A1705">
        <f>ROW()</f>
        <v>1705</v>
      </c>
      <c r="B1705" t="s">
        <v>1873</v>
      </c>
      <c r="C1705" t="s">
        <v>70</v>
      </c>
    </row>
    <row r="1706" spans="1:3" x14ac:dyDescent="0.25">
      <c r="A1706">
        <f>ROW()</f>
        <v>1706</v>
      </c>
      <c r="B1706" t="s">
        <v>1907</v>
      </c>
      <c r="C1706" t="s">
        <v>66</v>
      </c>
    </row>
    <row r="1707" spans="1:3" x14ac:dyDescent="0.25">
      <c r="A1707">
        <f>ROW()</f>
        <v>1707</v>
      </c>
      <c r="B1707" t="s">
        <v>1875</v>
      </c>
      <c r="C1707" t="s">
        <v>77</v>
      </c>
    </row>
    <row r="1708" spans="1:3" x14ac:dyDescent="0.25">
      <c r="A1708">
        <f>ROW()</f>
        <v>1708</v>
      </c>
      <c r="B1708" t="s">
        <v>1876</v>
      </c>
      <c r="C1708" t="s">
        <v>113</v>
      </c>
    </row>
    <row r="1709" spans="1:3" x14ac:dyDescent="0.25">
      <c r="A1709">
        <f>ROW()</f>
        <v>1709</v>
      </c>
      <c r="B1709" t="s">
        <v>1909</v>
      </c>
      <c r="C1709" t="s">
        <v>77</v>
      </c>
    </row>
    <row r="1710" spans="1:3" x14ac:dyDescent="0.25">
      <c r="A1710">
        <f>ROW()</f>
        <v>1710</v>
      </c>
      <c r="B1710" t="s">
        <v>1910</v>
      </c>
      <c r="C1710" t="s">
        <v>113</v>
      </c>
    </row>
    <row r="1711" spans="1:3" x14ac:dyDescent="0.25">
      <c r="A1711">
        <f>ROW()</f>
        <v>1711</v>
      </c>
      <c r="B1711" t="s">
        <v>1903</v>
      </c>
      <c r="C1711" t="s">
        <v>198</v>
      </c>
    </row>
    <row r="1712" spans="1:3" x14ac:dyDescent="0.25">
      <c r="A1712">
        <f>ROW()</f>
        <v>1712</v>
      </c>
      <c r="B1712" t="s">
        <v>1911</v>
      </c>
      <c r="C1712" t="s">
        <v>121</v>
      </c>
    </row>
    <row r="1713" spans="1:3" x14ac:dyDescent="0.25">
      <c r="A1713">
        <f>ROW()</f>
        <v>1713</v>
      </c>
      <c r="B1713" t="s">
        <v>1877</v>
      </c>
      <c r="C1713" t="s">
        <v>95</v>
      </c>
    </row>
    <row r="1714" spans="1:3" x14ac:dyDescent="0.25">
      <c r="A1714">
        <f>ROW()</f>
        <v>1714</v>
      </c>
      <c r="B1714" t="s">
        <v>1879</v>
      </c>
      <c r="C1714" t="s">
        <v>77</v>
      </c>
    </row>
    <row r="1715" spans="1:3" x14ac:dyDescent="0.25">
      <c r="A1715">
        <f>ROW()</f>
        <v>1715</v>
      </c>
      <c r="B1715" t="s">
        <v>1912</v>
      </c>
      <c r="C1715" t="s">
        <v>133</v>
      </c>
    </row>
    <row r="1716" spans="1:3" x14ac:dyDescent="0.25">
      <c r="A1716">
        <f>ROW()</f>
        <v>1716</v>
      </c>
      <c r="B1716" t="s">
        <v>1881</v>
      </c>
      <c r="C1716" t="s">
        <v>56</v>
      </c>
    </row>
    <row r="1717" spans="1:3" x14ac:dyDescent="0.25">
      <c r="A1717">
        <f>ROW()</f>
        <v>1717</v>
      </c>
      <c r="B1717" t="s">
        <v>1917</v>
      </c>
      <c r="C1717" t="s">
        <v>56</v>
      </c>
    </row>
    <row r="1718" spans="1:3" x14ac:dyDescent="0.25">
      <c r="A1718">
        <f>ROW()</f>
        <v>1718</v>
      </c>
      <c r="B1718" t="s">
        <v>1882</v>
      </c>
      <c r="C1718" t="s">
        <v>199</v>
      </c>
    </row>
    <row r="1719" spans="1:3" x14ac:dyDescent="0.25">
      <c r="A1719">
        <f>ROW()</f>
        <v>1719</v>
      </c>
      <c r="B1719" t="s">
        <v>1913</v>
      </c>
      <c r="C1719" t="s">
        <v>199</v>
      </c>
    </row>
    <row r="1720" spans="1:3" x14ac:dyDescent="0.25">
      <c r="A1720">
        <f>ROW()</f>
        <v>1720</v>
      </c>
      <c r="B1720" t="s">
        <v>1893</v>
      </c>
      <c r="C1720" t="s">
        <v>112</v>
      </c>
    </row>
    <row r="1721" spans="1:3" x14ac:dyDescent="0.25">
      <c r="A1721">
        <f>ROW()</f>
        <v>1721</v>
      </c>
      <c r="B1721" t="s">
        <v>1914</v>
      </c>
      <c r="C1721" t="s">
        <v>200</v>
      </c>
    </row>
    <row r="1722" spans="1:3" x14ac:dyDescent="0.25">
      <c r="A1722">
        <f>ROW()</f>
        <v>1722</v>
      </c>
      <c r="B1722" t="s">
        <v>1883</v>
      </c>
      <c r="C1722" t="s">
        <v>159</v>
      </c>
    </row>
    <row r="1723" spans="1:3" x14ac:dyDescent="0.25">
      <c r="A1723">
        <f>ROW()</f>
        <v>1723</v>
      </c>
      <c r="B1723" t="s">
        <v>1915</v>
      </c>
      <c r="C1723" t="s">
        <v>79</v>
      </c>
    </row>
    <row r="1724" spans="1:3" x14ac:dyDescent="0.25">
      <c r="A1724">
        <f>ROW()</f>
        <v>1724</v>
      </c>
      <c r="B1724" t="s">
        <v>1888</v>
      </c>
      <c r="C1724" t="s">
        <v>84</v>
      </c>
    </row>
    <row r="1725" spans="1:3" x14ac:dyDescent="0.25">
      <c r="A1725">
        <f>ROW()</f>
        <v>1725</v>
      </c>
      <c r="B1725" t="s">
        <v>1889</v>
      </c>
      <c r="C1725" t="s">
        <v>63</v>
      </c>
    </row>
    <row r="1726" spans="1:3" x14ac:dyDescent="0.25">
      <c r="A1726">
        <f>ROW()</f>
        <v>1726</v>
      </c>
      <c r="B1726" t="s">
        <v>1890</v>
      </c>
      <c r="C1726" t="s">
        <v>139</v>
      </c>
    </row>
    <row r="1727" spans="1:3" x14ac:dyDescent="0.25">
      <c r="A1727">
        <f>ROW()</f>
        <v>1727</v>
      </c>
      <c r="B1727" t="s">
        <v>1891</v>
      </c>
      <c r="C1727" t="s">
        <v>63</v>
      </c>
    </row>
    <row r="1728" spans="1:3" x14ac:dyDescent="0.25">
      <c r="A1728">
        <f>ROW()</f>
        <v>1728</v>
      </c>
      <c r="B1728" t="s">
        <v>1892</v>
      </c>
      <c r="C1728" t="s">
        <v>84</v>
      </c>
    </row>
    <row r="1729" spans="1:3" x14ac:dyDescent="0.25">
      <c r="A1729">
        <f>ROW()</f>
        <v>1729</v>
      </c>
      <c r="B1729" t="s">
        <v>1899</v>
      </c>
      <c r="C1729" t="s">
        <v>133</v>
      </c>
    </row>
    <row r="1730" spans="1:3" x14ac:dyDescent="0.25">
      <c r="A1730">
        <f>ROW()</f>
        <v>1730</v>
      </c>
      <c r="B1730" t="s">
        <v>1806</v>
      </c>
      <c r="C1730" t="s">
        <v>63</v>
      </c>
    </row>
    <row r="1731" spans="1:3" x14ac:dyDescent="0.25">
      <c r="A1731">
        <f>ROW()</f>
        <v>1731</v>
      </c>
      <c r="B1731" t="s">
        <v>2</v>
      </c>
      <c r="C1731" t="s">
        <v>2</v>
      </c>
    </row>
    <row r="1732" spans="1:3" x14ac:dyDescent="0.25">
      <c r="A1732">
        <f>ROW()</f>
        <v>1732</v>
      </c>
      <c r="B1732" t="s">
        <v>2</v>
      </c>
      <c r="C1732" t="s">
        <v>2</v>
      </c>
    </row>
    <row r="1733" spans="1:3" x14ac:dyDescent="0.25">
      <c r="A1733">
        <f>ROW()</f>
        <v>1733</v>
      </c>
      <c r="B1733" t="s">
        <v>281</v>
      </c>
      <c r="C1733" t="s">
        <v>2</v>
      </c>
    </row>
    <row r="1734" spans="1:3" x14ac:dyDescent="0.25">
      <c r="A1734">
        <f>ROW()</f>
        <v>1734</v>
      </c>
      <c r="B1734" t="s">
        <v>2</v>
      </c>
      <c r="C1734" t="s">
        <v>2</v>
      </c>
    </row>
    <row r="1735" spans="1:3" x14ac:dyDescent="0.25">
      <c r="A1735">
        <f>ROW()</f>
        <v>1735</v>
      </c>
      <c r="B1735" t="s">
        <v>3579</v>
      </c>
      <c r="C1735" t="s">
        <v>2</v>
      </c>
    </row>
    <row r="1736" spans="1:3" x14ac:dyDescent="0.25">
      <c r="A1736">
        <f>ROW()</f>
        <v>1736</v>
      </c>
      <c r="B1736" t="s">
        <v>52</v>
      </c>
      <c r="C1736" t="s">
        <v>2</v>
      </c>
    </row>
    <row r="1737" spans="1:3" x14ac:dyDescent="0.25">
      <c r="A1737">
        <f>ROW()</f>
        <v>1737</v>
      </c>
      <c r="B1737" t="s">
        <v>1843</v>
      </c>
      <c r="C1737" t="s">
        <v>282</v>
      </c>
    </row>
    <row r="1738" spans="1:3" x14ac:dyDescent="0.25">
      <c r="A1738">
        <f>ROW()</f>
        <v>1738</v>
      </c>
      <c r="B1738" t="s">
        <v>1844</v>
      </c>
      <c r="C1738" t="s">
        <v>55</v>
      </c>
    </row>
    <row r="1739" spans="1:3" x14ac:dyDescent="0.25">
      <c r="A1739">
        <f>ROW()</f>
        <v>1739</v>
      </c>
      <c r="B1739" t="s">
        <v>1845</v>
      </c>
      <c r="C1739" t="s">
        <v>74</v>
      </c>
    </row>
    <row r="1740" spans="1:3" x14ac:dyDescent="0.25">
      <c r="A1740">
        <f>ROW()</f>
        <v>1740</v>
      </c>
      <c r="B1740" t="s">
        <v>1846</v>
      </c>
      <c r="C1740" t="s">
        <v>204</v>
      </c>
    </row>
    <row r="1741" spans="1:3" x14ac:dyDescent="0.25">
      <c r="A1741">
        <f>ROW()</f>
        <v>1741</v>
      </c>
      <c r="B1741" t="s">
        <v>1847</v>
      </c>
      <c r="C1741" t="s">
        <v>283</v>
      </c>
    </row>
    <row r="1742" spans="1:3" x14ac:dyDescent="0.25">
      <c r="A1742">
        <f>ROW()</f>
        <v>1742</v>
      </c>
      <c r="B1742" t="s">
        <v>1918</v>
      </c>
      <c r="C1742" t="s">
        <v>121</v>
      </c>
    </row>
    <row r="1743" spans="1:3" x14ac:dyDescent="0.25">
      <c r="A1743">
        <f>ROW()</f>
        <v>1743</v>
      </c>
      <c r="B1743" t="s">
        <v>1850</v>
      </c>
      <c r="C1743" t="s">
        <v>61</v>
      </c>
    </row>
    <row r="1744" spans="1:3" x14ac:dyDescent="0.25">
      <c r="A1744">
        <f>ROW()</f>
        <v>1744</v>
      </c>
      <c r="B1744" t="s">
        <v>1851</v>
      </c>
      <c r="C1744" t="s">
        <v>56</v>
      </c>
    </row>
    <row r="1745" spans="1:3" x14ac:dyDescent="0.25">
      <c r="A1745">
        <f>ROW()</f>
        <v>1745</v>
      </c>
      <c r="B1745" t="s">
        <v>1853</v>
      </c>
      <c r="C1745" t="s">
        <v>56</v>
      </c>
    </row>
    <row r="1746" spans="1:3" x14ac:dyDescent="0.25">
      <c r="A1746">
        <f>ROW()</f>
        <v>1746</v>
      </c>
      <c r="B1746" t="s">
        <v>1854</v>
      </c>
      <c r="C1746" t="s">
        <v>284</v>
      </c>
    </row>
    <row r="1747" spans="1:3" x14ac:dyDescent="0.25">
      <c r="A1747">
        <f>ROW()</f>
        <v>1747</v>
      </c>
      <c r="B1747" t="s">
        <v>1855</v>
      </c>
      <c r="C1747" t="s">
        <v>65</v>
      </c>
    </row>
    <row r="1748" spans="1:3" x14ac:dyDescent="0.25">
      <c r="A1748">
        <f>ROW()</f>
        <v>1748</v>
      </c>
      <c r="B1748" t="s">
        <v>1856</v>
      </c>
      <c r="C1748" t="s">
        <v>64</v>
      </c>
    </row>
    <row r="1749" spans="1:3" x14ac:dyDescent="0.25">
      <c r="A1749">
        <f>ROW()</f>
        <v>1749</v>
      </c>
      <c r="B1749" t="s">
        <v>1857</v>
      </c>
      <c r="C1749" t="s">
        <v>65</v>
      </c>
    </row>
    <row r="1750" spans="1:3" x14ac:dyDescent="0.25">
      <c r="A1750">
        <f>ROW()</f>
        <v>1750</v>
      </c>
      <c r="B1750" t="s">
        <v>1858</v>
      </c>
      <c r="C1750" t="s">
        <v>56</v>
      </c>
    </row>
    <row r="1751" spans="1:3" x14ac:dyDescent="0.25">
      <c r="A1751">
        <f>ROW()</f>
        <v>1751</v>
      </c>
      <c r="B1751" t="s">
        <v>1896</v>
      </c>
      <c r="C1751" t="s">
        <v>56</v>
      </c>
    </row>
    <row r="1752" spans="1:3" x14ac:dyDescent="0.25">
      <c r="A1752">
        <f>ROW()</f>
        <v>1752</v>
      </c>
      <c r="B1752" t="s">
        <v>1859</v>
      </c>
      <c r="C1752" t="s">
        <v>210</v>
      </c>
    </row>
    <row r="1753" spans="1:3" x14ac:dyDescent="0.25">
      <c r="A1753">
        <f>ROW()</f>
        <v>1753</v>
      </c>
      <c r="B1753" t="s">
        <v>1860</v>
      </c>
      <c r="C1753" t="s">
        <v>56</v>
      </c>
    </row>
    <row r="1754" spans="1:3" x14ac:dyDescent="0.25">
      <c r="A1754">
        <f>ROW()</f>
        <v>1754</v>
      </c>
      <c r="B1754" t="s">
        <v>1865</v>
      </c>
      <c r="C1754" t="s">
        <v>121</v>
      </c>
    </row>
    <row r="1755" spans="1:3" x14ac:dyDescent="0.25">
      <c r="A1755">
        <f>ROW()</f>
        <v>1755</v>
      </c>
      <c r="B1755" t="s">
        <v>1866</v>
      </c>
      <c r="C1755" t="s">
        <v>56</v>
      </c>
    </row>
    <row r="1756" spans="1:3" x14ac:dyDescent="0.25">
      <c r="A1756">
        <f>ROW()</f>
        <v>1756</v>
      </c>
      <c r="B1756" t="s">
        <v>1867</v>
      </c>
      <c r="C1756" t="s">
        <v>121</v>
      </c>
    </row>
    <row r="1757" spans="1:3" x14ac:dyDescent="0.25">
      <c r="A1757">
        <f>ROW()</f>
        <v>1757</v>
      </c>
      <c r="B1757" t="s">
        <v>1868</v>
      </c>
      <c r="C1757" t="s">
        <v>196</v>
      </c>
    </row>
    <row r="1758" spans="1:3" x14ac:dyDescent="0.25">
      <c r="A1758">
        <f>ROW()</f>
        <v>1758</v>
      </c>
      <c r="B1758" t="s">
        <v>1869</v>
      </c>
      <c r="C1758" t="s">
        <v>71</v>
      </c>
    </row>
    <row r="1759" spans="1:3" x14ac:dyDescent="0.25">
      <c r="A1759">
        <f>ROW()</f>
        <v>1759</v>
      </c>
      <c r="B1759" t="s">
        <v>1870</v>
      </c>
      <c r="C1759" t="s">
        <v>71</v>
      </c>
    </row>
    <row r="1760" spans="1:3" x14ac:dyDescent="0.25">
      <c r="A1760">
        <f>ROW()</f>
        <v>1760</v>
      </c>
      <c r="B1760" t="s">
        <v>1871</v>
      </c>
      <c r="C1760" t="s">
        <v>84</v>
      </c>
    </row>
    <row r="1761" spans="1:3" x14ac:dyDescent="0.25">
      <c r="A1761">
        <f>ROW()</f>
        <v>1761</v>
      </c>
      <c r="B1761" t="s">
        <v>1872</v>
      </c>
      <c r="C1761" t="s">
        <v>197</v>
      </c>
    </row>
    <row r="1762" spans="1:3" x14ac:dyDescent="0.25">
      <c r="A1762">
        <f>ROW()</f>
        <v>1762</v>
      </c>
      <c r="B1762" t="s">
        <v>1916</v>
      </c>
      <c r="C1762" t="s">
        <v>56</v>
      </c>
    </row>
    <row r="1763" spans="1:3" x14ac:dyDescent="0.25">
      <c r="A1763">
        <f>ROW()</f>
        <v>1763</v>
      </c>
      <c r="B1763" t="s">
        <v>1873</v>
      </c>
      <c r="C1763" t="s">
        <v>70</v>
      </c>
    </row>
    <row r="1764" spans="1:3" x14ac:dyDescent="0.25">
      <c r="A1764">
        <f>ROW()</f>
        <v>1764</v>
      </c>
      <c r="B1764" t="s">
        <v>1875</v>
      </c>
      <c r="C1764" t="s">
        <v>254</v>
      </c>
    </row>
    <row r="1765" spans="1:3" x14ac:dyDescent="0.25">
      <c r="A1765">
        <f>ROW()</f>
        <v>1765</v>
      </c>
      <c r="B1765" t="s">
        <v>1876</v>
      </c>
      <c r="C1765" t="s">
        <v>674</v>
      </c>
    </row>
    <row r="1766" spans="1:3" x14ac:dyDescent="0.25">
      <c r="A1766">
        <f>ROW()</f>
        <v>1766</v>
      </c>
      <c r="B1766" t="s">
        <v>1903</v>
      </c>
      <c r="C1766" t="s">
        <v>170</v>
      </c>
    </row>
    <row r="1767" spans="1:3" x14ac:dyDescent="0.25">
      <c r="A1767">
        <f>ROW()</f>
        <v>1767</v>
      </c>
      <c r="B1767" t="s">
        <v>1877</v>
      </c>
      <c r="C1767" t="s">
        <v>95</v>
      </c>
    </row>
    <row r="1768" spans="1:3" x14ac:dyDescent="0.25">
      <c r="A1768">
        <f>ROW()</f>
        <v>1768</v>
      </c>
      <c r="B1768" t="s">
        <v>1879</v>
      </c>
      <c r="C1768" t="s">
        <v>133</v>
      </c>
    </row>
    <row r="1769" spans="1:3" x14ac:dyDescent="0.25">
      <c r="A1769">
        <f>ROW()</f>
        <v>1769</v>
      </c>
      <c r="B1769" t="s">
        <v>1882</v>
      </c>
      <c r="C1769" t="s">
        <v>206</v>
      </c>
    </row>
    <row r="1770" spans="1:3" x14ac:dyDescent="0.25">
      <c r="A1770">
        <f>ROW()</f>
        <v>1770</v>
      </c>
      <c r="B1770" t="s">
        <v>1893</v>
      </c>
      <c r="C1770" t="s">
        <v>148</v>
      </c>
    </row>
    <row r="1771" spans="1:3" x14ac:dyDescent="0.25">
      <c r="A1771">
        <f>ROW()</f>
        <v>1771</v>
      </c>
      <c r="B1771" t="s">
        <v>1905</v>
      </c>
      <c r="C1771" t="s">
        <v>84</v>
      </c>
    </row>
    <row r="1772" spans="1:3" x14ac:dyDescent="0.25">
      <c r="A1772">
        <f>ROW()</f>
        <v>1772</v>
      </c>
      <c r="B1772" t="s">
        <v>1909</v>
      </c>
      <c r="C1772" t="s">
        <v>107</v>
      </c>
    </row>
    <row r="1773" spans="1:3" x14ac:dyDescent="0.25">
      <c r="A1773">
        <f>ROW()</f>
        <v>1773</v>
      </c>
      <c r="B1773" t="s">
        <v>1919</v>
      </c>
      <c r="C1773" t="s">
        <v>56</v>
      </c>
    </row>
    <row r="1774" spans="1:3" x14ac:dyDescent="0.25">
      <c r="A1774">
        <f>ROW()</f>
        <v>1774</v>
      </c>
      <c r="B1774" t="s">
        <v>1920</v>
      </c>
      <c r="C1774" t="s">
        <v>108</v>
      </c>
    </row>
    <row r="1775" spans="1:3" x14ac:dyDescent="0.25">
      <c r="A1775">
        <f>ROW()</f>
        <v>1775</v>
      </c>
      <c r="B1775" t="s">
        <v>1899</v>
      </c>
      <c r="C1775" t="s">
        <v>108</v>
      </c>
    </row>
    <row r="1776" spans="1:3" x14ac:dyDescent="0.25">
      <c r="A1776">
        <f>ROW()</f>
        <v>1776</v>
      </c>
      <c r="B1776" t="s">
        <v>1884</v>
      </c>
      <c r="C1776" t="s">
        <v>92</v>
      </c>
    </row>
    <row r="1777" spans="1:3" x14ac:dyDescent="0.25">
      <c r="A1777">
        <f>ROW()</f>
        <v>1777</v>
      </c>
      <c r="B1777" t="s">
        <v>1885</v>
      </c>
      <c r="C1777" t="s">
        <v>92</v>
      </c>
    </row>
    <row r="1778" spans="1:3" x14ac:dyDescent="0.25">
      <c r="A1778">
        <f>ROW()</f>
        <v>1778</v>
      </c>
      <c r="B1778" t="s">
        <v>1888</v>
      </c>
      <c r="C1778" t="s">
        <v>63</v>
      </c>
    </row>
    <row r="1779" spans="1:3" x14ac:dyDescent="0.25">
      <c r="A1779">
        <f>ROW()</f>
        <v>1779</v>
      </c>
      <c r="B1779" t="s">
        <v>1889</v>
      </c>
      <c r="C1779" t="s">
        <v>74</v>
      </c>
    </row>
    <row r="1780" spans="1:3" x14ac:dyDescent="0.25">
      <c r="A1780">
        <f>ROW()</f>
        <v>1780</v>
      </c>
      <c r="B1780" t="s">
        <v>1890</v>
      </c>
      <c r="C1780" t="s">
        <v>63</v>
      </c>
    </row>
    <row r="1781" spans="1:3" x14ac:dyDescent="0.25">
      <c r="A1781">
        <f>ROW()</f>
        <v>1781</v>
      </c>
      <c r="B1781" t="s">
        <v>1891</v>
      </c>
      <c r="C1781" t="s">
        <v>74</v>
      </c>
    </row>
    <row r="1782" spans="1:3" x14ac:dyDescent="0.25">
      <c r="A1782">
        <f>ROW()</f>
        <v>1782</v>
      </c>
      <c r="B1782" t="s">
        <v>1892</v>
      </c>
      <c r="C1782" t="s">
        <v>55</v>
      </c>
    </row>
    <row r="1783" spans="1:3" x14ac:dyDescent="0.25">
      <c r="A1783">
        <f>ROW()</f>
        <v>1783</v>
      </c>
      <c r="B1783" t="s">
        <v>1883</v>
      </c>
      <c r="C1783" t="s">
        <v>159</v>
      </c>
    </row>
    <row r="1784" spans="1:3" x14ac:dyDescent="0.25">
      <c r="A1784">
        <f>ROW()</f>
        <v>1784</v>
      </c>
      <c r="B1784" t="s">
        <v>1921</v>
      </c>
      <c r="C1784" t="s">
        <v>55</v>
      </c>
    </row>
    <row r="1785" spans="1:3" x14ac:dyDescent="0.25">
      <c r="A1785">
        <f>ROW()</f>
        <v>1785</v>
      </c>
      <c r="B1785" t="s">
        <v>1922</v>
      </c>
      <c r="C1785" t="s">
        <v>56</v>
      </c>
    </row>
    <row r="1786" spans="1:3" x14ac:dyDescent="0.25">
      <c r="A1786">
        <f>ROW()</f>
        <v>1786</v>
      </c>
      <c r="B1786" t="s">
        <v>1806</v>
      </c>
      <c r="C1786" t="s">
        <v>63</v>
      </c>
    </row>
    <row r="1787" spans="1:3" x14ac:dyDescent="0.25">
      <c r="A1787">
        <f>ROW()</f>
        <v>1787</v>
      </c>
      <c r="B1787" t="s">
        <v>2</v>
      </c>
      <c r="C1787" t="s">
        <v>2</v>
      </c>
    </row>
    <row r="1788" spans="1:3" x14ac:dyDescent="0.25">
      <c r="A1788">
        <f>ROW()</f>
        <v>1788</v>
      </c>
      <c r="B1788" t="s">
        <v>2</v>
      </c>
      <c r="C1788" t="s">
        <v>2</v>
      </c>
    </row>
    <row r="1789" spans="1:3" x14ac:dyDescent="0.25">
      <c r="A1789">
        <f>ROW()</f>
        <v>1789</v>
      </c>
      <c r="B1789" t="s">
        <v>966</v>
      </c>
      <c r="C1789" t="s">
        <v>2</v>
      </c>
    </row>
    <row r="1790" spans="1:3" x14ac:dyDescent="0.25">
      <c r="A1790">
        <f>ROW()</f>
        <v>1790</v>
      </c>
      <c r="B1790" t="s">
        <v>2</v>
      </c>
      <c r="C1790" t="s">
        <v>2</v>
      </c>
    </row>
    <row r="1791" spans="1:3" x14ac:dyDescent="0.25">
      <c r="A1791">
        <f>ROW()</f>
        <v>1791</v>
      </c>
      <c r="B1791" t="s">
        <v>3581</v>
      </c>
      <c r="C1791" t="s">
        <v>2</v>
      </c>
    </row>
    <row r="1792" spans="1:3" x14ac:dyDescent="0.25">
      <c r="A1792">
        <f>ROW()</f>
        <v>1792</v>
      </c>
      <c r="B1792" t="s">
        <v>52</v>
      </c>
      <c r="C1792" t="s">
        <v>2</v>
      </c>
    </row>
    <row r="1793" spans="1:3" x14ac:dyDescent="0.25">
      <c r="A1793">
        <f>ROW()</f>
        <v>1793</v>
      </c>
      <c r="B1793" t="s">
        <v>1843</v>
      </c>
      <c r="C1793" t="s">
        <v>3503</v>
      </c>
    </row>
    <row r="1794" spans="1:3" x14ac:dyDescent="0.25">
      <c r="A1794">
        <f>ROW()</f>
        <v>1794</v>
      </c>
      <c r="B1794" t="s">
        <v>1844</v>
      </c>
      <c r="C1794" t="s">
        <v>55</v>
      </c>
    </row>
    <row r="1795" spans="1:3" x14ac:dyDescent="0.25">
      <c r="A1795">
        <f>ROW()</f>
        <v>1795</v>
      </c>
      <c r="B1795" t="s">
        <v>1845</v>
      </c>
      <c r="C1795" t="s">
        <v>112</v>
      </c>
    </row>
    <row r="1796" spans="1:3" x14ac:dyDescent="0.25">
      <c r="A1796">
        <f>ROW()</f>
        <v>1796</v>
      </c>
      <c r="B1796" t="s">
        <v>1846</v>
      </c>
      <c r="C1796" t="s">
        <v>204</v>
      </c>
    </row>
    <row r="1797" spans="1:3" x14ac:dyDescent="0.25">
      <c r="A1797">
        <f>ROW()</f>
        <v>1797</v>
      </c>
      <c r="B1797" t="s">
        <v>1847</v>
      </c>
      <c r="C1797" t="s">
        <v>3504</v>
      </c>
    </row>
    <row r="1798" spans="1:3" x14ac:dyDescent="0.25">
      <c r="A1798">
        <f>ROW()</f>
        <v>1798</v>
      </c>
      <c r="B1798" t="s">
        <v>1850</v>
      </c>
      <c r="C1798" t="s">
        <v>61</v>
      </c>
    </row>
    <row r="1799" spans="1:3" x14ac:dyDescent="0.25">
      <c r="A1799">
        <f>ROW()</f>
        <v>1799</v>
      </c>
      <c r="B1799" t="s">
        <v>1851</v>
      </c>
      <c r="C1799" t="s">
        <v>56</v>
      </c>
    </row>
    <row r="1800" spans="1:3" x14ac:dyDescent="0.25">
      <c r="A1800">
        <f>ROW()</f>
        <v>1800</v>
      </c>
      <c r="B1800" t="s">
        <v>1854</v>
      </c>
      <c r="C1800" t="s">
        <v>134</v>
      </c>
    </row>
    <row r="1801" spans="1:3" x14ac:dyDescent="0.25">
      <c r="A1801">
        <f>ROW()</f>
        <v>1801</v>
      </c>
      <c r="B1801" t="s">
        <v>1855</v>
      </c>
      <c r="C1801" t="s">
        <v>65</v>
      </c>
    </row>
    <row r="1802" spans="1:3" x14ac:dyDescent="0.25">
      <c r="A1802">
        <f>ROW()</f>
        <v>1802</v>
      </c>
      <c r="B1802" t="s">
        <v>1856</v>
      </c>
      <c r="C1802" t="s">
        <v>64</v>
      </c>
    </row>
    <row r="1803" spans="1:3" x14ac:dyDescent="0.25">
      <c r="A1803">
        <f>ROW()</f>
        <v>1803</v>
      </c>
      <c r="B1803" t="s">
        <v>1857</v>
      </c>
      <c r="C1803" t="s">
        <v>65</v>
      </c>
    </row>
    <row r="1804" spans="1:3" x14ac:dyDescent="0.25">
      <c r="A1804">
        <f>ROW()</f>
        <v>1804</v>
      </c>
      <c r="B1804" t="s">
        <v>1858</v>
      </c>
      <c r="C1804" t="s">
        <v>56</v>
      </c>
    </row>
    <row r="1805" spans="1:3" x14ac:dyDescent="0.25">
      <c r="A1805">
        <f>ROW()</f>
        <v>1805</v>
      </c>
      <c r="B1805" t="s">
        <v>1896</v>
      </c>
      <c r="C1805" t="s">
        <v>56</v>
      </c>
    </row>
    <row r="1806" spans="1:3" x14ac:dyDescent="0.25">
      <c r="A1806">
        <f>ROW()</f>
        <v>1806</v>
      </c>
      <c r="B1806" t="s">
        <v>1859</v>
      </c>
      <c r="C1806" t="s">
        <v>210</v>
      </c>
    </row>
    <row r="1807" spans="1:3" x14ac:dyDescent="0.25">
      <c r="A1807">
        <f>ROW()</f>
        <v>1807</v>
      </c>
      <c r="B1807" t="s">
        <v>1918</v>
      </c>
      <c r="C1807" t="s">
        <v>121</v>
      </c>
    </row>
    <row r="1808" spans="1:3" x14ac:dyDescent="0.25">
      <c r="A1808">
        <f>ROW()</f>
        <v>1808</v>
      </c>
      <c r="B1808" t="s">
        <v>1860</v>
      </c>
      <c r="C1808" t="s">
        <v>56</v>
      </c>
    </row>
    <row r="1809" spans="1:3" x14ac:dyDescent="0.25">
      <c r="A1809">
        <f>ROW()</f>
        <v>1809</v>
      </c>
      <c r="B1809" t="s">
        <v>1865</v>
      </c>
      <c r="C1809" t="s">
        <v>55</v>
      </c>
    </row>
    <row r="1810" spans="1:3" x14ac:dyDescent="0.25">
      <c r="A1810">
        <f>ROW()</f>
        <v>1810</v>
      </c>
      <c r="B1810" t="s">
        <v>1866</v>
      </c>
      <c r="C1810" t="s">
        <v>56</v>
      </c>
    </row>
    <row r="1811" spans="1:3" x14ac:dyDescent="0.25">
      <c r="A1811">
        <f>ROW()</f>
        <v>1811</v>
      </c>
      <c r="B1811" t="s">
        <v>1867</v>
      </c>
      <c r="C1811" t="s">
        <v>121</v>
      </c>
    </row>
    <row r="1812" spans="1:3" x14ac:dyDescent="0.25">
      <c r="A1812">
        <f>ROW()</f>
        <v>1812</v>
      </c>
      <c r="B1812" t="s">
        <v>1868</v>
      </c>
      <c r="C1812" t="s">
        <v>196</v>
      </c>
    </row>
    <row r="1813" spans="1:3" x14ac:dyDescent="0.25">
      <c r="A1813">
        <f>ROW()</f>
        <v>1813</v>
      </c>
      <c r="B1813" t="s">
        <v>1869</v>
      </c>
      <c r="C1813" t="s">
        <v>71</v>
      </c>
    </row>
    <row r="1814" spans="1:3" x14ac:dyDescent="0.25">
      <c r="A1814">
        <f>ROW()</f>
        <v>1814</v>
      </c>
      <c r="B1814" t="s">
        <v>1870</v>
      </c>
      <c r="C1814" t="s">
        <v>71</v>
      </c>
    </row>
    <row r="1815" spans="1:3" x14ac:dyDescent="0.25">
      <c r="A1815">
        <f>ROW()</f>
        <v>1815</v>
      </c>
      <c r="B1815" t="s">
        <v>1871</v>
      </c>
      <c r="C1815" t="s">
        <v>121</v>
      </c>
    </row>
    <row r="1816" spans="1:3" x14ac:dyDescent="0.25">
      <c r="A1816">
        <f>ROW()</f>
        <v>1816</v>
      </c>
      <c r="B1816" t="s">
        <v>1872</v>
      </c>
      <c r="C1816" t="s">
        <v>197</v>
      </c>
    </row>
    <row r="1817" spans="1:3" x14ac:dyDescent="0.25">
      <c r="A1817">
        <f>ROW()</f>
        <v>1817</v>
      </c>
      <c r="B1817" t="s">
        <v>1916</v>
      </c>
      <c r="C1817" t="s">
        <v>56</v>
      </c>
    </row>
    <row r="1818" spans="1:3" x14ac:dyDescent="0.25">
      <c r="A1818">
        <f>ROW()</f>
        <v>1818</v>
      </c>
      <c r="B1818" t="s">
        <v>1873</v>
      </c>
      <c r="C1818" t="s">
        <v>70</v>
      </c>
    </row>
    <row r="1819" spans="1:3" x14ac:dyDescent="0.25">
      <c r="A1819">
        <f>ROW()</f>
        <v>1819</v>
      </c>
      <c r="B1819" t="s">
        <v>1875</v>
      </c>
      <c r="C1819" t="s">
        <v>65</v>
      </c>
    </row>
    <row r="1820" spans="1:3" x14ac:dyDescent="0.25">
      <c r="A1820">
        <f>ROW()</f>
        <v>1820</v>
      </c>
      <c r="B1820" t="s">
        <v>1876</v>
      </c>
      <c r="C1820" t="s">
        <v>65</v>
      </c>
    </row>
    <row r="1821" spans="1:3" x14ac:dyDescent="0.25">
      <c r="A1821">
        <f>ROW()</f>
        <v>1821</v>
      </c>
      <c r="B1821" t="s">
        <v>1903</v>
      </c>
      <c r="C1821" t="s">
        <v>170</v>
      </c>
    </row>
    <row r="1822" spans="1:3" x14ac:dyDescent="0.25">
      <c r="A1822">
        <f>ROW()</f>
        <v>1822</v>
      </c>
      <c r="B1822" t="s">
        <v>1877</v>
      </c>
      <c r="C1822" t="s">
        <v>95</v>
      </c>
    </row>
    <row r="1823" spans="1:3" x14ac:dyDescent="0.25">
      <c r="A1823">
        <f>ROW()</f>
        <v>1823</v>
      </c>
      <c r="B1823" t="s">
        <v>1879</v>
      </c>
      <c r="C1823" t="s">
        <v>133</v>
      </c>
    </row>
    <row r="1824" spans="1:3" x14ac:dyDescent="0.25">
      <c r="A1824">
        <f>ROW()</f>
        <v>1824</v>
      </c>
      <c r="B1824" t="s">
        <v>1882</v>
      </c>
      <c r="C1824" t="s">
        <v>206</v>
      </c>
    </row>
    <row r="1825" spans="1:3" x14ac:dyDescent="0.25">
      <c r="A1825">
        <f>ROW()</f>
        <v>1825</v>
      </c>
      <c r="B1825" t="s">
        <v>1893</v>
      </c>
      <c r="C1825" t="s">
        <v>148</v>
      </c>
    </row>
    <row r="1826" spans="1:3" x14ac:dyDescent="0.25">
      <c r="A1826">
        <f>ROW()</f>
        <v>1826</v>
      </c>
      <c r="B1826" t="s">
        <v>1888</v>
      </c>
      <c r="C1826" t="s">
        <v>74</v>
      </c>
    </row>
    <row r="1827" spans="1:3" x14ac:dyDescent="0.25">
      <c r="A1827">
        <f>ROW()</f>
        <v>1827</v>
      </c>
      <c r="B1827" t="s">
        <v>1889</v>
      </c>
      <c r="C1827" t="s">
        <v>74</v>
      </c>
    </row>
    <row r="1828" spans="1:3" x14ac:dyDescent="0.25">
      <c r="A1828">
        <f>ROW()</f>
        <v>1828</v>
      </c>
      <c r="B1828" t="s">
        <v>1890</v>
      </c>
      <c r="C1828" t="s">
        <v>74</v>
      </c>
    </row>
    <row r="1829" spans="1:3" x14ac:dyDescent="0.25">
      <c r="A1829">
        <f>ROW()</f>
        <v>1829</v>
      </c>
      <c r="B1829" t="s">
        <v>1891</v>
      </c>
      <c r="C1829" t="s">
        <v>74</v>
      </c>
    </row>
    <row r="1830" spans="1:3" x14ac:dyDescent="0.25">
      <c r="A1830">
        <f>ROW()</f>
        <v>1830</v>
      </c>
      <c r="B1830" t="s">
        <v>1892</v>
      </c>
      <c r="C1830" t="s">
        <v>74</v>
      </c>
    </row>
    <row r="1831" spans="1:3" x14ac:dyDescent="0.25">
      <c r="A1831">
        <f>ROW()</f>
        <v>1831</v>
      </c>
      <c r="B1831" t="s">
        <v>1883</v>
      </c>
      <c r="C1831" t="s">
        <v>159</v>
      </c>
    </row>
    <row r="1832" spans="1:3" x14ac:dyDescent="0.25">
      <c r="A1832">
        <f>ROW()</f>
        <v>1832</v>
      </c>
      <c r="B1832" t="s">
        <v>1921</v>
      </c>
      <c r="C1832" t="s">
        <v>63</v>
      </c>
    </row>
    <row r="1833" spans="1:3" x14ac:dyDescent="0.25">
      <c r="A1833">
        <f>ROW()</f>
        <v>1833</v>
      </c>
      <c r="B1833" t="s">
        <v>1806</v>
      </c>
      <c r="C1833" t="s">
        <v>63</v>
      </c>
    </row>
    <row r="1834" spans="1:3" x14ac:dyDescent="0.25">
      <c r="A1834">
        <f>ROW()</f>
        <v>1834</v>
      </c>
      <c r="B1834" t="s">
        <v>1922</v>
      </c>
      <c r="C1834" t="s">
        <v>56</v>
      </c>
    </row>
    <row r="1835" spans="1:3" x14ac:dyDescent="0.25">
      <c r="A1835">
        <f>ROW()</f>
        <v>1835</v>
      </c>
      <c r="B1835" t="s">
        <v>2</v>
      </c>
      <c r="C1835" t="s">
        <v>2</v>
      </c>
    </row>
    <row r="1836" spans="1:3" x14ac:dyDescent="0.25">
      <c r="A1836">
        <f>ROW()</f>
        <v>1836</v>
      </c>
      <c r="B1836" t="s">
        <v>2</v>
      </c>
      <c r="C1836" t="s">
        <v>2</v>
      </c>
    </row>
    <row r="1837" spans="1:3" x14ac:dyDescent="0.25">
      <c r="A1837">
        <f>ROW()</f>
        <v>1837</v>
      </c>
      <c r="B1837" t="s">
        <v>2</v>
      </c>
      <c r="C1837" t="s">
        <v>2</v>
      </c>
    </row>
    <row r="1838" spans="1:3" x14ac:dyDescent="0.25">
      <c r="A1838">
        <f>ROW()</f>
        <v>1838</v>
      </c>
      <c r="B1838" t="s">
        <v>286</v>
      </c>
      <c r="C1838" t="s">
        <v>2</v>
      </c>
    </row>
    <row r="1839" spans="1:3" x14ac:dyDescent="0.25">
      <c r="A1839">
        <f>ROW()</f>
        <v>1839</v>
      </c>
      <c r="B1839" t="s">
        <v>2</v>
      </c>
      <c r="C1839" t="s">
        <v>2</v>
      </c>
    </row>
    <row r="1840" spans="1:3" x14ac:dyDescent="0.25">
      <c r="A1840">
        <f>ROW()</f>
        <v>1840</v>
      </c>
      <c r="B1840" t="s">
        <v>2</v>
      </c>
      <c r="C1840" t="s">
        <v>2</v>
      </c>
    </row>
    <row r="1841" spans="1:3" x14ac:dyDescent="0.25">
      <c r="A1841">
        <f>ROW()</f>
        <v>1841</v>
      </c>
      <c r="B1841" t="s">
        <v>287</v>
      </c>
      <c r="C1841" t="s">
        <v>2</v>
      </c>
    </row>
    <row r="1842" spans="1:3" x14ac:dyDescent="0.25">
      <c r="A1842">
        <f>ROW()</f>
        <v>1842</v>
      </c>
      <c r="B1842" t="s">
        <v>2</v>
      </c>
      <c r="C1842" t="s">
        <v>2</v>
      </c>
    </row>
    <row r="1843" spans="1:3" x14ac:dyDescent="0.25">
      <c r="A1843">
        <f>ROW()</f>
        <v>1843</v>
      </c>
      <c r="B1843" t="s">
        <v>3582</v>
      </c>
      <c r="C1843" t="s">
        <v>2</v>
      </c>
    </row>
    <row r="1844" spans="1:3" x14ac:dyDescent="0.25">
      <c r="A1844">
        <f>ROW()</f>
        <v>1844</v>
      </c>
      <c r="B1844" t="s">
        <v>52</v>
      </c>
      <c r="C1844" t="s">
        <v>2</v>
      </c>
    </row>
    <row r="1845" spans="1:3" x14ac:dyDescent="0.25">
      <c r="A1845">
        <f>ROW()</f>
        <v>1845</v>
      </c>
      <c r="B1845" t="s">
        <v>1843</v>
      </c>
      <c r="C1845" t="s">
        <v>288</v>
      </c>
    </row>
    <row r="1846" spans="1:3" x14ac:dyDescent="0.25">
      <c r="A1846">
        <f>ROW()</f>
        <v>1846</v>
      </c>
      <c r="B1846" t="s">
        <v>1844</v>
      </c>
      <c r="C1846" t="s">
        <v>55</v>
      </c>
    </row>
    <row r="1847" spans="1:3" x14ac:dyDescent="0.25">
      <c r="A1847">
        <f>ROW()</f>
        <v>1847</v>
      </c>
      <c r="B1847" t="s">
        <v>1845</v>
      </c>
      <c r="C1847" t="s">
        <v>56</v>
      </c>
    </row>
    <row r="1848" spans="1:3" x14ac:dyDescent="0.25">
      <c r="A1848">
        <f>ROW()</f>
        <v>1848</v>
      </c>
      <c r="B1848" t="s">
        <v>1846</v>
      </c>
      <c r="C1848" t="s">
        <v>223</v>
      </c>
    </row>
    <row r="1849" spans="1:3" x14ac:dyDescent="0.25">
      <c r="A1849">
        <f>ROW()</f>
        <v>1849</v>
      </c>
      <c r="B1849" t="s">
        <v>1847</v>
      </c>
      <c r="C1849" t="s">
        <v>289</v>
      </c>
    </row>
    <row r="1850" spans="1:3" x14ac:dyDescent="0.25">
      <c r="A1850">
        <f>ROW()</f>
        <v>1850</v>
      </c>
      <c r="B1850" t="s">
        <v>1850</v>
      </c>
      <c r="C1850" t="s">
        <v>61</v>
      </c>
    </row>
    <row r="1851" spans="1:3" x14ac:dyDescent="0.25">
      <c r="A1851">
        <f>ROW()</f>
        <v>1851</v>
      </c>
      <c r="B1851" t="s">
        <v>1851</v>
      </c>
      <c r="C1851" t="s">
        <v>56</v>
      </c>
    </row>
    <row r="1852" spans="1:3" x14ac:dyDescent="0.25">
      <c r="A1852">
        <f>ROW()</f>
        <v>1852</v>
      </c>
      <c r="B1852" t="s">
        <v>1852</v>
      </c>
      <c r="C1852" t="s">
        <v>56</v>
      </c>
    </row>
    <row r="1853" spans="1:3" x14ac:dyDescent="0.25">
      <c r="A1853">
        <f>ROW()</f>
        <v>1853</v>
      </c>
      <c r="B1853" t="s">
        <v>1853</v>
      </c>
      <c r="C1853" t="s">
        <v>56</v>
      </c>
    </row>
    <row r="1854" spans="1:3" x14ac:dyDescent="0.25">
      <c r="A1854">
        <f>ROW()</f>
        <v>1854</v>
      </c>
      <c r="B1854" t="s">
        <v>1854</v>
      </c>
      <c r="C1854" t="s">
        <v>290</v>
      </c>
    </row>
    <row r="1855" spans="1:3" x14ac:dyDescent="0.25">
      <c r="A1855">
        <f>ROW()</f>
        <v>1855</v>
      </c>
      <c r="B1855" t="s">
        <v>1855</v>
      </c>
      <c r="C1855" t="s">
        <v>65</v>
      </c>
    </row>
    <row r="1856" spans="1:3" x14ac:dyDescent="0.25">
      <c r="A1856">
        <f>ROW()</f>
        <v>1856</v>
      </c>
      <c r="B1856" t="s">
        <v>1856</v>
      </c>
      <c r="C1856" t="s">
        <v>64</v>
      </c>
    </row>
    <row r="1857" spans="1:3" x14ac:dyDescent="0.25">
      <c r="A1857">
        <f>ROW()</f>
        <v>1857</v>
      </c>
      <c r="B1857" t="s">
        <v>1857</v>
      </c>
      <c r="C1857" t="s">
        <v>65</v>
      </c>
    </row>
    <row r="1858" spans="1:3" x14ac:dyDescent="0.25">
      <c r="A1858">
        <f>ROW()</f>
        <v>1858</v>
      </c>
      <c r="B1858" t="s">
        <v>1858</v>
      </c>
      <c r="C1858" t="s">
        <v>56</v>
      </c>
    </row>
    <row r="1859" spans="1:3" x14ac:dyDescent="0.25">
      <c r="A1859">
        <f>ROW()</f>
        <v>1859</v>
      </c>
      <c r="B1859" t="s">
        <v>1896</v>
      </c>
      <c r="C1859" t="s">
        <v>65</v>
      </c>
    </row>
    <row r="1860" spans="1:3" x14ac:dyDescent="0.25">
      <c r="A1860">
        <f>ROW()</f>
        <v>1860</v>
      </c>
      <c r="B1860" t="s">
        <v>1859</v>
      </c>
      <c r="C1860" t="s">
        <v>63</v>
      </c>
    </row>
    <row r="1861" spans="1:3" x14ac:dyDescent="0.25">
      <c r="A1861">
        <f>ROW()</f>
        <v>1861</v>
      </c>
      <c r="B1861" t="s">
        <v>1860</v>
      </c>
      <c r="C1861" t="s">
        <v>66</v>
      </c>
    </row>
    <row r="1862" spans="1:3" x14ac:dyDescent="0.25">
      <c r="A1862">
        <f>ROW()</f>
        <v>1862</v>
      </c>
      <c r="B1862" t="s">
        <v>1861</v>
      </c>
      <c r="C1862" t="s">
        <v>66</v>
      </c>
    </row>
    <row r="1863" spans="1:3" x14ac:dyDescent="0.25">
      <c r="A1863">
        <f>ROW()</f>
        <v>1863</v>
      </c>
      <c r="B1863" t="s">
        <v>1862</v>
      </c>
      <c r="C1863" t="s">
        <v>56</v>
      </c>
    </row>
    <row r="1864" spans="1:3" x14ac:dyDescent="0.25">
      <c r="A1864">
        <f>ROW()</f>
        <v>1864</v>
      </c>
      <c r="B1864" t="s">
        <v>1863</v>
      </c>
      <c r="C1864" t="s">
        <v>80</v>
      </c>
    </row>
    <row r="1865" spans="1:3" x14ac:dyDescent="0.25">
      <c r="A1865">
        <f>ROW()</f>
        <v>1865</v>
      </c>
      <c r="B1865" t="s">
        <v>1864</v>
      </c>
      <c r="C1865" t="s">
        <v>291</v>
      </c>
    </row>
    <row r="1866" spans="1:3" x14ac:dyDescent="0.25">
      <c r="A1866">
        <f>ROW()</f>
        <v>1866</v>
      </c>
      <c r="B1866" t="s">
        <v>1865</v>
      </c>
      <c r="C1866" t="s">
        <v>55</v>
      </c>
    </row>
    <row r="1867" spans="1:3" x14ac:dyDescent="0.25">
      <c r="A1867">
        <f>ROW()</f>
        <v>1867</v>
      </c>
      <c r="B1867" t="s">
        <v>1866</v>
      </c>
      <c r="C1867" t="s">
        <v>70</v>
      </c>
    </row>
    <row r="1868" spans="1:3" x14ac:dyDescent="0.25">
      <c r="A1868">
        <f>ROW()</f>
        <v>1868</v>
      </c>
      <c r="B1868" t="s">
        <v>1867</v>
      </c>
      <c r="C1868" t="s">
        <v>63</v>
      </c>
    </row>
    <row r="1869" spans="1:3" x14ac:dyDescent="0.25">
      <c r="A1869">
        <f>ROW()</f>
        <v>1869</v>
      </c>
      <c r="B1869" t="s">
        <v>1868</v>
      </c>
      <c r="C1869" t="s">
        <v>71</v>
      </c>
    </row>
    <row r="1870" spans="1:3" x14ac:dyDescent="0.25">
      <c r="A1870">
        <f>ROW()</f>
        <v>1870</v>
      </c>
      <c r="B1870" t="s">
        <v>1869</v>
      </c>
      <c r="C1870" t="s">
        <v>71</v>
      </c>
    </row>
    <row r="1871" spans="1:3" x14ac:dyDescent="0.25">
      <c r="A1871">
        <f>ROW()</f>
        <v>1871</v>
      </c>
      <c r="B1871" t="s">
        <v>1870</v>
      </c>
      <c r="C1871" t="s">
        <v>71</v>
      </c>
    </row>
    <row r="1872" spans="1:3" x14ac:dyDescent="0.25">
      <c r="A1872">
        <f>ROW()</f>
        <v>1872</v>
      </c>
      <c r="B1872" t="s">
        <v>1871</v>
      </c>
      <c r="C1872" t="s">
        <v>56</v>
      </c>
    </row>
    <row r="1873" spans="1:3" x14ac:dyDescent="0.25">
      <c r="A1873">
        <f>ROW()</f>
        <v>1873</v>
      </c>
      <c r="B1873" t="s">
        <v>1872</v>
      </c>
      <c r="C1873" t="s">
        <v>72</v>
      </c>
    </row>
    <row r="1874" spans="1:3" x14ac:dyDescent="0.25">
      <c r="A1874">
        <f>ROW()</f>
        <v>1874</v>
      </c>
      <c r="B1874" t="s">
        <v>1873</v>
      </c>
      <c r="C1874" t="s">
        <v>56</v>
      </c>
    </row>
    <row r="1875" spans="1:3" x14ac:dyDescent="0.25">
      <c r="A1875">
        <f>ROW()</f>
        <v>1875</v>
      </c>
      <c r="B1875" t="s">
        <v>1874</v>
      </c>
      <c r="C1875" t="s">
        <v>73</v>
      </c>
    </row>
    <row r="1876" spans="1:3" x14ac:dyDescent="0.25">
      <c r="A1876">
        <f>ROW()</f>
        <v>1876</v>
      </c>
      <c r="B1876" t="s">
        <v>1875</v>
      </c>
      <c r="C1876" t="s">
        <v>210</v>
      </c>
    </row>
    <row r="1877" spans="1:3" x14ac:dyDescent="0.25">
      <c r="A1877">
        <f>ROW()</f>
        <v>1877</v>
      </c>
      <c r="B1877" t="s">
        <v>1876</v>
      </c>
      <c r="C1877" t="s">
        <v>83</v>
      </c>
    </row>
    <row r="1878" spans="1:3" x14ac:dyDescent="0.25">
      <c r="A1878">
        <f>ROW()</f>
        <v>1878</v>
      </c>
      <c r="B1878" t="s">
        <v>1877</v>
      </c>
      <c r="C1878" t="s">
        <v>93</v>
      </c>
    </row>
    <row r="1879" spans="1:3" x14ac:dyDescent="0.25">
      <c r="A1879">
        <f>ROW()</f>
        <v>1879</v>
      </c>
      <c r="B1879" t="s">
        <v>1878</v>
      </c>
      <c r="C1879" t="s">
        <v>56</v>
      </c>
    </row>
    <row r="1880" spans="1:3" x14ac:dyDescent="0.25">
      <c r="A1880">
        <f>ROW()</f>
        <v>1880</v>
      </c>
      <c r="B1880" t="s">
        <v>1879</v>
      </c>
      <c r="C1880" t="s">
        <v>73</v>
      </c>
    </row>
    <row r="1881" spans="1:3" x14ac:dyDescent="0.25">
      <c r="A1881">
        <f>ROW()</f>
        <v>1881</v>
      </c>
      <c r="B1881" t="s">
        <v>1881</v>
      </c>
      <c r="C1881" t="s">
        <v>56</v>
      </c>
    </row>
    <row r="1882" spans="1:3" x14ac:dyDescent="0.25">
      <c r="A1882">
        <f>ROW()</f>
        <v>1882</v>
      </c>
      <c r="B1882" t="s">
        <v>1882</v>
      </c>
      <c r="C1882" t="s">
        <v>268</v>
      </c>
    </row>
    <row r="1883" spans="1:3" x14ac:dyDescent="0.25">
      <c r="A1883">
        <f>ROW()</f>
        <v>1883</v>
      </c>
      <c r="B1883" t="s">
        <v>1893</v>
      </c>
      <c r="C1883" t="s">
        <v>227</v>
      </c>
    </row>
    <row r="1884" spans="1:3" x14ac:dyDescent="0.25">
      <c r="A1884">
        <f>ROW()</f>
        <v>1884</v>
      </c>
      <c r="B1884" t="s">
        <v>1880</v>
      </c>
      <c r="C1884" t="s">
        <v>76</v>
      </c>
    </row>
    <row r="1885" spans="1:3" x14ac:dyDescent="0.25">
      <c r="A1885">
        <f>ROW()</f>
        <v>1885</v>
      </c>
      <c r="B1885" t="s">
        <v>1883</v>
      </c>
      <c r="C1885" t="s">
        <v>184</v>
      </c>
    </row>
    <row r="1886" spans="1:3" x14ac:dyDescent="0.25">
      <c r="A1886">
        <f>ROW()</f>
        <v>1886</v>
      </c>
      <c r="B1886" t="s">
        <v>1884</v>
      </c>
      <c r="C1886" t="s">
        <v>80</v>
      </c>
    </row>
    <row r="1887" spans="1:3" x14ac:dyDescent="0.25">
      <c r="A1887">
        <f>ROW()</f>
        <v>1887</v>
      </c>
      <c r="B1887" t="s">
        <v>1885</v>
      </c>
      <c r="C1887" t="s">
        <v>76</v>
      </c>
    </row>
    <row r="1888" spans="1:3" x14ac:dyDescent="0.25">
      <c r="A1888">
        <f>ROW()</f>
        <v>1888</v>
      </c>
      <c r="B1888" t="s">
        <v>1886</v>
      </c>
      <c r="C1888" t="s">
        <v>226</v>
      </c>
    </row>
    <row r="1889" spans="1:3" x14ac:dyDescent="0.25">
      <c r="A1889">
        <f>ROW()</f>
        <v>1889</v>
      </c>
      <c r="B1889" t="s">
        <v>1888</v>
      </c>
      <c r="C1889" t="s">
        <v>67</v>
      </c>
    </row>
    <row r="1890" spans="1:3" x14ac:dyDescent="0.25">
      <c r="A1890">
        <f>ROW()</f>
        <v>1890</v>
      </c>
      <c r="B1890" t="s">
        <v>1889</v>
      </c>
      <c r="C1890" t="s">
        <v>70</v>
      </c>
    </row>
    <row r="1891" spans="1:3" x14ac:dyDescent="0.25">
      <c r="A1891">
        <f>ROW()</f>
        <v>1891</v>
      </c>
      <c r="B1891" t="s">
        <v>1890</v>
      </c>
      <c r="C1891" t="s">
        <v>67</v>
      </c>
    </row>
    <row r="1892" spans="1:3" x14ac:dyDescent="0.25">
      <c r="A1892">
        <f>ROW()</f>
        <v>1892</v>
      </c>
      <c r="B1892" t="s">
        <v>1891</v>
      </c>
      <c r="C1892" t="s">
        <v>84</v>
      </c>
    </row>
    <row r="1893" spans="1:3" x14ac:dyDescent="0.25">
      <c r="A1893">
        <f>ROW()</f>
        <v>1893</v>
      </c>
      <c r="B1893" t="s">
        <v>1892</v>
      </c>
      <c r="C1893" t="s">
        <v>76</v>
      </c>
    </row>
    <row r="1894" spans="1:3" x14ac:dyDescent="0.25">
      <c r="A1894">
        <f>ROW()</f>
        <v>1894</v>
      </c>
      <c r="B1894" t="s">
        <v>1895</v>
      </c>
      <c r="C1894" t="s">
        <v>71</v>
      </c>
    </row>
    <row r="1895" spans="1:3" x14ac:dyDescent="0.25">
      <c r="A1895">
        <f>ROW()</f>
        <v>1895</v>
      </c>
      <c r="B1895" t="s">
        <v>1806</v>
      </c>
      <c r="C1895" t="s">
        <v>55</v>
      </c>
    </row>
    <row r="1896" spans="1:3" x14ac:dyDescent="0.25">
      <c r="A1896">
        <f>ROW()</f>
        <v>1896</v>
      </c>
      <c r="B1896" t="s">
        <v>2</v>
      </c>
      <c r="C1896" t="s">
        <v>2</v>
      </c>
    </row>
    <row r="1897" spans="1:3" x14ac:dyDescent="0.25">
      <c r="A1897">
        <f>ROW()</f>
        <v>1897</v>
      </c>
      <c r="B1897" t="s">
        <v>3583</v>
      </c>
      <c r="C1897" t="s">
        <v>2</v>
      </c>
    </row>
    <row r="1898" spans="1:3" x14ac:dyDescent="0.25">
      <c r="A1898">
        <f>ROW()</f>
        <v>1898</v>
      </c>
      <c r="B1898" t="s">
        <v>52</v>
      </c>
      <c r="C1898" t="s">
        <v>2</v>
      </c>
    </row>
    <row r="1899" spans="1:3" x14ac:dyDescent="0.25">
      <c r="A1899">
        <f>ROW()</f>
        <v>1899</v>
      </c>
      <c r="B1899" t="s">
        <v>1843</v>
      </c>
      <c r="C1899" t="s">
        <v>292</v>
      </c>
    </row>
    <row r="1900" spans="1:3" x14ac:dyDescent="0.25">
      <c r="A1900">
        <f>ROW()</f>
        <v>1900</v>
      </c>
      <c r="B1900" t="s">
        <v>1844</v>
      </c>
      <c r="C1900" t="s">
        <v>55</v>
      </c>
    </row>
    <row r="1901" spans="1:3" x14ac:dyDescent="0.25">
      <c r="A1901">
        <f>ROW()</f>
        <v>1901</v>
      </c>
      <c r="B1901" t="s">
        <v>1845</v>
      </c>
      <c r="C1901" t="s">
        <v>56</v>
      </c>
    </row>
    <row r="1902" spans="1:3" x14ac:dyDescent="0.25">
      <c r="A1902">
        <f>ROW()</f>
        <v>1902</v>
      </c>
      <c r="B1902" t="s">
        <v>1846</v>
      </c>
      <c r="C1902" t="s">
        <v>223</v>
      </c>
    </row>
    <row r="1903" spans="1:3" x14ac:dyDescent="0.25">
      <c r="A1903">
        <f>ROW()</f>
        <v>1903</v>
      </c>
      <c r="B1903" t="s">
        <v>1847</v>
      </c>
      <c r="C1903" t="s">
        <v>293</v>
      </c>
    </row>
    <row r="1904" spans="1:3" x14ac:dyDescent="0.25">
      <c r="A1904">
        <f>ROW()</f>
        <v>1904</v>
      </c>
      <c r="B1904" t="s">
        <v>1850</v>
      </c>
      <c r="C1904" t="s">
        <v>61</v>
      </c>
    </row>
    <row r="1905" spans="1:3" x14ac:dyDescent="0.25">
      <c r="A1905">
        <f>ROW()</f>
        <v>1905</v>
      </c>
      <c r="B1905" t="s">
        <v>1851</v>
      </c>
      <c r="C1905" t="s">
        <v>56</v>
      </c>
    </row>
    <row r="1906" spans="1:3" x14ac:dyDescent="0.25">
      <c r="A1906">
        <f>ROW()</f>
        <v>1906</v>
      </c>
      <c r="B1906" t="s">
        <v>1852</v>
      </c>
      <c r="C1906" t="s">
        <v>56</v>
      </c>
    </row>
    <row r="1907" spans="1:3" x14ac:dyDescent="0.25">
      <c r="A1907">
        <f>ROW()</f>
        <v>1907</v>
      </c>
      <c r="B1907" t="s">
        <v>1853</v>
      </c>
      <c r="C1907" t="s">
        <v>56</v>
      </c>
    </row>
    <row r="1908" spans="1:3" x14ac:dyDescent="0.25">
      <c r="A1908">
        <f>ROW()</f>
        <v>1908</v>
      </c>
      <c r="B1908" t="s">
        <v>1854</v>
      </c>
      <c r="C1908" t="s">
        <v>294</v>
      </c>
    </row>
    <row r="1909" spans="1:3" x14ac:dyDescent="0.25">
      <c r="A1909">
        <f>ROW()</f>
        <v>1909</v>
      </c>
      <c r="B1909" t="s">
        <v>1855</v>
      </c>
      <c r="C1909" t="s">
        <v>65</v>
      </c>
    </row>
    <row r="1910" spans="1:3" x14ac:dyDescent="0.25">
      <c r="A1910">
        <f>ROW()</f>
        <v>1910</v>
      </c>
      <c r="B1910" t="s">
        <v>1856</v>
      </c>
      <c r="C1910" t="s">
        <v>64</v>
      </c>
    </row>
    <row r="1911" spans="1:3" x14ac:dyDescent="0.25">
      <c r="A1911">
        <f>ROW()</f>
        <v>1911</v>
      </c>
      <c r="B1911" t="s">
        <v>1857</v>
      </c>
      <c r="C1911" t="s">
        <v>65</v>
      </c>
    </row>
    <row r="1912" spans="1:3" x14ac:dyDescent="0.25">
      <c r="A1912">
        <f>ROW()</f>
        <v>1912</v>
      </c>
      <c r="B1912" t="s">
        <v>1858</v>
      </c>
      <c r="C1912" t="s">
        <v>56</v>
      </c>
    </row>
    <row r="1913" spans="1:3" x14ac:dyDescent="0.25">
      <c r="A1913">
        <f>ROW()</f>
        <v>1913</v>
      </c>
      <c r="B1913" t="s">
        <v>1859</v>
      </c>
      <c r="C1913" t="s">
        <v>56</v>
      </c>
    </row>
    <row r="1914" spans="1:3" x14ac:dyDescent="0.25">
      <c r="A1914">
        <f>ROW()</f>
        <v>1914</v>
      </c>
      <c r="B1914" t="s">
        <v>1860</v>
      </c>
      <c r="C1914" t="s">
        <v>66</v>
      </c>
    </row>
    <row r="1915" spans="1:3" x14ac:dyDescent="0.25">
      <c r="A1915">
        <f>ROW()</f>
        <v>1915</v>
      </c>
      <c r="B1915" t="s">
        <v>1861</v>
      </c>
      <c r="C1915" t="s">
        <v>67</v>
      </c>
    </row>
    <row r="1916" spans="1:3" x14ac:dyDescent="0.25">
      <c r="A1916">
        <f>ROW()</f>
        <v>1916</v>
      </c>
      <c r="B1916" t="s">
        <v>1862</v>
      </c>
      <c r="C1916" t="s">
        <v>56</v>
      </c>
    </row>
    <row r="1917" spans="1:3" x14ac:dyDescent="0.25">
      <c r="A1917">
        <f>ROW()</f>
        <v>1917</v>
      </c>
      <c r="B1917" t="s">
        <v>1863</v>
      </c>
      <c r="C1917" t="s">
        <v>262</v>
      </c>
    </row>
    <row r="1918" spans="1:3" x14ac:dyDescent="0.25">
      <c r="A1918">
        <f>ROW()</f>
        <v>1918</v>
      </c>
      <c r="B1918" t="s">
        <v>1864</v>
      </c>
      <c r="C1918" t="s">
        <v>295</v>
      </c>
    </row>
    <row r="1919" spans="1:3" x14ac:dyDescent="0.25">
      <c r="A1919">
        <f>ROW()</f>
        <v>1919</v>
      </c>
      <c r="B1919" t="s">
        <v>1865</v>
      </c>
      <c r="C1919" t="s">
        <v>121</v>
      </c>
    </row>
    <row r="1920" spans="1:3" x14ac:dyDescent="0.25">
      <c r="A1920">
        <f>ROW()</f>
        <v>1920</v>
      </c>
      <c r="B1920" t="s">
        <v>1866</v>
      </c>
      <c r="C1920" t="s">
        <v>139</v>
      </c>
    </row>
    <row r="1921" spans="1:3" x14ac:dyDescent="0.25">
      <c r="A1921">
        <f>ROW()</f>
        <v>1921</v>
      </c>
      <c r="B1921" t="s">
        <v>1867</v>
      </c>
      <c r="C1921" t="s">
        <v>63</v>
      </c>
    </row>
    <row r="1922" spans="1:3" x14ac:dyDescent="0.25">
      <c r="A1922">
        <f>ROW()</f>
        <v>1922</v>
      </c>
      <c r="B1922" t="s">
        <v>1868</v>
      </c>
      <c r="C1922" t="s">
        <v>71</v>
      </c>
    </row>
    <row r="1923" spans="1:3" x14ac:dyDescent="0.25">
      <c r="A1923">
        <f>ROW()</f>
        <v>1923</v>
      </c>
      <c r="B1923" t="s">
        <v>1869</v>
      </c>
      <c r="C1923" t="s">
        <v>71</v>
      </c>
    </row>
    <row r="1924" spans="1:3" x14ac:dyDescent="0.25">
      <c r="A1924">
        <f>ROW()</f>
        <v>1924</v>
      </c>
      <c r="B1924" t="s">
        <v>1870</v>
      </c>
      <c r="C1924" t="s">
        <v>71</v>
      </c>
    </row>
    <row r="1925" spans="1:3" x14ac:dyDescent="0.25">
      <c r="A1925">
        <f>ROW()</f>
        <v>1925</v>
      </c>
      <c r="B1925" t="s">
        <v>1871</v>
      </c>
      <c r="C1925" t="s">
        <v>56</v>
      </c>
    </row>
    <row r="1926" spans="1:3" x14ac:dyDescent="0.25">
      <c r="A1926">
        <f>ROW()</f>
        <v>1926</v>
      </c>
      <c r="B1926" t="s">
        <v>1905</v>
      </c>
      <c r="C1926" t="s">
        <v>56</v>
      </c>
    </row>
    <row r="1927" spans="1:3" x14ac:dyDescent="0.25">
      <c r="A1927">
        <f>ROW()</f>
        <v>1927</v>
      </c>
      <c r="B1927" t="s">
        <v>1872</v>
      </c>
      <c r="C1927" t="s">
        <v>72</v>
      </c>
    </row>
    <row r="1928" spans="1:3" x14ac:dyDescent="0.25">
      <c r="A1928">
        <f>ROW()</f>
        <v>1928</v>
      </c>
      <c r="B1928" t="s">
        <v>1906</v>
      </c>
      <c r="C1928" t="s">
        <v>72</v>
      </c>
    </row>
    <row r="1929" spans="1:3" x14ac:dyDescent="0.25">
      <c r="A1929">
        <f>ROW()</f>
        <v>1929</v>
      </c>
      <c r="B1929" t="s">
        <v>1873</v>
      </c>
      <c r="C1929" t="s">
        <v>56</v>
      </c>
    </row>
    <row r="1930" spans="1:3" x14ac:dyDescent="0.25">
      <c r="A1930">
        <f>ROW()</f>
        <v>1930</v>
      </c>
      <c r="B1930" t="s">
        <v>1907</v>
      </c>
      <c r="C1930" t="s">
        <v>226</v>
      </c>
    </row>
    <row r="1931" spans="1:3" x14ac:dyDescent="0.25">
      <c r="A1931">
        <f>ROW()</f>
        <v>1931</v>
      </c>
      <c r="B1931" t="s">
        <v>1874</v>
      </c>
      <c r="C1931" t="s">
        <v>73</v>
      </c>
    </row>
    <row r="1932" spans="1:3" x14ac:dyDescent="0.25">
      <c r="A1932">
        <f>ROW()</f>
        <v>1932</v>
      </c>
      <c r="B1932" t="s">
        <v>1875</v>
      </c>
      <c r="C1932" t="s">
        <v>132</v>
      </c>
    </row>
    <row r="1933" spans="1:3" x14ac:dyDescent="0.25">
      <c r="A1933">
        <f>ROW()</f>
        <v>1933</v>
      </c>
      <c r="B1933" t="s">
        <v>1909</v>
      </c>
      <c r="C1933" t="s">
        <v>132</v>
      </c>
    </row>
    <row r="1934" spans="1:3" x14ac:dyDescent="0.25">
      <c r="A1934">
        <f>ROW()</f>
        <v>1934</v>
      </c>
      <c r="B1934" t="s">
        <v>1876</v>
      </c>
      <c r="C1934" t="s">
        <v>91</v>
      </c>
    </row>
    <row r="1935" spans="1:3" x14ac:dyDescent="0.25">
      <c r="A1935">
        <f>ROW()</f>
        <v>1935</v>
      </c>
      <c r="B1935" t="s">
        <v>1910</v>
      </c>
      <c r="C1935" t="s">
        <v>91</v>
      </c>
    </row>
    <row r="1936" spans="1:3" x14ac:dyDescent="0.25">
      <c r="A1936">
        <f>ROW()</f>
        <v>1936</v>
      </c>
      <c r="B1936" t="s">
        <v>1877</v>
      </c>
      <c r="C1936" t="s">
        <v>108</v>
      </c>
    </row>
    <row r="1937" spans="1:3" x14ac:dyDescent="0.25">
      <c r="A1937">
        <f>ROW()</f>
        <v>1937</v>
      </c>
      <c r="B1937" t="s">
        <v>1911</v>
      </c>
      <c r="C1937" t="s">
        <v>93</v>
      </c>
    </row>
    <row r="1938" spans="1:3" x14ac:dyDescent="0.25">
      <c r="A1938">
        <f>ROW()</f>
        <v>1938</v>
      </c>
      <c r="B1938" t="s">
        <v>1878</v>
      </c>
      <c r="C1938" t="s">
        <v>56</v>
      </c>
    </row>
    <row r="1939" spans="1:3" x14ac:dyDescent="0.25">
      <c r="A1939">
        <f>ROW()</f>
        <v>1939</v>
      </c>
      <c r="B1939" t="s">
        <v>1923</v>
      </c>
      <c r="C1939" t="s">
        <v>56</v>
      </c>
    </row>
    <row r="1940" spans="1:3" x14ac:dyDescent="0.25">
      <c r="A1940">
        <f>ROW()</f>
        <v>1940</v>
      </c>
      <c r="B1940" t="s">
        <v>1879</v>
      </c>
      <c r="C1940" t="s">
        <v>76</v>
      </c>
    </row>
    <row r="1941" spans="1:3" x14ac:dyDescent="0.25">
      <c r="A1941">
        <f>ROW()</f>
        <v>1941</v>
      </c>
      <c r="B1941" t="s">
        <v>1912</v>
      </c>
      <c r="C1941" t="s">
        <v>262</v>
      </c>
    </row>
    <row r="1942" spans="1:3" x14ac:dyDescent="0.25">
      <c r="A1942">
        <f>ROW()</f>
        <v>1942</v>
      </c>
      <c r="B1942" t="s">
        <v>1880</v>
      </c>
      <c r="C1942" t="s">
        <v>93</v>
      </c>
    </row>
    <row r="1943" spans="1:3" x14ac:dyDescent="0.25">
      <c r="A1943">
        <f>ROW()</f>
        <v>1943</v>
      </c>
      <c r="B1943" t="s">
        <v>1881</v>
      </c>
      <c r="C1943" t="s">
        <v>56</v>
      </c>
    </row>
    <row r="1944" spans="1:3" x14ac:dyDescent="0.25">
      <c r="A1944">
        <f>ROW()</f>
        <v>1944</v>
      </c>
      <c r="B1944" t="s">
        <v>1917</v>
      </c>
      <c r="C1944" t="s">
        <v>65</v>
      </c>
    </row>
    <row r="1945" spans="1:3" x14ac:dyDescent="0.25">
      <c r="A1945">
        <f>ROW()</f>
        <v>1945</v>
      </c>
      <c r="B1945" t="s">
        <v>1882</v>
      </c>
      <c r="C1945" t="s">
        <v>229</v>
      </c>
    </row>
    <row r="1946" spans="1:3" x14ac:dyDescent="0.25">
      <c r="A1946">
        <f>ROW()</f>
        <v>1946</v>
      </c>
      <c r="B1946" t="s">
        <v>1913</v>
      </c>
      <c r="C1946" t="s">
        <v>229</v>
      </c>
    </row>
    <row r="1947" spans="1:3" x14ac:dyDescent="0.25">
      <c r="A1947">
        <f>ROW()</f>
        <v>1947</v>
      </c>
      <c r="B1947" t="s">
        <v>1893</v>
      </c>
      <c r="C1947" t="s">
        <v>122</v>
      </c>
    </row>
    <row r="1948" spans="1:3" x14ac:dyDescent="0.25">
      <c r="A1948">
        <f>ROW()</f>
        <v>1948</v>
      </c>
      <c r="B1948" t="s">
        <v>1914</v>
      </c>
      <c r="C1948" t="s">
        <v>122</v>
      </c>
    </row>
    <row r="1949" spans="1:3" x14ac:dyDescent="0.25">
      <c r="A1949">
        <f>ROW()</f>
        <v>1949</v>
      </c>
      <c r="B1949" t="s">
        <v>1883</v>
      </c>
      <c r="C1949" t="s">
        <v>94</v>
      </c>
    </row>
    <row r="1950" spans="1:3" x14ac:dyDescent="0.25">
      <c r="A1950">
        <f>ROW()</f>
        <v>1950</v>
      </c>
      <c r="B1950" t="s">
        <v>1915</v>
      </c>
      <c r="C1950" t="s">
        <v>184</v>
      </c>
    </row>
    <row r="1951" spans="1:3" x14ac:dyDescent="0.25">
      <c r="A1951">
        <f>ROW()</f>
        <v>1951</v>
      </c>
      <c r="B1951" t="s">
        <v>1884</v>
      </c>
      <c r="C1951" t="s">
        <v>80</v>
      </c>
    </row>
    <row r="1952" spans="1:3" x14ac:dyDescent="0.25">
      <c r="A1952">
        <f>ROW()</f>
        <v>1952</v>
      </c>
      <c r="B1952" t="s">
        <v>1885</v>
      </c>
      <c r="C1952" t="s">
        <v>83</v>
      </c>
    </row>
    <row r="1953" spans="1:3" x14ac:dyDescent="0.25">
      <c r="A1953">
        <f>ROW()</f>
        <v>1953</v>
      </c>
      <c r="B1953" t="s">
        <v>1886</v>
      </c>
      <c r="C1953" t="s">
        <v>91</v>
      </c>
    </row>
    <row r="1954" spans="1:3" x14ac:dyDescent="0.25">
      <c r="A1954">
        <f>ROW()</f>
        <v>1954</v>
      </c>
      <c r="B1954" t="s">
        <v>1887</v>
      </c>
      <c r="C1954" t="s">
        <v>122</v>
      </c>
    </row>
    <row r="1955" spans="1:3" x14ac:dyDescent="0.25">
      <c r="A1955">
        <f>ROW()</f>
        <v>1955</v>
      </c>
      <c r="B1955" t="s">
        <v>1888</v>
      </c>
      <c r="C1955" t="s">
        <v>84</v>
      </c>
    </row>
    <row r="1956" spans="1:3" x14ac:dyDescent="0.25">
      <c r="A1956">
        <f>ROW()</f>
        <v>1956</v>
      </c>
      <c r="B1956" t="s">
        <v>1889</v>
      </c>
      <c r="C1956" t="s">
        <v>81</v>
      </c>
    </row>
    <row r="1957" spans="1:3" x14ac:dyDescent="0.25">
      <c r="A1957">
        <f>ROW()</f>
        <v>1957</v>
      </c>
      <c r="B1957" t="s">
        <v>1890</v>
      </c>
      <c r="C1957" t="s">
        <v>67</v>
      </c>
    </row>
    <row r="1958" spans="1:3" x14ac:dyDescent="0.25">
      <c r="A1958">
        <f>ROW()</f>
        <v>1958</v>
      </c>
      <c r="B1958" t="s">
        <v>1891</v>
      </c>
      <c r="C1958" t="s">
        <v>137</v>
      </c>
    </row>
    <row r="1959" spans="1:3" x14ac:dyDescent="0.25">
      <c r="A1959">
        <f>ROW()</f>
        <v>1959</v>
      </c>
      <c r="B1959" t="s">
        <v>1892</v>
      </c>
      <c r="C1959" t="s">
        <v>67</v>
      </c>
    </row>
    <row r="1960" spans="1:3" x14ac:dyDescent="0.25">
      <c r="A1960">
        <f>ROW()</f>
        <v>1960</v>
      </c>
      <c r="B1960" t="s">
        <v>1924</v>
      </c>
      <c r="C1960" t="s">
        <v>83</v>
      </c>
    </row>
    <row r="1961" spans="1:3" x14ac:dyDescent="0.25">
      <c r="A1961">
        <f>ROW()</f>
        <v>1961</v>
      </c>
      <c r="B1961" t="s">
        <v>1925</v>
      </c>
      <c r="C1961" t="s">
        <v>93</v>
      </c>
    </row>
    <row r="1962" spans="1:3" x14ac:dyDescent="0.25">
      <c r="A1962">
        <f>ROW()</f>
        <v>1962</v>
      </c>
      <c r="B1962" t="s">
        <v>1926</v>
      </c>
      <c r="C1962" t="s">
        <v>71</v>
      </c>
    </row>
    <row r="1963" spans="1:3" x14ac:dyDescent="0.25">
      <c r="A1963">
        <f>ROW()</f>
        <v>1963</v>
      </c>
      <c r="B1963" t="s">
        <v>1895</v>
      </c>
      <c r="C1963" t="s">
        <v>71</v>
      </c>
    </row>
    <row r="1964" spans="1:3" x14ac:dyDescent="0.25">
      <c r="A1964">
        <f>ROW()</f>
        <v>1964</v>
      </c>
      <c r="B1964" t="s">
        <v>1806</v>
      </c>
      <c r="C1964" t="s">
        <v>55</v>
      </c>
    </row>
    <row r="1965" spans="1:3" x14ac:dyDescent="0.25">
      <c r="A1965">
        <f>ROW()</f>
        <v>1965</v>
      </c>
      <c r="B1965" t="s">
        <v>2</v>
      </c>
      <c r="C1965" t="s">
        <v>2</v>
      </c>
    </row>
    <row r="1966" spans="1:3" x14ac:dyDescent="0.25">
      <c r="A1966">
        <f>ROW()</f>
        <v>1966</v>
      </c>
      <c r="B1966" t="s">
        <v>3584</v>
      </c>
      <c r="C1966" t="s">
        <v>2</v>
      </c>
    </row>
    <row r="1967" spans="1:3" x14ac:dyDescent="0.25">
      <c r="A1967">
        <f>ROW()</f>
        <v>1967</v>
      </c>
      <c r="B1967" t="s">
        <v>52</v>
      </c>
      <c r="C1967" t="s">
        <v>2</v>
      </c>
    </row>
    <row r="1968" spans="1:3" x14ac:dyDescent="0.25">
      <c r="A1968">
        <f>ROW()</f>
        <v>1968</v>
      </c>
      <c r="B1968" t="s">
        <v>1843</v>
      </c>
      <c r="C1968" t="s">
        <v>296</v>
      </c>
    </row>
    <row r="1969" spans="1:3" x14ac:dyDescent="0.25">
      <c r="A1969">
        <f>ROW()</f>
        <v>1969</v>
      </c>
      <c r="B1969" t="s">
        <v>1844</v>
      </c>
      <c r="C1969" t="s">
        <v>55</v>
      </c>
    </row>
    <row r="1970" spans="1:3" x14ac:dyDescent="0.25">
      <c r="A1970">
        <f>ROW()</f>
        <v>1970</v>
      </c>
      <c r="B1970" t="s">
        <v>1845</v>
      </c>
      <c r="C1970" t="s">
        <v>56</v>
      </c>
    </row>
    <row r="1971" spans="1:3" x14ac:dyDescent="0.25">
      <c r="A1971">
        <f>ROW()</f>
        <v>1971</v>
      </c>
      <c r="B1971" t="s">
        <v>1846</v>
      </c>
      <c r="C1971" t="s">
        <v>223</v>
      </c>
    </row>
    <row r="1972" spans="1:3" x14ac:dyDescent="0.25">
      <c r="A1972">
        <f>ROW()</f>
        <v>1972</v>
      </c>
      <c r="B1972" t="s">
        <v>1847</v>
      </c>
      <c r="C1972" t="s">
        <v>297</v>
      </c>
    </row>
    <row r="1973" spans="1:3" x14ac:dyDescent="0.25">
      <c r="A1973">
        <f>ROW()</f>
        <v>1973</v>
      </c>
      <c r="B1973" t="s">
        <v>1850</v>
      </c>
      <c r="C1973" t="s">
        <v>61</v>
      </c>
    </row>
    <row r="1974" spans="1:3" x14ac:dyDescent="0.25">
      <c r="A1974">
        <f>ROW()</f>
        <v>1974</v>
      </c>
      <c r="B1974" t="s">
        <v>1851</v>
      </c>
      <c r="C1974" t="s">
        <v>56</v>
      </c>
    </row>
    <row r="1975" spans="1:3" x14ac:dyDescent="0.25">
      <c r="A1975">
        <f>ROW()</f>
        <v>1975</v>
      </c>
      <c r="B1975" t="s">
        <v>1852</v>
      </c>
      <c r="C1975" t="s">
        <v>56</v>
      </c>
    </row>
    <row r="1976" spans="1:3" x14ac:dyDescent="0.25">
      <c r="A1976">
        <f>ROW()</f>
        <v>1976</v>
      </c>
      <c r="B1976" t="s">
        <v>1853</v>
      </c>
      <c r="C1976" t="s">
        <v>56</v>
      </c>
    </row>
    <row r="1977" spans="1:3" x14ac:dyDescent="0.25">
      <c r="A1977">
        <f>ROW()</f>
        <v>1977</v>
      </c>
      <c r="B1977" t="s">
        <v>1854</v>
      </c>
      <c r="C1977" t="s">
        <v>298</v>
      </c>
    </row>
    <row r="1978" spans="1:3" x14ac:dyDescent="0.25">
      <c r="A1978">
        <f>ROW()</f>
        <v>1978</v>
      </c>
      <c r="B1978" t="s">
        <v>1855</v>
      </c>
      <c r="C1978" t="s">
        <v>65</v>
      </c>
    </row>
    <row r="1979" spans="1:3" x14ac:dyDescent="0.25">
      <c r="A1979">
        <f>ROW()</f>
        <v>1979</v>
      </c>
      <c r="B1979" t="s">
        <v>1856</v>
      </c>
      <c r="C1979" t="s">
        <v>64</v>
      </c>
    </row>
    <row r="1980" spans="1:3" x14ac:dyDescent="0.25">
      <c r="A1980">
        <f>ROW()</f>
        <v>1980</v>
      </c>
      <c r="B1980" t="s">
        <v>1857</v>
      </c>
      <c r="C1980" t="s">
        <v>65</v>
      </c>
    </row>
    <row r="1981" spans="1:3" x14ac:dyDescent="0.25">
      <c r="A1981">
        <f>ROW()</f>
        <v>1981</v>
      </c>
      <c r="B1981" t="s">
        <v>1858</v>
      </c>
      <c r="C1981" t="s">
        <v>56</v>
      </c>
    </row>
    <row r="1982" spans="1:3" x14ac:dyDescent="0.25">
      <c r="A1982">
        <f>ROW()</f>
        <v>1982</v>
      </c>
      <c r="B1982" t="s">
        <v>1859</v>
      </c>
      <c r="C1982" t="s">
        <v>56</v>
      </c>
    </row>
    <row r="1983" spans="1:3" x14ac:dyDescent="0.25">
      <c r="A1983">
        <f>ROW()</f>
        <v>1983</v>
      </c>
      <c r="B1983" t="s">
        <v>1860</v>
      </c>
      <c r="C1983" t="s">
        <v>66</v>
      </c>
    </row>
    <row r="1984" spans="1:3" x14ac:dyDescent="0.25">
      <c r="A1984">
        <f>ROW()</f>
        <v>1984</v>
      </c>
      <c r="B1984" t="s">
        <v>1861</v>
      </c>
      <c r="C1984" t="s">
        <v>84</v>
      </c>
    </row>
    <row r="1985" spans="1:3" x14ac:dyDescent="0.25">
      <c r="A1985">
        <f>ROW()</f>
        <v>1985</v>
      </c>
      <c r="B1985" t="s">
        <v>1862</v>
      </c>
      <c r="C1985" t="s">
        <v>56</v>
      </c>
    </row>
    <row r="1986" spans="1:3" x14ac:dyDescent="0.25">
      <c r="A1986">
        <f>ROW()</f>
        <v>1986</v>
      </c>
      <c r="B1986" t="s">
        <v>1863</v>
      </c>
      <c r="C1986" t="s">
        <v>145</v>
      </c>
    </row>
    <row r="1987" spans="1:3" x14ac:dyDescent="0.25">
      <c r="A1987">
        <f>ROW()</f>
        <v>1987</v>
      </c>
      <c r="B1987" t="s">
        <v>1864</v>
      </c>
      <c r="C1987" t="s">
        <v>299</v>
      </c>
    </row>
    <row r="1988" spans="1:3" x14ac:dyDescent="0.25">
      <c r="A1988">
        <f>ROW()</f>
        <v>1988</v>
      </c>
      <c r="B1988" t="s">
        <v>1865</v>
      </c>
      <c r="C1988" t="s">
        <v>55</v>
      </c>
    </row>
    <row r="1989" spans="1:3" x14ac:dyDescent="0.25">
      <c r="A1989">
        <f>ROW()</f>
        <v>1989</v>
      </c>
      <c r="B1989" t="s">
        <v>1866</v>
      </c>
      <c r="C1989" t="s">
        <v>70</v>
      </c>
    </row>
    <row r="1990" spans="1:3" x14ac:dyDescent="0.25">
      <c r="A1990">
        <f>ROW()</f>
        <v>1990</v>
      </c>
      <c r="B1990" t="s">
        <v>1867</v>
      </c>
      <c r="C1990" t="s">
        <v>63</v>
      </c>
    </row>
    <row r="1991" spans="1:3" x14ac:dyDescent="0.25">
      <c r="A1991">
        <f>ROW()</f>
        <v>1991</v>
      </c>
      <c r="B1991" t="s">
        <v>1868</v>
      </c>
      <c r="C1991" t="s">
        <v>71</v>
      </c>
    </row>
    <row r="1992" spans="1:3" x14ac:dyDescent="0.25">
      <c r="A1992">
        <f>ROW()</f>
        <v>1992</v>
      </c>
      <c r="B1992" t="s">
        <v>1869</v>
      </c>
      <c r="C1992" t="s">
        <v>71</v>
      </c>
    </row>
    <row r="1993" spans="1:3" x14ac:dyDescent="0.25">
      <c r="A1993">
        <f>ROW()</f>
        <v>1993</v>
      </c>
      <c r="B1993" t="s">
        <v>1870</v>
      </c>
      <c r="C1993" t="s">
        <v>71</v>
      </c>
    </row>
    <row r="1994" spans="1:3" x14ac:dyDescent="0.25">
      <c r="A1994">
        <f>ROW()</f>
        <v>1994</v>
      </c>
      <c r="B1994" t="s">
        <v>1871</v>
      </c>
      <c r="C1994" t="s">
        <v>56</v>
      </c>
    </row>
    <row r="1995" spans="1:3" x14ac:dyDescent="0.25">
      <c r="A1995">
        <f>ROW()</f>
        <v>1995</v>
      </c>
      <c r="B1995" t="s">
        <v>1872</v>
      </c>
      <c r="C1995" t="s">
        <v>72</v>
      </c>
    </row>
    <row r="1996" spans="1:3" x14ac:dyDescent="0.25">
      <c r="A1996">
        <f>ROW()</f>
        <v>1996</v>
      </c>
      <c r="B1996" t="s">
        <v>1873</v>
      </c>
      <c r="C1996" t="s">
        <v>56</v>
      </c>
    </row>
    <row r="1997" spans="1:3" x14ac:dyDescent="0.25">
      <c r="A1997">
        <f>ROW()</f>
        <v>1997</v>
      </c>
      <c r="B1997" t="s">
        <v>1874</v>
      </c>
      <c r="C1997" t="s">
        <v>73</v>
      </c>
    </row>
    <row r="1998" spans="1:3" x14ac:dyDescent="0.25">
      <c r="A1998">
        <f>ROW()</f>
        <v>1998</v>
      </c>
      <c r="B1998" t="s">
        <v>1875</v>
      </c>
      <c r="C1998" t="s">
        <v>82</v>
      </c>
    </row>
    <row r="1999" spans="1:3" x14ac:dyDescent="0.25">
      <c r="A1999">
        <f>ROW()</f>
        <v>1999</v>
      </c>
      <c r="B1999" t="s">
        <v>1876</v>
      </c>
      <c r="C1999" t="s">
        <v>132</v>
      </c>
    </row>
    <row r="2000" spans="1:3" x14ac:dyDescent="0.25">
      <c r="A2000">
        <f>ROW()</f>
        <v>2000</v>
      </c>
      <c r="B2000" t="s">
        <v>1877</v>
      </c>
      <c r="C2000" t="s">
        <v>93</v>
      </c>
    </row>
    <row r="2001" spans="1:3" x14ac:dyDescent="0.25">
      <c r="A2001">
        <f>ROW()</f>
        <v>2001</v>
      </c>
      <c r="B2001" t="s">
        <v>1878</v>
      </c>
      <c r="C2001" t="s">
        <v>56</v>
      </c>
    </row>
    <row r="2002" spans="1:3" x14ac:dyDescent="0.25">
      <c r="A2002">
        <f>ROW()</f>
        <v>2002</v>
      </c>
      <c r="B2002" t="s">
        <v>1879</v>
      </c>
      <c r="C2002" t="s">
        <v>138</v>
      </c>
    </row>
    <row r="2003" spans="1:3" x14ac:dyDescent="0.25">
      <c r="A2003">
        <f>ROW()</f>
        <v>2003</v>
      </c>
      <c r="B2003" t="s">
        <v>1880</v>
      </c>
      <c r="C2003" t="s">
        <v>73</v>
      </c>
    </row>
    <row r="2004" spans="1:3" x14ac:dyDescent="0.25">
      <c r="A2004">
        <f>ROW()</f>
        <v>2004</v>
      </c>
      <c r="B2004" t="s">
        <v>1881</v>
      </c>
      <c r="C2004" t="s">
        <v>56</v>
      </c>
    </row>
    <row r="2005" spans="1:3" x14ac:dyDescent="0.25">
      <c r="A2005">
        <f>ROW()</f>
        <v>2005</v>
      </c>
      <c r="B2005" t="s">
        <v>1882</v>
      </c>
      <c r="C2005" t="s">
        <v>268</v>
      </c>
    </row>
    <row r="2006" spans="1:3" x14ac:dyDescent="0.25">
      <c r="A2006">
        <f>ROW()</f>
        <v>2006</v>
      </c>
      <c r="B2006" t="s">
        <v>1893</v>
      </c>
      <c r="C2006" t="s">
        <v>133</v>
      </c>
    </row>
    <row r="2007" spans="1:3" x14ac:dyDescent="0.25">
      <c r="A2007">
        <f>ROW()</f>
        <v>2007</v>
      </c>
      <c r="B2007" t="s">
        <v>1883</v>
      </c>
      <c r="C2007" t="s">
        <v>94</v>
      </c>
    </row>
    <row r="2008" spans="1:3" x14ac:dyDescent="0.25">
      <c r="A2008">
        <f>ROW()</f>
        <v>2008</v>
      </c>
      <c r="B2008" t="s">
        <v>1884</v>
      </c>
      <c r="C2008" t="s">
        <v>80</v>
      </c>
    </row>
    <row r="2009" spans="1:3" x14ac:dyDescent="0.25">
      <c r="A2009">
        <f>ROW()</f>
        <v>2009</v>
      </c>
      <c r="B2009" t="s">
        <v>1885</v>
      </c>
      <c r="C2009" t="s">
        <v>82</v>
      </c>
    </row>
    <row r="2010" spans="1:3" x14ac:dyDescent="0.25">
      <c r="A2010">
        <f>ROW()</f>
        <v>2010</v>
      </c>
      <c r="B2010" t="s">
        <v>1886</v>
      </c>
      <c r="C2010" t="s">
        <v>70</v>
      </c>
    </row>
    <row r="2011" spans="1:3" x14ac:dyDescent="0.25">
      <c r="A2011">
        <f>ROW()</f>
        <v>2011</v>
      </c>
      <c r="B2011" t="s">
        <v>1899</v>
      </c>
      <c r="C2011" t="s">
        <v>76</v>
      </c>
    </row>
    <row r="2012" spans="1:3" x14ac:dyDescent="0.25">
      <c r="A2012">
        <f>ROW()</f>
        <v>2012</v>
      </c>
      <c r="B2012" t="s">
        <v>1888</v>
      </c>
      <c r="C2012" t="s">
        <v>93</v>
      </c>
    </row>
    <row r="2013" spans="1:3" x14ac:dyDescent="0.25">
      <c r="A2013">
        <f>ROW()</f>
        <v>2013</v>
      </c>
      <c r="B2013" t="s">
        <v>1889</v>
      </c>
      <c r="C2013" t="s">
        <v>93</v>
      </c>
    </row>
    <row r="2014" spans="1:3" x14ac:dyDescent="0.25">
      <c r="A2014">
        <f>ROW()</f>
        <v>2014</v>
      </c>
      <c r="B2014" t="s">
        <v>1890</v>
      </c>
      <c r="C2014" t="s">
        <v>93</v>
      </c>
    </row>
    <row r="2015" spans="1:3" x14ac:dyDescent="0.25">
      <c r="A2015">
        <f>ROW()</f>
        <v>2015</v>
      </c>
      <c r="B2015" t="s">
        <v>1891</v>
      </c>
      <c r="C2015" t="s">
        <v>67</v>
      </c>
    </row>
    <row r="2016" spans="1:3" x14ac:dyDescent="0.25">
      <c r="A2016">
        <f>ROW()</f>
        <v>2016</v>
      </c>
      <c r="B2016" t="s">
        <v>1892</v>
      </c>
      <c r="C2016" t="s">
        <v>73</v>
      </c>
    </row>
    <row r="2017" spans="1:3" x14ac:dyDescent="0.25">
      <c r="A2017">
        <f>ROW()</f>
        <v>2017</v>
      </c>
      <c r="B2017" t="s">
        <v>1900</v>
      </c>
      <c r="C2017" t="s">
        <v>94</v>
      </c>
    </row>
    <row r="2018" spans="1:3" x14ac:dyDescent="0.25">
      <c r="A2018">
        <f>ROW()</f>
        <v>2018</v>
      </c>
      <c r="B2018" t="s">
        <v>1895</v>
      </c>
      <c r="C2018" t="s">
        <v>71</v>
      </c>
    </row>
    <row r="2019" spans="1:3" x14ac:dyDescent="0.25">
      <c r="A2019">
        <f>ROW()</f>
        <v>2019</v>
      </c>
      <c r="B2019" t="s">
        <v>1806</v>
      </c>
      <c r="C2019" t="s">
        <v>55</v>
      </c>
    </row>
    <row r="2020" spans="1:3" x14ac:dyDescent="0.25">
      <c r="A2020">
        <f>ROW()</f>
        <v>2020</v>
      </c>
      <c r="B2020" t="s">
        <v>2</v>
      </c>
      <c r="C2020" t="s">
        <v>2</v>
      </c>
    </row>
    <row r="2021" spans="1:3" x14ac:dyDescent="0.25">
      <c r="A2021">
        <f>ROW()</f>
        <v>2021</v>
      </c>
      <c r="B2021" t="s">
        <v>2</v>
      </c>
      <c r="C2021" t="s">
        <v>2</v>
      </c>
    </row>
    <row r="2022" spans="1:3" x14ac:dyDescent="0.25">
      <c r="A2022">
        <f>ROW()</f>
        <v>2022</v>
      </c>
      <c r="B2022" t="s">
        <v>300</v>
      </c>
      <c r="C2022" t="s">
        <v>2</v>
      </c>
    </row>
    <row r="2023" spans="1:3" x14ac:dyDescent="0.25">
      <c r="A2023">
        <f>ROW()</f>
        <v>2023</v>
      </c>
      <c r="B2023" t="s">
        <v>2</v>
      </c>
      <c r="C2023" t="s">
        <v>2</v>
      </c>
    </row>
    <row r="2024" spans="1:3" x14ac:dyDescent="0.25">
      <c r="A2024">
        <f>ROW()</f>
        <v>2024</v>
      </c>
      <c r="B2024" t="s">
        <v>3585</v>
      </c>
      <c r="C2024" t="s">
        <v>2</v>
      </c>
    </row>
    <row r="2025" spans="1:3" x14ac:dyDescent="0.25">
      <c r="A2025">
        <f>ROW()</f>
        <v>2025</v>
      </c>
      <c r="B2025" t="s">
        <v>52</v>
      </c>
      <c r="C2025" t="s">
        <v>2</v>
      </c>
    </row>
    <row r="2026" spans="1:3" x14ac:dyDescent="0.25">
      <c r="A2026">
        <f>ROW()</f>
        <v>2026</v>
      </c>
      <c r="B2026" t="s">
        <v>1843</v>
      </c>
      <c r="C2026" t="s">
        <v>301</v>
      </c>
    </row>
    <row r="2027" spans="1:3" x14ac:dyDescent="0.25">
      <c r="A2027">
        <f>ROW()</f>
        <v>2027</v>
      </c>
      <c r="B2027" t="s">
        <v>1844</v>
      </c>
      <c r="C2027" t="s">
        <v>55</v>
      </c>
    </row>
    <row r="2028" spans="1:3" x14ac:dyDescent="0.25">
      <c r="A2028">
        <f>ROW()</f>
        <v>2028</v>
      </c>
      <c r="B2028" t="s">
        <v>1845</v>
      </c>
      <c r="C2028" t="s">
        <v>55</v>
      </c>
    </row>
    <row r="2029" spans="1:3" x14ac:dyDescent="0.25">
      <c r="A2029">
        <f>ROW()</f>
        <v>2029</v>
      </c>
      <c r="B2029" t="s">
        <v>1846</v>
      </c>
      <c r="C2029" t="s">
        <v>99</v>
      </c>
    </row>
    <row r="2030" spans="1:3" x14ac:dyDescent="0.25">
      <c r="A2030">
        <f>ROW()</f>
        <v>2030</v>
      </c>
      <c r="B2030" t="s">
        <v>1847</v>
      </c>
      <c r="C2030" t="s">
        <v>302</v>
      </c>
    </row>
    <row r="2031" spans="1:3" x14ac:dyDescent="0.25">
      <c r="A2031">
        <f>ROW()</f>
        <v>2031</v>
      </c>
      <c r="B2031" t="s">
        <v>1848</v>
      </c>
      <c r="C2031" t="s">
        <v>59</v>
      </c>
    </row>
    <row r="2032" spans="1:3" x14ac:dyDescent="0.25">
      <c r="A2032">
        <f>ROW()</f>
        <v>2032</v>
      </c>
      <c r="B2032" t="s">
        <v>1849</v>
      </c>
      <c r="C2032" t="s">
        <v>60</v>
      </c>
    </row>
    <row r="2033" spans="1:3" x14ac:dyDescent="0.25">
      <c r="A2033">
        <f>ROW()</f>
        <v>2033</v>
      </c>
      <c r="B2033" t="s">
        <v>1850</v>
      </c>
      <c r="C2033" t="s">
        <v>102</v>
      </c>
    </row>
    <row r="2034" spans="1:3" x14ac:dyDescent="0.25">
      <c r="A2034">
        <f>ROW()</f>
        <v>2034</v>
      </c>
      <c r="B2034" t="s">
        <v>1851</v>
      </c>
      <c r="C2034" t="s">
        <v>56</v>
      </c>
    </row>
    <row r="2035" spans="1:3" x14ac:dyDescent="0.25">
      <c r="A2035">
        <f>ROW()</f>
        <v>2035</v>
      </c>
      <c r="B2035" t="s">
        <v>1852</v>
      </c>
      <c r="C2035" t="s">
        <v>56</v>
      </c>
    </row>
    <row r="2036" spans="1:3" x14ac:dyDescent="0.25">
      <c r="A2036">
        <f>ROW()</f>
        <v>2036</v>
      </c>
      <c r="B2036" t="s">
        <v>1853</v>
      </c>
      <c r="C2036" t="s">
        <v>56</v>
      </c>
    </row>
    <row r="2037" spans="1:3" x14ac:dyDescent="0.25">
      <c r="A2037">
        <f>ROW()</f>
        <v>2037</v>
      </c>
      <c r="B2037" t="s">
        <v>1854</v>
      </c>
      <c r="C2037" t="s">
        <v>165</v>
      </c>
    </row>
    <row r="2038" spans="1:3" x14ac:dyDescent="0.25">
      <c r="A2038">
        <f>ROW()</f>
        <v>2038</v>
      </c>
      <c r="B2038" t="s">
        <v>1857</v>
      </c>
      <c r="C2038" t="s">
        <v>65</v>
      </c>
    </row>
    <row r="2039" spans="1:3" x14ac:dyDescent="0.25">
      <c r="A2039">
        <f>ROW()</f>
        <v>2039</v>
      </c>
      <c r="B2039" t="s">
        <v>1858</v>
      </c>
      <c r="C2039" t="s">
        <v>56</v>
      </c>
    </row>
    <row r="2040" spans="1:3" x14ac:dyDescent="0.25">
      <c r="A2040">
        <f>ROW()</f>
        <v>2040</v>
      </c>
      <c r="B2040" t="s">
        <v>1896</v>
      </c>
      <c r="C2040" t="s">
        <v>65</v>
      </c>
    </row>
    <row r="2041" spans="1:3" x14ac:dyDescent="0.25">
      <c r="A2041">
        <f>ROW()</f>
        <v>2041</v>
      </c>
      <c r="B2041" t="s">
        <v>1859</v>
      </c>
      <c r="C2041" t="s">
        <v>63</v>
      </c>
    </row>
    <row r="2042" spans="1:3" x14ac:dyDescent="0.25">
      <c r="A2042">
        <f>ROW()</f>
        <v>2042</v>
      </c>
      <c r="B2042" t="s">
        <v>1860</v>
      </c>
      <c r="C2042" t="s">
        <v>73</v>
      </c>
    </row>
    <row r="2043" spans="1:3" x14ac:dyDescent="0.25">
      <c r="A2043">
        <f>ROW()</f>
        <v>2043</v>
      </c>
      <c r="B2043" t="s">
        <v>1861</v>
      </c>
      <c r="C2043" t="s">
        <v>55</v>
      </c>
    </row>
    <row r="2044" spans="1:3" x14ac:dyDescent="0.25">
      <c r="A2044">
        <f>ROW()</f>
        <v>2044</v>
      </c>
      <c r="B2044" t="s">
        <v>1862</v>
      </c>
      <c r="C2044" t="s">
        <v>56</v>
      </c>
    </row>
    <row r="2045" spans="1:3" x14ac:dyDescent="0.25">
      <c r="A2045">
        <f>ROW()</f>
        <v>2045</v>
      </c>
      <c r="B2045" t="s">
        <v>1863</v>
      </c>
      <c r="C2045" t="s">
        <v>139</v>
      </c>
    </row>
    <row r="2046" spans="1:3" x14ac:dyDescent="0.25">
      <c r="A2046">
        <f>ROW()</f>
        <v>2046</v>
      </c>
      <c r="B2046" t="s">
        <v>1864</v>
      </c>
      <c r="C2046" t="s">
        <v>239</v>
      </c>
    </row>
    <row r="2047" spans="1:3" x14ac:dyDescent="0.25">
      <c r="A2047">
        <f>ROW()</f>
        <v>2047</v>
      </c>
      <c r="B2047" t="s">
        <v>1865</v>
      </c>
      <c r="C2047" t="s">
        <v>105</v>
      </c>
    </row>
    <row r="2048" spans="1:3" x14ac:dyDescent="0.25">
      <c r="A2048">
        <f>ROW()</f>
        <v>2048</v>
      </c>
      <c r="B2048" t="s">
        <v>1866</v>
      </c>
      <c r="C2048" t="s">
        <v>70</v>
      </c>
    </row>
    <row r="2049" spans="1:3" x14ac:dyDescent="0.25">
      <c r="A2049">
        <f>ROW()</f>
        <v>2049</v>
      </c>
      <c r="B2049" t="s">
        <v>1867</v>
      </c>
      <c r="C2049" t="s">
        <v>63</v>
      </c>
    </row>
    <row r="2050" spans="1:3" x14ac:dyDescent="0.25">
      <c r="A2050">
        <f>ROW()</f>
        <v>2050</v>
      </c>
      <c r="B2050" t="s">
        <v>1868</v>
      </c>
      <c r="C2050" t="s">
        <v>71</v>
      </c>
    </row>
    <row r="2051" spans="1:3" x14ac:dyDescent="0.25">
      <c r="A2051">
        <f>ROW()</f>
        <v>2051</v>
      </c>
      <c r="B2051" t="s">
        <v>1869</v>
      </c>
      <c r="C2051" t="s">
        <v>71</v>
      </c>
    </row>
    <row r="2052" spans="1:3" x14ac:dyDescent="0.25">
      <c r="A2052">
        <f>ROW()</f>
        <v>2052</v>
      </c>
      <c r="B2052" t="s">
        <v>1870</v>
      </c>
      <c r="C2052" t="s">
        <v>71</v>
      </c>
    </row>
    <row r="2053" spans="1:3" x14ac:dyDescent="0.25">
      <c r="A2053">
        <f>ROW()</f>
        <v>2053</v>
      </c>
      <c r="B2053" t="s">
        <v>1871</v>
      </c>
      <c r="C2053" t="s">
        <v>56</v>
      </c>
    </row>
    <row r="2054" spans="1:3" x14ac:dyDescent="0.25">
      <c r="A2054">
        <f>ROW()</f>
        <v>2054</v>
      </c>
      <c r="B2054" t="s">
        <v>1872</v>
      </c>
      <c r="C2054" t="s">
        <v>72</v>
      </c>
    </row>
    <row r="2055" spans="1:3" x14ac:dyDescent="0.25">
      <c r="A2055">
        <f>ROW()</f>
        <v>2055</v>
      </c>
      <c r="B2055" t="s">
        <v>1873</v>
      </c>
      <c r="C2055" t="s">
        <v>56</v>
      </c>
    </row>
    <row r="2056" spans="1:3" x14ac:dyDescent="0.25">
      <c r="A2056">
        <f>ROW()</f>
        <v>2056</v>
      </c>
      <c r="B2056" t="s">
        <v>1874</v>
      </c>
      <c r="C2056" t="s">
        <v>73</v>
      </c>
    </row>
    <row r="2057" spans="1:3" x14ac:dyDescent="0.25">
      <c r="A2057">
        <f>ROW()</f>
        <v>2057</v>
      </c>
      <c r="B2057" t="s">
        <v>1875</v>
      </c>
      <c r="C2057" t="s">
        <v>168</v>
      </c>
    </row>
    <row r="2058" spans="1:3" x14ac:dyDescent="0.25">
      <c r="A2058">
        <f>ROW()</f>
        <v>2058</v>
      </c>
      <c r="B2058" t="s">
        <v>1876</v>
      </c>
      <c r="C2058" t="s">
        <v>260</v>
      </c>
    </row>
    <row r="2059" spans="1:3" x14ac:dyDescent="0.25">
      <c r="A2059">
        <f>ROW()</f>
        <v>2059</v>
      </c>
      <c r="B2059" t="s">
        <v>1877</v>
      </c>
      <c r="C2059" t="s">
        <v>93</v>
      </c>
    </row>
    <row r="2060" spans="1:3" x14ac:dyDescent="0.25">
      <c r="A2060">
        <f>ROW()</f>
        <v>2060</v>
      </c>
      <c r="B2060" t="s">
        <v>1878</v>
      </c>
      <c r="C2060" t="s">
        <v>56</v>
      </c>
    </row>
    <row r="2061" spans="1:3" x14ac:dyDescent="0.25">
      <c r="A2061">
        <f>ROW()</f>
        <v>2061</v>
      </c>
      <c r="B2061" t="s">
        <v>1879</v>
      </c>
      <c r="C2061" t="s">
        <v>108</v>
      </c>
    </row>
    <row r="2062" spans="1:3" x14ac:dyDescent="0.25">
      <c r="A2062">
        <f>ROW()</f>
        <v>2062</v>
      </c>
      <c r="B2062" t="s">
        <v>1880</v>
      </c>
      <c r="C2062" t="s">
        <v>93</v>
      </c>
    </row>
    <row r="2063" spans="1:3" x14ac:dyDescent="0.25">
      <c r="A2063">
        <f>ROW()</f>
        <v>2063</v>
      </c>
      <c r="B2063" t="s">
        <v>1882</v>
      </c>
      <c r="C2063" t="s">
        <v>109</v>
      </c>
    </row>
    <row r="2064" spans="1:3" x14ac:dyDescent="0.25">
      <c r="A2064">
        <f>ROW()</f>
        <v>2064</v>
      </c>
      <c r="B2064" t="s">
        <v>1893</v>
      </c>
      <c r="C2064" t="s">
        <v>110</v>
      </c>
    </row>
    <row r="2065" spans="1:3" x14ac:dyDescent="0.25">
      <c r="A2065">
        <f>ROW()</f>
        <v>2065</v>
      </c>
      <c r="B2065" t="s">
        <v>1883</v>
      </c>
      <c r="C2065" t="s">
        <v>79</v>
      </c>
    </row>
    <row r="2066" spans="1:3" x14ac:dyDescent="0.25">
      <c r="A2066">
        <f>ROW()</f>
        <v>2066</v>
      </c>
      <c r="B2066" t="s">
        <v>1884</v>
      </c>
      <c r="C2066" t="s">
        <v>84</v>
      </c>
    </row>
    <row r="2067" spans="1:3" x14ac:dyDescent="0.25">
      <c r="A2067">
        <f>ROW()</f>
        <v>2067</v>
      </c>
      <c r="B2067" t="s">
        <v>1885</v>
      </c>
      <c r="C2067" t="s">
        <v>82</v>
      </c>
    </row>
    <row r="2068" spans="1:3" x14ac:dyDescent="0.25">
      <c r="A2068">
        <f>ROW()</f>
        <v>2068</v>
      </c>
      <c r="B2068" t="s">
        <v>1888</v>
      </c>
      <c r="C2068" t="s">
        <v>56</v>
      </c>
    </row>
    <row r="2069" spans="1:3" x14ac:dyDescent="0.25">
      <c r="A2069">
        <f>ROW()</f>
        <v>2069</v>
      </c>
      <c r="B2069" t="s">
        <v>1889</v>
      </c>
      <c r="C2069" t="s">
        <v>55</v>
      </c>
    </row>
    <row r="2070" spans="1:3" x14ac:dyDescent="0.25">
      <c r="A2070">
        <f>ROW()</f>
        <v>2070</v>
      </c>
      <c r="B2070" t="s">
        <v>1890</v>
      </c>
      <c r="C2070" t="s">
        <v>63</v>
      </c>
    </row>
    <row r="2071" spans="1:3" x14ac:dyDescent="0.25">
      <c r="A2071">
        <f>ROW()</f>
        <v>2071</v>
      </c>
      <c r="B2071" t="s">
        <v>1891</v>
      </c>
      <c r="C2071" t="s">
        <v>55</v>
      </c>
    </row>
    <row r="2072" spans="1:3" x14ac:dyDescent="0.25">
      <c r="A2072">
        <f>ROW()</f>
        <v>2072</v>
      </c>
      <c r="B2072" t="s">
        <v>1892</v>
      </c>
      <c r="C2072" t="s">
        <v>56</v>
      </c>
    </row>
    <row r="2073" spans="1:3" x14ac:dyDescent="0.25">
      <c r="A2073">
        <f>ROW()</f>
        <v>2073</v>
      </c>
      <c r="B2073" t="s">
        <v>1897</v>
      </c>
      <c r="C2073" t="s">
        <v>95</v>
      </c>
    </row>
    <row r="2074" spans="1:3" x14ac:dyDescent="0.25">
      <c r="A2074">
        <f>ROW()</f>
        <v>2074</v>
      </c>
      <c r="B2074" t="s">
        <v>1898</v>
      </c>
      <c r="C2074" t="s">
        <v>106</v>
      </c>
    </row>
    <row r="2075" spans="1:3" x14ac:dyDescent="0.25">
      <c r="A2075">
        <f>ROW()</f>
        <v>2075</v>
      </c>
      <c r="B2075" t="s">
        <v>1895</v>
      </c>
      <c r="C2075" t="s">
        <v>184</v>
      </c>
    </row>
    <row r="2076" spans="1:3" x14ac:dyDescent="0.25">
      <c r="A2076">
        <f>ROW()</f>
        <v>2076</v>
      </c>
      <c r="B2076" t="s">
        <v>1806</v>
      </c>
      <c r="C2076" t="s">
        <v>55</v>
      </c>
    </row>
    <row r="2077" spans="1:3" x14ac:dyDescent="0.25">
      <c r="A2077">
        <f>ROW()</f>
        <v>2077</v>
      </c>
      <c r="B2077" t="s">
        <v>2</v>
      </c>
      <c r="C2077" t="s">
        <v>2</v>
      </c>
    </row>
    <row r="2078" spans="1:3" x14ac:dyDescent="0.25">
      <c r="A2078">
        <f>ROW()</f>
        <v>2078</v>
      </c>
      <c r="B2078" t="s">
        <v>3586</v>
      </c>
      <c r="C2078" t="s">
        <v>2</v>
      </c>
    </row>
    <row r="2079" spans="1:3" x14ac:dyDescent="0.25">
      <c r="A2079">
        <f>ROW()</f>
        <v>2079</v>
      </c>
      <c r="B2079" t="s">
        <v>52</v>
      </c>
      <c r="C2079" t="s">
        <v>2</v>
      </c>
    </row>
    <row r="2080" spans="1:3" x14ac:dyDescent="0.25">
      <c r="A2080">
        <f>ROW()</f>
        <v>2080</v>
      </c>
      <c r="B2080" t="s">
        <v>1843</v>
      </c>
      <c r="C2080" t="s">
        <v>303</v>
      </c>
    </row>
    <row r="2081" spans="1:3" x14ac:dyDescent="0.25">
      <c r="A2081">
        <f>ROW()</f>
        <v>2081</v>
      </c>
      <c r="B2081" t="s">
        <v>1844</v>
      </c>
      <c r="C2081" t="s">
        <v>55</v>
      </c>
    </row>
    <row r="2082" spans="1:3" x14ac:dyDescent="0.25">
      <c r="A2082">
        <f>ROW()</f>
        <v>2082</v>
      </c>
      <c r="B2082" t="s">
        <v>1845</v>
      </c>
      <c r="C2082" t="s">
        <v>55</v>
      </c>
    </row>
    <row r="2083" spans="1:3" x14ac:dyDescent="0.25">
      <c r="A2083">
        <f>ROW()</f>
        <v>2083</v>
      </c>
      <c r="B2083" t="s">
        <v>1846</v>
      </c>
      <c r="C2083" t="s">
        <v>99</v>
      </c>
    </row>
    <row r="2084" spans="1:3" x14ac:dyDescent="0.25">
      <c r="A2084">
        <f>ROW()</f>
        <v>2084</v>
      </c>
      <c r="B2084" t="s">
        <v>1847</v>
      </c>
      <c r="C2084" t="s">
        <v>304</v>
      </c>
    </row>
    <row r="2085" spans="1:3" x14ac:dyDescent="0.25">
      <c r="A2085">
        <f>ROW()</f>
        <v>2085</v>
      </c>
      <c r="B2085" t="s">
        <v>1848</v>
      </c>
      <c r="C2085" t="s">
        <v>59</v>
      </c>
    </row>
    <row r="2086" spans="1:3" x14ac:dyDescent="0.25">
      <c r="A2086">
        <f>ROW()</f>
        <v>2086</v>
      </c>
      <c r="B2086" t="s">
        <v>1849</v>
      </c>
      <c r="C2086" t="s">
        <v>60</v>
      </c>
    </row>
    <row r="2087" spans="1:3" x14ac:dyDescent="0.25">
      <c r="A2087">
        <f>ROW()</f>
        <v>2087</v>
      </c>
      <c r="B2087" t="s">
        <v>1850</v>
      </c>
      <c r="C2087" t="s">
        <v>102</v>
      </c>
    </row>
    <row r="2088" spans="1:3" x14ac:dyDescent="0.25">
      <c r="A2088">
        <f>ROW()</f>
        <v>2088</v>
      </c>
      <c r="B2088" t="s">
        <v>1851</v>
      </c>
      <c r="C2088" t="s">
        <v>56</v>
      </c>
    </row>
    <row r="2089" spans="1:3" x14ac:dyDescent="0.25">
      <c r="A2089">
        <f>ROW()</f>
        <v>2089</v>
      </c>
      <c r="B2089" t="s">
        <v>1852</v>
      </c>
      <c r="C2089" t="s">
        <v>56</v>
      </c>
    </row>
    <row r="2090" spans="1:3" x14ac:dyDescent="0.25">
      <c r="A2090">
        <f>ROW()</f>
        <v>2090</v>
      </c>
      <c r="B2090" t="s">
        <v>1853</v>
      </c>
      <c r="C2090" t="s">
        <v>56</v>
      </c>
    </row>
    <row r="2091" spans="1:3" x14ac:dyDescent="0.25">
      <c r="A2091">
        <f>ROW()</f>
        <v>2091</v>
      </c>
      <c r="B2091" t="s">
        <v>1854</v>
      </c>
      <c r="C2091" t="s">
        <v>165</v>
      </c>
    </row>
    <row r="2092" spans="1:3" x14ac:dyDescent="0.25">
      <c r="A2092">
        <f>ROW()</f>
        <v>2092</v>
      </c>
      <c r="B2092" t="s">
        <v>1857</v>
      </c>
      <c r="C2092" t="s">
        <v>65</v>
      </c>
    </row>
    <row r="2093" spans="1:3" x14ac:dyDescent="0.25">
      <c r="A2093">
        <f>ROW()</f>
        <v>2093</v>
      </c>
      <c r="B2093" t="s">
        <v>1858</v>
      </c>
      <c r="C2093" t="s">
        <v>56</v>
      </c>
    </row>
    <row r="2094" spans="1:3" x14ac:dyDescent="0.25">
      <c r="A2094">
        <f>ROW()</f>
        <v>2094</v>
      </c>
      <c r="B2094" t="s">
        <v>1896</v>
      </c>
      <c r="C2094" t="s">
        <v>65</v>
      </c>
    </row>
    <row r="2095" spans="1:3" x14ac:dyDescent="0.25">
      <c r="A2095">
        <f>ROW()</f>
        <v>2095</v>
      </c>
      <c r="B2095" t="s">
        <v>1859</v>
      </c>
      <c r="C2095" t="s">
        <v>63</v>
      </c>
    </row>
    <row r="2096" spans="1:3" x14ac:dyDescent="0.25">
      <c r="A2096">
        <f>ROW()</f>
        <v>2096</v>
      </c>
      <c r="B2096" t="s">
        <v>1860</v>
      </c>
      <c r="C2096" t="s">
        <v>73</v>
      </c>
    </row>
    <row r="2097" spans="1:3" x14ac:dyDescent="0.25">
      <c r="A2097">
        <f>ROW()</f>
        <v>2097</v>
      </c>
      <c r="B2097" t="s">
        <v>1861</v>
      </c>
      <c r="C2097" t="s">
        <v>63</v>
      </c>
    </row>
    <row r="2098" spans="1:3" x14ac:dyDescent="0.25">
      <c r="A2098">
        <f>ROW()</f>
        <v>2098</v>
      </c>
      <c r="B2098" t="s">
        <v>1862</v>
      </c>
      <c r="C2098" t="s">
        <v>56</v>
      </c>
    </row>
    <row r="2099" spans="1:3" x14ac:dyDescent="0.25">
      <c r="A2099">
        <f>ROW()</f>
        <v>2099</v>
      </c>
      <c r="B2099" t="s">
        <v>1863</v>
      </c>
      <c r="C2099" t="s">
        <v>139</v>
      </c>
    </row>
    <row r="2100" spans="1:3" x14ac:dyDescent="0.25">
      <c r="A2100">
        <f>ROW()</f>
        <v>2100</v>
      </c>
      <c r="B2100" t="s">
        <v>1864</v>
      </c>
      <c r="C2100" t="s">
        <v>239</v>
      </c>
    </row>
    <row r="2101" spans="1:3" x14ac:dyDescent="0.25">
      <c r="A2101">
        <f>ROW()</f>
        <v>2101</v>
      </c>
      <c r="B2101" t="s">
        <v>1865</v>
      </c>
      <c r="C2101" t="s">
        <v>67</v>
      </c>
    </row>
    <row r="2102" spans="1:3" x14ac:dyDescent="0.25">
      <c r="A2102">
        <f>ROW()</f>
        <v>2102</v>
      </c>
      <c r="B2102" t="s">
        <v>1866</v>
      </c>
      <c r="C2102" t="s">
        <v>139</v>
      </c>
    </row>
    <row r="2103" spans="1:3" x14ac:dyDescent="0.25">
      <c r="A2103">
        <f>ROW()</f>
        <v>2103</v>
      </c>
      <c r="B2103" t="s">
        <v>1867</v>
      </c>
      <c r="C2103" t="s">
        <v>63</v>
      </c>
    </row>
    <row r="2104" spans="1:3" x14ac:dyDescent="0.25">
      <c r="A2104">
        <f>ROW()</f>
        <v>2104</v>
      </c>
      <c r="B2104" t="s">
        <v>1868</v>
      </c>
      <c r="C2104" t="s">
        <v>71</v>
      </c>
    </row>
    <row r="2105" spans="1:3" x14ac:dyDescent="0.25">
      <c r="A2105">
        <f>ROW()</f>
        <v>2105</v>
      </c>
      <c r="B2105" t="s">
        <v>1869</v>
      </c>
      <c r="C2105" t="s">
        <v>71</v>
      </c>
    </row>
    <row r="2106" spans="1:3" x14ac:dyDescent="0.25">
      <c r="A2106">
        <f>ROW()</f>
        <v>2106</v>
      </c>
      <c r="B2106" t="s">
        <v>1870</v>
      </c>
      <c r="C2106" t="s">
        <v>71</v>
      </c>
    </row>
    <row r="2107" spans="1:3" x14ac:dyDescent="0.25">
      <c r="A2107">
        <f>ROW()</f>
        <v>2107</v>
      </c>
      <c r="B2107" t="s">
        <v>1871</v>
      </c>
      <c r="C2107" t="s">
        <v>56</v>
      </c>
    </row>
    <row r="2108" spans="1:3" x14ac:dyDescent="0.25">
      <c r="A2108">
        <f>ROW()</f>
        <v>2108</v>
      </c>
      <c r="B2108" t="s">
        <v>1905</v>
      </c>
      <c r="C2108" t="s">
        <v>56</v>
      </c>
    </row>
    <row r="2109" spans="1:3" x14ac:dyDescent="0.25">
      <c r="A2109">
        <f>ROW()</f>
        <v>2109</v>
      </c>
      <c r="B2109" t="s">
        <v>1872</v>
      </c>
      <c r="C2109" t="s">
        <v>72</v>
      </c>
    </row>
    <row r="2110" spans="1:3" x14ac:dyDescent="0.25">
      <c r="A2110">
        <f>ROW()</f>
        <v>2110</v>
      </c>
      <c r="B2110" t="s">
        <v>1906</v>
      </c>
      <c r="C2110" t="s">
        <v>72</v>
      </c>
    </row>
    <row r="2111" spans="1:3" x14ac:dyDescent="0.25">
      <c r="A2111">
        <f>ROW()</f>
        <v>2111</v>
      </c>
      <c r="B2111" t="s">
        <v>1873</v>
      </c>
      <c r="C2111" t="s">
        <v>56</v>
      </c>
    </row>
    <row r="2112" spans="1:3" x14ac:dyDescent="0.25">
      <c r="A2112">
        <f>ROW()</f>
        <v>2112</v>
      </c>
      <c r="B2112" t="s">
        <v>1907</v>
      </c>
      <c r="C2112" t="s">
        <v>240</v>
      </c>
    </row>
    <row r="2113" spans="1:3" x14ac:dyDescent="0.25">
      <c r="A2113">
        <f>ROW()</f>
        <v>2113</v>
      </c>
      <c r="B2113" t="s">
        <v>1874</v>
      </c>
      <c r="C2113" t="s">
        <v>73</v>
      </c>
    </row>
    <row r="2114" spans="1:3" x14ac:dyDescent="0.25">
      <c r="A2114">
        <f>ROW()</f>
        <v>2114</v>
      </c>
      <c r="B2114" t="s">
        <v>1875</v>
      </c>
      <c r="C2114" t="s">
        <v>106</v>
      </c>
    </row>
    <row r="2115" spans="1:3" x14ac:dyDescent="0.25">
      <c r="A2115">
        <f>ROW()</f>
        <v>2115</v>
      </c>
      <c r="B2115" t="s">
        <v>1909</v>
      </c>
      <c r="C2115" t="s">
        <v>106</v>
      </c>
    </row>
    <row r="2116" spans="1:3" x14ac:dyDescent="0.25">
      <c r="A2116">
        <f>ROW()</f>
        <v>2116</v>
      </c>
      <c r="B2116" t="s">
        <v>1876</v>
      </c>
      <c r="C2116" t="s">
        <v>107</v>
      </c>
    </row>
    <row r="2117" spans="1:3" x14ac:dyDescent="0.25">
      <c r="A2117">
        <f>ROW()</f>
        <v>2117</v>
      </c>
      <c r="B2117" t="s">
        <v>1910</v>
      </c>
      <c r="C2117" t="s">
        <v>107</v>
      </c>
    </row>
    <row r="2118" spans="1:3" x14ac:dyDescent="0.25">
      <c r="A2118">
        <f>ROW()</f>
        <v>2118</v>
      </c>
      <c r="B2118" t="s">
        <v>1877</v>
      </c>
      <c r="C2118" t="s">
        <v>124</v>
      </c>
    </row>
    <row r="2119" spans="1:3" x14ac:dyDescent="0.25">
      <c r="A2119">
        <f>ROW()</f>
        <v>2119</v>
      </c>
      <c r="B2119" t="s">
        <v>1911</v>
      </c>
      <c r="C2119" t="s">
        <v>124</v>
      </c>
    </row>
    <row r="2120" spans="1:3" x14ac:dyDescent="0.25">
      <c r="A2120">
        <f>ROW()</f>
        <v>2120</v>
      </c>
      <c r="B2120" t="s">
        <v>1878</v>
      </c>
      <c r="C2120" t="s">
        <v>56</v>
      </c>
    </row>
    <row r="2121" spans="1:3" x14ac:dyDescent="0.25">
      <c r="A2121">
        <f>ROW()</f>
        <v>2121</v>
      </c>
      <c r="B2121" t="s">
        <v>1923</v>
      </c>
      <c r="C2121" t="s">
        <v>63</v>
      </c>
    </row>
    <row r="2122" spans="1:3" x14ac:dyDescent="0.25">
      <c r="A2122">
        <f>ROW()</f>
        <v>2122</v>
      </c>
      <c r="B2122" t="s">
        <v>1879</v>
      </c>
      <c r="C2122" t="s">
        <v>146</v>
      </c>
    </row>
    <row r="2123" spans="1:3" x14ac:dyDescent="0.25">
      <c r="A2123">
        <f>ROW()</f>
        <v>2123</v>
      </c>
      <c r="B2123" t="s">
        <v>1912</v>
      </c>
      <c r="C2123" t="s">
        <v>168</v>
      </c>
    </row>
    <row r="2124" spans="1:3" x14ac:dyDescent="0.25">
      <c r="A2124">
        <f>ROW()</f>
        <v>2124</v>
      </c>
      <c r="B2124" t="s">
        <v>1880</v>
      </c>
      <c r="C2124" t="s">
        <v>108</v>
      </c>
    </row>
    <row r="2125" spans="1:3" x14ac:dyDescent="0.25">
      <c r="A2125">
        <f>ROW()</f>
        <v>2125</v>
      </c>
      <c r="B2125" t="s">
        <v>1882</v>
      </c>
      <c r="C2125" t="s">
        <v>109</v>
      </c>
    </row>
    <row r="2126" spans="1:3" x14ac:dyDescent="0.25">
      <c r="A2126">
        <f>ROW()</f>
        <v>2126</v>
      </c>
      <c r="B2126" t="s">
        <v>1913</v>
      </c>
      <c r="C2126" t="s">
        <v>109</v>
      </c>
    </row>
    <row r="2127" spans="1:3" x14ac:dyDescent="0.25">
      <c r="A2127">
        <f>ROW()</f>
        <v>2127</v>
      </c>
      <c r="B2127" t="s">
        <v>1893</v>
      </c>
      <c r="C2127" t="s">
        <v>110</v>
      </c>
    </row>
    <row r="2128" spans="1:3" x14ac:dyDescent="0.25">
      <c r="A2128">
        <f>ROW()</f>
        <v>2128</v>
      </c>
      <c r="B2128" t="s">
        <v>1914</v>
      </c>
      <c r="C2128" t="s">
        <v>110</v>
      </c>
    </row>
    <row r="2129" spans="1:3" x14ac:dyDescent="0.25">
      <c r="A2129">
        <f>ROW()</f>
        <v>2129</v>
      </c>
      <c r="B2129" t="s">
        <v>1883</v>
      </c>
      <c r="C2129" t="s">
        <v>79</v>
      </c>
    </row>
    <row r="2130" spans="1:3" x14ac:dyDescent="0.25">
      <c r="A2130">
        <f>ROW()</f>
        <v>2130</v>
      </c>
      <c r="B2130" t="s">
        <v>1915</v>
      </c>
      <c r="C2130" t="s">
        <v>111</v>
      </c>
    </row>
    <row r="2131" spans="1:3" x14ac:dyDescent="0.25">
      <c r="A2131">
        <f>ROW()</f>
        <v>2131</v>
      </c>
      <c r="B2131" t="s">
        <v>1884</v>
      </c>
      <c r="C2131" t="s">
        <v>56</v>
      </c>
    </row>
    <row r="2132" spans="1:3" x14ac:dyDescent="0.25">
      <c r="A2132">
        <f>ROW()</f>
        <v>2132</v>
      </c>
      <c r="B2132" t="s">
        <v>1885</v>
      </c>
      <c r="C2132" t="s">
        <v>82</v>
      </c>
    </row>
    <row r="2133" spans="1:3" x14ac:dyDescent="0.25">
      <c r="A2133">
        <f>ROW()</f>
        <v>2133</v>
      </c>
      <c r="B2133" t="s">
        <v>1886</v>
      </c>
      <c r="C2133" t="s">
        <v>133</v>
      </c>
    </row>
    <row r="2134" spans="1:3" x14ac:dyDescent="0.25">
      <c r="A2134">
        <f>ROW()</f>
        <v>2134</v>
      </c>
      <c r="B2134" t="s">
        <v>1888</v>
      </c>
      <c r="C2134" t="s">
        <v>63</v>
      </c>
    </row>
    <row r="2135" spans="1:3" x14ac:dyDescent="0.25">
      <c r="A2135">
        <f>ROW()</f>
        <v>2135</v>
      </c>
      <c r="B2135" t="s">
        <v>1889</v>
      </c>
      <c r="C2135" t="s">
        <v>80</v>
      </c>
    </row>
    <row r="2136" spans="1:3" x14ac:dyDescent="0.25">
      <c r="A2136">
        <f>ROW()</f>
        <v>2136</v>
      </c>
      <c r="B2136" t="s">
        <v>1890</v>
      </c>
      <c r="C2136" t="s">
        <v>63</v>
      </c>
    </row>
    <row r="2137" spans="1:3" x14ac:dyDescent="0.25">
      <c r="A2137">
        <f>ROW()</f>
        <v>2137</v>
      </c>
      <c r="B2137" t="s">
        <v>1891</v>
      </c>
      <c r="C2137" t="s">
        <v>82</v>
      </c>
    </row>
    <row r="2138" spans="1:3" x14ac:dyDescent="0.25">
      <c r="A2138">
        <f>ROW()</f>
        <v>2138</v>
      </c>
      <c r="B2138" t="s">
        <v>1892</v>
      </c>
      <c r="C2138" t="s">
        <v>84</v>
      </c>
    </row>
    <row r="2139" spans="1:3" x14ac:dyDescent="0.25">
      <c r="A2139">
        <f>ROW()</f>
        <v>2139</v>
      </c>
      <c r="B2139" t="s">
        <v>1897</v>
      </c>
      <c r="C2139" t="s">
        <v>70</v>
      </c>
    </row>
    <row r="2140" spans="1:3" x14ac:dyDescent="0.25">
      <c r="A2140">
        <f>ROW()</f>
        <v>2140</v>
      </c>
      <c r="B2140" t="s">
        <v>1924</v>
      </c>
      <c r="C2140" t="s">
        <v>188</v>
      </c>
    </row>
    <row r="2141" spans="1:3" x14ac:dyDescent="0.25">
      <c r="A2141">
        <f>ROW()</f>
        <v>2141</v>
      </c>
      <c r="B2141" t="s">
        <v>1898</v>
      </c>
      <c r="C2141" t="s">
        <v>268</v>
      </c>
    </row>
    <row r="2142" spans="1:3" x14ac:dyDescent="0.25">
      <c r="A2142">
        <f>ROW()</f>
        <v>2142</v>
      </c>
      <c r="B2142" t="s">
        <v>1926</v>
      </c>
      <c r="C2142" t="s">
        <v>158</v>
      </c>
    </row>
    <row r="2143" spans="1:3" x14ac:dyDescent="0.25">
      <c r="A2143">
        <f>ROW()</f>
        <v>2143</v>
      </c>
      <c r="B2143" t="s">
        <v>1895</v>
      </c>
      <c r="C2143" t="s">
        <v>184</v>
      </c>
    </row>
    <row r="2144" spans="1:3" x14ac:dyDescent="0.25">
      <c r="A2144">
        <f>ROW()</f>
        <v>2144</v>
      </c>
      <c r="B2144" t="s">
        <v>1806</v>
      </c>
      <c r="C2144" t="s">
        <v>55</v>
      </c>
    </row>
    <row r="2145" spans="1:3" x14ac:dyDescent="0.25">
      <c r="A2145">
        <f>ROW()</f>
        <v>2145</v>
      </c>
      <c r="B2145" t="s">
        <v>2</v>
      </c>
      <c r="C2145" t="s">
        <v>2</v>
      </c>
    </row>
    <row r="2146" spans="1:3" x14ac:dyDescent="0.25">
      <c r="A2146">
        <f>ROW()</f>
        <v>2146</v>
      </c>
      <c r="C2146" t="s">
        <v>2</v>
      </c>
    </row>
    <row r="2147" spans="1:3" x14ac:dyDescent="0.25">
      <c r="A2147">
        <f>ROW()</f>
        <v>2147</v>
      </c>
      <c r="B2147" t="s">
        <v>3587</v>
      </c>
      <c r="C2147" t="s">
        <v>2</v>
      </c>
    </row>
    <row r="2148" spans="1:3" x14ac:dyDescent="0.25">
      <c r="A2148">
        <f>ROW()</f>
        <v>2148</v>
      </c>
      <c r="B2148" t="s">
        <v>52</v>
      </c>
      <c r="C2148" t="s">
        <v>2</v>
      </c>
    </row>
    <row r="2149" spans="1:3" x14ac:dyDescent="0.25">
      <c r="A2149">
        <f>ROW()</f>
        <v>2149</v>
      </c>
      <c r="B2149" t="s">
        <v>1843</v>
      </c>
      <c r="C2149" t="s">
        <v>3505</v>
      </c>
    </row>
    <row r="2150" spans="1:3" x14ac:dyDescent="0.25">
      <c r="A2150">
        <f>ROW()</f>
        <v>2150</v>
      </c>
      <c r="B2150" t="s">
        <v>1844</v>
      </c>
      <c r="C2150" t="s">
        <v>55</v>
      </c>
    </row>
    <row r="2151" spans="1:3" x14ac:dyDescent="0.25">
      <c r="A2151">
        <f>ROW()</f>
        <v>2151</v>
      </c>
      <c r="B2151" t="s">
        <v>1845</v>
      </c>
      <c r="C2151" t="s">
        <v>55</v>
      </c>
    </row>
    <row r="2152" spans="1:3" x14ac:dyDescent="0.25">
      <c r="A2152">
        <f>ROW()</f>
        <v>2152</v>
      </c>
      <c r="B2152" t="s">
        <v>1846</v>
      </c>
      <c r="C2152" t="s">
        <v>99</v>
      </c>
    </row>
    <row r="2153" spans="1:3" x14ac:dyDescent="0.25">
      <c r="A2153">
        <f>ROW()</f>
        <v>2153</v>
      </c>
      <c r="B2153" t="s">
        <v>1847</v>
      </c>
      <c r="C2153" t="s">
        <v>368</v>
      </c>
    </row>
    <row r="2154" spans="1:3" x14ac:dyDescent="0.25">
      <c r="A2154">
        <f>ROW()</f>
        <v>2154</v>
      </c>
      <c r="B2154" t="s">
        <v>1848</v>
      </c>
      <c r="C2154" t="s">
        <v>59</v>
      </c>
    </row>
    <row r="2155" spans="1:3" x14ac:dyDescent="0.25">
      <c r="A2155">
        <f>ROW()</f>
        <v>2155</v>
      </c>
      <c r="B2155" t="s">
        <v>1849</v>
      </c>
      <c r="C2155" t="s">
        <v>101</v>
      </c>
    </row>
    <row r="2156" spans="1:3" x14ac:dyDescent="0.25">
      <c r="A2156">
        <f>ROW()</f>
        <v>2156</v>
      </c>
      <c r="B2156" t="s">
        <v>1850</v>
      </c>
      <c r="C2156" t="s">
        <v>102</v>
      </c>
    </row>
    <row r="2157" spans="1:3" x14ac:dyDescent="0.25">
      <c r="A2157">
        <f>ROW()</f>
        <v>2157</v>
      </c>
      <c r="B2157" t="s">
        <v>1851</v>
      </c>
      <c r="C2157" t="s">
        <v>56</v>
      </c>
    </row>
    <row r="2158" spans="1:3" x14ac:dyDescent="0.25">
      <c r="A2158">
        <f>ROW()</f>
        <v>2158</v>
      </c>
      <c r="B2158" t="s">
        <v>1852</v>
      </c>
      <c r="C2158" t="s">
        <v>56</v>
      </c>
    </row>
    <row r="2159" spans="1:3" x14ac:dyDescent="0.25">
      <c r="A2159">
        <f>ROW()</f>
        <v>2159</v>
      </c>
      <c r="B2159" t="s">
        <v>1853</v>
      </c>
      <c r="C2159" t="s">
        <v>56</v>
      </c>
    </row>
    <row r="2160" spans="1:3" x14ac:dyDescent="0.25">
      <c r="A2160">
        <f>ROW()</f>
        <v>2160</v>
      </c>
      <c r="B2160" t="s">
        <v>1854</v>
      </c>
      <c r="C2160" t="s">
        <v>367</v>
      </c>
    </row>
    <row r="2161" spans="1:3" x14ac:dyDescent="0.25">
      <c r="A2161">
        <f>ROW()</f>
        <v>2161</v>
      </c>
      <c r="B2161" t="s">
        <v>1857</v>
      </c>
      <c r="C2161" t="s">
        <v>65</v>
      </c>
    </row>
    <row r="2162" spans="1:3" x14ac:dyDescent="0.25">
      <c r="A2162">
        <f>ROW()</f>
        <v>2162</v>
      </c>
      <c r="B2162" t="s">
        <v>1858</v>
      </c>
      <c r="C2162" t="s">
        <v>56</v>
      </c>
    </row>
    <row r="2163" spans="1:3" x14ac:dyDescent="0.25">
      <c r="A2163">
        <f>ROW()</f>
        <v>2163</v>
      </c>
      <c r="B2163" t="s">
        <v>1896</v>
      </c>
      <c r="C2163" t="s">
        <v>65</v>
      </c>
    </row>
    <row r="2164" spans="1:3" x14ac:dyDescent="0.25">
      <c r="A2164">
        <f>ROW()</f>
        <v>2164</v>
      </c>
      <c r="B2164" t="s">
        <v>1859</v>
      </c>
      <c r="C2164" t="s">
        <v>63</v>
      </c>
    </row>
    <row r="2165" spans="1:3" x14ac:dyDescent="0.25">
      <c r="A2165">
        <f>ROW()</f>
        <v>2165</v>
      </c>
      <c r="B2165" t="s">
        <v>1860</v>
      </c>
      <c r="C2165" t="s">
        <v>73</v>
      </c>
    </row>
    <row r="2166" spans="1:3" x14ac:dyDescent="0.25">
      <c r="A2166">
        <f>ROW()</f>
        <v>2166</v>
      </c>
      <c r="B2166" t="s">
        <v>1861</v>
      </c>
      <c r="C2166" t="s">
        <v>105</v>
      </c>
    </row>
    <row r="2167" spans="1:3" x14ac:dyDescent="0.25">
      <c r="A2167">
        <f>ROW()</f>
        <v>2167</v>
      </c>
      <c r="B2167" t="s">
        <v>1862</v>
      </c>
      <c r="C2167" t="s">
        <v>56</v>
      </c>
    </row>
    <row r="2168" spans="1:3" x14ac:dyDescent="0.25">
      <c r="A2168">
        <f>ROW()</f>
        <v>2168</v>
      </c>
      <c r="B2168" t="s">
        <v>1863</v>
      </c>
      <c r="C2168" t="s">
        <v>92</v>
      </c>
    </row>
    <row r="2169" spans="1:3" x14ac:dyDescent="0.25">
      <c r="A2169">
        <f>ROW()</f>
        <v>2169</v>
      </c>
      <c r="B2169" t="s">
        <v>1864</v>
      </c>
      <c r="C2169" t="s">
        <v>104</v>
      </c>
    </row>
    <row r="2170" spans="1:3" x14ac:dyDescent="0.25">
      <c r="A2170">
        <f>ROW()</f>
        <v>2170</v>
      </c>
      <c r="B2170" t="s">
        <v>1865</v>
      </c>
      <c r="C2170" t="s">
        <v>105</v>
      </c>
    </row>
    <row r="2171" spans="1:3" x14ac:dyDescent="0.25">
      <c r="A2171">
        <f>ROW()</f>
        <v>2171</v>
      </c>
      <c r="B2171" t="s">
        <v>1866</v>
      </c>
      <c r="C2171" t="s">
        <v>70</v>
      </c>
    </row>
    <row r="2172" spans="1:3" x14ac:dyDescent="0.25">
      <c r="A2172">
        <f>ROW()</f>
        <v>2172</v>
      </c>
      <c r="B2172" t="s">
        <v>1867</v>
      </c>
      <c r="C2172" t="s">
        <v>63</v>
      </c>
    </row>
    <row r="2173" spans="1:3" x14ac:dyDescent="0.25">
      <c r="A2173">
        <f>ROW()</f>
        <v>2173</v>
      </c>
      <c r="B2173" t="s">
        <v>1868</v>
      </c>
      <c r="C2173" t="s">
        <v>71</v>
      </c>
    </row>
    <row r="2174" spans="1:3" x14ac:dyDescent="0.25">
      <c r="A2174">
        <f>ROW()</f>
        <v>2174</v>
      </c>
      <c r="B2174" t="s">
        <v>1871</v>
      </c>
      <c r="C2174" t="s">
        <v>56</v>
      </c>
    </row>
    <row r="2175" spans="1:3" x14ac:dyDescent="0.25">
      <c r="A2175">
        <f>ROW()</f>
        <v>2175</v>
      </c>
      <c r="B2175" t="s">
        <v>1872</v>
      </c>
      <c r="C2175" t="s">
        <v>72</v>
      </c>
    </row>
    <row r="2176" spans="1:3" x14ac:dyDescent="0.25">
      <c r="A2176">
        <f>ROW()</f>
        <v>2176</v>
      </c>
      <c r="B2176" t="s">
        <v>1873</v>
      </c>
      <c r="C2176" t="s">
        <v>56</v>
      </c>
    </row>
    <row r="2177" spans="1:3" x14ac:dyDescent="0.25">
      <c r="A2177">
        <f>ROW()</f>
        <v>2177</v>
      </c>
      <c r="B2177" t="s">
        <v>1874</v>
      </c>
      <c r="C2177" t="s">
        <v>73</v>
      </c>
    </row>
    <row r="2178" spans="1:3" x14ac:dyDescent="0.25">
      <c r="A2178">
        <f>ROW()</f>
        <v>2178</v>
      </c>
      <c r="B2178" t="s">
        <v>1875</v>
      </c>
      <c r="C2178" t="s">
        <v>158</v>
      </c>
    </row>
    <row r="2179" spans="1:3" x14ac:dyDescent="0.25">
      <c r="A2179">
        <f>ROW()</f>
        <v>2179</v>
      </c>
      <c r="B2179" t="s">
        <v>1876</v>
      </c>
      <c r="C2179" t="s">
        <v>106</v>
      </c>
    </row>
    <row r="2180" spans="1:3" x14ac:dyDescent="0.25">
      <c r="A2180">
        <f>ROW()</f>
        <v>2180</v>
      </c>
      <c r="B2180" t="s">
        <v>1877</v>
      </c>
      <c r="C2180" t="s">
        <v>93</v>
      </c>
    </row>
    <row r="2181" spans="1:3" x14ac:dyDescent="0.25">
      <c r="A2181">
        <f>ROW()</f>
        <v>2181</v>
      </c>
      <c r="B2181" t="s">
        <v>1878</v>
      </c>
      <c r="C2181" t="s">
        <v>56</v>
      </c>
    </row>
    <row r="2182" spans="1:3" x14ac:dyDescent="0.25">
      <c r="A2182">
        <f>ROW()</f>
        <v>2182</v>
      </c>
      <c r="B2182" t="s">
        <v>1879</v>
      </c>
      <c r="C2182" t="s">
        <v>133</v>
      </c>
    </row>
    <row r="2183" spans="1:3" x14ac:dyDescent="0.25">
      <c r="A2183">
        <f>ROW()</f>
        <v>2183</v>
      </c>
      <c r="B2183" t="s">
        <v>1880</v>
      </c>
      <c r="C2183" t="s">
        <v>77</v>
      </c>
    </row>
    <row r="2184" spans="1:3" x14ac:dyDescent="0.25">
      <c r="A2184">
        <f>ROW()</f>
        <v>2184</v>
      </c>
      <c r="B2184" t="s">
        <v>1882</v>
      </c>
      <c r="C2184" t="s">
        <v>109</v>
      </c>
    </row>
    <row r="2185" spans="1:3" x14ac:dyDescent="0.25">
      <c r="A2185">
        <f>ROW()</f>
        <v>2185</v>
      </c>
      <c r="B2185" t="s">
        <v>1893</v>
      </c>
      <c r="C2185" t="s">
        <v>110</v>
      </c>
    </row>
    <row r="2186" spans="1:3" x14ac:dyDescent="0.25">
      <c r="A2186">
        <f>ROW()</f>
        <v>2186</v>
      </c>
      <c r="B2186" t="s">
        <v>1883</v>
      </c>
      <c r="C2186" t="s">
        <v>79</v>
      </c>
    </row>
    <row r="2187" spans="1:3" x14ac:dyDescent="0.25">
      <c r="A2187">
        <f>ROW()</f>
        <v>2187</v>
      </c>
      <c r="B2187" t="s">
        <v>1884</v>
      </c>
      <c r="C2187" t="s">
        <v>56</v>
      </c>
    </row>
    <row r="2188" spans="1:3" x14ac:dyDescent="0.25">
      <c r="A2188">
        <f>ROW()</f>
        <v>2188</v>
      </c>
      <c r="B2188" t="s">
        <v>1885</v>
      </c>
      <c r="C2188" t="s">
        <v>56</v>
      </c>
    </row>
    <row r="2189" spans="1:3" x14ac:dyDescent="0.25">
      <c r="A2189">
        <f>ROW()</f>
        <v>2189</v>
      </c>
      <c r="B2189" t="s">
        <v>1886</v>
      </c>
      <c r="C2189" t="s">
        <v>84</v>
      </c>
    </row>
    <row r="2190" spans="1:3" x14ac:dyDescent="0.25">
      <c r="A2190">
        <f>ROW()</f>
        <v>2190</v>
      </c>
      <c r="B2190" t="s">
        <v>1887</v>
      </c>
      <c r="C2190" t="s">
        <v>82</v>
      </c>
    </row>
    <row r="2191" spans="1:3" x14ac:dyDescent="0.25">
      <c r="A2191">
        <f>ROW()</f>
        <v>2191</v>
      </c>
      <c r="B2191" t="s">
        <v>1888</v>
      </c>
      <c r="C2191" t="s">
        <v>63</v>
      </c>
    </row>
    <row r="2192" spans="1:3" x14ac:dyDescent="0.25">
      <c r="A2192">
        <f>ROW()</f>
        <v>2192</v>
      </c>
      <c r="B2192" t="s">
        <v>1889</v>
      </c>
      <c r="C2192" t="s">
        <v>63</v>
      </c>
    </row>
    <row r="2193" spans="1:3" x14ac:dyDescent="0.25">
      <c r="A2193">
        <f>ROW()</f>
        <v>2193</v>
      </c>
      <c r="B2193" t="s">
        <v>1890</v>
      </c>
      <c r="C2193" t="s">
        <v>74</v>
      </c>
    </row>
    <row r="2194" spans="1:3" x14ac:dyDescent="0.25">
      <c r="A2194">
        <f>ROW()</f>
        <v>2194</v>
      </c>
      <c r="B2194" t="s">
        <v>1891</v>
      </c>
      <c r="C2194" t="s">
        <v>56</v>
      </c>
    </row>
    <row r="2195" spans="1:3" x14ac:dyDescent="0.25">
      <c r="A2195">
        <f>ROW()</f>
        <v>2195</v>
      </c>
      <c r="B2195" t="s">
        <v>1892</v>
      </c>
      <c r="C2195" t="s">
        <v>55</v>
      </c>
    </row>
    <row r="2196" spans="1:3" x14ac:dyDescent="0.25">
      <c r="A2196">
        <f>ROW()</f>
        <v>2196</v>
      </c>
      <c r="B2196" t="s">
        <v>1897</v>
      </c>
      <c r="C2196" t="s">
        <v>228</v>
      </c>
    </row>
    <row r="2197" spans="1:3" x14ac:dyDescent="0.25">
      <c r="A2197">
        <f>ROW()</f>
        <v>2197</v>
      </c>
      <c r="B2197" t="s">
        <v>1898</v>
      </c>
      <c r="C2197" t="s">
        <v>113</v>
      </c>
    </row>
    <row r="2198" spans="1:3" x14ac:dyDescent="0.25">
      <c r="A2198">
        <f>ROW()</f>
        <v>2198</v>
      </c>
      <c r="B2198" t="s">
        <v>1894</v>
      </c>
      <c r="C2198" t="s">
        <v>73</v>
      </c>
    </row>
    <row r="2199" spans="1:3" x14ac:dyDescent="0.25">
      <c r="A2199">
        <f>ROW()</f>
        <v>2199</v>
      </c>
      <c r="B2199" t="s">
        <v>1895</v>
      </c>
      <c r="C2199" t="s">
        <v>184</v>
      </c>
    </row>
    <row r="2200" spans="1:3" x14ac:dyDescent="0.25">
      <c r="A2200">
        <f>ROW()</f>
        <v>2200</v>
      </c>
      <c r="B2200" t="s">
        <v>1901</v>
      </c>
      <c r="C2200" t="s">
        <v>56</v>
      </c>
    </row>
    <row r="2201" spans="1:3" x14ac:dyDescent="0.25">
      <c r="A2201">
        <f>ROW()</f>
        <v>2201</v>
      </c>
      <c r="B2201" t="s">
        <v>1806</v>
      </c>
      <c r="C2201" t="s">
        <v>55</v>
      </c>
    </row>
    <row r="2202" spans="1:3" x14ac:dyDescent="0.25">
      <c r="A2202">
        <f>ROW()</f>
        <v>2202</v>
      </c>
      <c r="B2202" t="s">
        <v>2</v>
      </c>
      <c r="C2202" t="s">
        <v>2</v>
      </c>
    </row>
    <row r="2203" spans="1:3" x14ac:dyDescent="0.25">
      <c r="A2203">
        <f>ROW()</f>
        <v>2203</v>
      </c>
      <c r="B2203" t="s">
        <v>2</v>
      </c>
      <c r="C2203" t="s">
        <v>2</v>
      </c>
    </row>
    <row r="2204" spans="1:3" x14ac:dyDescent="0.25">
      <c r="A2204">
        <f>ROW()</f>
        <v>2204</v>
      </c>
      <c r="C2204" t="s">
        <v>2</v>
      </c>
    </row>
    <row r="2205" spans="1:3" x14ac:dyDescent="0.25">
      <c r="A2205">
        <f>ROW()</f>
        <v>2205</v>
      </c>
      <c r="B2205" t="s">
        <v>3588</v>
      </c>
      <c r="C2205" t="s">
        <v>2</v>
      </c>
    </row>
    <row r="2206" spans="1:3" x14ac:dyDescent="0.25">
      <c r="A2206">
        <f>ROW()</f>
        <v>2206</v>
      </c>
      <c r="B2206" t="s">
        <v>52</v>
      </c>
      <c r="C2206" t="s">
        <v>2</v>
      </c>
    </row>
    <row r="2207" spans="1:3" x14ac:dyDescent="0.25">
      <c r="A2207">
        <f>ROW()</f>
        <v>2207</v>
      </c>
      <c r="B2207" t="s">
        <v>1843</v>
      </c>
      <c r="C2207" t="s">
        <v>3506</v>
      </c>
    </row>
    <row r="2208" spans="1:3" x14ac:dyDescent="0.25">
      <c r="A2208">
        <f>ROW()</f>
        <v>2208</v>
      </c>
      <c r="B2208" t="s">
        <v>1844</v>
      </c>
      <c r="C2208" t="s">
        <v>55</v>
      </c>
    </row>
    <row r="2209" spans="1:3" x14ac:dyDescent="0.25">
      <c r="A2209">
        <f>ROW()</f>
        <v>2209</v>
      </c>
      <c r="B2209" t="s">
        <v>1845</v>
      </c>
      <c r="C2209" t="s">
        <v>200</v>
      </c>
    </row>
    <row r="2210" spans="1:3" x14ac:dyDescent="0.25">
      <c r="A2210">
        <f>ROW()</f>
        <v>2210</v>
      </c>
      <c r="B2210" t="s">
        <v>1846</v>
      </c>
      <c r="C2210" t="s">
        <v>118</v>
      </c>
    </row>
    <row r="2211" spans="1:3" x14ac:dyDescent="0.25">
      <c r="A2211">
        <f>ROW()</f>
        <v>2211</v>
      </c>
      <c r="B2211" t="s">
        <v>1847</v>
      </c>
      <c r="C2211" t="s">
        <v>3507</v>
      </c>
    </row>
    <row r="2212" spans="1:3" x14ac:dyDescent="0.25">
      <c r="A2212">
        <f>ROW()</f>
        <v>2212</v>
      </c>
      <c r="B2212" t="s">
        <v>1848</v>
      </c>
      <c r="C2212" t="s">
        <v>59</v>
      </c>
    </row>
    <row r="2213" spans="1:3" x14ac:dyDescent="0.25">
      <c r="A2213">
        <f>ROW()</f>
        <v>2213</v>
      </c>
      <c r="B2213" t="s">
        <v>1849</v>
      </c>
      <c r="C2213" t="s">
        <v>101</v>
      </c>
    </row>
    <row r="2214" spans="1:3" x14ac:dyDescent="0.25">
      <c r="A2214">
        <f>ROW()</f>
        <v>2214</v>
      </c>
      <c r="B2214" t="s">
        <v>1850</v>
      </c>
      <c r="C2214" t="s">
        <v>102</v>
      </c>
    </row>
    <row r="2215" spans="1:3" x14ac:dyDescent="0.25">
      <c r="A2215">
        <f>ROW()</f>
        <v>2215</v>
      </c>
      <c r="B2215" t="s">
        <v>1851</v>
      </c>
      <c r="C2215" t="s">
        <v>56</v>
      </c>
    </row>
    <row r="2216" spans="1:3" x14ac:dyDescent="0.25">
      <c r="A2216">
        <f>ROW()</f>
        <v>2216</v>
      </c>
      <c r="B2216" t="s">
        <v>1852</v>
      </c>
      <c r="C2216" t="s">
        <v>56</v>
      </c>
    </row>
    <row r="2217" spans="1:3" x14ac:dyDescent="0.25">
      <c r="A2217">
        <f>ROW()</f>
        <v>2217</v>
      </c>
      <c r="B2217" t="s">
        <v>1853</v>
      </c>
      <c r="C2217" t="s">
        <v>56</v>
      </c>
    </row>
    <row r="2218" spans="1:3" x14ac:dyDescent="0.25">
      <c r="A2218">
        <f>ROW()</f>
        <v>2218</v>
      </c>
      <c r="B2218" t="s">
        <v>1854</v>
      </c>
      <c r="C2218" t="s">
        <v>3508</v>
      </c>
    </row>
    <row r="2219" spans="1:3" x14ac:dyDescent="0.25">
      <c r="A2219">
        <f>ROW()</f>
        <v>2219</v>
      </c>
      <c r="B2219" t="s">
        <v>1856</v>
      </c>
      <c r="C2219" t="s">
        <v>64</v>
      </c>
    </row>
    <row r="2220" spans="1:3" x14ac:dyDescent="0.25">
      <c r="A2220">
        <f>ROW()</f>
        <v>2220</v>
      </c>
      <c r="B2220" t="s">
        <v>1857</v>
      </c>
      <c r="C2220" t="s">
        <v>65</v>
      </c>
    </row>
    <row r="2221" spans="1:3" x14ac:dyDescent="0.25">
      <c r="A2221">
        <f>ROW()</f>
        <v>2221</v>
      </c>
      <c r="B2221" t="s">
        <v>1858</v>
      </c>
      <c r="C2221" t="s">
        <v>56</v>
      </c>
    </row>
    <row r="2222" spans="1:3" x14ac:dyDescent="0.25">
      <c r="A2222">
        <f>ROW()</f>
        <v>2222</v>
      </c>
      <c r="B2222" t="s">
        <v>1896</v>
      </c>
      <c r="C2222" t="s">
        <v>65</v>
      </c>
    </row>
    <row r="2223" spans="1:3" x14ac:dyDescent="0.25">
      <c r="A2223">
        <f>ROW()</f>
        <v>2223</v>
      </c>
      <c r="B2223" t="s">
        <v>1859</v>
      </c>
      <c r="C2223" t="s">
        <v>63</v>
      </c>
    </row>
    <row r="2224" spans="1:3" x14ac:dyDescent="0.25">
      <c r="A2224">
        <f>ROW()</f>
        <v>2224</v>
      </c>
      <c r="B2224" t="s">
        <v>1860</v>
      </c>
      <c r="C2224" t="s">
        <v>73</v>
      </c>
    </row>
    <row r="2225" spans="1:3" x14ac:dyDescent="0.25">
      <c r="A2225">
        <f>ROW()</f>
        <v>2225</v>
      </c>
      <c r="B2225" t="s">
        <v>1861</v>
      </c>
      <c r="C2225" t="s">
        <v>262</v>
      </c>
    </row>
    <row r="2226" spans="1:3" x14ac:dyDescent="0.25">
      <c r="A2226">
        <f>ROW()</f>
        <v>2226</v>
      </c>
      <c r="B2226" t="s">
        <v>1862</v>
      </c>
      <c r="C2226" t="s">
        <v>56</v>
      </c>
    </row>
    <row r="2227" spans="1:3" x14ac:dyDescent="0.25">
      <c r="A2227">
        <f>ROW()</f>
        <v>2227</v>
      </c>
      <c r="B2227" t="s">
        <v>1863</v>
      </c>
      <c r="C2227" t="s">
        <v>68</v>
      </c>
    </row>
    <row r="2228" spans="1:3" x14ac:dyDescent="0.25">
      <c r="A2228">
        <f>ROW()</f>
        <v>2228</v>
      </c>
      <c r="B2228" t="s">
        <v>1864</v>
      </c>
      <c r="C2228" t="s">
        <v>69</v>
      </c>
    </row>
    <row r="2229" spans="1:3" x14ac:dyDescent="0.25">
      <c r="A2229">
        <f>ROW()</f>
        <v>2229</v>
      </c>
      <c r="B2229" t="s">
        <v>1865</v>
      </c>
      <c r="C2229" t="s">
        <v>105</v>
      </c>
    </row>
    <row r="2230" spans="1:3" x14ac:dyDescent="0.25">
      <c r="A2230">
        <f>ROW()</f>
        <v>2230</v>
      </c>
      <c r="B2230" t="s">
        <v>1866</v>
      </c>
      <c r="C2230" t="s">
        <v>70</v>
      </c>
    </row>
    <row r="2231" spans="1:3" x14ac:dyDescent="0.25">
      <c r="A2231">
        <f>ROW()</f>
        <v>2231</v>
      </c>
      <c r="B2231" t="s">
        <v>1867</v>
      </c>
      <c r="C2231" t="s">
        <v>63</v>
      </c>
    </row>
    <row r="2232" spans="1:3" x14ac:dyDescent="0.25">
      <c r="A2232">
        <f>ROW()</f>
        <v>2232</v>
      </c>
      <c r="B2232" t="s">
        <v>1868</v>
      </c>
      <c r="C2232" t="s">
        <v>71</v>
      </c>
    </row>
    <row r="2233" spans="1:3" x14ac:dyDescent="0.25">
      <c r="A2233">
        <f>ROW()</f>
        <v>2233</v>
      </c>
      <c r="B2233" t="s">
        <v>1869</v>
      </c>
      <c r="C2233" t="s">
        <v>71</v>
      </c>
    </row>
    <row r="2234" spans="1:3" x14ac:dyDescent="0.25">
      <c r="A2234">
        <f>ROW()</f>
        <v>2234</v>
      </c>
      <c r="B2234" t="s">
        <v>1870</v>
      </c>
      <c r="C2234" t="s">
        <v>71</v>
      </c>
    </row>
    <row r="2235" spans="1:3" x14ac:dyDescent="0.25">
      <c r="A2235">
        <f>ROW()</f>
        <v>2235</v>
      </c>
      <c r="B2235" t="s">
        <v>1871</v>
      </c>
      <c r="C2235" t="s">
        <v>56</v>
      </c>
    </row>
    <row r="2236" spans="1:3" x14ac:dyDescent="0.25">
      <c r="A2236">
        <f>ROW()</f>
        <v>2236</v>
      </c>
      <c r="B2236" t="s">
        <v>1872</v>
      </c>
      <c r="C2236" t="s">
        <v>72</v>
      </c>
    </row>
    <row r="2237" spans="1:3" x14ac:dyDescent="0.25">
      <c r="A2237">
        <f>ROW()</f>
        <v>2237</v>
      </c>
      <c r="B2237" t="s">
        <v>1873</v>
      </c>
      <c r="C2237" t="s">
        <v>56</v>
      </c>
    </row>
    <row r="2238" spans="1:3" x14ac:dyDescent="0.25">
      <c r="A2238">
        <f>ROW()</f>
        <v>2238</v>
      </c>
      <c r="B2238" t="s">
        <v>1874</v>
      </c>
      <c r="C2238" t="s">
        <v>73</v>
      </c>
    </row>
    <row r="2239" spans="1:3" x14ac:dyDescent="0.25">
      <c r="A2239">
        <f>ROW()</f>
        <v>2239</v>
      </c>
      <c r="B2239" t="s">
        <v>1875</v>
      </c>
      <c r="C2239" t="s">
        <v>93</v>
      </c>
    </row>
    <row r="2240" spans="1:3" x14ac:dyDescent="0.25">
      <c r="A2240">
        <f>ROW()</f>
        <v>2240</v>
      </c>
      <c r="B2240" t="s">
        <v>1876</v>
      </c>
      <c r="C2240" t="s">
        <v>124</v>
      </c>
    </row>
    <row r="2241" spans="1:3" x14ac:dyDescent="0.25">
      <c r="A2241">
        <f>ROW()</f>
        <v>2241</v>
      </c>
      <c r="B2241" t="s">
        <v>1877</v>
      </c>
      <c r="C2241" t="s">
        <v>124</v>
      </c>
    </row>
    <row r="2242" spans="1:3" x14ac:dyDescent="0.25">
      <c r="A2242">
        <f>ROW()</f>
        <v>2242</v>
      </c>
      <c r="B2242" t="s">
        <v>1883</v>
      </c>
      <c r="C2242" t="s">
        <v>79</v>
      </c>
    </row>
    <row r="2243" spans="1:3" x14ac:dyDescent="0.25">
      <c r="A2243">
        <f>ROW()</f>
        <v>2243</v>
      </c>
      <c r="B2243" t="s">
        <v>1878</v>
      </c>
      <c r="C2243" t="s">
        <v>56</v>
      </c>
    </row>
    <row r="2244" spans="1:3" x14ac:dyDescent="0.25">
      <c r="A2244">
        <f>ROW()</f>
        <v>2244</v>
      </c>
      <c r="B2244" t="s">
        <v>1879</v>
      </c>
      <c r="C2244" t="s">
        <v>108</v>
      </c>
    </row>
    <row r="2245" spans="1:3" x14ac:dyDescent="0.25">
      <c r="A2245">
        <f>ROW()</f>
        <v>2245</v>
      </c>
      <c r="B2245" t="s">
        <v>1880</v>
      </c>
      <c r="C2245" t="s">
        <v>77</v>
      </c>
    </row>
    <row r="2246" spans="1:3" x14ac:dyDescent="0.25">
      <c r="A2246">
        <f>ROW()</f>
        <v>2246</v>
      </c>
      <c r="B2246" t="s">
        <v>1882</v>
      </c>
      <c r="C2246" t="s">
        <v>125</v>
      </c>
    </row>
    <row r="2247" spans="1:3" x14ac:dyDescent="0.25">
      <c r="A2247">
        <f>ROW()</f>
        <v>2247</v>
      </c>
      <c r="B2247" t="s">
        <v>1893</v>
      </c>
      <c r="C2247" t="s">
        <v>55</v>
      </c>
    </row>
    <row r="2248" spans="1:3" x14ac:dyDescent="0.25">
      <c r="A2248">
        <f>ROW()</f>
        <v>2248</v>
      </c>
      <c r="B2248" t="s">
        <v>1881</v>
      </c>
      <c r="C2248" t="s">
        <v>56</v>
      </c>
    </row>
    <row r="2249" spans="1:3" x14ac:dyDescent="0.25">
      <c r="A2249">
        <f>ROW()</f>
        <v>2249</v>
      </c>
      <c r="B2249" t="s">
        <v>1899</v>
      </c>
      <c r="C2249" t="s">
        <v>108</v>
      </c>
    </row>
    <row r="2250" spans="1:3" x14ac:dyDescent="0.25">
      <c r="A2250">
        <f>ROW()</f>
        <v>2250</v>
      </c>
      <c r="B2250" t="s">
        <v>1884</v>
      </c>
      <c r="C2250" t="s">
        <v>137</v>
      </c>
    </row>
    <row r="2251" spans="1:3" x14ac:dyDescent="0.25">
      <c r="A2251">
        <f>ROW()</f>
        <v>2251</v>
      </c>
      <c r="B2251" t="s">
        <v>1885</v>
      </c>
      <c r="C2251" t="s">
        <v>82</v>
      </c>
    </row>
    <row r="2252" spans="1:3" x14ac:dyDescent="0.25">
      <c r="A2252">
        <f>ROW()</f>
        <v>2252</v>
      </c>
      <c r="B2252" t="s">
        <v>1886</v>
      </c>
      <c r="C2252" t="s">
        <v>80</v>
      </c>
    </row>
    <row r="2253" spans="1:3" x14ac:dyDescent="0.25">
      <c r="A2253">
        <f>ROW()</f>
        <v>2253</v>
      </c>
      <c r="B2253" t="s">
        <v>1888</v>
      </c>
      <c r="C2253" t="s">
        <v>56</v>
      </c>
    </row>
    <row r="2254" spans="1:3" x14ac:dyDescent="0.25">
      <c r="A2254">
        <f>ROW()</f>
        <v>2254</v>
      </c>
      <c r="B2254" t="s">
        <v>1889</v>
      </c>
      <c r="C2254" t="s">
        <v>63</v>
      </c>
    </row>
    <row r="2255" spans="1:3" x14ac:dyDescent="0.25">
      <c r="A2255">
        <f>ROW()</f>
        <v>2255</v>
      </c>
      <c r="B2255" t="s">
        <v>1890</v>
      </c>
      <c r="C2255" t="s">
        <v>74</v>
      </c>
    </row>
    <row r="2256" spans="1:3" x14ac:dyDescent="0.25">
      <c r="A2256">
        <f>ROW()</f>
        <v>2256</v>
      </c>
      <c r="B2256" t="s">
        <v>1891</v>
      </c>
      <c r="C2256" t="s">
        <v>63</v>
      </c>
    </row>
    <row r="2257" spans="1:3" x14ac:dyDescent="0.25">
      <c r="A2257">
        <f>ROW()</f>
        <v>2257</v>
      </c>
      <c r="B2257" t="s">
        <v>1892</v>
      </c>
      <c r="C2257" t="s">
        <v>70</v>
      </c>
    </row>
    <row r="2258" spans="1:3" x14ac:dyDescent="0.25">
      <c r="A2258">
        <f>ROW()</f>
        <v>2258</v>
      </c>
      <c r="B2258" t="s">
        <v>1895</v>
      </c>
      <c r="C2258" t="s">
        <v>184</v>
      </c>
    </row>
    <row r="2259" spans="1:3" x14ac:dyDescent="0.25">
      <c r="A2259">
        <f>ROW()</f>
        <v>2259</v>
      </c>
      <c r="B2259" t="s">
        <v>1894</v>
      </c>
      <c r="C2259" t="s">
        <v>73</v>
      </c>
    </row>
    <row r="2260" spans="1:3" x14ac:dyDescent="0.25">
      <c r="A2260">
        <f>ROW()</f>
        <v>2260</v>
      </c>
      <c r="B2260" t="s">
        <v>1901</v>
      </c>
      <c r="C2260" t="s">
        <v>56</v>
      </c>
    </row>
    <row r="2261" spans="1:3" x14ac:dyDescent="0.25">
      <c r="A2261">
        <f>ROW()</f>
        <v>2261</v>
      </c>
      <c r="B2261" t="s">
        <v>1806</v>
      </c>
      <c r="C2261" t="s">
        <v>55</v>
      </c>
    </row>
    <row r="2262" spans="1:3" x14ac:dyDescent="0.25">
      <c r="A2262">
        <f>ROW()</f>
        <v>2262</v>
      </c>
      <c r="B2262" t="s">
        <v>2</v>
      </c>
      <c r="C2262" t="s">
        <v>2</v>
      </c>
    </row>
    <row r="2263" spans="1:3" x14ac:dyDescent="0.25">
      <c r="A2263">
        <f>ROW()</f>
        <v>2263</v>
      </c>
      <c r="B2263" t="s">
        <v>2</v>
      </c>
      <c r="C2263" t="s">
        <v>2</v>
      </c>
    </row>
    <row r="2264" spans="1:3" x14ac:dyDescent="0.25">
      <c r="A2264">
        <f>ROW()</f>
        <v>2264</v>
      </c>
      <c r="B2264" t="s">
        <v>305</v>
      </c>
      <c r="C2264" t="s">
        <v>2</v>
      </c>
    </row>
    <row r="2265" spans="1:3" x14ac:dyDescent="0.25">
      <c r="A2265">
        <f>ROW()</f>
        <v>2265</v>
      </c>
      <c r="B2265" t="s">
        <v>2</v>
      </c>
      <c r="C2265" t="s">
        <v>2</v>
      </c>
    </row>
    <row r="2266" spans="1:3" x14ac:dyDescent="0.25">
      <c r="A2266">
        <f>ROW()</f>
        <v>2266</v>
      </c>
      <c r="B2266" t="s">
        <v>3589</v>
      </c>
      <c r="C2266" t="s">
        <v>2</v>
      </c>
    </row>
    <row r="2267" spans="1:3" x14ac:dyDescent="0.25">
      <c r="A2267">
        <f>ROW()</f>
        <v>2267</v>
      </c>
      <c r="B2267" t="s">
        <v>52</v>
      </c>
      <c r="C2267" t="s">
        <v>2</v>
      </c>
    </row>
    <row r="2268" spans="1:3" x14ac:dyDescent="0.25">
      <c r="A2268">
        <f>ROW()</f>
        <v>2268</v>
      </c>
      <c r="B2268" t="s">
        <v>1843</v>
      </c>
      <c r="C2268" t="s">
        <v>306</v>
      </c>
    </row>
    <row r="2269" spans="1:3" x14ac:dyDescent="0.25">
      <c r="A2269">
        <f>ROW()</f>
        <v>2269</v>
      </c>
      <c r="B2269" t="s">
        <v>1844</v>
      </c>
      <c r="C2269" t="s">
        <v>55</v>
      </c>
    </row>
    <row r="2270" spans="1:3" x14ac:dyDescent="0.25">
      <c r="A2270">
        <f>ROW()</f>
        <v>2270</v>
      </c>
      <c r="B2270" t="s">
        <v>1845</v>
      </c>
      <c r="C2270" t="s">
        <v>117</v>
      </c>
    </row>
    <row r="2271" spans="1:3" x14ac:dyDescent="0.25">
      <c r="A2271">
        <f>ROW()</f>
        <v>2271</v>
      </c>
      <c r="B2271" t="s">
        <v>1846</v>
      </c>
      <c r="C2271" t="s">
        <v>118</v>
      </c>
    </row>
    <row r="2272" spans="1:3" x14ac:dyDescent="0.25">
      <c r="A2272">
        <f>ROW()</f>
        <v>2272</v>
      </c>
      <c r="B2272" t="s">
        <v>1847</v>
      </c>
      <c r="C2272" t="s">
        <v>307</v>
      </c>
    </row>
    <row r="2273" spans="1:3" x14ac:dyDescent="0.25">
      <c r="A2273">
        <f>ROW()</f>
        <v>2273</v>
      </c>
      <c r="B2273" t="s">
        <v>1848</v>
      </c>
      <c r="C2273" t="s">
        <v>59</v>
      </c>
    </row>
    <row r="2274" spans="1:3" x14ac:dyDescent="0.25">
      <c r="A2274">
        <f>ROW()</f>
        <v>2274</v>
      </c>
      <c r="B2274" t="s">
        <v>1849</v>
      </c>
      <c r="C2274" t="s">
        <v>101</v>
      </c>
    </row>
    <row r="2275" spans="1:3" x14ac:dyDescent="0.25">
      <c r="A2275">
        <f>ROW()</f>
        <v>2275</v>
      </c>
      <c r="B2275" t="s">
        <v>1850</v>
      </c>
      <c r="C2275" t="s">
        <v>102</v>
      </c>
    </row>
    <row r="2276" spans="1:3" x14ac:dyDescent="0.25">
      <c r="A2276">
        <f>ROW()</f>
        <v>2276</v>
      </c>
      <c r="B2276" t="s">
        <v>1851</v>
      </c>
      <c r="C2276" t="s">
        <v>56</v>
      </c>
    </row>
    <row r="2277" spans="1:3" x14ac:dyDescent="0.25">
      <c r="A2277">
        <f>ROW()</f>
        <v>2277</v>
      </c>
      <c r="B2277" t="s">
        <v>1852</v>
      </c>
      <c r="C2277" t="s">
        <v>56</v>
      </c>
    </row>
    <row r="2278" spans="1:3" x14ac:dyDescent="0.25">
      <c r="A2278">
        <f>ROW()</f>
        <v>2278</v>
      </c>
      <c r="B2278" t="s">
        <v>1853</v>
      </c>
      <c r="C2278" t="s">
        <v>56</v>
      </c>
    </row>
    <row r="2279" spans="1:3" x14ac:dyDescent="0.25">
      <c r="A2279">
        <f>ROW()</f>
        <v>2279</v>
      </c>
      <c r="B2279" t="s">
        <v>1854</v>
      </c>
      <c r="C2279" t="s">
        <v>308</v>
      </c>
    </row>
    <row r="2280" spans="1:3" x14ac:dyDescent="0.25">
      <c r="A2280">
        <f>ROW()</f>
        <v>2280</v>
      </c>
      <c r="B2280" t="s">
        <v>1856</v>
      </c>
      <c r="C2280" t="s">
        <v>64</v>
      </c>
    </row>
    <row r="2281" spans="1:3" x14ac:dyDescent="0.25">
      <c r="A2281">
        <f>ROW()</f>
        <v>2281</v>
      </c>
      <c r="B2281" t="s">
        <v>1857</v>
      </c>
      <c r="C2281" t="s">
        <v>65</v>
      </c>
    </row>
    <row r="2282" spans="1:3" x14ac:dyDescent="0.25">
      <c r="A2282">
        <f>ROW()</f>
        <v>2282</v>
      </c>
      <c r="B2282" t="s">
        <v>1858</v>
      </c>
      <c r="C2282" t="s">
        <v>56</v>
      </c>
    </row>
    <row r="2283" spans="1:3" x14ac:dyDescent="0.25">
      <c r="A2283">
        <f>ROW()</f>
        <v>2283</v>
      </c>
      <c r="B2283" t="s">
        <v>1896</v>
      </c>
      <c r="C2283" t="s">
        <v>65</v>
      </c>
    </row>
    <row r="2284" spans="1:3" x14ac:dyDescent="0.25">
      <c r="A2284">
        <f>ROW()</f>
        <v>2284</v>
      </c>
      <c r="B2284" t="s">
        <v>1859</v>
      </c>
      <c r="C2284" t="s">
        <v>63</v>
      </c>
    </row>
    <row r="2285" spans="1:3" x14ac:dyDescent="0.25">
      <c r="A2285">
        <f>ROW()</f>
        <v>2285</v>
      </c>
      <c r="B2285" t="s">
        <v>1860</v>
      </c>
      <c r="C2285" t="s">
        <v>73</v>
      </c>
    </row>
    <row r="2286" spans="1:3" x14ac:dyDescent="0.25">
      <c r="A2286">
        <f>ROW()</f>
        <v>2286</v>
      </c>
      <c r="B2286" t="s">
        <v>1861</v>
      </c>
      <c r="C2286" t="s">
        <v>84</v>
      </c>
    </row>
    <row r="2287" spans="1:3" x14ac:dyDescent="0.25">
      <c r="A2287">
        <f>ROW()</f>
        <v>2287</v>
      </c>
      <c r="B2287" t="s">
        <v>1862</v>
      </c>
      <c r="C2287" t="s">
        <v>56</v>
      </c>
    </row>
    <row r="2288" spans="1:3" x14ac:dyDescent="0.25">
      <c r="A2288">
        <f>ROW()</f>
        <v>2288</v>
      </c>
      <c r="B2288" t="s">
        <v>1863</v>
      </c>
      <c r="C2288" t="s">
        <v>146</v>
      </c>
    </row>
    <row r="2289" spans="1:3" x14ac:dyDescent="0.25">
      <c r="A2289">
        <f>ROW()</f>
        <v>2289</v>
      </c>
      <c r="B2289" t="s">
        <v>1864</v>
      </c>
      <c r="C2289" t="s">
        <v>248</v>
      </c>
    </row>
    <row r="2290" spans="1:3" x14ac:dyDescent="0.25">
      <c r="A2290">
        <f>ROW()</f>
        <v>2290</v>
      </c>
      <c r="B2290" t="s">
        <v>1865</v>
      </c>
      <c r="C2290" t="s">
        <v>121</v>
      </c>
    </row>
    <row r="2291" spans="1:3" x14ac:dyDescent="0.25">
      <c r="A2291">
        <f>ROW()</f>
        <v>2291</v>
      </c>
      <c r="B2291" t="s">
        <v>1866</v>
      </c>
      <c r="C2291" t="s">
        <v>70</v>
      </c>
    </row>
    <row r="2292" spans="1:3" x14ac:dyDescent="0.25">
      <c r="A2292">
        <f>ROW()</f>
        <v>2292</v>
      </c>
      <c r="B2292" t="s">
        <v>1867</v>
      </c>
      <c r="C2292" t="s">
        <v>63</v>
      </c>
    </row>
    <row r="2293" spans="1:3" x14ac:dyDescent="0.25">
      <c r="A2293">
        <f>ROW()</f>
        <v>2293</v>
      </c>
      <c r="B2293" t="s">
        <v>1868</v>
      </c>
      <c r="C2293" t="s">
        <v>71</v>
      </c>
    </row>
    <row r="2294" spans="1:3" x14ac:dyDescent="0.25">
      <c r="A2294">
        <f>ROW()</f>
        <v>2294</v>
      </c>
      <c r="B2294" t="s">
        <v>1869</v>
      </c>
      <c r="C2294" t="s">
        <v>71</v>
      </c>
    </row>
    <row r="2295" spans="1:3" x14ac:dyDescent="0.25">
      <c r="A2295">
        <f>ROW()</f>
        <v>2295</v>
      </c>
      <c r="B2295" t="s">
        <v>1870</v>
      </c>
      <c r="C2295" t="s">
        <v>71</v>
      </c>
    </row>
    <row r="2296" spans="1:3" x14ac:dyDescent="0.25">
      <c r="A2296">
        <f>ROW()</f>
        <v>2296</v>
      </c>
      <c r="B2296" t="s">
        <v>1871</v>
      </c>
      <c r="C2296" t="s">
        <v>56</v>
      </c>
    </row>
    <row r="2297" spans="1:3" x14ac:dyDescent="0.25">
      <c r="A2297">
        <f>ROW()</f>
        <v>2297</v>
      </c>
      <c r="B2297" t="s">
        <v>1872</v>
      </c>
      <c r="C2297" t="s">
        <v>72</v>
      </c>
    </row>
    <row r="2298" spans="1:3" x14ac:dyDescent="0.25">
      <c r="A2298">
        <f>ROW()</f>
        <v>2298</v>
      </c>
      <c r="B2298" t="s">
        <v>1873</v>
      </c>
      <c r="C2298" t="s">
        <v>56</v>
      </c>
    </row>
    <row r="2299" spans="1:3" x14ac:dyDescent="0.25">
      <c r="A2299">
        <f>ROW()</f>
        <v>2299</v>
      </c>
      <c r="B2299" t="s">
        <v>1874</v>
      </c>
      <c r="C2299" t="s">
        <v>73</v>
      </c>
    </row>
    <row r="2300" spans="1:3" x14ac:dyDescent="0.25">
      <c r="A2300">
        <f>ROW()</f>
        <v>2300</v>
      </c>
      <c r="B2300" t="s">
        <v>1875</v>
      </c>
      <c r="C2300" t="s">
        <v>93</v>
      </c>
    </row>
    <row r="2301" spans="1:3" x14ac:dyDescent="0.25">
      <c r="A2301">
        <f>ROW()</f>
        <v>2301</v>
      </c>
      <c r="B2301" t="s">
        <v>1876</v>
      </c>
      <c r="C2301" t="s">
        <v>124</v>
      </c>
    </row>
    <row r="2302" spans="1:3" x14ac:dyDescent="0.25">
      <c r="A2302">
        <f>ROW()</f>
        <v>2302</v>
      </c>
      <c r="B2302" t="s">
        <v>1877</v>
      </c>
      <c r="C2302" t="s">
        <v>77</v>
      </c>
    </row>
    <row r="2303" spans="1:3" x14ac:dyDescent="0.25">
      <c r="A2303">
        <f>ROW()</f>
        <v>2303</v>
      </c>
      <c r="B2303" t="s">
        <v>1883</v>
      </c>
      <c r="C2303" t="s">
        <v>79</v>
      </c>
    </row>
    <row r="2304" spans="1:3" x14ac:dyDescent="0.25">
      <c r="A2304">
        <f>ROW()</f>
        <v>2304</v>
      </c>
      <c r="B2304" t="s">
        <v>1878</v>
      </c>
      <c r="C2304" t="s">
        <v>56</v>
      </c>
    </row>
    <row r="2305" spans="1:3" x14ac:dyDescent="0.25">
      <c r="A2305">
        <f>ROW()</f>
        <v>2305</v>
      </c>
      <c r="B2305" t="s">
        <v>1879</v>
      </c>
      <c r="C2305" t="s">
        <v>93</v>
      </c>
    </row>
    <row r="2306" spans="1:3" x14ac:dyDescent="0.25">
      <c r="A2306">
        <f>ROW()</f>
        <v>2306</v>
      </c>
      <c r="B2306" t="s">
        <v>1880</v>
      </c>
      <c r="C2306" t="s">
        <v>249</v>
      </c>
    </row>
    <row r="2307" spans="1:3" x14ac:dyDescent="0.25">
      <c r="A2307">
        <f>ROW()</f>
        <v>2307</v>
      </c>
      <c r="B2307" t="s">
        <v>1882</v>
      </c>
      <c r="C2307" t="s">
        <v>125</v>
      </c>
    </row>
    <row r="2308" spans="1:3" x14ac:dyDescent="0.25">
      <c r="A2308">
        <f>ROW()</f>
        <v>2308</v>
      </c>
      <c r="B2308" t="s">
        <v>1893</v>
      </c>
      <c r="C2308" t="s">
        <v>55</v>
      </c>
    </row>
    <row r="2309" spans="1:3" x14ac:dyDescent="0.25">
      <c r="A2309">
        <f>ROW()</f>
        <v>2309</v>
      </c>
      <c r="B2309" t="s">
        <v>1881</v>
      </c>
      <c r="C2309" t="s">
        <v>56</v>
      </c>
    </row>
    <row r="2310" spans="1:3" x14ac:dyDescent="0.25">
      <c r="A2310">
        <f>ROW()</f>
        <v>2310</v>
      </c>
      <c r="B2310" t="s">
        <v>1899</v>
      </c>
      <c r="C2310" t="s">
        <v>108</v>
      </c>
    </row>
    <row r="2311" spans="1:3" x14ac:dyDescent="0.25">
      <c r="A2311">
        <f>ROW()</f>
        <v>2311</v>
      </c>
      <c r="B2311" t="s">
        <v>1884</v>
      </c>
      <c r="C2311" t="s">
        <v>137</v>
      </c>
    </row>
    <row r="2312" spans="1:3" x14ac:dyDescent="0.25">
      <c r="A2312">
        <f>ROW()</f>
        <v>2312</v>
      </c>
      <c r="B2312" t="s">
        <v>1885</v>
      </c>
      <c r="C2312" t="s">
        <v>139</v>
      </c>
    </row>
    <row r="2313" spans="1:3" x14ac:dyDescent="0.25">
      <c r="A2313">
        <f>ROW()</f>
        <v>2313</v>
      </c>
      <c r="B2313" t="s">
        <v>1888</v>
      </c>
      <c r="C2313" t="s">
        <v>105</v>
      </c>
    </row>
    <row r="2314" spans="1:3" x14ac:dyDescent="0.25">
      <c r="A2314">
        <f>ROW()</f>
        <v>2314</v>
      </c>
      <c r="B2314" t="s">
        <v>1889</v>
      </c>
      <c r="C2314" t="s">
        <v>70</v>
      </c>
    </row>
    <row r="2315" spans="1:3" x14ac:dyDescent="0.25">
      <c r="A2315">
        <f>ROW()</f>
        <v>2315</v>
      </c>
      <c r="B2315" t="s">
        <v>1890</v>
      </c>
      <c r="C2315" t="s">
        <v>74</v>
      </c>
    </row>
    <row r="2316" spans="1:3" x14ac:dyDescent="0.25">
      <c r="A2316">
        <f>ROW()</f>
        <v>2316</v>
      </c>
      <c r="B2316" t="s">
        <v>1891</v>
      </c>
      <c r="C2316" t="s">
        <v>70</v>
      </c>
    </row>
    <row r="2317" spans="1:3" x14ac:dyDescent="0.25">
      <c r="A2317">
        <f>ROW()</f>
        <v>2317</v>
      </c>
      <c r="B2317" t="s">
        <v>1892</v>
      </c>
      <c r="C2317" t="s">
        <v>84</v>
      </c>
    </row>
    <row r="2318" spans="1:3" x14ac:dyDescent="0.25">
      <c r="A2318">
        <f>ROW()</f>
        <v>2318</v>
      </c>
      <c r="B2318" t="s">
        <v>1895</v>
      </c>
      <c r="C2318" t="s">
        <v>184</v>
      </c>
    </row>
    <row r="2319" spans="1:3" x14ac:dyDescent="0.25">
      <c r="A2319">
        <f>ROW()</f>
        <v>2319</v>
      </c>
      <c r="B2319" t="s">
        <v>1806</v>
      </c>
      <c r="C2319" t="s">
        <v>55</v>
      </c>
    </row>
    <row r="2320" spans="1:3" x14ac:dyDescent="0.25">
      <c r="A2320">
        <f>ROW()</f>
        <v>2320</v>
      </c>
      <c r="B2320" t="s">
        <v>2</v>
      </c>
      <c r="C2320" t="s">
        <v>2</v>
      </c>
    </row>
    <row r="2321" spans="1:3" x14ac:dyDescent="0.25">
      <c r="A2321">
        <f>ROW()</f>
        <v>2321</v>
      </c>
      <c r="B2321" t="s">
        <v>2</v>
      </c>
      <c r="C2321" t="s">
        <v>2</v>
      </c>
    </row>
    <row r="2322" spans="1:3" x14ac:dyDescent="0.25">
      <c r="A2322">
        <f>ROW()</f>
        <v>2322</v>
      </c>
      <c r="B2322" t="s">
        <v>310</v>
      </c>
      <c r="C2322" t="s">
        <v>2</v>
      </c>
    </row>
    <row r="2323" spans="1:3" x14ac:dyDescent="0.25">
      <c r="A2323">
        <f>ROW()</f>
        <v>2323</v>
      </c>
      <c r="B2323" t="s">
        <v>2</v>
      </c>
      <c r="C2323" t="s">
        <v>2</v>
      </c>
    </row>
    <row r="2324" spans="1:3" x14ac:dyDescent="0.25">
      <c r="A2324">
        <f>ROW()</f>
        <v>2324</v>
      </c>
      <c r="B2324" t="s">
        <v>3590</v>
      </c>
      <c r="C2324" t="s">
        <v>2</v>
      </c>
    </row>
    <row r="2325" spans="1:3" x14ac:dyDescent="0.25">
      <c r="A2325">
        <f>ROW()</f>
        <v>2325</v>
      </c>
      <c r="B2325" t="s">
        <v>52</v>
      </c>
      <c r="C2325" t="s">
        <v>2</v>
      </c>
    </row>
    <row r="2326" spans="1:3" x14ac:dyDescent="0.25">
      <c r="A2326">
        <f>ROW()</f>
        <v>2326</v>
      </c>
      <c r="B2326" t="s">
        <v>1843</v>
      </c>
      <c r="C2326" t="s">
        <v>311</v>
      </c>
    </row>
    <row r="2327" spans="1:3" x14ac:dyDescent="0.25">
      <c r="A2327">
        <f>ROW()</f>
        <v>2327</v>
      </c>
      <c r="B2327" t="s">
        <v>1844</v>
      </c>
      <c r="C2327" t="s">
        <v>55</v>
      </c>
    </row>
    <row r="2328" spans="1:3" x14ac:dyDescent="0.25">
      <c r="A2328">
        <f>ROW()</f>
        <v>2328</v>
      </c>
      <c r="B2328" t="s">
        <v>1845</v>
      </c>
      <c r="C2328" t="s">
        <v>105</v>
      </c>
    </row>
    <row r="2329" spans="1:3" x14ac:dyDescent="0.25">
      <c r="A2329">
        <f>ROW()</f>
        <v>2329</v>
      </c>
      <c r="B2329" t="s">
        <v>1846</v>
      </c>
      <c r="C2329" t="s">
        <v>118</v>
      </c>
    </row>
    <row r="2330" spans="1:3" x14ac:dyDescent="0.25">
      <c r="A2330">
        <f>ROW()</f>
        <v>2330</v>
      </c>
      <c r="B2330" t="s">
        <v>1847</v>
      </c>
      <c r="C2330" t="s">
        <v>312</v>
      </c>
    </row>
    <row r="2331" spans="1:3" x14ac:dyDescent="0.25">
      <c r="A2331">
        <f>ROW()</f>
        <v>2331</v>
      </c>
      <c r="B2331" t="s">
        <v>1848</v>
      </c>
      <c r="C2331" t="s">
        <v>59</v>
      </c>
    </row>
    <row r="2332" spans="1:3" x14ac:dyDescent="0.25">
      <c r="A2332">
        <f>ROW()</f>
        <v>2332</v>
      </c>
      <c r="B2332" t="s">
        <v>1849</v>
      </c>
      <c r="C2332" t="s">
        <v>101</v>
      </c>
    </row>
    <row r="2333" spans="1:3" x14ac:dyDescent="0.25">
      <c r="A2333">
        <f>ROW()</f>
        <v>2333</v>
      </c>
      <c r="B2333" t="s">
        <v>1850</v>
      </c>
      <c r="C2333" t="s">
        <v>102</v>
      </c>
    </row>
    <row r="2334" spans="1:3" x14ac:dyDescent="0.25">
      <c r="A2334">
        <f>ROW()</f>
        <v>2334</v>
      </c>
      <c r="B2334" t="s">
        <v>1851</v>
      </c>
      <c r="C2334" t="s">
        <v>56</v>
      </c>
    </row>
    <row r="2335" spans="1:3" x14ac:dyDescent="0.25">
      <c r="A2335">
        <f>ROW()</f>
        <v>2335</v>
      </c>
      <c r="B2335" t="s">
        <v>1852</v>
      </c>
      <c r="C2335" t="s">
        <v>56</v>
      </c>
    </row>
    <row r="2336" spans="1:3" x14ac:dyDescent="0.25">
      <c r="A2336">
        <f>ROW()</f>
        <v>2336</v>
      </c>
      <c r="B2336" t="s">
        <v>1853</v>
      </c>
      <c r="C2336" t="s">
        <v>56</v>
      </c>
    </row>
    <row r="2337" spans="1:3" x14ac:dyDescent="0.25">
      <c r="A2337">
        <f>ROW()</f>
        <v>2337</v>
      </c>
      <c r="B2337" t="s">
        <v>1854</v>
      </c>
      <c r="C2337" t="s">
        <v>313</v>
      </c>
    </row>
    <row r="2338" spans="1:3" x14ac:dyDescent="0.25">
      <c r="A2338">
        <f>ROW()</f>
        <v>2338</v>
      </c>
      <c r="B2338" t="s">
        <v>1856</v>
      </c>
      <c r="C2338" t="s">
        <v>64</v>
      </c>
    </row>
    <row r="2339" spans="1:3" x14ac:dyDescent="0.25">
      <c r="A2339">
        <f>ROW()</f>
        <v>2339</v>
      </c>
      <c r="B2339" t="s">
        <v>1857</v>
      </c>
      <c r="C2339" t="s">
        <v>65</v>
      </c>
    </row>
    <row r="2340" spans="1:3" x14ac:dyDescent="0.25">
      <c r="A2340">
        <f>ROW()</f>
        <v>2340</v>
      </c>
      <c r="B2340" t="s">
        <v>1858</v>
      </c>
      <c r="C2340" t="s">
        <v>56</v>
      </c>
    </row>
    <row r="2341" spans="1:3" x14ac:dyDescent="0.25">
      <c r="A2341">
        <f>ROW()</f>
        <v>2341</v>
      </c>
      <c r="B2341" t="s">
        <v>1896</v>
      </c>
      <c r="C2341" t="s">
        <v>65</v>
      </c>
    </row>
    <row r="2342" spans="1:3" x14ac:dyDescent="0.25">
      <c r="A2342">
        <f>ROW()</f>
        <v>2342</v>
      </c>
      <c r="B2342" t="s">
        <v>1859</v>
      </c>
      <c r="C2342" t="s">
        <v>63</v>
      </c>
    </row>
    <row r="2343" spans="1:3" x14ac:dyDescent="0.25">
      <c r="A2343">
        <f>ROW()</f>
        <v>2343</v>
      </c>
      <c r="B2343" t="s">
        <v>1860</v>
      </c>
      <c r="C2343" t="s">
        <v>73</v>
      </c>
    </row>
    <row r="2344" spans="1:3" x14ac:dyDescent="0.25">
      <c r="A2344">
        <f>ROW()</f>
        <v>2344</v>
      </c>
      <c r="B2344" t="s">
        <v>1861</v>
      </c>
      <c r="C2344" t="s">
        <v>56</v>
      </c>
    </row>
    <row r="2345" spans="1:3" x14ac:dyDescent="0.25">
      <c r="A2345">
        <f>ROW()</f>
        <v>2345</v>
      </c>
      <c r="B2345" t="s">
        <v>1862</v>
      </c>
      <c r="C2345" t="s">
        <v>56</v>
      </c>
    </row>
    <row r="2346" spans="1:3" x14ac:dyDescent="0.25">
      <c r="A2346">
        <f>ROW()</f>
        <v>2346</v>
      </c>
      <c r="B2346" t="s">
        <v>1863</v>
      </c>
      <c r="C2346" t="s">
        <v>211</v>
      </c>
    </row>
    <row r="2347" spans="1:3" x14ac:dyDescent="0.25">
      <c r="A2347">
        <f>ROW()</f>
        <v>2347</v>
      </c>
      <c r="B2347" t="s">
        <v>1864</v>
      </c>
      <c r="C2347" t="s">
        <v>267</v>
      </c>
    </row>
    <row r="2348" spans="1:3" x14ac:dyDescent="0.25">
      <c r="A2348">
        <f>ROW()</f>
        <v>2348</v>
      </c>
      <c r="B2348" t="s">
        <v>1865</v>
      </c>
      <c r="C2348" t="s">
        <v>121</v>
      </c>
    </row>
    <row r="2349" spans="1:3" x14ac:dyDescent="0.25">
      <c r="A2349">
        <f>ROW()</f>
        <v>2349</v>
      </c>
      <c r="B2349" t="s">
        <v>1866</v>
      </c>
      <c r="C2349" t="s">
        <v>70</v>
      </c>
    </row>
    <row r="2350" spans="1:3" x14ac:dyDescent="0.25">
      <c r="A2350">
        <f>ROW()</f>
        <v>2350</v>
      </c>
      <c r="B2350" t="s">
        <v>1867</v>
      </c>
      <c r="C2350" t="s">
        <v>63</v>
      </c>
    </row>
    <row r="2351" spans="1:3" x14ac:dyDescent="0.25">
      <c r="A2351">
        <f>ROW()</f>
        <v>2351</v>
      </c>
      <c r="B2351" t="s">
        <v>1868</v>
      </c>
      <c r="C2351" t="s">
        <v>71</v>
      </c>
    </row>
    <row r="2352" spans="1:3" x14ac:dyDescent="0.25">
      <c r="A2352">
        <f>ROW()</f>
        <v>2352</v>
      </c>
      <c r="B2352" t="s">
        <v>1869</v>
      </c>
      <c r="C2352" t="s">
        <v>71</v>
      </c>
    </row>
    <row r="2353" spans="1:3" x14ac:dyDescent="0.25">
      <c r="A2353">
        <f>ROW()</f>
        <v>2353</v>
      </c>
      <c r="B2353" t="s">
        <v>1870</v>
      </c>
      <c r="C2353" t="s">
        <v>71</v>
      </c>
    </row>
    <row r="2354" spans="1:3" x14ac:dyDescent="0.25">
      <c r="A2354">
        <f>ROW()</f>
        <v>2354</v>
      </c>
      <c r="B2354" t="s">
        <v>1871</v>
      </c>
      <c r="C2354" t="s">
        <v>56</v>
      </c>
    </row>
    <row r="2355" spans="1:3" x14ac:dyDescent="0.25">
      <c r="A2355">
        <f>ROW()</f>
        <v>2355</v>
      </c>
      <c r="B2355" t="s">
        <v>1872</v>
      </c>
      <c r="C2355" t="s">
        <v>72</v>
      </c>
    </row>
    <row r="2356" spans="1:3" x14ac:dyDescent="0.25">
      <c r="A2356">
        <f>ROW()</f>
        <v>2356</v>
      </c>
      <c r="B2356" t="s">
        <v>1873</v>
      </c>
      <c r="C2356" t="s">
        <v>56</v>
      </c>
    </row>
    <row r="2357" spans="1:3" x14ac:dyDescent="0.25">
      <c r="A2357">
        <f>ROW()</f>
        <v>2357</v>
      </c>
      <c r="B2357" t="s">
        <v>1874</v>
      </c>
      <c r="C2357" t="s">
        <v>73</v>
      </c>
    </row>
    <row r="2358" spans="1:3" x14ac:dyDescent="0.25">
      <c r="A2358">
        <f>ROW()</f>
        <v>2358</v>
      </c>
      <c r="B2358" t="s">
        <v>1875</v>
      </c>
      <c r="C2358" t="s">
        <v>133</v>
      </c>
    </row>
    <row r="2359" spans="1:3" x14ac:dyDescent="0.25">
      <c r="A2359">
        <f>ROW()</f>
        <v>2359</v>
      </c>
      <c r="B2359" t="s">
        <v>1876</v>
      </c>
      <c r="C2359" t="s">
        <v>77</v>
      </c>
    </row>
    <row r="2360" spans="1:3" x14ac:dyDescent="0.25">
      <c r="A2360">
        <f>ROW()</f>
        <v>2360</v>
      </c>
      <c r="B2360" t="s">
        <v>1877</v>
      </c>
      <c r="C2360" t="s">
        <v>158</v>
      </c>
    </row>
    <row r="2361" spans="1:3" x14ac:dyDescent="0.25">
      <c r="A2361">
        <f>ROW()</f>
        <v>2361</v>
      </c>
      <c r="B2361" t="s">
        <v>1883</v>
      </c>
      <c r="C2361" t="s">
        <v>79</v>
      </c>
    </row>
    <row r="2362" spans="1:3" x14ac:dyDescent="0.25">
      <c r="A2362">
        <f>ROW()</f>
        <v>2362</v>
      </c>
      <c r="B2362" t="s">
        <v>1878</v>
      </c>
      <c r="C2362" t="s">
        <v>56</v>
      </c>
    </row>
    <row r="2363" spans="1:3" x14ac:dyDescent="0.25">
      <c r="A2363">
        <f>ROW()</f>
        <v>2363</v>
      </c>
      <c r="B2363" t="s">
        <v>1879</v>
      </c>
      <c r="C2363" t="s">
        <v>77</v>
      </c>
    </row>
    <row r="2364" spans="1:3" x14ac:dyDescent="0.25">
      <c r="A2364">
        <f>ROW()</f>
        <v>2364</v>
      </c>
      <c r="B2364" t="s">
        <v>1880</v>
      </c>
      <c r="C2364" t="s">
        <v>133</v>
      </c>
    </row>
    <row r="2365" spans="1:3" x14ac:dyDescent="0.25">
      <c r="A2365">
        <f>ROW()</f>
        <v>2365</v>
      </c>
      <c r="B2365" t="s">
        <v>1882</v>
      </c>
      <c r="C2365" t="s">
        <v>125</v>
      </c>
    </row>
    <row r="2366" spans="1:3" x14ac:dyDescent="0.25">
      <c r="A2366">
        <f>ROW()</f>
        <v>2366</v>
      </c>
      <c r="B2366" t="s">
        <v>1893</v>
      </c>
      <c r="C2366" t="s">
        <v>314</v>
      </c>
    </row>
    <row r="2367" spans="1:3" x14ac:dyDescent="0.25">
      <c r="A2367">
        <f>ROW()</f>
        <v>2367</v>
      </c>
      <c r="B2367" t="s">
        <v>1881</v>
      </c>
      <c r="C2367" t="s">
        <v>56</v>
      </c>
    </row>
    <row r="2368" spans="1:3" x14ac:dyDescent="0.25">
      <c r="A2368">
        <f>ROW()</f>
        <v>2368</v>
      </c>
      <c r="B2368" t="s">
        <v>1899</v>
      </c>
      <c r="C2368" t="s">
        <v>77</v>
      </c>
    </row>
    <row r="2369" spans="1:3" x14ac:dyDescent="0.25">
      <c r="A2369">
        <f>ROW()</f>
        <v>2369</v>
      </c>
      <c r="B2369" t="s">
        <v>1888</v>
      </c>
      <c r="C2369" t="s">
        <v>105</v>
      </c>
    </row>
    <row r="2370" spans="1:3" x14ac:dyDescent="0.25">
      <c r="A2370">
        <f>ROW()</f>
        <v>2370</v>
      </c>
      <c r="B2370" t="s">
        <v>1889</v>
      </c>
      <c r="C2370" t="s">
        <v>80</v>
      </c>
    </row>
    <row r="2371" spans="1:3" x14ac:dyDescent="0.25">
      <c r="A2371">
        <f>ROW()</f>
        <v>2371</v>
      </c>
      <c r="B2371" t="s">
        <v>1890</v>
      </c>
      <c r="C2371" t="s">
        <v>73</v>
      </c>
    </row>
    <row r="2372" spans="1:3" x14ac:dyDescent="0.25">
      <c r="A2372">
        <f>ROW()</f>
        <v>2372</v>
      </c>
      <c r="B2372" t="s">
        <v>1891</v>
      </c>
      <c r="C2372" t="s">
        <v>63</v>
      </c>
    </row>
    <row r="2373" spans="1:3" x14ac:dyDescent="0.25">
      <c r="A2373">
        <f>ROW()</f>
        <v>2373</v>
      </c>
      <c r="B2373" t="s">
        <v>1892</v>
      </c>
      <c r="C2373" t="s">
        <v>139</v>
      </c>
    </row>
    <row r="2374" spans="1:3" x14ac:dyDescent="0.25">
      <c r="A2374">
        <f>ROW()</f>
        <v>2374</v>
      </c>
      <c r="B2374" t="s">
        <v>1895</v>
      </c>
      <c r="C2374" t="s">
        <v>184</v>
      </c>
    </row>
    <row r="2375" spans="1:3" x14ac:dyDescent="0.25">
      <c r="A2375">
        <f>ROW()</f>
        <v>2375</v>
      </c>
      <c r="B2375" t="s">
        <v>1806</v>
      </c>
      <c r="C2375" t="s">
        <v>55</v>
      </c>
    </row>
    <row r="2376" spans="1:3" x14ac:dyDescent="0.25">
      <c r="A2376">
        <f>ROW()</f>
        <v>2376</v>
      </c>
      <c r="B2376" t="s">
        <v>2</v>
      </c>
      <c r="C2376" t="s">
        <v>2</v>
      </c>
    </row>
    <row r="2377" spans="1:3" x14ac:dyDescent="0.25">
      <c r="A2377">
        <f>ROW()</f>
        <v>2377</v>
      </c>
      <c r="B2377" t="s">
        <v>2</v>
      </c>
      <c r="C2377" t="s">
        <v>2</v>
      </c>
    </row>
    <row r="2378" spans="1:3" x14ac:dyDescent="0.25">
      <c r="A2378">
        <f>ROW()</f>
        <v>2378</v>
      </c>
      <c r="B2378" t="s">
        <v>321</v>
      </c>
      <c r="C2378" t="s">
        <v>2</v>
      </c>
    </row>
    <row r="2379" spans="1:3" x14ac:dyDescent="0.25">
      <c r="A2379">
        <f>ROW()</f>
        <v>2379</v>
      </c>
      <c r="B2379" t="s">
        <v>2</v>
      </c>
      <c r="C2379" t="s">
        <v>2</v>
      </c>
    </row>
    <row r="2380" spans="1:3" x14ac:dyDescent="0.25">
      <c r="A2380">
        <f>ROW()</f>
        <v>2380</v>
      </c>
      <c r="B2380" t="s">
        <v>3591</v>
      </c>
      <c r="C2380" t="s">
        <v>2</v>
      </c>
    </row>
    <row r="2381" spans="1:3" x14ac:dyDescent="0.25">
      <c r="A2381">
        <f>ROW()</f>
        <v>2381</v>
      </c>
      <c r="B2381" t="s">
        <v>52</v>
      </c>
      <c r="C2381" t="s">
        <v>2</v>
      </c>
    </row>
    <row r="2382" spans="1:3" x14ac:dyDescent="0.25">
      <c r="A2382">
        <f>ROW()</f>
        <v>2382</v>
      </c>
      <c r="B2382" t="s">
        <v>1843</v>
      </c>
      <c r="C2382" t="s">
        <v>322</v>
      </c>
    </row>
    <row r="2383" spans="1:3" x14ac:dyDescent="0.25">
      <c r="A2383">
        <f>ROW()</f>
        <v>2383</v>
      </c>
      <c r="B2383" t="s">
        <v>1844</v>
      </c>
      <c r="C2383" t="s">
        <v>55</v>
      </c>
    </row>
    <row r="2384" spans="1:3" x14ac:dyDescent="0.25">
      <c r="A2384">
        <f>ROW()</f>
        <v>2384</v>
      </c>
      <c r="B2384" t="s">
        <v>1845</v>
      </c>
      <c r="C2384" t="s">
        <v>66</v>
      </c>
    </row>
    <row r="2385" spans="1:3" x14ac:dyDescent="0.25">
      <c r="A2385">
        <f>ROW()</f>
        <v>2385</v>
      </c>
      <c r="B2385" t="s">
        <v>1846</v>
      </c>
      <c r="C2385" t="s">
        <v>153</v>
      </c>
    </row>
    <row r="2386" spans="1:3" x14ac:dyDescent="0.25">
      <c r="A2386">
        <f>ROW()</f>
        <v>2386</v>
      </c>
      <c r="B2386" t="s">
        <v>1847</v>
      </c>
      <c r="C2386" t="s">
        <v>323</v>
      </c>
    </row>
    <row r="2387" spans="1:3" x14ac:dyDescent="0.25">
      <c r="A2387">
        <f>ROW()</f>
        <v>2387</v>
      </c>
      <c r="B2387" t="s">
        <v>1848</v>
      </c>
      <c r="C2387" t="s">
        <v>59</v>
      </c>
    </row>
    <row r="2388" spans="1:3" x14ac:dyDescent="0.25">
      <c r="A2388">
        <f>ROW()</f>
        <v>2388</v>
      </c>
      <c r="B2388" t="s">
        <v>1849</v>
      </c>
      <c r="C2388" t="s">
        <v>258</v>
      </c>
    </row>
    <row r="2389" spans="1:3" x14ac:dyDescent="0.25">
      <c r="A2389">
        <f>ROW()</f>
        <v>2389</v>
      </c>
      <c r="B2389" t="s">
        <v>1850</v>
      </c>
      <c r="C2389" t="s">
        <v>155</v>
      </c>
    </row>
    <row r="2390" spans="1:3" x14ac:dyDescent="0.25">
      <c r="A2390">
        <f>ROW()</f>
        <v>2390</v>
      </c>
      <c r="B2390" t="s">
        <v>1851</v>
      </c>
      <c r="C2390" t="s">
        <v>56</v>
      </c>
    </row>
    <row r="2391" spans="1:3" x14ac:dyDescent="0.25">
      <c r="A2391">
        <f>ROW()</f>
        <v>2391</v>
      </c>
      <c r="B2391" t="s">
        <v>1852</v>
      </c>
      <c r="C2391" t="s">
        <v>56</v>
      </c>
    </row>
    <row r="2392" spans="1:3" x14ac:dyDescent="0.25">
      <c r="A2392">
        <f>ROW()</f>
        <v>2392</v>
      </c>
      <c r="B2392" t="s">
        <v>1853</v>
      </c>
      <c r="C2392" t="s">
        <v>56</v>
      </c>
    </row>
    <row r="2393" spans="1:3" x14ac:dyDescent="0.25">
      <c r="A2393">
        <f>ROW()</f>
        <v>2393</v>
      </c>
      <c r="B2393" t="s">
        <v>1854</v>
      </c>
      <c r="C2393" t="s">
        <v>324</v>
      </c>
    </row>
    <row r="2394" spans="1:3" x14ac:dyDescent="0.25">
      <c r="A2394">
        <f>ROW()</f>
        <v>2394</v>
      </c>
      <c r="B2394" t="s">
        <v>1856</v>
      </c>
      <c r="C2394" t="s">
        <v>64</v>
      </c>
    </row>
    <row r="2395" spans="1:3" x14ac:dyDescent="0.25">
      <c r="A2395">
        <f>ROW()</f>
        <v>2395</v>
      </c>
      <c r="B2395" t="s">
        <v>1857</v>
      </c>
      <c r="C2395" t="s">
        <v>65</v>
      </c>
    </row>
    <row r="2396" spans="1:3" x14ac:dyDescent="0.25">
      <c r="A2396">
        <f>ROW()</f>
        <v>2396</v>
      </c>
      <c r="B2396" t="s">
        <v>1858</v>
      </c>
      <c r="C2396" t="s">
        <v>56</v>
      </c>
    </row>
    <row r="2397" spans="1:3" x14ac:dyDescent="0.25">
      <c r="A2397">
        <f>ROW()</f>
        <v>2397</v>
      </c>
      <c r="B2397" t="s">
        <v>1896</v>
      </c>
      <c r="C2397" t="s">
        <v>65</v>
      </c>
    </row>
    <row r="2398" spans="1:3" x14ac:dyDescent="0.25">
      <c r="A2398">
        <f>ROW()</f>
        <v>2398</v>
      </c>
      <c r="B2398" t="s">
        <v>1859</v>
      </c>
      <c r="C2398" t="s">
        <v>63</v>
      </c>
    </row>
    <row r="2399" spans="1:3" x14ac:dyDescent="0.25">
      <c r="A2399">
        <f>ROW()</f>
        <v>2399</v>
      </c>
      <c r="B2399" t="s">
        <v>1860</v>
      </c>
      <c r="C2399" t="s">
        <v>139</v>
      </c>
    </row>
    <row r="2400" spans="1:3" x14ac:dyDescent="0.25">
      <c r="A2400">
        <f>ROW()</f>
        <v>2400</v>
      </c>
      <c r="B2400" t="s">
        <v>1861</v>
      </c>
      <c r="C2400" t="s">
        <v>133</v>
      </c>
    </row>
    <row r="2401" spans="1:3" x14ac:dyDescent="0.25">
      <c r="A2401">
        <f>ROW()</f>
        <v>2401</v>
      </c>
      <c r="B2401" t="s">
        <v>1862</v>
      </c>
      <c r="C2401" t="s">
        <v>56</v>
      </c>
    </row>
    <row r="2402" spans="1:3" x14ac:dyDescent="0.25">
      <c r="A2402">
        <f>ROW()</f>
        <v>2402</v>
      </c>
      <c r="B2402" t="s">
        <v>1863</v>
      </c>
      <c r="C2402" t="s">
        <v>211</v>
      </c>
    </row>
    <row r="2403" spans="1:3" x14ac:dyDescent="0.25">
      <c r="A2403">
        <f>ROW()</f>
        <v>2403</v>
      </c>
      <c r="B2403" t="s">
        <v>1864</v>
      </c>
      <c r="C2403" t="s">
        <v>267</v>
      </c>
    </row>
    <row r="2404" spans="1:3" x14ac:dyDescent="0.25">
      <c r="A2404">
        <f>ROW()</f>
        <v>2404</v>
      </c>
      <c r="B2404" t="s">
        <v>1865</v>
      </c>
      <c r="C2404" t="s">
        <v>66</v>
      </c>
    </row>
    <row r="2405" spans="1:3" x14ac:dyDescent="0.25">
      <c r="A2405">
        <f>ROW()</f>
        <v>2405</v>
      </c>
      <c r="B2405" t="s">
        <v>1866</v>
      </c>
      <c r="C2405" t="s">
        <v>70</v>
      </c>
    </row>
    <row r="2406" spans="1:3" x14ac:dyDescent="0.25">
      <c r="A2406">
        <f>ROW()</f>
        <v>2406</v>
      </c>
      <c r="B2406" t="s">
        <v>1867</v>
      </c>
      <c r="C2406" t="s">
        <v>63</v>
      </c>
    </row>
    <row r="2407" spans="1:3" x14ac:dyDescent="0.25">
      <c r="A2407">
        <f>ROW()</f>
        <v>2407</v>
      </c>
      <c r="B2407" t="s">
        <v>1868</v>
      </c>
      <c r="C2407" t="s">
        <v>157</v>
      </c>
    </row>
    <row r="2408" spans="1:3" x14ac:dyDescent="0.25">
      <c r="A2408">
        <f>ROW()</f>
        <v>2408</v>
      </c>
      <c r="B2408" t="s">
        <v>1869</v>
      </c>
      <c r="C2408" t="s">
        <v>157</v>
      </c>
    </row>
    <row r="2409" spans="1:3" x14ac:dyDescent="0.25">
      <c r="A2409">
        <f>ROW()</f>
        <v>2409</v>
      </c>
      <c r="B2409" t="s">
        <v>1871</v>
      </c>
      <c r="C2409" t="s">
        <v>56</v>
      </c>
    </row>
    <row r="2410" spans="1:3" x14ac:dyDescent="0.25">
      <c r="A2410">
        <f>ROW()</f>
        <v>2410</v>
      </c>
      <c r="B2410" t="s">
        <v>1872</v>
      </c>
      <c r="C2410" t="s">
        <v>318</v>
      </c>
    </row>
    <row r="2411" spans="1:3" x14ac:dyDescent="0.25">
      <c r="A2411">
        <f>ROW()</f>
        <v>2411</v>
      </c>
      <c r="B2411" t="s">
        <v>1873</v>
      </c>
      <c r="C2411" t="s">
        <v>55</v>
      </c>
    </row>
    <row r="2412" spans="1:3" x14ac:dyDescent="0.25">
      <c r="A2412">
        <f>ROW()</f>
        <v>2412</v>
      </c>
      <c r="B2412" t="s">
        <v>1874</v>
      </c>
      <c r="C2412" t="s">
        <v>73</v>
      </c>
    </row>
    <row r="2413" spans="1:3" x14ac:dyDescent="0.25">
      <c r="A2413">
        <f>ROW()</f>
        <v>2413</v>
      </c>
      <c r="B2413" t="s">
        <v>1875</v>
      </c>
      <c r="C2413" t="s">
        <v>124</v>
      </c>
    </row>
    <row r="2414" spans="1:3" x14ac:dyDescent="0.25">
      <c r="A2414">
        <f>ROW()</f>
        <v>2414</v>
      </c>
      <c r="B2414" t="s">
        <v>1876</v>
      </c>
      <c r="C2414" t="s">
        <v>146</v>
      </c>
    </row>
    <row r="2415" spans="1:3" x14ac:dyDescent="0.25">
      <c r="A2415">
        <f>ROW()</f>
        <v>2415</v>
      </c>
      <c r="B2415" t="s">
        <v>1877</v>
      </c>
      <c r="C2415" t="s">
        <v>148</v>
      </c>
    </row>
    <row r="2416" spans="1:3" x14ac:dyDescent="0.25">
      <c r="A2416">
        <f>ROW()</f>
        <v>2416</v>
      </c>
      <c r="B2416" t="s">
        <v>1878</v>
      </c>
      <c r="C2416" t="s">
        <v>105</v>
      </c>
    </row>
    <row r="2417" spans="1:3" x14ac:dyDescent="0.25">
      <c r="A2417">
        <f>ROW()</f>
        <v>2417</v>
      </c>
      <c r="B2417" t="s">
        <v>1879</v>
      </c>
      <c r="C2417" t="s">
        <v>76</v>
      </c>
    </row>
    <row r="2418" spans="1:3" x14ac:dyDescent="0.25">
      <c r="A2418">
        <f>ROW()</f>
        <v>2418</v>
      </c>
      <c r="B2418" t="s">
        <v>1880</v>
      </c>
      <c r="C2418" t="s">
        <v>71</v>
      </c>
    </row>
    <row r="2419" spans="1:3" x14ac:dyDescent="0.25">
      <c r="A2419">
        <f>ROW()</f>
        <v>2419</v>
      </c>
      <c r="B2419" t="s">
        <v>1882</v>
      </c>
      <c r="C2419" t="s">
        <v>227</v>
      </c>
    </row>
    <row r="2420" spans="1:3" x14ac:dyDescent="0.25">
      <c r="A2420">
        <f>ROW()</f>
        <v>2420</v>
      </c>
      <c r="B2420" t="s">
        <v>1893</v>
      </c>
      <c r="C2420" t="s">
        <v>63</v>
      </c>
    </row>
    <row r="2421" spans="1:3" x14ac:dyDescent="0.25">
      <c r="A2421">
        <f>ROW()</f>
        <v>2421</v>
      </c>
      <c r="B2421" t="s">
        <v>1898</v>
      </c>
      <c r="C2421" t="s">
        <v>77</v>
      </c>
    </row>
    <row r="2422" spans="1:3" x14ac:dyDescent="0.25">
      <c r="A2422">
        <f>ROW()</f>
        <v>2422</v>
      </c>
      <c r="B2422" t="s">
        <v>1883</v>
      </c>
      <c r="C2422" t="s">
        <v>111</v>
      </c>
    </row>
    <row r="2423" spans="1:3" x14ac:dyDescent="0.25">
      <c r="A2423">
        <f>ROW()</f>
        <v>2423</v>
      </c>
      <c r="B2423" t="s">
        <v>1884</v>
      </c>
      <c r="C2423" t="s">
        <v>63</v>
      </c>
    </row>
    <row r="2424" spans="1:3" x14ac:dyDescent="0.25">
      <c r="A2424">
        <f>ROW()</f>
        <v>2424</v>
      </c>
      <c r="B2424" t="s">
        <v>1885</v>
      </c>
      <c r="C2424" t="s">
        <v>63</v>
      </c>
    </row>
    <row r="2425" spans="1:3" x14ac:dyDescent="0.25">
      <c r="A2425">
        <f>ROW()</f>
        <v>2425</v>
      </c>
      <c r="B2425" t="s">
        <v>1886</v>
      </c>
      <c r="C2425" t="s">
        <v>139</v>
      </c>
    </row>
    <row r="2426" spans="1:3" x14ac:dyDescent="0.25">
      <c r="A2426">
        <f>ROW()</f>
        <v>2426</v>
      </c>
      <c r="B2426" t="s">
        <v>1887</v>
      </c>
      <c r="C2426" t="s">
        <v>269</v>
      </c>
    </row>
    <row r="2427" spans="1:3" x14ac:dyDescent="0.25">
      <c r="A2427">
        <f>ROW()</f>
        <v>2427</v>
      </c>
      <c r="B2427" t="s">
        <v>1931</v>
      </c>
      <c r="C2427" t="s">
        <v>77</v>
      </c>
    </row>
    <row r="2428" spans="1:3" x14ac:dyDescent="0.25">
      <c r="A2428">
        <f>ROW()</f>
        <v>2428</v>
      </c>
      <c r="B2428" t="s">
        <v>1888</v>
      </c>
      <c r="C2428" t="s">
        <v>121</v>
      </c>
    </row>
    <row r="2429" spans="1:3" x14ac:dyDescent="0.25">
      <c r="A2429">
        <f>ROW()</f>
        <v>2429</v>
      </c>
      <c r="B2429" t="s">
        <v>1889</v>
      </c>
      <c r="C2429" t="s">
        <v>67</v>
      </c>
    </row>
    <row r="2430" spans="1:3" x14ac:dyDescent="0.25">
      <c r="A2430">
        <f>ROW()</f>
        <v>2430</v>
      </c>
      <c r="B2430" t="s">
        <v>1890</v>
      </c>
      <c r="C2430" t="s">
        <v>121</v>
      </c>
    </row>
    <row r="2431" spans="1:3" x14ac:dyDescent="0.25">
      <c r="A2431">
        <f>ROW()</f>
        <v>2431</v>
      </c>
      <c r="B2431" t="s">
        <v>1891</v>
      </c>
      <c r="C2431" t="s">
        <v>56</v>
      </c>
    </row>
    <row r="2432" spans="1:3" x14ac:dyDescent="0.25">
      <c r="A2432">
        <f>ROW()</f>
        <v>2432</v>
      </c>
      <c r="B2432" t="s">
        <v>1892</v>
      </c>
      <c r="C2432" t="s">
        <v>67</v>
      </c>
    </row>
    <row r="2433" spans="1:3" x14ac:dyDescent="0.25">
      <c r="A2433">
        <f>ROW()</f>
        <v>2433</v>
      </c>
      <c r="B2433" t="s">
        <v>1897</v>
      </c>
      <c r="C2433" t="s">
        <v>95</v>
      </c>
    </row>
    <row r="2434" spans="1:3" x14ac:dyDescent="0.25">
      <c r="A2434">
        <f>ROW()</f>
        <v>2434</v>
      </c>
      <c r="B2434" t="s">
        <v>1927</v>
      </c>
      <c r="C2434" t="s">
        <v>285</v>
      </c>
    </row>
    <row r="2435" spans="1:3" x14ac:dyDescent="0.25">
      <c r="A2435">
        <f>ROW()</f>
        <v>2435</v>
      </c>
      <c r="B2435" t="s">
        <v>1894</v>
      </c>
      <c r="C2435" t="s">
        <v>76</v>
      </c>
    </row>
    <row r="2436" spans="1:3" x14ac:dyDescent="0.25">
      <c r="A2436">
        <f>ROW()</f>
        <v>2436</v>
      </c>
      <c r="B2436" t="s">
        <v>1928</v>
      </c>
      <c r="C2436" t="s">
        <v>270</v>
      </c>
    </row>
    <row r="2437" spans="1:3" x14ac:dyDescent="0.25">
      <c r="A2437">
        <f>ROW()</f>
        <v>2437</v>
      </c>
      <c r="B2437" t="s">
        <v>1895</v>
      </c>
      <c r="C2437" t="s">
        <v>184</v>
      </c>
    </row>
    <row r="2438" spans="1:3" x14ac:dyDescent="0.25">
      <c r="A2438">
        <f>ROW()</f>
        <v>2438</v>
      </c>
      <c r="B2438" t="s">
        <v>1806</v>
      </c>
      <c r="C2438" t="s">
        <v>55</v>
      </c>
    </row>
    <row r="2439" spans="1:3" x14ac:dyDescent="0.25">
      <c r="A2439">
        <f>ROW()</f>
        <v>2439</v>
      </c>
      <c r="B2439" t="s">
        <v>2</v>
      </c>
      <c r="C2439" t="s">
        <v>2</v>
      </c>
    </row>
    <row r="2440" spans="1:3" x14ac:dyDescent="0.25">
      <c r="A2440">
        <f>ROW()</f>
        <v>2440</v>
      </c>
      <c r="B2440" t="s">
        <v>2</v>
      </c>
      <c r="C2440" t="s">
        <v>2</v>
      </c>
    </row>
    <row r="2441" spans="1:3" x14ac:dyDescent="0.25">
      <c r="A2441">
        <f>ROW()</f>
        <v>2441</v>
      </c>
      <c r="B2441" t="s">
        <v>326</v>
      </c>
      <c r="C2441" t="s">
        <v>2</v>
      </c>
    </row>
    <row r="2442" spans="1:3" x14ac:dyDescent="0.25">
      <c r="A2442">
        <f>ROW()</f>
        <v>2442</v>
      </c>
      <c r="B2442" t="s">
        <v>2</v>
      </c>
      <c r="C2442" t="s">
        <v>2</v>
      </c>
    </row>
    <row r="2443" spans="1:3" x14ac:dyDescent="0.25">
      <c r="A2443">
        <f>ROW()</f>
        <v>2443</v>
      </c>
      <c r="B2443" t="s">
        <v>3592</v>
      </c>
      <c r="C2443" t="s">
        <v>2</v>
      </c>
    </row>
    <row r="2444" spans="1:3" x14ac:dyDescent="0.25">
      <c r="A2444">
        <f>ROW()</f>
        <v>2444</v>
      </c>
      <c r="B2444" t="s">
        <v>52</v>
      </c>
      <c r="C2444" t="s">
        <v>2</v>
      </c>
    </row>
    <row r="2445" spans="1:3" x14ac:dyDescent="0.25">
      <c r="A2445">
        <f>ROW()</f>
        <v>2445</v>
      </c>
      <c r="B2445" t="s">
        <v>1843</v>
      </c>
      <c r="C2445" t="s">
        <v>327</v>
      </c>
    </row>
    <row r="2446" spans="1:3" x14ac:dyDescent="0.25">
      <c r="A2446">
        <f>ROW()</f>
        <v>2446</v>
      </c>
      <c r="B2446" t="s">
        <v>1844</v>
      </c>
      <c r="C2446" t="s">
        <v>55</v>
      </c>
    </row>
    <row r="2447" spans="1:3" x14ac:dyDescent="0.25">
      <c r="A2447">
        <f>ROW()</f>
        <v>2447</v>
      </c>
      <c r="B2447" t="s">
        <v>1845</v>
      </c>
      <c r="C2447" t="s">
        <v>73</v>
      </c>
    </row>
    <row r="2448" spans="1:3" x14ac:dyDescent="0.25">
      <c r="A2448">
        <f>ROW()</f>
        <v>2448</v>
      </c>
      <c r="B2448" t="s">
        <v>1846</v>
      </c>
      <c r="C2448" t="s">
        <v>163</v>
      </c>
    </row>
    <row r="2449" spans="1:3" x14ac:dyDescent="0.25">
      <c r="A2449">
        <f>ROW()</f>
        <v>2449</v>
      </c>
      <c r="B2449" t="s">
        <v>1847</v>
      </c>
      <c r="C2449" t="s">
        <v>328</v>
      </c>
    </row>
    <row r="2450" spans="1:3" x14ac:dyDescent="0.25">
      <c r="A2450">
        <f>ROW()</f>
        <v>2450</v>
      </c>
      <c r="B2450" t="s">
        <v>1850</v>
      </c>
      <c r="C2450" t="s">
        <v>155</v>
      </c>
    </row>
    <row r="2451" spans="1:3" x14ac:dyDescent="0.25">
      <c r="A2451">
        <f>ROW()</f>
        <v>2451</v>
      </c>
      <c r="B2451" t="s">
        <v>1851</v>
      </c>
      <c r="C2451" t="s">
        <v>56</v>
      </c>
    </row>
    <row r="2452" spans="1:3" x14ac:dyDescent="0.25">
      <c r="A2452">
        <f>ROW()</f>
        <v>2452</v>
      </c>
      <c r="B2452" t="s">
        <v>1852</v>
      </c>
      <c r="C2452" t="s">
        <v>56</v>
      </c>
    </row>
    <row r="2453" spans="1:3" x14ac:dyDescent="0.25">
      <c r="A2453">
        <f>ROW()</f>
        <v>2453</v>
      </c>
      <c r="B2453" t="s">
        <v>1853</v>
      </c>
      <c r="C2453" t="s">
        <v>56</v>
      </c>
    </row>
    <row r="2454" spans="1:3" x14ac:dyDescent="0.25">
      <c r="A2454">
        <f>ROW()</f>
        <v>2454</v>
      </c>
      <c r="B2454" t="s">
        <v>1854</v>
      </c>
      <c r="C2454" t="s">
        <v>329</v>
      </c>
    </row>
    <row r="2455" spans="1:3" x14ac:dyDescent="0.25">
      <c r="A2455">
        <f>ROW()</f>
        <v>2455</v>
      </c>
      <c r="B2455" t="s">
        <v>1858</v>
      </c>
      <c r="C2455" t="s">
        <v>56</v>
      </c>
    </row>
    <row r="2456" spans="1:3" x14ac:dyDescent="0.25">
      <c r="A2456">
        <f>ROW()</f>
        <v>2456</v>
      </c>
      <c r="B2456" t="s">
        <v>1860</v>
      </c>
      <c r="C2456" t="s">
        <v>262</v>
      </c>
    </row>
    <row r="2457" spans="1:3" x14ac:dyDescent="0.25">
      <c r="A2457">
        <f>ROW()</f>
        <v>2457</v>
      </c>
      <c r="B2457" t="s">
        <v>1861</v>
      </c>
      <c r="C2457" t="s">
        <v>108</v>
      </c>
    </row>
    <row r="2458" spans="1:3" x14ac:dyDescent="0.25">
      <c r="A2458">
        <f>ROW()</f>
        <v>2458</v>
      </c>
      <c r="B2458" t="s">
        <v>1862</v>
      </c>
      <c r="C2458" t="s">
        <v>56</v>
      </c>
    </row>
    <row r="2459" spans="1:3" x14ac:dyDescent="0.25">
      <c r="A2459">
        <f>ROW()</f>
        <v>2459</v>
      </c>
      <c r="B2459" t="s">
        <v>1863</v>
      </c>
      <c r="C2459" t="s">
        <v>137</v>
      </c>
    </row>
    <row r="2460" spans="1:3" x14ac:dyDescent="0.25">
      <c r="A2460">
        <f>ROW()</f>
        <v>2460</v>
      </c>
      <c r="B2460" t="s">
        <v>1864</v>
      </c>
      <c r="C2460" t="s">
        <v>330</v>
      </c>
    </row>
    <row r="2461" spans="1:3" x14ac:dyDescent="0.25">
      <c r="A2461">
        <f>ROW()</f>
        <v>2461</v>
      </c>
      <c r="B2461" t="s">
        <v>1865</v>
      </c>
      <c r="C2461" t="s">
        <v>67</v>
      </c>
    </row>
    <row r="2462" spans="1:3" x14ac:dyDescent="0.25">
      <c r="A2462">
        <f>ROW()</f>
        <v>2462</v>
      </c>
      <c r="B2462" t="s">
        <v>1866</v>
      </c>
      <c r="C2462" t="s">
        <v>70</v>
      </c>
    </row>
    <row r="2463" spans="1:3" x14ac:dyDescent="0.25">
      <c r="A2463">
        <f>ROW()</f>
        <v>2463</v>
      </c>
      <c r="B2463" t="s">
        <v>1867</v>
      </c>
      <c r="C2463" t="s">
        <v>67</v>
      </c>
    </row>
    <row r="2464" spans="1:3" x14ac:dyDescent="0.25">
      <c r="A2464">
        <f>ROW()</f>
        <v>2464</v>
      </c>
      <c r="B2464" t="s">
        <v>1868</v>
      </c>
      <c r="C2464" t="s">
        <v>157</v>
      </c>
    </row>
    <row r="2465" spans="1:3" x14ac:dyDescent="0.25">
      <c r="A2465">
        <f>ROW()</f>
        <v>2465</v>
      </c>
      <c r="B2465" t="s">
        <v>1871</v>
      </c>
      <c r="C2465" t="s">
        <v>55</v>
      </c>
    </row>
    <row r="2466" spans="1:3" x14ac:dyDescent="0.25">
      <c r="A2466">
        <f>ROW()</f>
        <v>2466</v>
      </c>
      <c r="B2466" t="s">
        <v>1872</v>
      </c>
      <c r="C2466" t="s">
        <v>573</v>
      </c>
    </row>
    <row r="2467" spans="1:3" x14ac:dyDescent="0.25">
      <c r="A2467">
        <f>ROW()</f>
        <v>2467</v>
      </c>
      <c r="B2467" t="s">
        <v>1873</v>
      </c>
      <c r="C2467" t="s">
        <v>124</v>
      </c>
    </row>
    <row r="2468" spans="1:3" x14ac:dyDescent="0.25">
      <c r="A2468">
        <f>ROW()</f>
        <v>2468</v>
      </c>
      <c r="B2468" t="s">
        <v>1874</v>
      </c>
      <c r="C2468" t="s">
        <v>73</v>
      </c>
    </row>
    <row r="2469" spans="1:3" x14ac:dyDescent="0.25">
      <c r="A2469">
        <f>ROW()</f>
        <v>2469</v>
      </c>
      <c r="B2469" t="s">
        <v>1875</v>
      </c>
      <c r="C2469" t="s">
        <v>285</v>
      </c>
    </row>
    <row r="2470" spans="1:3" x14ac:dyDescent="0.25">
      <c r="A2470">
        <f>ROW()</f>
        <v>2470</v>
      </c>
      <c r="B2470" t="s">
        <v>1876</v>
      </c>
      <c r="C2470" t="s">
        <v>149</v>
      </c>
    </row>
    <row r="2471" spans="1:3" x14ac:dyDescent="0.25">
      <c r="A2471">
        <f>ROW()</f>
        <v>2471</v>
      </c>
      <c r="B2471" t="s">
        <v>1877</v>
      </c>
      <c r="C2471" t="s">
        <v>67</v>
      </c>
    </row>
    <row r="2472" spans="1:3" x14ac:dyDescent="0.25">
      <c r="A2472">
        <f>ROW()</f>
        <v>2472</v>
      </c>
      <c r="B2472" t="s">
        <v>1878</v>
      </c>
      <c r="C2472" t="s">
        <v>67</v>
      </c>
    </row>
    <row r="2473" spans="1:3" x14ac:dyDescent="0.25">
      <c r="A2473">
        <f>ROW()</f>
        <v>2473</v>
      </c>
      <c r="B2473" t="s">
        <v>1879</v>
      </c>
      <c r="C2473" t="s">
        <v>133</v>
      </c>
    </row>
    <row r="2474" spans="1:3" x14ac:dyDescent="0.25">
      <c r="A2474">
        <f>ROW()</f>
        <v>2474</v>
      </c>
      <c r="B2474" t="s">
        <v>1880</v>
      </c>
      <c r="C2474" t="s">
        <v>107</v>
      </c>
    </row>
    <row r="2475" spans="1:3" x14ac:dyDescent="0.25">
      <c r="A2475">
        <f>ROW()</f>
        <v>2475</v>
      </c>
      <c r="B2475" t="s">
        <v>1882</v>
      </c>
      <c r="C2475" t="s">
        <v>331</v>
      </c>
    </row>
    <row r="2476" spans="1:3" x14ac:dyDescent="0.25">
      <c r="A2476">
        <f>ROW()</f>
        <v>2476</v>
      </c>
      <c r="B2476" t="s">
        <v>1893</v>
      </c>
      <c r="C2476" t="s">
        <v>166</v>
      </c>
    </row>
    <row r="2477" spans="1:3" x14ac:dyDescent="0.25">
      <c r="A2477">
        <f>ROW()</f>
        <v>2477</v>
      </c>
      <c r="B2477" t="s">
        <v>1883</v>
      </c>
      <c r="C2477" t="s">
        <v>159</v>
      </c>
    </row>
    <row r="2478" spans="1:3" x14ac:dyDescent="0.25">
      <c r="A2478">
        <f>ROW()</f>
        <v>2478</v>
      </c>
      <c r="B2478" t="s">
        <v>1884</v>
      </c>
      <c r="C2478" t="s">
        <v>139</v>
      </c>
    </row>
    <row r="2479" spans="1:3" x14ac:dyDescent="0.25">
      <c r="A2479">
        <f>ROW()</f>
        <v>2479</v>
      </c>
      <c r="B2479" t="s">
        <v>1885</v>
      </c>
      <c r="C2479" t="s">
        <v>138</v>
      </c>
    </row>
    <row r="2480" spans="1:3" x14ac:dyDescent="0.25">
      <c r="A2480">
        <f>ROW()</f>
        <v>2480</v>
      </c>
      <c r="B2480" t="s">
        <v>1888</v>
      </c>
      <c r="C2480" t="s">
        <v>63</v>
      </c>
    </row>
    <row r="2481" spans="1:3" x14ac:dyDescent="0.25">
      <c r="A2481">
        <f>ROW()</f>
        <v>2481</v>
      </c>
      <c r="B2481" t="s">
        <v>1889</v>
      </c>
      <c r="C2481" t="s">
        <v>56</v>
      </c>
    </row>
    <row r="2482" spans="1:3" x14ac:dyDescent="0.25">
      <c r="A2482">
        <f>ROW()</f>
        <v>2482</v>
      </c>
      <c r="B2482" t="s">
        <v>1890</v>
      </c>
      <c r="C2482" t="s">
        <v>63</v>
      </c>
    </row>
    <row r="2483" spans="1:3" x14ac:dyDescent="0.25">
      <c r="A2483">
        <f>ROW()</f>
        <v>2483</v>
      </c>
      <c r="B2483" t="s">
        <v>1891</v>
      </c>
      <c r="C2483" t="s">
        <v>74</v>
      </c>
    </row>
    <row r="2484" spans="1:3" x14ac:dyDescent="0.25">
      <c r="A2484">
        <f>ROW()</f>
        <v>2484</v>
      </c>
      <c r="B2484" t="s">
        <v>1892</v>
      </c>
      <c r="C2484" t="s">
        <v>63</v>
      </c>
    </row>
    <row r="2485" spans="1:3" x14ac:dyDescent="0.25">
      <c r="A2485">
        <f>ROW()</f>
        <v>2485</v>
      </c>
      <c r="B2485" t="s">
        <v>1897</v>
      </c>
      <c r="C2485" t="s">
        <v>113</v>
      </c>
    </row>
    <row r="2486" spans="1:3" x14ac:dyDescent="0.25">
      <c r="A2486">
        <f>ROW()</f>
        <v>2486</v>
      </c>
      <c r="B2486" t="s">
        <v>1894</v>
      </c>
      <c r="C2486" t="s">
        <v>2491</v>
      </c>
    </row>
    <row r="2487" spans="1:3" x14ac:dyDescent="0.25">
      <c r="A2487">
        <f>ROW()</f>
        <v>2487</v>
      </c>
      <c r="B2487" t="s">
        <v>1895</v>
      </c>
      <c r="C2487" t="s">
        <v>184</v>
      </c>
    </row>
    <row r="2488" spans="1:3" x14ac:dyDescent="0.25">
      <c r="A2488">
        <f>ROW()</f>
        <v>2488</v>
      </c>
      <c r="B2488" t="s">
        <v>1806</v>
      </c>
      <c r="C2488" t="s">
        <v>55</v>
      </c>
    </row>
    <row r="2489" spans="1:3" x14ac:dyDescent="0.25">
      <c r="A2489">
        <f>ROW()</f>
        <v>2489</v>
      </c>
      <c r="B2489" t="s">
        <v>2</v>
      </c>
      <c r="C2489" t="s">
        <v>2</v>
      </c>
    </row>
    <row r="2490" spans="1:3" x14ac:dyDescent="0.25">
      <c r="A2490">
        <f>ROW()</f>
        <v>2490</v>
      </c>
      <c r="B2490" t="s">
        <v>2</v>
      </c>
      <c r="C2490" t="s">
        <v>2</v>
      </c>
    </row>
    <row r="2491" spans="1:3" x14ac:dyDescent="0.25">
      <c r="A2491">
        <f>ROW()</f>
        <v>2491</v>
      </c>
      <c r="B2491" t="s">
        <v>333</v>
      </c>
      <c r="C2491" t="s">
        <v>2</v>
      </c>
    </row>
    <row r="2492" spans="1:3" x14ac:dyDescent="0.25">
      <c r="A2492">
        <f>ROW()</f>
        <v>2492</v>
      </c>
      <c r="B2492" t="s">
        <v>2</v>
      </c>
      <c r="C2492" t="s">
        <v>2</v>
      </c>
    </row>
    <row r="2493" spans="1:3" x14ac:dyDescent="0.25">
      <c r="A2493">
        <f>ROW()</f>
        <v>2493</v>
      </c>
      <c r="B2493" t="s">
        <v>3593</v>
      </c>
      <c r="C2493" t="s">
        <v>2</v>
      </c>
    </row>
    <row r="2494" spans="1:3" x14ac:dyDescent="0.25">
      <c r="A2494">
        <f>ROW()</f>
        <v>2494</v>
      </c>
      <c r="B2494" t="s">
        <v>52</v>
      </c>
      <c r="C2494" t="s">
        <v>2</v>
      </c>
    </row>
    <row r="2495" spans="1:3" x14ac:dyDescent="0.25">
      <c r="A2495">
        <f>ROW()</f>
        <v>2495</v>
      </c>
      <c r="B2495" t="s">
        <v>1843</v>
      </c>
      <c r="C2495" t="s">
        <v>334</v>
      </c>
    </row>
    <row r="2496" spans="1:3" x14ac:dyDescent="0.25">
      <c r="A2496">
        <f>ROW()</f>
        <v>2496</v>
      </c>
      <c r="B2496" t="s">
        <v>1844</v>
      </c>
      <c r="C2496" t="s">
        <v>55</v>
      </c>
    </row>
    <row r="2497" spans="1:3" x14ac:dyDescent="0.25">
      <c r="A2497">
        <f>ROW()</f>
        <v>2497</v>
      </c>
      <c r="B2497" t="s">
        <v>1845</v>
      </c>
      <c r="C2497" t="s">
        <v>81</v>
      </c>
    </row>
    <row r="2498" spans="1:3" x14ac:dyDescent="0.25">
      <c r="A2498">
        <f>ROW()</f>
        <v>2498</v>
      </c>
      <c r="B2498" t="s">
        <v>1846</v>
      </c>
      <c r="C2498" t="s">
        <v>174</v>
      </c>
    </row>
    <row r="2499" spans="1:3" x14ac:dyDescent="0.25">
      <c r="A2499">
        <f>ROW()</f>
        <v>2499</v>
      </c>
      <c r="B2499" t="s">
        <v>1847</v>
      </c>
      <c r="C2499" t="s">
        <v>335</v>
      </c>
    </row>
    <row r="2500" spans="1:3" x14ac:dyDescent="0.25">
      <c r="A2500">
        <f>ROW()</f>
        <v>2500</v>
      </c>
      <c r="B2500" t="s">
        <v>1850</v>
      </c>
      <c r="C2500" t="s">
        <v>61</v>
      </c>
    </row>
    <row r="2501" spans="1:3" x14ac:dyDescent="0.25">
      <c r="A2501">
        <f>ROW()</f>
        <v>2501</v>
      </c>
      <c r="B2501" t="s">
        <v>1851</v>
      </c>
      <c r="C2501" t="s">
        <v>56</v>
      </c>
    </row>
    <row r="2502" spans="1:3" x14ac:dyDescent="0.25">
      <c r="A2502">
        <f>ROW()</f>
        <v>2502</v>
      </c>
      <c r="B2502" t="s">
        <v>1852</v>
      </c>
      <c r="C2502" t="s">
        <v>56</v>
      </c>
    </row>
    <row r="2503" spans="1:3" x14ac:dyDescent="0.25">
      <c r="A2503">
        <f>ROW()</f>
        <v>2503</v>
      </c>
      <c r="B2503" t="s">
        <v>1853</v>
      </c>
      <c r="C2503" t="s">
        <v>56</v>
      </c>
    </row>
    <row r="2504" spans="1:3" x14ac:dyDescent="0.25">
      <c r="A2504">
        <f>ROW()</f>
        <v>2504</v>
      </c>
      <c r="B2504" t="s">
        <v>1854</v>
      </c>
      <c r="C2504" t="s">
        <v>184</v>
      </c>
    </row>
    <row r="2505" spans="1:3" x14ac:dyDescent="0.25">
      <c r="A2505">
        <f>ROW()</f>
        <v>2505</v>
      </c>
      <c r="B2505" t="s">
        <v>1856</v>
      </c>
      <c r="C2505" t="s">
        <v>64</v>
      </c>
    </row>
    <row r="2506" spans="1:3" x14ac:dyDescent="0.25">
      <c r="A2506">
        <f>ROW()</f>
        <v>2506</v>
      </c>
      <c r="B2506" t="s">
        <v>1857</v>
      </c>
      <c r="C2506" t="s">
        <v>65</v>
      </c>
    </row>
    <row r="2507" spans="1:3" x14ac:dyDescent="0.25">
      <c r="A2507">
        <f>ROW()</f>
        <v>2507</v>
      </c>
      <c r="B2507" t="s">
        <v>1858</v>
      </c>
      <c r="C2507" t="s">
        <v>56</v>
      </c>
    </row>
    <row r="2508" spans="1:3" x14ac:dyDescent="0.25">
      <c r="A2508">
        <f>ROW()</f>
        <v>2508</v>
      </c>
      <c r="B2508" t="s">
        <v>1859</v>
      </c>
      <c r="C2508" t="s">
        <v>93</v>
      </c>
    </row>
    <row r="2509" spans="1:3" x14ac:dyDescent="0.25">
      <c r="A2509">
        <f>ROW()</f>
        <v>2509</v>
      </c>
      <c r="B2509" t="s">
        <v>1860</v>
      </c>
      <c r="C2509" t="s">
        <v>56</v>
      </c>
    </row>
    <row r="2510" spans="1:3" x14ac:dyDescent="0.25">
      <c r="A2510">
        <f>ROW()</f>
        <v>2510</v>
      </c>
      <c r="B2510" t="s">
        <v>1865</v>
      </c>
      <c r="C2510" t="s">
        <v>56</v>
      </c>
    </row>
    <row r="2511" spans="1:3" x14ac:dyDescent="0.25">
      <c r="A2511">
        <f>ROW()</f>
        <v>2511</v>
      </c>
      <c r="B2511" t="s">
        <v>1866</v>
      </c>
      <c r="C2511" t="s">
        <v>56</v>
      </c>
    </row>
    <row r="2512" spans="1:3" x14ac:dyDescent="0.25">
      <c r="A2512">
        <f>ROW()</f>
        <v>2512</v>
      </c>
      <c r="B2512" t="s">
        <v>1868</v>
      </c>
      <c r="C2512" t="s">
        <v>176</v>
      </c>
    </row>
    <row r="2513" spans="1:3" x14ac:dyDescent="0.25">
      <c r="A2513">
        <f>ROW()</f>
        <v>2513</v>
      </c>
      <c r="B2513" t="s">
        <v>1904</v>
      </c>
      <c r="C2513" t="s">
        <v>113</v>
      </c>
    </row>
    <row r="2514" spans="1:3" x14ac:dyDescent="0.25">
      <c r="A2514">
        <f>ROW()</f>
        <v>2514</v>
      </c>
      <c r="B2514" t="s">
        <v>1871</v>
      </c>
      <c r="C2514" t="s">
        <v>56</v>
      </c>
    </row>
    <row r="2515" spans="1:3" x14ac:dyDescent="0.25">
      <c r="A2515">
        <f>ROW()</f>
        <v>2515</v>
      </c>
      <c r="B2515" t="s">
        <v>1872</v>
      </c>
      <c r="C2515" t="s">
        <v>177</v>
      </c>
    </row>
    <row r="2516" spans="1:3" x14ac:dyDescent="0.25">
      <c r="A2516">
        <f>ROW()</f>
        <v>2516</v>
      </c>
      <c r="B2516" t="s">
        <v>1873</v>
      </c>
      <c r="C2516" t="s">
        <v>67</v>
      </c>
    </row>
    <row r="2517" spans="1:3" x14ac:dyDescent="0.25">
      <c r="A2517">
        <f>ROW()</f>
        <v>2517</v>
      </c>
      <c r="B2517" t="s">
        <v>1875</v>
      </c>
      <c r="C2517" t="s">
        <v>108</v>
      </c>
    </row>
    <row r="2518" spans="1:3" x14ac:dyDescent="0.25">
      <c r="A2518">
        <f>ROW()</f>
        <v>2518</v>
      </c>
      <c r="B2518" t="s">
        <v>1876</v>
      </c>
      <c r="C2518" t="s">
        <v>133</v>
      </c>
    </row>
    <row r="2519" spans="1:3" x14ac:dyDescent="0.25">
      <c r="A2519">
        <f>ROW()</f>
        <v>2519</v>
      </c>
      <c r="B2519" t="s">
        <v>1877</v>
      </c>
      <c r="C2519" t="s">
        <v>63</v>
      </c>
    </row>
    <row r="2520" spans="1:3" x14ac:dyDescent="0.25">
      <c r="A2520">
        <f>ROW()</f>
        <v>2520</v>
      </c>
      <c r="B2520" t="s">
        <v>1879</v>
      </c>
      <c r="C2520" t="s">
        <v>93</v>
      </c>
    </row>
    <row r="2521" spans="1:3" x14ac:dyDescent="0.25">
      <c r="A2521">
        <f>ROW()</f>
        <v>2521</v>
      </c>
      <c r="B2521" t="s">
        <v>1881</v>
      </c>
      <c r="C2521" t="s">
        <v>56</v>
      </c>
    </row>
    <row r="2522" spans="1:3" x14ac:dyDescent="0.25">
      <c r="A2522">
        <f>ROW()</f>
        <v>2522</v>
      </c>
      <c r="B2522" t="s">
        <v>1882</v>
      </c>
      <c r="C2522" t="s">
        <v>145</v>
      </c>
    </row>
    <row r="2523" spans="1:3" x14ac:dyDescent="0.25">
      <c r="A2523">
        <f>ROW()</f>
        <v>2523</v>
      </c>
      <c r="B2523" t="s">
        <v>1893</v>
      </c>
      <c r="C2523" t="s">
        <v>81</v>
      </c>
    </row>
    <row r="2524" spans="1:3" x14ac:dyDescent="0.25">
      <c r="A2524">
        <f>ROW()</f>
        <v>2524</v>
      </c>
      <c r="B2524" t="s">
        <v>1899</v>
      </c>
      <c r="C2524" t="s">
        <v>107</v>
      </c>
    </row>
    <row r="2525" spans="1:3" x14ac:dyDescent="0.25">
      <c r="A2525">
        <f>ROW()</f>
        <v>2525</v>
      </c>
      <c r="B2525" t="s">
        <v>1883</v>
      </c>
      <c r="C2525" t="s">
        <v>94</v>
      </c>
    </row>
    <row r="2526" spans="1:3" x14ac:dyDescent="0.25">
      <c r="A2526">
        <f>ROW()</f>
        <v>2526</v>
      </c>
      <c r="B2526" t="s">
        <v>1888</v>
      </c>
      <c r="C2526" t="s">
        <v>63</v>
      </c>
    </row>
    <row r="2527" spans="1:3" x14ac:dyDescent="0.25">
      <c r="A2527">
        <f>ROW()</f>
        <v>2527</v>
      </c>
      <c r="B2527" t="s">
        <v>1889</v>
      </c>
      <c r="C2527" t="s">
        <v>82</v>
      </c>
    </row>
    <row r="2528" spans="1:3" x14ac:dyDescent="0.25">
      <c r="A2528">
        <f>ROW()</f>
        <v>2528</v>
      </c>
      <c r="B2528" t="s">
        <v>1890</v>
      </c>
      <c r="C2528" t="s">
        <v>74</v>
      </c>
    </row>
    <row r="2529" spans="1:3" x14ac:dyDescent="0.25">
      <c r="A2529">
        <f>ROW()</f>
        <v>2529</v>
      </c>
      <c r="B2529" t="s">
        <v>1891</v>
      </c>
      <c r="C2529" t="s">
        <v>82</v>
      </c>
    </row>
    <row r="2530" spans="1:3" x14ac:dyDescent="0.25">
      <c r="A2530">
        <f>ROW()</f>
        <v>2530</v>
      </c>
      <c r="B2530" t="s">
        <v>1892</v>
      </c>
      <c r="C2530" t="s">
        <v>63</v>
      </c>
    </row>
    <row r="2531" spans="1:3" x14ac:dyDescent="0.25">
      <c r="A2531">
        <f>ROW()</f>
        <v>2531</v>
      </c>
      <c r="B2531" t="s">
        <v>1806</v>
      </c>
      <c r="C2531" t="s">
        <v>55</v>
      </c>
    </row>
    <row r="2532" spans="1:3" x14ac:dyDescent="0.25">
      <c r="A2532">
        <f>ROW()</f>
        <v>2532</v>
      </c>
      <c r="B2532" t="s">
        <v>2</v>
      </c>
      <c r="C2532" t="s">
        <v>2</v>
      </c>
    </row>
    <row r="2533" spans="1:3" x14ac:dyDescent="0.25">
      <c r="A2533">
        <f>ROW()</f>
        <v>2533</v>
      </c>
      <c r="B2533" t="s">
        <v>2</v>
      </c>
      <c r="C2533" t="s">
        <v>2</v>
      </c>
    </row>
    <row r="2534" spans="1:3" x14ac:dyDescent="0.25">
      <c r="A2534">
        <f>ROW()</f>
        <v>2534</v>
      </c>
      <c r="B2534" t="s">
        <v>336</v>
      </c>
      <c r="C2534" t="s">
        <v>2</v>
      </c>
    </row>
    <row r="2535" spans="1:3" x14ac:dyDescent="0.25">
      <c r="A2535">
        <f>ROW()</f>
        <v>2535</v>
      </c>
      <c r="B2535" t="s">
        <v>2</v>
      </c>
      <c r="C2535" t="s">
        <v>2</v>
      </c>
    </row>
    <row r="2536" spans="1:3" x14ac:dyDescent="0.25">
      <c r="A2536">
        <f>ROW()</f>
        <v>2536</v>
      </c>
      <c r="B2536" t="s">
        <v>3594</v>
      </c>
      <c r="C2536" t="s">
        <v>2</v>
      </c>
    </row>
    <row r="2537" spans="1:3" x14ac:dyDescent="0.25">
      <c r="A2537">
        <f>ROW()</f>
        <v>2537</v>
      </c>
      <c r="B2537" t="s">
        <v>52</v>
      </c>
      <c r="C2537" t="s">
        <v>2</v>
      </c>
    </row>
    <row r="2538" spans="1:3" x14ac:dyDescent="0.25">
      <c r="A2538">
        <f>ROW()</f>
        <v>2538</v>
      </c>
      <c r="B2538" t="s">
        <v>1843</v>
      </c>
      <c r="C2538" t="s">
        <v>337</v>
      </c>
    </row>
    <row r="2539" spans="1:3" x14ac:dyDescent="0.25">
      <c r="A2539">
        <f>ROW()</f>
        <v>2539</v>
      </c>
      <c r="B2539" t="s">
        <v>1844</v>
      </c>
      <c r="C2539" t="s">
        <v>55</v>
      </c>
    </row>
    <row r="2540" spans="1:3" x14ac:dyDescent="0.25">
      <c r="A2540">
        <f>ROW()</f>
        <v>2540</v>
      </c>
      <c r="B2540" t="s">
        <v>1845</v>
      </c>
      <c r="C2540" t="s">
        <v>82</v>
      </c>
    </row>
    <row r="2541" spans="1:3" x14ac:dyDescent="0.25">
      <c r="A2541">
        <f>ROW()</f>
        <v>2541</v>
      </c>
      <c r="B2541" t="s">
        <v>1846</v>
      </c>
      <c r="C2541" t="s">
        <v>181</v>
      </c>
    </row>
    <row r="2542" spans="1:3" x14ac:dyDescent="0.25">
      <c r="A2542">
        <f>ROW()</f>
        <v>2542</v>
      </c>
      <c r="B2542" t="s">
        <v>1847</v>
      </c>
      <c r="C2542" t="s">
        <v>338</v>
      </c>
    </row>
    <row r="2543" spans="1:3" x14ac:dyDescent="0.25">
      <c r="A2543">
        <f>ROW()</f>
        <v>2543</v>
      </c>
      <c r="B2543" t="s">
        <v>1850</v>
      </c>
      <c r="C2543" t="s">
        <v>61</v>
      </c>
    </row>
    <row r="2544" spans="1:3" x14ac:dyDescent="0.25">
      <c r="A2544">
        <f>ROW()</f>
        <v>2544</v>
      </c>
      <c r="B2544" t="s">
        <v>1851</v>
      </c>
      <c r="C2544" t="s">
        <v>56</v>
      </c>
    </row>
    <row r="2545" spans="1:3" x14ac:dyDescent="0.25">
      <c r="A2545">
        <f>ROW()</f>
        <v>2545</v>
      </c>
      <c r="B2545" t="s">
        <v>1852</v>
      </c>
      <c r="C2545" t="s">
        <v>56</v>
      </c>
    </row>
    <row r="2546" spans="1:3" x14ac:dyDescent="0.25">
      <c r="A2546">
        <f>ROW()</f>
        <v>2546</v>
      </c>
      <c r="B2546" t="s">
        <v>1853</v>
      </c>
      <c r="C2546" t="s">
        <v>56</v>
      </c>
    </row>
    <row r="2547" spans="1:3" x14ac:dyDescent="0.25">
      <c r="A2547">
        <f>ROW()</f>
        <v>2547</v>
      </c>
      <c r="B2547" t="s">
        <v>1854</v>
      </c>
      <c r="C2547" t="s">
        <v>339</v>
      </c>
    </row>
    <row r="2548" spans="1:3" x14ac:dyDescent="0.25">
      <c r="A2548">
        <f>ROW()</f>
        <v>2548</v>
      </c>
      <c r="B2548" t="s">
        <v>1855</v>
      </c>
      <c r="C2548" t="s">
        <v>65</v>
      </c>
    </row>
    <row r="2549" spans="1:3" x14ac:dyDescent="0.25">
      <c r="A2549">
        <f>ROW()</f>
        <v>2549</v>
      </c>
      <c r="B2549" t="s">
        <v>1856</v>
      </c>
      <c r="C2549" t="s">
        <v>64</v>
      </c>
    </row>
    <row r="2550" spans="1:3" x14ac:dyDescent="0.25">
      <c r="A2550">
        <f>ROW()</f>
        <v>2550</v>
      </c>
      <c r="B2550" t="s">
        <v>1857</v>
      </c>
      <c r="C2550" t="s">
        <v>65</v>
      </c>
    </row>
    <row r="2551" spans="1:3" x14ac:dyDescent="0.25">
      <c r="A2551">
        <f>ROW()</f>
        <v>2551</v>
      </c>
      <c r="B2551" t="s">
        <v>1858</v>
      </c>
      <c r="C2551" t="s">
        <v>56</v>
      </c>
    </row>
    <row r="2552" spans="1:3" x14ac:dyDescent="0.25">
      <c r="A2552">
        <f>ROW()</f>
        <v>2552</v>
      </c>
      <c r="B2552" t="s">
        <v>1859</v>
      </c>
      <c r="C2552" t="s">
        <v>56</v>
      </c>
    </row>
    <row r="2553" spans="1:3" x14ac:dyDescent="0.25">
      <c r="A2553">
        <f>ROW()</f>
        <v>2553</v>
      </c>
      <c r="B2553" t="s">
        <v>1860</v>
      </c>
      <c r="C2553" t="s">
        <v>121</v>
      </c>
    </row>
    <row r="2554" spans="1:3" x14ac:dyDescent="0.25">
      <c r="A2554">
        <f>ROW()</f>
        <v>2554</v>
      </c>
      <c r="B2554" t="s">
        <v>1865</v>
      </c>
      <c r="C2554" t="s">
        <v>63</v>
      </c>
    </row>
    <row r="2555" spans="1:3" x14ac:dyDescent="0.25">
      <c r="A2555">
        <f>ROW()</f>
        <v>2555</v>
      </c>
      <c r="B2555" t="s">
        <v>1866</v>
      </c>
      <c r="C2555" t="s">
        <v>55</v>
      </c>
    </row>
    <row r="2556" spans="1:3" x14ac:dyDescent="0.25">
      <c r="A2556">
        <f>ROW()</f>
        <v>2556</v>
      </c>
      <c r="B2556" t="s">
        <v>1867</v>
      </c>
      <c r="C2556" t="s">
        <v>56</v>
      </c>
    </row>
    <row r="2557" spans="1:3" x14ac:dyDescent="0.25">
      <c r="A2557">
        <f>ROW()</f>
        <v>2557</v>
      </c>
      <c r="B2557" t="s">
        <v>1904</v>
      </c>
      <c r="C2557" t="s">
        <v>93</v>
      </c>
    </row>
    <row r="2558" spans="1:3" x14ac:dyDescent="0.25">
      <c r="A2558">
        <f>ROW()</f>
        <v>2558</v>
      </c>
      <c r="B2558" t="s">
        <v>1868</v>
      </c>
      <c r="C2558" t="s">
        <v>176</v>
      </c>
    </row>
    <row r="2559" spans="1:3" x14ac:dyDescent="0.25">
      <c r="A2559">
        <f>ROW()</f>
        <v>2559</v>
      </c>
      <c r="B2559" t="s">
        <v>1869</v>
      </c>
      <c r="C2559" t="s">
        <v>176</v>
      </c>
    </row>
    <row r="2560" spans="1:3" x14ac:dyDescent="0.25">
      <c r="A2560">
        <f>ROW()</f>
        <v>2560</v>
      </c>
      <c r="B2560" t="s">
        <v>1870</v>
      </c>
      <c r="C2560" t="s">
        <v>71</v>
      </c>
    </row>
    <row r="2561" spans="1:3" x14ac:dyDescent="0.25">
      <c r="A2561">
        <f>ROW()</f>
        <v>2561</v>
      </c>
      <c r="B2561" t="s">
        <v>1871</v>
      </c>
      <c r="C2561" t="s">
        <v>56</v>
      </c>
    </row>
    <row r="2562" spans="1:3" x14ac:dyDescent="0.25">
      <c r="A2562">
        <f>ROW()</f>
        <v>2562</v>
      </c>
      <c r="B2562" t="s">
        <v>1905</v>
      </c>
      <c r="C2562" t="s">
        <v>56</v>
      </c>
    </row>
    <row r="2563" spans="1:3" x14ac:dyDescent="0.25">
      <c r="A2563">
        <f>ROW()</f>
        <v>2563</v>
      </c>
      <c r="B2563" t="s">
        <v>1906</v>
      </c>
      <c r="C2563" t="s">
        <v>186</v>
      </c>
    </row>
    <row r="2564" spans="1:3" x14ac:dyDescent="0.25">
      <c r="A2564">
        <f>ROW()</f>
        <v>2564</v>
      </c>
      <c r="B2564" t="s">
        <v>1872</v>
      </c>
      <c r="C2564" t="s">
        <v>187</v>
      </c>
    </row>
    <row r="2565" spans="1:3" x14ac:dyDescent="0.25">
      <c r="A2565">
        <f>ROW()</f>
        <v>2565</v>
      </c>
      <c r="B2565" t="s">
        <v>1907</v>
      </c>
      <c r="C2565" t="s">
        <v>84</v>
      </c>
    </row>
    <row r="2566" spans="1:3" x14ac:dyDescent="0.25">
      <c r="A2566">
        <f>ROW()</f>
        <v>2566</v>
      </c>
      <c r="B2566" t="s">
        <v>1873</v>
      </c>
      <c r="C2566" t="s">
        <v>66</v>
      </c>
    </row>
    <row r="2567" spans="1:3" x14ac:dyDescent="0.25">
      <c r="A2567">
        <f>ROW()</f>
        <v>2567</v>
      </c>
      <c r="B2567" t="s">
        <v>1875</v>
      </c>
      <c r="C2567" t="s">
        <v>133</v>
      </c>
    </row>
    <row r="2568" spans="1:3" x14ac:dyDescent="0.25">
      <c r="A2568">
        <f>ROW()</f>
        <v>2568</v>
      </c>
      <c r="B2568" t="s">
        <v>1876</v>
      </c>
      <c r="C2568" t="s">
        <v>77</v>
      </c>
    </row>
    <row r="2569" spans="1:3" x14ac:dyDescent="0.25">
      <c r="A2569">
        <f>ROW()</f>
        <v>2569</v>
      </c>
      <c r="B2569" t="s">
        <v>1909</v>
      </c>
      <c r="C2569" t="s">
        <v>108</v>
      </c>
    </row>
    <row r="2570" spans="1:3" x14ac:dyDescent="0.25">
      <c r="A2570">
        <f>ROW()</f>
        <v>2570</v>
      </c>
      <c r="B2570" t="s">
        <v>1910</v>
      </c>
      <c r="C2570" t="s">
        <v>133</v>
      </c>
    </row>
    <row r="2571" spans="1:3" x14ac:dyDescent="0.25">
      <c r="A2571">
        <f>ROW()</f>
        <v>2571</v>
      </c>
      <c r="B2571" t="s">
        <v>1911</v>
      </c>
      <c r="C2571" t="s">
        <v>63</v>
      </c>
    </row>
    <row r="2572" spans="1:3" x14ac:dyDescent="0.25">
      <c r="A2572">
        <f>ROW()</f>
        <v>2572</v>
      </c>
      <c r="B2572" t="s">
        <v>1877</v>
      </c>
      <c r="C2572" t="s">
        <v>55</v>
      </c>
    </row>
    <row r="2573" spans="1:3" x14ac:dyDescent="0.25">
      <c r="A2573">
        <f>ROW()</f>
        <v>2573</v>
      </c>
      <c r="B2573" t="s">
        <v>1912</v>
      </c>
      <c r="C2573" t="s">
        <v>95</v>
      </c>
    </row>
    <row r="2574" spans="1:3" x14ac:dyDescent="0.25">
      <c r="A2574">
        <f>ROW()</f>
        <v>2574</v>
      </c>
      <c r="B2574" t="s">
        <v>1879</v>
      </c>
      <c r="C2574" t="s">
        <v>93</v>
      </c>
    </row>
    <row r="2575" spans="1:3" x14ac:dyDescent="0.25">
      <c r="A2575">
        <f>ROW()</f>
        <v>2575</v>
      </c>
      <c r="B2575" t="s">
        <v>1881</v>
      </c>
      <c r="C2575" t="s">
        <v>56</v>
      </c>
    </row>
    <row r="2576" spans="1:3" x14ac:dyDescent="0.25">
      <c r="A2576">
        <f>ROW()</f>
        <v>2576</v>
      </c>
      <c r="B2576" t="s">
        <v>1917</v>
      </c>
      <c r="C2576" t="s">
        <v>65</v>
      </c>
    </row>
    <row r="2577" spans="1:3" x14ac:dyDescent="0.25">
      <c r="A2577">
        <f>ROW()</f>
        <v>2577</v>
      </c>
      <c r="B2577" t="s">
        <v>1882</v>
      </c>
      <c r="C2577" t="s">
        <v>185</v>
      </c>
    </row>
    <row r="2578" spans="1:3" x14ac:dyDescent="0.25">
      <c r="A2578">
        <f>ROW()</f>
        <v>2578</v>
      </c>
      <c r="B2578" t="s">
        <v>1913</v>
      </c>
      <c r="C2578" t="s">
        <v>185</v>
      </c>
    </row>
    <row r="2579" spans="1:3" x14ac:dyDescent="0.25">
      <c r="A2579">
        <f>ROW()</f>
        <v>2579</v>
      </c>
      <c r="B2579" t="s">
        <v>1893</v>
      </c>
      <c r="C2579" t="s">
        <v>83</v>
      </c>
    </row>
    <row r="2580" spans="1:3" x14ac:dyDescent="0.25">
      <c r="A2580">
        <f>ROW()</f>
        <v>2580</v>
      </c>
      <c r="B2580" t="s">
        <v>1914</v>
      </c>
      <c r="C2580" t="s">
        <v>189</v>
      </c>
    </row>
    <row r="2581" spans="1:3" x14ac:dyDescent="0.25">
      <c r="A2581">
        <f>ROW()</f>
        <v>2581</v>
      </c>
      <c r="B2581" t="s">
        <v>1915</v>
      </c>
      <c r="C2581" t="s">
        <v>94</v>
      </c>
    </row>
    <row r="2582" spans="1:3" x14ac:dyDescent="0.25">
      <c r="A2582">
        <f>ROW()</f>
        <v>2582</v>
      </c>
      <c r="B2582" t="s">
        <v>1883</v>
      </c>
      <c r="C2582" t="s">
        <v>79</v>
      </c>
    </row>
    <row r="2583" spans="1:3" x14ac:dyDescent="0.25">
      <c r="A2583">
        <f>ROW()</f>
        <v>2583</v>
      </c>
      <c r="B2583" t="s">
        <v>1888</v>
      </c>
      <c r="C2583" t="s">
        <v>80</v>
      </c>
    </row>
    <row r="2584" spans="1:3" x14ac:dyDescent="0.25">
      <c r="A2584">
        <f>ROW()</f>
        <v>2584</v>
      </c>
      <c r="B2584" t="s">
        <v>1889</v>
      </c>
      <c r="C2584" t="s">
        <v>80</v>
      </c>
    </row>
    <row r="2585" spans="1:3" x14ac:dyDescent="0.25">
      <c r="A2585">
        <f>ROW()</f>
        <v>2585</v>
      </c>
      <c r="B2585" t="s">
        <v>1890</v>
      </c>
      <c r="C2585" t="s">
        <v>74</v>
      </c>
    </row>
    <row r="2586" spans="1:3" x14ac:dyDescent="0.25">
      <c r="A2586">
        <f>ROW()</f>
        <v>2586</v>
      </c>
      <c r="B2586" t="s">
        <v>1891</v>
      </c>
      <c r="C2586" t="s">
        <v>70</v>
      </c>
    </row>
    <row r="2587" spans="1:3" x14ac:dyDescent="0.25">
      <c r="A2587">
        <f>ROW()</f>
        <v>2587</v>
      </c>
      <c r="B2587" t="s">
        <v>1892</v>
      </c>
      <c r="C2587" t="s">
        <v>63</v>
      </c>
    </row>
    <row r="2588" spans="1:3" x14ac:dyDescent="0.25">
      <c r="A2588">
        <f>ROW()</f>
        <v>2588</v>
      </c>
      <c r="B2588" t="s">
        <v>1899</v>
      </c>
      <c r="C2588" t="s">
        <v>107</v>
      </c>
    </row>
    <row r="2589" spans="1:3" x14ac:dyDescent="0.25">
      <c r="A2589">
        <f>ROW()</f>
        <v>2589</v>
      </c>
      <c r="B2589" t="s">
        <v>1806</v>
      </c>
      <c r="C2589" t="s">
        <v>55</v>
      </c>
    </row>
    <row r="2590" spans="1:3" x14ac:dyDescent="0.25">
      <c r="A2590">
        <f>ROW()</f>
        <v>2590</v>
      </c>
      <c r="B2590" t="s">
        <v>2</v>
      </c>
      <c r="C2590" t="s">
        <v>2</v>
      </c>
    </row>
    <row r="2591" spans="1:3" x14ac:dyDescent="0.25">
      <c r="A2591">
        <f>ROW()</f>
        <v>2591</v>
      </c>
      <c r="B2591" t="s">
        <v>2</v>
      </c>
      <c r="C2591" t="s">
        <v>2</v>
      </c>
    </row>
    <row r="2592" spans="1:3" x14ac:dyDescent="0.25">
      <c r="A2592">
        <f>ROW()</f>
        <v>2592</v>
      </c>
      <c r="B2592" t="s">
        <v>3509</v>
      </c>
      <c r="C2592" t="s">
        <v>2</v>
      </c>
    </row>
    <row r="2593" spans="1:3" x14ac:dyDescent="0.25">
      <c r="A2593">
        <f>ROW()</f>
        <v>2593</v>
      </c>
      <c r="B2593" t="s">
        <v>2</v>
      </c>
      <c r="C2593" t="s">
        <v>2</v>
      </c>
    </row>
    <row r="2594" spans="1:3" x14ac:dyDescent="0.25">
      <c r="A2594">
        <f>ROW()</f>
        <v>2594</v>
      </c>
      <c r="B2594" t="s">
        <v>3595</v>
      </c>
      <c r="C2594" t="s">
        <v>2</v>
      </c>
    </row>
    <row r="2595" spans="1:3" x14ac:dyDescent="0.25">
      <c r="A2595">
        <f>ROW()</f>
        <v>2595</v>
      </c>
      <c r="B2595" t="s">
        <v>52</v>
      </c>
      <c r="C2595" t="s">
        <v>2</v>
      </c>
    </row>
    <row r="2596" spans="1:3" x14ac:dyDescent="0.25">
      <c r="A2596">
        <f>ROW()</f>
        <v>2596</v>
      </c>
      <c r="B2596" t="s">
        <v>1843</v>
      </c>
      <c r="C2596" t="s">
        <v>3510</v>
      </c>
    </row>
    <row r="2597" spans="1:3" x14ac:dyDescent="0.25">
      <c r="A2597">
        <f>ROW()</f>
        <v>2597</v>
      </c>
      <c r="B2597" t="s">
        <v>1844</v>
      </c>
      <c r="C2597" t="s">
        <v>55</v>
      </c>
    </row>
    <row r="2598" spans="1:3" x14ac:dyDescent="0.25">
      <c r="A2598">
        <f>ROW()</f>
        <v>2598</v>
      </c>
      <c r="B2598" t="s">
        <v>1845</v>
      </c>
      <c r="C2598" t="s">
        <v>76</v>
      </c>
    </row>
    <row r="2599" spans="1:3" x14ac:dyDescent="0.25">
      <c r="A2599">
        <f>ROW()</f>
        <v>2599</v>
      </c>
      <c r="B2599" t="s">
        <v>1846</v>
      </c>
      <c r="C2599" t="s">
        <v>276</v>
      </c>
    </row>
    <row r="2600" spans="1:3" x14ac:dyDescent="0.25">
      <c r="A2600">
        <f>ROW()</f>
        <v>2600</v>
      </c>
      <c r="B2600" t="s">
        <v>1847</v>
      </c>
      <c r="C2600" t="s">
        <v>340</v>
      </c>
    </row>
    <row r="2601" spans="1:3" x14ac:dyDescent="0.25">
      <c r="A2601">
        <f>ROW()</f>
        <v>2601</v>
      </c>
      <c r="B2601" t="s">
        <v>1850</v>
      </c>
      <c r="C2601" t="s">
        <v>102</v>
      </c>
    </row>
    <row r="2602" spans="1:3" x14ac:dyDescent="0.25">
      <c r="A2602">
        <f>ROW()</f>
        <v>2602</v>
      </c>
      <c r="B2602" t="s">
        <v>1851</v>
      </c>
      <c r="C2602" t="s">
        <v>56</v>
      </c>
    </row>
    <row r="2603" spans="1:3" x14ac:dyDescent="0.25">
      <c r="A2603">
        <f>ROW()</f>
        <v>2603</v>
      </c>
      <c r="B2603" t="s">
        <v>1852</v>
      </c>
      <c r="C2603" t="s">
        <v>56</v>
      </c>
    </row>
    <row r="2604" spans="1:3" x14ac:dyDescent="0.25">
      <c r="A2604">
        <f>ROW()</f>
        <v>2604</v>
      </c>
      <c r="B2604" t="s">
        <v>1853</v>
      </c>
      <c r="C2604" t="s">
        <v>56</v>
      </c>
    </row>
    <row r="2605" spans="1:3" x14ac:dyDescent="0.25">
      <c r="A2605">
        <f>ROW()</f>
        <v>2605</v>
      </c>
      <c r="B2605" t="s">
        <v>1854</v>
      </c>
      <c r="C2605" t="s">
        <v>341</v>
      </c>
    </row>
    <row r="2606" spans="1:3" x14ac:dyDescent="0.25">
      <c r="A2606">
        <f>ROW()</f>
        <v>2606</v>
      </c>
      <c r="B2606" t="s">
        <v>1856</v>
      </c>
      <c r="C2606" t="s">
        <v>64</v>
      </c>
    </row>
    <row r="2607" spans="1:3" x14ac:dyDescent="0.25">
      <c r="A2607">
        <f>ROW()</f>
        <v>2607</v>
      </c>
      <c r="B2607" t="s">
        <v>1857</v>
      </c>
      <c r="C2607" t="s">
        <v>65</v>
      </c>
    </row>
    <row r="2608" spans="1:3" x14ac:dyDescent="0.25">
      <c r="A2608">
        <f>ROW()</f>
        <v>2608</v>
      </c>
      <c r="B2608" t="s">
        <v>1858</v>
      </c>
      <c r="C2608" t="s">
        <v>55</v>
      </c>
    </row>
    <row r="2609" spans="1:3" x14ac:dyDescent="0.25">
      <c r="A2609">
        <f>ROW()</f>
        <v>2609</v>
      </c>
      <c r="B2609" t="s">
        <v>1859</v>
      </c>
      <c r="C2609" t="s">
        <v>56</v>
      </c>
    </row>
    <row r="2610" spans="1:3" x14ac:dyDescent="0.25">
      <c r="A2610">
        <f>ROW()</f>
        <v>2610</v>
      </c>
      <c r="B2610" t="s">
        <v>1860</v>
      </c>
      <c r="C2610" t="s">
        <v>105</v>
      </c>
    </row>
    <row r="2611" spans="1:3" x14ac:dyDescent="0.25">
      <c r="A2611">
        <f>ROW()</f>
        <v>2611</v>
      </c>
      <c r="B2611" t="s">
        <v>1865</v>
      </c>
      <c r="C2611" t="s">
        <v>121</v>
      </c>
    </row>
    <row r="2612" spans="1:3" x14ac:dyDescent="0.25">
      <c r="A2612">
        <f>ROW()</f>
        <v>2612</v>
      </c>
      <c r="B2612" t="s">
        <v>1866</v>
      </c>
      <c r="C2612" t="s">
        <v>56</v>
      </c>
    </row>
    <row r="2613" spans="1:3" x14ac:dyDescent="0.25">
      <c r="A2613">
        <f>ROW()</f>
        <v>2613</v>
      </c>
      <c r="B2613" t="s">
        <v>1867</v>
      </c>
      <c r="C2613" t="s">
        <v>56</v>
      </c>
    </row>
    <row r="2614" spans="1:3" x14ac:dyDescent="0.25">
      <c r="A2614">
        <f>ROW()</f>
        <v>2614</v>
      </c>
      <c r="B2614" t="s">
        <v>1868</v>
      </c>
      <c r="C2614" t="s">
        <v>176</v>
      </c>
    </row>
    <row r="2615" spans="1:3" x14ac:dyDescent="0.25">
      <c r="A2615">
        <f>ROW()</f>
        <v>2615</v>
      </c>
      <c r="B2615" t="s">
        <v>1904</v>
      </c>
      <c r="C2615" t="s">
        <v>107</v>
      </c>
    </row>
    <row r="2616" spans="1:3" x14ac:dyDescent="0.25">
      <c r="A2616">
        <f>ROW()</f>
        <v>2616</v>
      </c>
      <c r="B2616" t="s">
        <v>1869</v>
      </c>
      <c r="C2616" t="s">
        <v>176</v>
      </c>
    </row>
    <row r="2617" spans="1:3" x14ac:dyDescent="0.25">
      <c r="A2617">
        <f>ROW()</f>
        <v>2617</v>
      </c>
      <c r="B2617" t="s">
        <v>1870</v>
      </c>
      <c r="C2617" t="s">
        <v>71</v>
      </c>
    </row>
    <row r="2618" spans="1:3" x14ac:dyDescent="0.25">
      <c r="A2618">
        <f>ROW()</f>
        <v>2618</v>
      </c>
      <c r="B2618" t="s">
        <v>1871</v>
      </c>
      <c r="C2618" t="s">
        <v>56</v>
      </c>
    </row>
    <row r="2619" spans="1:3" x14ac:dyDescent="0.25">
      <c r="A2619">
        <f>ROW()</f>
        <v>2619</v>
      </c>
      <c r="B2619" t="s">
        <v>1872</v>
      </c>
      <c r="C2619" t="s">
        <v>186</v>
      </c>
    </row>
    <row r="2620" spans="1:3" x14ac:dyDescent="0.25">
      <c r="A2620">
        <f>ROW()</f>
        <v>2620</v>
      </c>
      <c r="B2620" t="s">
        <v>1873</v>
      </c>
      <c r="C2620" t="s">
        <v>84</v>
      </c>
    </row>
    <row r="2621" spans="1:3" x14ac:dyDescent="0.25">
      <c r="A2621">
        <f>ROW()</f>
        <v>2621</v>
      </c>
      <c r="B2621" t="s">
        <v>1875</v>
      </c>
      <c r="C2621" t="s">
        <v>108</v>
      </c>
    </row>
    <row r="2622" spans="1:3" x14ac:dyDescent="0.25">
      <c r="A2622">
        <f>ROW()</f>
        <v>2622</v>
      </c>
      <c r="B2622" t="s">
        <v>1876</v>
      </c>
      <c r="C2622" t="s">
        <v>133</v>
      </c>
    </row>
    <row r="2623" spans="1:3" x14ac:dyDescent="0.25">
      <c r="A2623">
        <f>ROW()</f>
        <v>2623</v>
      </c>
      <c r="B2623" t="s">
        <v>1877</v>
      </c>
      <c r="C2623" t="s">
        <v>55</v>
      </c>
    </row>
    <row r="2624" spans="1:3" x14ac:dyDescent="0.25">
      <c r="A2624">
        <f>ROW()</f>
        <v>2624</v>
      </c>
      <c r="B2624" t="s">
        <v>1879</v>
      </c>
      <c r="C2624" t="s">
        <v>108</v>
      </c>
    </row>
    <row r="2625" spans="1:3" x14ac:dyDescent="0.25">
      <c r="A2625">
        <f>ROW()</f>
        <v>2625</v>
      </c>
      <c r="B2625" t="s">
        <v>1881</v>
      </c>
      <c r="C2625" t="s">
        <v>65</v>
      </c>
    </row>
    <row r="2626" spans="1:3" x14ac:dyDescent="0.25">
      <c r="A2626">
        <f>ROW()</f>
        <v>2626</v>
      </c>
      <c r="B2626" t="s">
        <v>1882</v>
      </c>
      <c r="C2626" t="s">
        <v>240</v>
      </c>
    </row>
    <row r="2627" spans="1:3" x14ac:dyDescent="0.25">
      <c r="A2627">
        <f>ROW()</f>
        <v>2627</v>
      </c>
      <c r="B2627" t="s">
        <v>1893</v>
      </c>
      <c r="C2627" t="s">
        <v>228</v>
      </c>
    </row>
    <row r="2628" spans="1:3" x14ac:dyDescent="0.25">
      <c r="A2628">
        <f>ROW()</f>
        <v>2628</v>
      </c>
      <c r="B2628" t="s">
        <v>1883</v>
      </c>
      <c r="C2628" t="s">
        <v>111</v>
      </c>
    </row>
    <row r="2629" spans="1:3" x14ac:dyDescent="0.25">
      <c r="A2629">
        <f>ROW()</f>
        <v>2629</v>
      </c>
      <c r="B2629" t="s">
        <v>1884</v>
      </c>
      <c r="C2629" t="s">
        <v>66</v>
      </c>
    </row>
    <row r="2630" spans="1:3" x14ac:dyDescent="0.25">
      <c r="A2630">
        <f>ROW()</f>
        <v>2630</v>
      </c>
      <c r="B2630" t="s">
        <v>1885</v>
      </c>
      <c r="C2630" t="s">
        <v>121</v>
      </c>
    </row>
    <row r="2631" spans="1:3" x14ac:dyDescent="0.25">
      <c r="A2631">
        <f>ROW()</f>
        <v>2631</v>
      </c>
      <c r="B2631" t="s">
        <v>1886</v>
      </c>
      <c r="C2631" t="s">
        <v>121</v>
      </c>
    </row>
    <row r="2632" spans="1:3" x14ac:dyDescent="0.25">
      <c r="A2632">
        <f>ROW()</f>
        <v>2632</v>
      </c>
      <c r="B2632" t="s">
        <v>1887</v>
      </c>
      <c r="C2632" t="s">
        <v>121</v>
      </c>
    </row>
    <row r="2633" spans="1:3" x14ac:dyDescent="0.25">
      <c r="A2633">
        <f>ROW()</f>
        <v>2633</v>
      </c>
      <c r="B2633" t="s">
        <v>1888</v>
      </c>
      <c r="C2633" t="s">
        <v>63</v>
      </c>
    </row>
    <row r="2634" spans="1:3" x14ac:dyDescent="0.25">
      <c r="A2634">
        <f>ROW()</f>
        <v>2634</v>
      </c>
      <c r="B2634" t="s">
        <v>1889</v>
      </c>
      <c r="C2634" t="s">
        <v>74</v>
      </c>
    </row>
    <row r="2635" spans="1:3" x14ac:dyDescent="0.25">
      <c r="A2635">
        <f>ROW()</f>
        <v>2635</v>
      </c>
      <c r="B2635" t="s">
        <v>1890</v>
      </c>
      <c r="C2635" t="s">
        <v>70</v>
      </c>
    </row>
    <row r="2636" spans="1:3" x14ac:dyDescent="0.25">
      <c r="A2636">
        <f>ROW()</f>
        <v>2636</v>
      </c>
      <c r="B2636" t="s">
        <v>1891</v>
      </c>
      <c r="C2636" t="s">
        <v>74</v>
      </c>
    </row>
    <row r="2637" spans="1:3" x14ac:dyDescent="0.25">
      <c r="A2637">
        <f>ROW()</f>
        <v>2637</v>
      </c>
      <c r="B2637" t="s">
        <v>1892</v>
      </c>
      <c r="C2637" t="s">
        <v>63</v>
      </c>
    </row>
    <row r="2638" spans="1:3" x14ac:dyDescent="0.25">
      <c r="A2638">
        <f>ROW()</f>
        <v>2638</v>
      </c>
      <c r="B2638" t="s">
        <v>1806</v>
      </c>
      <c r="C2638" t="s">
        <v>55</v>
      </c>
    </row>
    <row r="2639" spans="1:3" x14ac:dyDescent="0.25">
      <c r="A2639">
        <f>ROW()</f>
        <v>2639</v>
      </c>
      <c r="B2639" t="s">
        <v>2</v>
      </c>
      <c r="C2639" t="s">
        <v>2</v>
      </c>
    </row>
    <row r="2640" spans="1:3" x14ac:dyDescent="0.25">
      <c r="A2640">
        <f>ROW()</f>
        <v>2640</v>
      </c>
      <c r="B2640" t="s">
        <v>2</v>
      </c>
      <c r="C2640" t="s">
        <v>2</v>
      </c>
    </row>
    <row r="2641" spans="1:3" x14ac:dyDescent="0.25">
      <c r="A2641">
        <f>ROW()</f>
        <v>2641</v>
      </c>
      <c r="B2641" t="s">
        <v>342</v>
      </c>
      <c r="C2641" t="s">
        <v>2</v>
      </c>
    </row>
    <row r="2642" spans="1:3" x14ac:dyDescent="0.25">
      <c r="A2642">
        <f>ROW()</f>
        <v>2642</v>
      </c>
      <c r="B2642" t="s">
        <v>2</v>
      </c>
      <c r="C2642" t="s">
        <v>2</v>
      </c>
    </row>
    <row r="2643" spans="1:3" x14ac:dyDescent="0.25">
      <c r="A2643">
        <f>ROW()</f>
        <v>2643</v>
      </c>
      <c r="B2643" t="s">
        <v>3596</v>
      </c>
      <c r="C2643" t="s">
        <v>2</v>
      </c>
    </row>
    <row r="2644" spans="1:3" x14ac:dyDescent="0.25">
      <c r="A2644">
        <f>ROW()</f>
        <v>2644</v>
      </c>
      <c r="B2644" t="s">
        <v>52</v>
      </c>
      <c r="C2644" t="s">
        <v>2</v>
      </c>
    </row>
    <row r="2645" spans="1:3" x14ac:dyDescent="0.25">
      <c r="A2645">
        <f>ROW()</f>
        <v>2645</v>
      </c>
      <c r="B2645" t="s">
        <v>1843</v>
      </c>
      <c r="C2645" t="s">
        <v>343</v>
      </c>
    </row>
    <row r="2646" spans="1:3" x14ac:dyDescent="0.25">
      <c r="A2646">
        <f>ROW()</f>
        <v>2646</v>
      </c>
      <c r="B2646" t="s">
        <v>1844</v>
      </c>
      <c r="C2646" t="s">
        <v>55</v>
      </c>
    </row>
    <row r="2647" spans="1:3" x14ac:dyDescent="0.25">
      <c r="A2647">
        <f>ROW()</f>
        <v>2647</v>
      </c>
      <c r="B2647" t="s">
        <v>1845</v>
      </c>
      <c r="C2647" t="s">
        <v>189</v>
      </c>
    </row>
    <row r="2648" spans="1:3" x14ac:dyDescent="0.25">
      <c r="A2648">
        <f>ROW()</f>
        <v>2648</v>
      </c>
      <c r="B2648" t="s">
        <v>1846</v>
      </c>
      <c r="C2648" t="s">
        <v>344</v>
      </c>
    </row>
    <row r="2649" spans="1:3" x14ac:dyDescent="0.25">
      <c r="A2649">
        <f>ROW()</f>
        <v>2649</v>
      </c>
      <c r="B2649" t="s">
        <v>1847</v>
      </c>
      <c r="C2649" t="s">
        <v>345</v>
      </c>
    </row>
    <row r="2650" spans="1:3" x14ac:dyDescent="0.25">
      <c r="A2650">
        <f>ROW()</f>
        <v>2650</v>
      </c>
      <c r="B2650" t="s">
        <v>1850</v>
      </c>
      <c r="C2650" t="s">
        <v>61</v>
      </c>
    </row>
    <row r="2651" spans="1:3" x14ac:dyDescent="0.25">
      <c r="A2651">
        <f>ROW()</f>
        <v>2651</v>
      </c>
      <c r="B2651" t="s">
        <v>1851</v>
      </c>
      <c r="C2651" t="s">
        <v>56</v>
      </c>
    </row>
    <row r="2652" spans="1:3" x14ac:dyDescent="0.25">
      <c r="A2652">
        <f>ROW()</f>
        <v>2652</v>
      </c>
      <c r="B2652" t="s">
        <v>1853</v>
      </c>
      <c r="C2652" t="s">
        <v>56</v>
      </c>
    </row>
    <row r="2653" spans="1:3" x14ac:dyDescent="0.25">
      <c r="A2653">
        <f>ROW()</f>
        <v>2653</v>
      </c>
      <c r="B2653" t="s">
        <v>1854</v>
      </c>
      <c r="C2653" t="s">
        <v>238</v>
      </c>
    </row>
    <row r="2654" spans="1:3" x14ac:dyDescent="0.25">
      <c r="A2654">
        <f>ROW()</f>
        <v>2654</v>
      </c>
      <c r="B2654" t="s">
        <v>1855</v>
      </c>
      <c r="C2654" t="s">
        <v>65</v>
      </c>
    </row>
    <row r="2655" spans="1:3" x14ac:dyDescent="0.25">
      <c r="A2655">
        <f>ROW()</f>
        <v>2655</v>
      </c>
      <c r="B2655" t="s">
        <v>1856</v>
      </c>
      <c r="C2655" t="s">
        <v>64</v>
      </c>
    </row>
    <row r="2656" spans="1:3" x14ac:dyDescent="0.25">
      <c r="A2656">
        <f>ROW()</f>
        <v>2656</v>
      </c>
      <c r="B2656" t="s">
        <v>1857</v>
      </c>
      <c r="C2656" t="s">
        <v>65</v>
      </c>
    </row>
    <row r="2657" spans="1:3" x14ac:dyDescent="0.25">
      <c r="A2657">
        <f>ROW()</f>
        <v>2657</v>
      </c>
      <c r="B2657" t="s">
        <v>1858</v>
      </c>
      <c r="C2657" t="s">
        <v>55</v>
      </c>
    </row>
    <row r="2658" spans="1:3" x14ac:dyDescent="0.25">
      <c r="A2658">
        <f>ROW()</f>
        <v>2658</v>
      </c>
      <c r="B2658" t="s">
        <v>1896</v>
      </c>
      <c r="C2658" t="s">
        <v>56</v>
      </c>
    </row>
    <row r="2659" spans="1:3" x14ac:dyDescent="0.25">
      <c r="A2659">
        <f>ROW()</f>
        <v>2659</v>
      </c>
      <c r="B2659" t="s">
        <v>1859</v>
      </c>
      <c r="C2659" t="s">
        <v>210</v>
      </c>
    </row>
    <row r="2660" spans="1:3" x14ac:dyDescent="0.25">
      <c r="A2660">
        <f>ROW()</f>
        <v>2660</v>
      </c>
      <c r="B2660" t="s">
        <v>1860</v>
      </c>
      <c r="C2660" t="s">
        <v>84</v>
      </c>
    </row>
    <row r="2661" spans="1:3" x14ac:dyDescent="0.25">
      <c r="A2661">
        <f>ROW()</f>
        <v>2661</v>
      </c>
      <c r="B2661" t="s">
        <v>1865</v>
      </c>
      <c r="C2661" t="s">
        <v>121</v>
      </c>
    </row>
    <row r="2662" spans="1:3" x14ac:dyDescent="0.25">
      <c r="A2662">
        <f>ROW()</f>
        <v>2662</v>
      </c>
      <c r="B2662" t="s">
        <v>1904</v>
      </c>
      <c r="C2662" t="s">
        <v>107</v>
      </c>
    </row>
    <row r="2663" spans="1:3" x14ac:dyDescent="0.25">
      <c r="A2663">
        <f>ROW()</f>
        <v>2663</v>
      </c>
      <c r="B2663" t="s">
        <v>1866</v>
      </c>
      <c r="C2663" t="s">
        <v>55</v>
      </c>
    </row>
    <row r="2664" spans="1:3" x14ac:dyDescent="0.25">
      <c r="A2664">
        <f>ROW()</f>
        <v>2664</v>
      </c>
      <c r="B2664" t="s">
        <v>1867</v>
      </c>
      <c r="C2664" t="s">
        <v>56</v>
      </c>
    </row>
    <row r="2665" spans="1:3" x14ac:dyDescent="0.25">
      <c r="A2665">
        <f>ROW()</f>
        <v>2665</v>
      </c>
      <c r="B2665" t="s">
        <v>1868</v>
      </c>
      <c r="C2665" t="s">
        <v>196</v>
      </c>
    </row>
    <row r="2666" spans="1:3" x14ac:dyDescent="0.25">
      <c r="A2666">
        <f>ROW()</f>
        <v>2666</v>
      </c>
      <c r="B2666" t="s">
        <v>1869</v>
      </c>
      <c r="C2666" t="s">
        <v>176</v>
      </c>
    </row>
    <row r="2667" spans="1:3" x14ac:dyDescent="0.25">
      <c r="A2667">
        <f>ROW()</f>
        <v>2667</v>
      </c>
      <c r="B2667" t="s">
        <v>1870</v>
      </c>
      <c r="C2667" t="s">
        <v>71</v>
      </c>
    </row>
    <row r="2668" spans="1:3" x14ac:dyDescent="0.25">
      <c r="A2668">
        <f>ROW()</f>
        <v>2668</v>
      </c>
      <c r="B2668" t="s">
        <v>1871</v>
      </c>
      <c r="C2668" t="s">
        <v>56</v>
      </c>
    </row>
    <row r="2669" spans="1:3" x14ac:dyDescent="0.25">
      <c r="A2669">
        <f>ROW()</f>
        <v>2669</v>
      </c>
      <c r="B2669" t="s">
        <v>1905</v>
      </c>
      <c r="C2669" t="s">
        <v>56</v>
      </c>
    </row>
    <row r="2670" spans="1:3" x14ac:dyDescent="0.25">
      <c r="A2670">
        <f>ROW()</f>
        <v>2670</v>
      </c>
      <c r="B2670" t="s">
        <v>1872</v>
      </c>
      <c r="C2670" t="s">
        <v>197</v>
      </c>
    </row>
    <row r="2671" spans="1:3" x14ac:dyDescent="0.25">
      <c r="A2671">
        <f>ROW()</f>
        <v>2671</v>
      </c>
      <c r="B2671" t="s">
        <v>1906</v>
      </c>
      <c r="C2671" t="s">
        <v>187</v>
      </c>
    </row>
    <row r="2672" spans="1:3" x14ac:dyDescent="0.25">
      <c r="A2672">
        <f>ROW()</f>
        <v>2672</v>
      </c>
      <c r="B2672" t="s">
        <v>1916</v>
      </c>
      <c r="C2672" t="s">
        <v>56</v>
      </c>
    </row>
    <row r="2673" spans="1:3" x14ac:dyDescent="0.25">
      <c r="A2673">
        <f>ROW()</f>
        <v>2673</v>
      </c>
      <c r="B2673" t="s">
        <v>1873</v>
      </c>
      <c r="C2673" t="s">
        <v>70</v>
      </c>
    </row>
    <row r="2674" spans="1:3" x14ac:dyDescent="0.25">
      <c r="A2674">
        <f>ROW()</f>
        <v>2674</v>
      </c>
      <c r="B2674" t="s">
        <v>1907</v>
      </c>
      <c r="C2674" t="s">
        <v>66</v>
      </c>
    </row>
    <row r="2675" spans="1:3" x14ac:dyDescent="0.25">
      <c r="A2675">
        <f>ROW()</f>
        <v>2675</v>
      </c>
      <c r="B2675" t="s">
        <v>1875</v>
      </c>
      <c r="C2675" t="s">
        <v>77</v>
      </c>
    </row>
    <row r="2676" spans="1:3" x14ac:dyDescent="0.25">
      <c r="A2676">
        <f>ROW()</f>
        <v>2676</v>
      </c>
      <c r="B2676" t="s">
        <v>1876</v>
      </c>
      <c r="C2676" t="s">
        <v>113</v>
      </c>
    </row>
    <row r="2677" spans="1:3" x14ac:dyDescent="0.25">
      <c r="A2677">
        <f>ROW()</f>
        <v>2677</v>
      </c>
      <c r="B2677" t="s">
        <v>1903</v>
      </c>
      <c r="C2677" t="s">
        <v>198</v>
      </c>
    </row>
    <row r="2678" spans="1:3" x14ac:dyDescent="0.25">
      <c r="A2678">
        <f>ROW()</f>
        <v>2678</v>
      </c>
      <c r="B2678" t="s">
        <v>1877</v>
      </c>
      <c r="C2678" t="s">
        <v>76</v>
      </c>
    </row>
    <row r="2679" spans="1:3" x14ac:dyDescent="0.25">
      <c r="A2679">
        <f>ROW()</f>
        <v>2679</v>
      </c>
      <c r="B2679" t="s">
        <v>1879</v>
      </c>
      <c r="C2679" t="s">
        <v>77</v>
      </c>
    </row>
    <row r="2680" spans="1:3" x14ac:dyDescent="0.25">
      <c r="A2680">
        <f>ROW()</f>
        <v>2680</v>
      </c>
      <c r="B2680" t="s">
        <v>1881</v>
      </c>
      <c r="C2680" t="s">
        <v>56</v>
      </c>
    </row>
    <row r="2681" spans="1:3" x14ac:dyDescent="0.25">
      <c r="A2681">
        <f>ROW()</f>
        <v>2681</v>
      </c>
      <c r="B2681" t="s">
        <v>1882</v>
      </c>
      <c r="C2681" t="s">
        <v>199</v>
      </c>
    </row>
    <row r="2682" spans="1:3" x14ac:dyDescent="0.25">
      <c r="A2682">
        <f>ROW()</f>
        <v>2682</v>
      </c>
      <c r="B2682" t="s">
        <v>1893</v>
      </c>
      <c r="C2682" t="s">
        <v>112</v>
      </c>
    </row>
    <row r="2683" spans="1:3" x14ac:dyDescent="0.25">
      <c r="A2683">
        <f>ROW()</f>
        <v>2683</v>
      </c>
      <c r="B2683" t="s">
        <v>1914</v>
      </c>
      <c r="C2683" t="s">
        <v>200</v>
      </c>
    </row>
    <row r="2684" spans="1:3" x14ac:dyDescent="0.25">
      <c r="A2684">
        <f>ROW()</f>
        <v>2684</v>
      </c>
      <c r="B2684" t="s">
        <v>1909</v>
      </c>
      <c r="C2684" t="s">
        <v>77</v>
      </c>
    </row>
    <row r="2685" spans="1:3" x14ac:dyDescent="0.25">
      <c r="A2685">
        <f>ROW()</f>
        <v>2685</v>
      </c>
      <c r="B2685" t="s">
        <v>1910</v>
      </c>
      <c r="C2685" t="s">
        <v>113</v>
      </c>
    </row>
    <row r="2686" spans="1:3" x14ac:dyDescent="0.25">
      <c r="A2686">
        <f>ROW()</f>
        <v>2686</v>
      </c>
      <c r="B2686" t="s">
        <v>1911</v>
      </c>
      <c r="C2686" t="s">
        <v>121</v>
      </c>
    </row>
    <row r="2687" spans="1:3" x14ac:dyDescent="0.25">
      <c r="A2687">
        <f>ROW()</f>
        <v>2687</v>
      </c>
      <c r="B2687" t="s">
        <v>1912</v>
      </c>
      <c r="C2687" t="s">
        <v>133</v>
      </c>
    </row>
    <row r="2688" spans="1:3" x14ac:dyDescent="0.25">
      <c r="A2688">
        <f>ROW()</f>
        <v>2688</v>
      </c>
      <c r="B2688" t="s">
        <v>1917</v>
      </c>
      <c r="C2688" t="s">
        <v>56</v>
      </c>
    </row>
    <row r="2689" spans="1:3" x14ac:dyDescent="0.25">
      <c r="A2689">
        <f>ROW()</f>
        <v>2689</v>
      </c>
      <c r="B2689" t="s">
        <v>1913</v>
      </c>
      <c r="C2689" t="s">
        <v>199</v>
      </c>
    </row>
    <row r="2690" spans="1:3" x14ac:dyDescent="0.25">
      <c r="A2690">
        <f>ROW()</f>
        <v>2690</v>
      </c>
      <c r="B2690" t="s">
        <v>1883</v>
      </c>
      <c r="C2690" t="s">
        <v>159</v>
      </c>
    </row>
    <row r="2691" spans="1:3" x14ac:dyDescent="0.25">
      <c r="A2691">
        <f>ROW()</f>
        <v>2691</v>
      </c>
      <c r="B2691" t="s">
        <v>1915</v>
      </c>
      <c r="C2691" t="s">
        <v>79</v>
      </c>
    </row>
    <row r="2692" spans="1:3" x14ac:dyDescent="0.25">
      <c r="A2692">
        <f>ROW()</f>
        <v>2692</v>
      </c>
      <c r="B2692" t="s">
        <v>1884</v>
      </c>
      <c r="C2692" t="s">
        <v>262</v>
      </c>
    </row>
    <row r="2693" spans="1:3" x14ac:dyDescent="0.25">
      <c r="A2693">
        <f>ROW()</f>
        <v>2693</v>
      </c>
      <c r="B2693" t="s">
        <v>1888</v>
      </c>
      <c r="C2693" t="s">
        <v>84</v>
      </c>
    </row>
    <row r="2694" spans="1:3" x14ac:dyDescent="0.25">
      <c r="A2694">
        <f>ROW()</f>
        <v>2694</v>
      </c>
      <c r="B2694" t="s">
        <v>1889</v>
      </c>
      <c r="C2694" t="s">
        <v>63</v>
      </c>
    </row>
    <row r="2695" spans="1:3" x14ac:dyDescent="0.25">
      <c r="A2695">
        <f>ROW()</f>
        <v>2695</v>
      </c>
      <c r="B2695" t="s">
        <v>1890</v>
      </c>
      <c r="C2695" t="s">
        <v>76</v>
      </c>
    </row>
    <row r="2696" spans="1:3" x14ac:dyDescent="0.25">
      <c r="A2696">
        <f>ROW()</f>
        <v>2696</v>
      </c>
      <c r="B2696" t="s">
        <v>1891</v>
      </c>
      <c r="C2696" t="s">
        <v>70</v>
      </c>
    </row>
    <row r="2697" spans="1:3" x14ac:dyDescent="0.25">
      <c r="A2697">
        <f>ROW()</f>
        <v>2697</v>
      </c>
      <c r="B2697" t="s">
        <v>1892</v>
      </c>
      <c r="C2697" t="s">
        <v>73</v>
      </c>
    </row>
    <row r="2698" spans="1:3" x14ac:dyDescent="0.25">
      <c r="A2698">
        <f>ROW()</f>
        <v>2698</v>
      </c>
      <c r="B2698" t="s">
        <v>1899</v>
      </c>
      <c r="C2698" t="s">
        <v>133</v>
      </c>
    </row>
    <row r="2699" spans="1:3" x14ac:dyDescent="0.25">
      <c r="A2699">
        <f>ROW()</f>
        <v>2699</v>
      </c>
      <c r="B2699" t="s">
        <v>1806</v>
      </c>
      <c r="C2699" t="s">
        <v>55</v>
      </c>
    </row>
    <row r="2700" spans="1:3" x14ac:dyDescent="0.25">
      <c r="A2700">
        <f>ROW()</f>
        <v>2700</v>
      </c>
      <c r="B2700" t="s">
        <v>2</v>
      </c>
      <c r="C2700" t="s">
        <v>2</v>
      </c>
    </row>
    <row r="2701" spans="1:3" x14ac:dyDescent="0.25">
      <c r="A2701">
        <f>ROW()</f>
        <v>2701</v>
      </c>
      <c r="B2701" t="s">
        <v>2</v>
      </c>
      <c r="C2701" t="s">
        <v>2</v>
      </c>
    </row>
    <row r="2702" spans="1:3" x14ac:dyDescent="0.25">
      <c r="A2702">
        <f>ROW()</f>
        <v>2702</v>
      </c>
      <c r="B2702" t="s">
        <v>346</v>
      </c>
      <c r="C2702" t="s">
        <v>2</v>
      </c>
    </row>
    <row r="2703" spans="1:3" x14ac:dyDescent="0.25">
      <c r="A2703">
        <f>ROW()</f>
        <v>2703</v>
      </c>
      <c r="B2703" t="s">
        <v>2</v>
      </c>
      <c r="C2703" t="s">
        <v>2</v>
      </c>
    </row>
    <row r="2704" spans="1:3" x14ac:dyDescent="0.25">
      <c r="A2704">
        <f>ROW()</f>
        <v>2704</v>
      </c>
      <c r="B2704" t="s">
        <v>3597</v>
      </c>
      <c r="C2704" t="s">
        <v>2</v>
      </c>
    </row>
    <row r="2705" spans="1:3" x14ac:dyDescent="0.25">
      <c r="A2705">
        <f>ROW()</f>
        <v>2705</v>
      </c>
      <c r="B2705" t="s">
        <v>52</v>
      </c>
      <c r="C2705" t="s">
        <v>2</v>
      </c>
    </row>
    <row r="2706" spans="1:3" x14ac:dyDescent="0.25">
      <c r="A2706">
        <f>ROW()</f>
        <v>2706</v>
      </c>
      <c r="B2706" t="s">
        <v>1843</v>
      </c>
      <c r="C2706" t="s">
        <v>347</v>
      </c>
    </row>
    <row r="2707" spans="1:3" x14ac:dyDescent="0.25">
      <c r="A2707">
        <f>ROW()</f>
        <v>2707</v>
      </c>
      <c r="B2707" t="s">
        <v>1844</v>
      </c>
      <c r="C2707" t="s">
        <v>55</v>
      </c>
    </row>
    <row r="2708" spans="1:3" x14ac:dyDescent="0.25">
      <c r="A2708">
        <f>ROW()</f>
        <v>2708</v>
      </c>
      <c r="B2708" t="s">
        <v>1845</v>
      </c>
      <c r="C2708" t="s">
        <v>74</v>
      </c>
    </row>
    <row r="2709" spans="1:3" x14ac:dyDescent="0.25">
      <c r="A2709">
        <f>ROW()</f>
        <v>2709</v>
      </c>
      <c r="B2709" t="s">
        <v>1846</v>
      </c>
      <c r="C2709" t="s">
        <v>204</v>
      </c>
    </row>
    <row r="2710" spans="1:3" x14ac:dyDescent="0.25">
      <c r="A2710">
        <f>ROW()</f>
        <v>2710</v>
      </c>
      <c r="B2710" t="s">
        <v>1847</v>
      </c>
      <c r="C2710" t="s">
        <v>348</v>
      </c>
    </row>
    <row r="2711" spans="1:3" x14ac:dyDescent="0.25">
      <c r="A2711">
        <f>ROW()</f>
        <v>2711</v>
      </c>
      <c r="B2711" t="s">
        <v>1918</v>
      </c>
      <c r="C2711" t="s">
        <v>121</v>
      </c>
    </row>
    <row r="2712" spans="1:3" x14ac:dyDescent="0.25">
      <c r="A2712">
        <f>ROW()</f>
        <v>2712</v>
      </c>
      <c r="B2712" t="s">
        <v>1850</v>
      </c>
      <c r="C2712" t="s">
        <v>61</v>
      </c>
    </row>
    <row r="2713" spans="1:3" x14ac:dyDescent="0.25">
      <c r="A2713">
        <f>ROW()</f>
        <v>2713</v>
      </c>
      <c r="B2713" t="s">
        <v>1851</v>
      </c>
      <c r="C2713" t="s">
        <v>56</v>
      </c>
    </row>
    <row r="2714" spans="1:3" x14ac:dyDescent="0.25">
      <c r="A2714">
        <f>ROW()</f>
        <v>2714</v>
      </c>
      <c r="B2714" t="s">
        <v>1853</v>
      </c>
      <c r="C2714" t="s">
        <v>56</v>
      </c>
    </row>
    <row r="2715" spans="1:3" x14ac:dyDescent="0.25">
      <c r="A2715">
        <f>ROW()</f>
        <v>2715</v>
      </c>
      <c r="B2715" t="s">
        <v>1854</v>
      </c>
      <c r="C2715" t="s">
        <v>94</v>
      </c>
    </row>
    <row r="2716" spans="1:3" x14ac:dyDescent="0.25">
      <c r="A2716">
        <f>ROW()</f>
        <v>2716</v>
      </c>
      <c r="B2716" t="s">
        <v>1855</v>
      </c>
      <c r="C2716" t="s">
        <v>65</v>
      </c>
    </row>
    <row r="2717" spans="1:3" x14ac:dyDescent="0.25">
      <c r="A2717">
        <f>ROW()</f>
        <v>2717</v>
      </c>
      <c r="B2717" t="s">
        <v>1856</v>
      </c>
      <c r="C2717" t="s">
        <v>64</v>
      </c>
    </row>
    <row r="2718" spans="1:3" x14ac:dyDescent="0.25">
      <c r="A2718">
        <f>ROW()</f>
        <v>2718</v>
      </c>
      <c r="B2718" t="s">
        <v>1857</v>
      </c>
      <c r="C2718" t="s">
        <v>65</v>
      </c>
    </row>
    <row r="2719" spans="1:3" x14ac:dyDescent="0.25">
      <c r="A2719">
        <f>ROW()</f>
        <v>2719</v>
      </c>
      <c r="B2719" t="s">
        <v>1858</v>
      </c>
      <c r="C2719" t="s">
        <v>56</v>
      </c>
    </row>
    <row r="2720" spans="1:3" x14ac:dyDescent="0.25">
      <c r="A2720">
        <f>ROW()</f>
        <v>2720</v>
      </c>
      <c r="B2720" t="s">
        <v>1896</v>
      </c>
      <c r="C2720" t="s">
        <v>56</v>
      </c>
    </row>
    <row r="2721" spans="1:3" x14ac:dyDescent="0.25">
      <c r="A2721">
        <f>ROW()</f>
        <v>2721</v>
      </c>
      <c r="B2721" t="s">
        <v>1859</v>
      </c>
      <c r="C2721" t="s">
        <v>210</v>
      </c>
    </row>
    <row r="2722" spans="1:3" x14ac:dyDescent="0.25">
      <c r="A2722">
        <f>ROW()</f>
        <v>2722</v>
      </c>
      <c r="B2722" t="s">
        <v>1860</v>
      </c>
      <c r="C2722" t="s">
        <v>56</v>
      </c>
    </row>
    <row r="2723" spans="1:3" x14ac:dyDescent="0.25">
      <c r="A2723">
        <f>ROW()</f>
        <v>2723</v>
      </c>
      <c r="B2723" t="s">
        <v>1865</v>
      </c>
      <c r="C2723" t="s">
        <v>55</v>
      </c>
    </row>
    <row r="2724" spans="1:3" x14ac:dyDescent="0.25">
      <c r="A2724">
        <f>ROW()</f>
        <v>2724</v>
      </c>
      <c r="B2724" t="s">
        <v>1866</v>
      </c>
      <c r="C2724" t="s">
        <v>56</v>
      </c>
    </row>
    <row r="2725" spans="1:3" x14ac:dyDescent="0.25">
      <c r="A2725">
        <f>ROW()</f>
        <v>2725</v>
      </c>
      <c r="B2725" t="s">
        <v>1867</v>
      </c>
      <c r="C2725" t="s">
        <v>121</v>
      </c>
    </row>
    <row r="2726" spans="1:3" x14ac:dyDescent="0.25">
      <c r="A2726">
        <f>ROW()</f>
        <v>2726</v>
      </c>
      <c r="B2726" t="s">
        <v>1868</v>
      </c>
      <c r="C2726" t="s">
        <v>196</v>
      </c>
    </row>
    <row r="2727" spans="1:3" x14ac:dyDescent="0.25">
      <c r="A2727">
        <f>ROW()</f>
        <v>2727</v>
      </c>
      <c r="B2727" t="s">
        <v>1869</v>
      </c>
      <c r="C2727" t="s">
        <v>71</v>
      </c>
    </row>
    <row r="2728" spans="1:3" x14ac:dyDescent="0.25">
      <c r="A2728">
        <f>ROW()</f>
        <v>2728</v>
      </c>
      <c r="B2728" t="s">
        <v>1870</v>
      </c>
      <c r="C2728" t="s">
        <v>71</v>
      </c>
    </row>
    <row r="2729" spans="1:3" x14ac:dyDescent="0.25">
      <c r="A2729">
        <f>ROW()</f>
        <v>2729</v>
      </c>
      <c r="B2729" t="s">
        <v>1871</v>
      </c>
      <c r="C2729" t="s">
        <v>84</v>
      </c>
    </row>
    <row r="2730" spans="1:3" x14ac:dyDescent="0.25">
      <c r="A2730">
        <f>ROW()</f>
        <v>2730</v>
      </c>
      <c r="B2730" t="s">
        <v>1872</v>
      </c>
      <c r="C2730" t="s">
        <v>197</v>
      </c>
    </row>
    <row r="2731" spans="1:3" x14ac:dyDescent="0.25">
      <c r="A2731">
        <f>ROW()</f>
        <v>2731</v>
      </c>
      <c r="B2731" t="s">
        <v>1916</v>
      </c>
      <c r="C2731" t="s">
        <v>56</v>
      </c>
    </row>
    <row r="2732" spans="1:3" x14ac:dyDescent="0.25">
      <c r="A2732">
        <f>ROW()</f>
        <v>2732</v>
      </c>
      <c r="B2732" t="s">
        <v>1873</v>
      </c>
      <c r="C2732" t="s">
        <v>70</v>
      </c>
    </row>
    <row r="2733" spans="1:3" x14ac:dyDescent="0.25">
      <c r="A2733">
        <f>ROW()</f>
        <v>2733</v>
      </c>
      <c r="B2733" t="s">
        <v>1875</v>
      </c>
      <c r="C2733" t="s">
        <v>260</v>
      </c>
    </row>
    <row r="2734" spans="1:3" x14ac:dyDescent="0.25">
      <c r="A2734">
        <f>ROW()</f>
        <v>2734</v>
      </c>
      <c r="B2734" t="s">
        <v>1876</v>
      </c>
      <c r="C2734" t="s">
        <v>285</v>
      </c>
    </row>
    <row r="2735" spans="1:3" x14ac:dyDescent="0.25">
      <c r="A2735">
        <f>ROW()</f>
        <v>2735</v>
      </c>
      <c r="B2735" t="s">
        <v>1903</v>
      </c>
      <c r="C2735" t="s">
        <v>170</v>
      </c>
    </row>
    <row r="2736" spans="1:3" x14ac:dyDescent="0.25">
      <c r="A2736">
        <f>ROW()</f>
        <v>2736</v>
      </c>
      <c r="B2736" t="s">
        <v>1877</v>
      </c>
      <c r="C2736" t="s">
        <v>76</v>
      </c>
    </row>
    <row r="2737" spans="1:3" x14ac:dyDescent="0.25">
      <c r="A2737">
        <f>ROW()</f>
        <v>2737</v>
      </c>
      <c r="B2737" t="s">
        <v>1879</v>
      </c>
      <c r="C2737" t="s">
        <v>108</v>
      </c>
    </row>
    <row r="2738" spans="1:3" x14ac:dyDescent="0.25">
      <c r="A2738">
        <f>ROW()</f>
        <v>2738</v>
      </c>
      <c r="B2738" t="s">
        <v>1882</v>
      </c>
      <c r="C2738" t="s">
        <v>206</v>
      </c>
    </row>
    <row r="2739" spans="1:3" x14ac:dyDescent="0.25">
      <c r="A2739">
        <f>ROW()</f>
        <v>2739</v>
      </c>
      <c r="B2739" t="s">
        <v>1893</v>
      </c>
      <c r="C2739" t="s">
        <v>148</v>
      </c>
    </row>
    <row r="2740" spans="1:3" x14ac:dyDescent="0.25">
      <c r="A2740">
        <f>ROW()</f>
        <v>2740</v>
      </c>
      <c r="B2740" t="s">
        <v>1905</v>
      </c>
      <c r="C2740" t="s">
        <v>84</v>
      </c>
    </row>
    <row r="2741" spans="1:3" x14ac:dyDescent="0.25">
      <c r="A2741">
        <f>ROW()</f>
        <v>2741</v>
      </c>
      <c r="B2741" t="s">
        <v>1909</v>
      </c>
      <c r="C2741" t="s">
        <v>107</v>
      </c>
    </row>
    <row r="2742" spans="1:3" x14ac:dyDescent="0.25">
      <c r="A2742">
        <f>ROW()</f>
        <v>2742</v>
      </c>
      <c r="B2742" t="s">
        <v>1919</v>
      </c>
      <c r="C2742" t="s">
        <v>56</v>
      </c>
    </row>
    <row r="2743" spans="1:3" x14ac:dyDescent="0.25">
      <c r="A2743">
        <f>ROW()</f>
        <v>2743</v>
      </c>
      <c r="B2743" t="s">
        <v>1920</v>
      </c>
      <c r="C2743" t="s">
        <v>73</v>
      </c>
    </row>
    <row r="2744" spans="1:3" x14ac:dyDescent="0.25">
      <c r="A2744">
        <f>ROW()</f>
        <v>2744</v>
      </c>
      <c r="B2744" t="s">
        <v>1899</v>
      </c>
      <c r="C2744" t="s">
        <v>107</v>
      </c>
    </row>
    <row r="2745" spans="1:3" x14ac:dyDescent="0.25">
      <c r="A2745">
        <f>ROW()</f>
        <v>2745</v>
      </c>
      <c r="B2745" t="s">
        <v>1888</v>
      </c>
      <c r="C2745" t="s">
        <v>63</v>
      </c>
    </row>
    <row r="2746" spans="1:3" x14ac:dyDescent="0.25">
      <c r="A2746">
        <f>ROW()</f>
        <v>2746</v>
      </c>
      <c r="B2746" t="s">
        <v>1889</v>
      </c>
      <c r="C2746" t="s">
        <v>80</v>
      </c>
    </row>
    <row r="2747" spans="1:3" x14ac:dyDescent="0.25">
      <c r="A2747">
        <f>ROW()</f>
        <v>2747</v>
      </c>
      <c r="B2747" t="s">
        <v>1890</v>
      </c>
      <c r="C2747" t="s">
        <v>63</v>
      </c>
    </row>
    <row r="2748" spans="1:3" x14ac:dyDescent="0.25">
      <c r="A2748">
        <f>ROW()</f>
        <v>2748</v>
      </c>
      <c r="B2748" t="s">
        <v>1891</v>
      </c>
      <c r="C2748" t="s">
        <v>80</v>
      </c>
    </row>
    <row r="2749" spans="1:3" x14ac:dyDescent="0.25">
      <c r="A2749">
        <f>ROW()</f>
        <v>2749</v>
      </c>
      <c r="B2749" t="s">
        <v>1892</v>
      </c>
      <c r="C2749" t="s">
        <v>84</v>
      </c>
    </row>
    <row r="2750" spans="1:3" x14ac:dyDescent="0.25">
      <c r="A2750">
        <f>ROW()</f>
        <v>2750</v>
      </c>
      <c r="B2750" t="s">
        <v>1883</v>
      </c>
      <c r="C2750" t="s">
        <v>159</v>
      </c>
    </row>
    <row r="2751" spans="1:3" x14ac:dyDescent="0.25">
      <c r="A2751">
        <f>ROW()</f>
        <v>2751</v>
      </c>
      <c r="B2751" t="s">
        <v>1921</v>
      </c>
      <c r="C2751" t="s">
        <v>121</v>
      </c>
    </row>
    <row r="2752" spans="1:3" x14ac:dyDescent="0.25">
      <c r="A2752">
        <f>ROW()</f>
        <v>2752</v>
      </c>
      <c r="B2752" t="s">
        <v>1922</v>
      </c>
      <c r="C2752" t="s">
        <v>238</v>
      </c>
    </row>
    <row r="2753" spans="1:3" x14ac:dyDescent="0.25">
      <c r="A2753">
        <f>ROW()</f>
        <v>2753</v>
      </c>
      <c r="B2753" t="s">
        <v>1806</v>
      </c>
      <c r="C2753" t="s">
        <v>55</v>
      </c>
    </row>
    <row r="2754" spans="1:3" x14ac:dyDescent="0.25">
      <c r="A2754">
        <f>ROW()</f>
        <v>2754</v>
      </c>
      <c r="B2754" t="s">
        <v>2</v>
      </c>
      <c r="C2754" t="s">
        <v>2</v>
      </c>
    </row>
    <row r="2755" spans="1:3" x14ac:dyDescent="0.25">
      <c r="A2755">
        <f>ROW()</f>
        <v>2755</v>
      </c>
      <c r="B2755" t="s">
        <v>2</v>
      </c>
      <c r="C2755" t="s">
        <v>2</v>
      </c>
    </row>
    <row r="2756" spans="1:3" x14ac:dyDescent="0.25">
      <c r="A2756">
        <f>ROW()</f>
        <v>2756</v>
      </c>
      <c r="B2756" t="s">
        <v>2</v>
      </c>
      <c r="C2756" t="s">
        <v>2</v>
      </c>
    </row>
    <row r="2757" spans="1:3" x14ac:dyDescent="0.25">
      <c r="A2757">
        <f>ROW()</f>
        <v>2757</v>
      </c>
      <c r="B2757" t="s">
        <v>350</v>
      </c>
      <c r="C2757" t="s">
        <v>2</v>
      </c>
    </row>
    <row r="2758" spans="1:3" x14ac:dyDescent="0.25">
      <c r="A2758">
        <f>ROW()</f>
        <v>2758</v>
      </c>
      <c r="B2758" t="s">
        <v>2</v>
      </c>
      <c r="C2758" t="s">
        <v>2</v>
      </c>
    </row>
    <row r="2759" spans="1:3" x14ac:dyDescent="0.25">
      <c r="A2759">
        <f>ROW()</f>
        <v>2759</v>
      </c>
      <c r="B2759" t="s">
        <v>2</v>
      </c>
      <c r="C2759" t="s">
        <v>2</v>
      </c>
    </row>
    <row r="2760" spans="1:3" x14ac:dyDescent="0.25">
      <c r="A2760">
        <f>ROW()</f>
        <v>2760</v>
      </c>
      <c r="B2760" t="s">
        <v>351</v>
      </c>
      <c r="C2760" t="s">
        <v>2</v>
      </c>
    </row>
    <row r="2761" spans="1:3" x14ac:dyDescent="0.25">
      <c r="A2761">
        <f>ROW()</f>
        <v>2761</v>
      </c>
      <c r="B2761" t="s">
        <v>2</v>
      </c>
      <c r="C2761" t="s">
        <v>2</v>
      </c>
    </row>
    <row r="2762" spans="1:3" x14ac:dyDescent="0.25">
      <c r="A2762">
        <f>ROW()</f>
        <v>2762</v>
      </c>
      <c r="B2762" t="s">
        <v>3598</v>
      </c>
      <c r="C2762" t="s">
        <v>2</v>
      </c>
    </row>
    <row r="2763" spans="1:3" x14ac:dyDescent="0.25">
      <c r="A2763">
        <f>ROW()</f>
        <v>2763</v>
      </c>
      <c r="B2763" t="s">
        <v>52</v>
      </c>
      <c r="C2763" t="s">
        <v>2</v>
      </c>
    </row>
    <row r="2764" spans="1:3" x14ac:dyDescent="0.25">
      <c r="A2764">
        <f>ROW()</f>
        <v>2764</v>
      </c>
      <c r="B2764" t="s">
        <v>1843</v>
      </c>
      <c r="C2764" t="s">
        <v>352</v>
      </c>
    </row>
    <row r="2765" spans="1:3" x14ac:dyDescent="0.25">
      <c r="A2765">
        <f>ROW()</f>
        <v>2765</v>
      </c>
      <c r="B2765" t="s">
        <v>1844</v>
      </c>
      <c r="C2765" t="s">
        <v>55</v>
      </c>
    </row>
    <row r="2766" spans="1:3" x14ac:dyDescent="0.25">
      <c r="A2766">
        <f>ROW()</f>
        <v>2766</v>
      </c>
      <c r="B2766" t="s">
        <v>1845</v>
      </c>
      <c r="C2766" t="s">
        <v>56</v>
      </c>
    </row>
    <row r="2767" spans="1:3" x14ac:dyDescent="0.25">
      <c r="A2767">
        <f>ROW()</f>
        <v>2767</v>
      </c>
      <c r="B2767" t="s">
        <v>1846</v>
      </c>
      <c r="C2767" t="s">
        <v>223</v>
      </c>
    </row>
    <row r="2768" spans="1:3" x14ac:dyDescent="0.25">
      <c r="A2768">
        <f>ROW()</f>
        <v>2768</v>
      </c>
      <c r="B2768" t="s">
        <v>1847</v>
      </c>
      <c r="C2768" t="s">
        <v>353</v>
      </c>
    </row>
    <row r="2769" spans="1:3" x14ac:dyDescent="0.25">
      <c r="A2769">
        <f>ROW()</f>
        <v>2769</v>
      </c>
      <c r="B2769" t="s">
        <v>1850</v>
      </c>
      <c r="C2769" t="s">
        <v>61</v>
      </c>
    </row>
    <row r="2770" spans="1:3" x14ac:dyDescent="0.25">
      <c r="A2770">
        <f>ROW()</f>
        <v>2770</v>
      </c>
      <c r="B2770" t="s">
        <v>1851</v>
      </c>
      <c r="C2770" t="s">
        <v>56</v>
      </c>
    </row>
    <row r="2771" spans="1:3" x14ac:dyDescent="0.25">
      <c r="A2771">
        <f>ROW()</f>
        <v>2771</v>
      </c>
      <c r="B2771" t="s">
        <v>1852</v>
      </c>
      <c r="C2771" t="s">
        <v>56</v>
      </c>
    </row>
    <row r="2772" spans="1:3" x14ac:dyDescent="0.25">
      <c r="A2772">
        <f>ROW()</f>
        <v>2772</v>
      </c>
      <c r="B2772" t="s">
        <v>1853</v>
      </c>
      <c r="C2772" t="s">
        <v>56</v>
      </c>
    </row>
    <row r="2773" spans="1:3" x14ac:dyDescent="0.25">
      <c r="A2773">
        <f>ROW()</f>
        <v>2773</v>
      </c>
      <c r="B2773" t="s">
        <v>1854</v>
      </c>
      <c r="C2773" t="s">
        <v>294</v>
      </c>
    </row>
    <row r="2774" spans="1:3" x14ac:dyDescent="0.25">
      <c r="A2774">
        <f>ROW()</f>
        <v>2774</v>
      </c>
      <c r="B2774" t="s">
        <v>1855</v>
      </c>
      <c r="C2774" t="s">
        <v>65</v>
      </c>
    </row>
    <row r="2775" spans="1:3" x14ac:dyDescent="0.25">
      <c r="A2775">
        <f>ROW()</f>
        <v>2775</v>
      </c>
      <c r="B2775" t="s">
        <v>1856</v>
      </c>
      <c r="C2775" t="s">
        <v>64</v>
      </c>
    </row>
    <row r="2776" spans="1:3" x14ac:dyDescent="0.25">
      <c r="A2776">
        <f>ROW()</f>
        <v>2776</v>
      </c>
      <c r="B2776" t="s">
        <v>1857</v>
      </c>
      <c r="C2776" t="s">
        <v>65</v>
      </c>
    </row>
    <row r="2777" spans="1:3" x14ac:dyDescent="0.25">
      <c r="A2777">
        <f>ROW()</f>
        <v>2777</v>
      </c>
      <c r="B2777" t="s">
        <v>1858</v>
      </c>
      <c r="C2777" t="s">
        <v>56</v>
      </c>
    </row>
    <row r="2778" spans="1:3" x14ac:dyDescent="0.25">
      <c r="A2778">
        <f>ROW()</f>
        <v>2778</v>
      </c>
      <c r="B2778" t="s">
        <v>1896</v>
      </c>
      <c r="C2778" t="s">
        <v>65</v>
      </c>
    </row>
    <row r="2779" spans="1:3" x14ac:dyDescent="0.25">
      <c r="A2779">
        <f>ROW()</f>
        <v>2779</v>
      </c>
      <c r="B2779" t="s">
        <v>1859</v>
      </c>
      <c r="C2779" t="s">
        <v>63</v>
      </c>
    </row>
    <row r="2780" spans="1:3" x14ac:dyDescent="0.25">
      <c r="A2780">
        <f>ROW()</f>
        <v>2780</v>
      </c>
      <c r="B2780" t="s">
        <v>1860</v>
      </c>
      <c r="C2780" t="s">
        <v>66</v>
      </c>
    </row>
    <row r="2781" spans="1:3" x14ac:dyDescent="0.25">
      <c r="A2781">
        <f>ROW()</f>
        <v>2781</v>
      </c>
      <c r="B2781" t="s">
        <v>1861</v>
      </c>
      <c r="C2781" t="s">
        <v>84</v>
      </c>
    </row>
    <row r="2782" spans="1:3" x14ac:dyDescent="0.25">
      <c r="A2782">
        <f>ROW()</f>
        <v>2782</v>
      </c>
      <c r="B2782" t="s">
        <v>1862</v>
      </c>
      <c r="C2782" t="s">
        <v>56</v>
      </c>
    </row>
    <row r="2783" spans="1:3" x14ac:dyDescent="0.25">
      <c r="A2783">
        <f>ROW()</f>
        <v>2783</v>
      </c>
      <c r="B2783" t="s">
        <v>1863</v>
      </c>
      <c r="C2783" t="s">
        <v>262</v>
      </c>
    </row>
    <row r="2784" spans="1:3" x14ac:dyDescent="0.25">
      <c r="A2784">
        <f>ROW()</f>
        <v>2784</v>
      </c>
      <c r="B2784" t="s">
        <v>1864</v>
      </c>
      <c r="C2784" t="s">
        <v>295</v>
      </c>
    </row>
    <row r="2785" spans="1:3" x14ac:dyDescent="0.25">
      <c r="A2785">
        <f>ROW()</f>
        <v>2785</v>
      </c>
      <c r="B2785" t="s">
        <v>1865</v>
      </c>
      <c r="C2785" t="s">
        <v>121</v>
      </c>
    </row>
    <row r="2786" spans="1:3" x14ac:dyDescent="0.25">
      <c r="A2786">
        <f>ROW()</f>
        <v>2786</v>
      </c>
      <c r="B2786" t="s">
        <v>1866</v>
      </c>
      <c r="C2786" t="s">
        <v>70</v>
      </c>
    </row>
    <row r="2787" spans="1:3" x14ac:dyDescent="0.25">
      <c r="A2787">
        <f>ROW()</f>
        <v>2787</v>
      </c>
      <c r="B2787" t="s">
        <v>1867</v>
      </c>
      <c r="C2787" t="s">
        <v>63</v>
      </c>
    </row>
    <row r="2788" spans="1:3" x14ac:dyDescent="0.25">
      <c r="A2788">
        <f>ROW()</f>
        <v>2788</v>
      </c>
      <c r="B2788" t="s">
        <v>1868</v>
      </c>
      <c r="C2788" t="s">
        <v>71</v>
      </c>
    </row>
    <row r="2789" spans="1:3" x14ac:dyDescent="0.25">
      <c r="A2789">
        <f>ROW()</f>
        <v>2789</v>
      </c>
      <c r="B2789" t="s">
        <v>1869</v>
      </c>
      <c r="C2789" t="s">
        <v>71</v>
      </c>
    </row>
    <row r="2790" spans="1:3" x14ac:dyDescent="0.25">
      <c r="A2790">
        <f>ROW()</f>
        <v>2790</v>
      </c>
      <c r="B2790" t="s">
        <v>1870</v>
      </c>
      <c r="C2790" t="s">
        <v>71</v>
      </c>
    </row>
    <row r="2791" spans="1:3" x14ac:dyDescent="0.25">
      <c r="A2791">
        <f>ROW()</f>
        <v>2791</v>
      </c>
      <c r="B2791" t="s">
        <v>1871</v>
      </c>
      <c r="C2791" t="s">
        <v>56</v>
      </c>
    </row>
    <row r="2792" spans="1:3" x14ac:dyDescent="0.25">
      <c r="A2792">
        <f>ROW()</f>
        <v>2792</v>
      </c>
      <c r="B2792" t="s">
        <v>1872</v>
      </c>
      <c r="C2792" t="s">
        <v>72</v>
      </c>
    </row>
    <row r="2793" spans="1:3" x14ac:dyDescent="0.25">
      <c r="A2793">
        <f>ROW()</f>
        <v>2793</v>
      </c>
      <c r="B2793" t="s">
        <v>1873</v>
      </c>
      <c r="C2793" t="s">
        <v>56</v>
      </c>
    </row>
    <row r="2794" spans="1:3" x14ac:dyDescent="0.25">
      <c r="A2794">
        <f>ROW()</f>
        <v>2794</v>
      </c>
      <c r="B2794" t="s">
        <v>1874</v>
      </c>
      <c r="C2794" t="s">
        <v>73</v>
      </c>
    </row>
    <row r="2795" spans="1:3" x14ac:dyDescent="0.25">
      <c r="A2795">
        <f>ROW()</f>
        <v>2795</v>
      </c>
      <c r="B2795" t="s">
        <v>1875</v>
      </c>
      <c r="C2795" t="s">
        <v>132</v>
      </c>
    </row>
    <row r="2796" spans="1:3" x14ac:dyDescent="0.25">
      <c r="A2796">
        <f>ROW()</f>
        <v>2796</v>
      </c>
      <c r="B2796" t="s">
        <v>1876</v>
      </c>
      <c r="C2796" t="s">
        <v>91</v>
      </c>
    </row>
    <row r="2797" spans="1:3" x14ac:dyDescent="0.25">
      <c r="A2797">
        <f>ROW()</f>
        <v>2797</v>
      </c>
      <c r="B2797" t="s">
        <v>1877</v>
      </c>
      <c r="C2797" t="s">
        <v>108</v>
      </c>
    </row>
    <row r="2798" spans="1:3" x14ac:dyDescent="0.25">
      <c r="A2798">
        <f>ROW()</f>
        <v>2798</v>
      </c>
      <c r="B2798" t="s">
        <v>1878</v>
      </c>
      <c r="C2798" t="s">
        <v>56</v>
      </c>
    </row>
    <row r="2799" spans="1:3" x14ac:dyDescent="0.25">
      <c r="A2799">
        <f>ROW()</f>
        <v>2799</v>
      </c>
      <c r="B2799" t="s">
        <v>1879</v>
      </c>
      <c r="C2799" t="s">
        <v>81</v>
      </c>
    </row>
    <row r="2800" spans="1:3" x14ac:dyDescent="0.25">
      <c r="A2800">
        <f>ROW()</f>
        <v>2800</v>
      </c>
      <c r="B2800" t="s">
        <v>1881</v>
      </c>
      <c r="C2800" t="s">
        <v>56</v>
      </c>
    </row>
    <row r="2801" spans="1:3" x14ac:dyDescent="0.25">
      <c r="A2801">
        <f>ROW()</f>
        <v>2801</v>
      </c>
      <c r="B2801" t="s">
        <v>1882</v>
      </c>
      <c r="C2801" t="s">
        <v>268</v>
      </c>
    </row>
    <row r="2802" spans="1:3" x14ac:dyDescent="0.25">
      <c r="A2802">
        <f>ROW()</f>
        <v>2802</v>
      </c>
      <c r="B2802" t="s">
        <v>1893</v>
      </c>
      <c r="C2802" t="s">
        <v>227</v>
      </c>
    </row>
    <row r="2803" spans="1:3" x14ac:dyDescent="0.25">
      <c r="A2803">
        <f>ROW()</f>
        <v>2803</v>
      </c>
      <c r="B2803" t="s">
        <v>1880</v>
      </c>
      <c r="C2803" t="s">
        <v>76</v>
      </c>
    </row>
    <row r="2804" spans="1:3" x14ac:dyDescent="0.25">
      <c r="A2804">
        <f>ROW()</f>
        <v>2804</v>
      </c>
      <c r="B2804" t="s">
        <v>1883</v>
      </c>
      <c r="C2804" t="s">
        <v>184</v>
      </c>
    </row>
    <row r="2805" spans="1:3" x14ac:dyDescent="0.25">
      <c r="A2805">
        <f>ROW()</f>
        <v>2805</v>
      </c>
      <c r="B2805" t="s">
        <v>1884</v>
      </c>
      <c r="C2805" t="s">
        <v>80</v>
      </c>
    </row>
    <row r="2806" spans="1:3" x14ac:dyDescent="0.25">
      <c r="A2806">
        <f>ROW()</f>
        <v>2806</v>
      </c>
      <c r="B2806" t="s">
        <v>1885</v>
      </c>
      <c r="C2806" t="s">
        <v>76</v>
      </c>
    </row>
    <row r="2807" spans="1:3" x14ac:dyDescent="0.25">
      <c r="A2807">
        <f>ROW()</f>
        <v>2807</v>
      </c>
      <c r="B2807" t="s">
        <v>1886</v>
      </c>
      <c r="C2807" t="s">
        <v>83</v>
      </c>
    </row>
    <row r="2808" spans="1:3" x14ac:dyDescent="0.25">
      <c r="A2808">
        <f>ROW()</f>
        <v>2808</v>
      </c>
      <c r="B2808" t="s">
        <v>1888</v>
      </c>
      <c r="C2808" t="s">
        <v>67</v>
      </c>
    </row>
    <row r="2809" spans="1:3" x14ac:dyDescent="0.25">
      <c r="A2809">
        <f>ROW()</f>
        <v>2809</v>
      </c>
      <c r="B2809" t="s">
        <v>1889</v>
      </c>
      <c r="C2809" t="s">
        <v>70</v>
      </c>
    </row>
    <row r="2810" spans="1:3" x14ac:dyDescent="0.25">
      <c r="A2810">
        <f>ROW()</f>
        <v>2810</v>
      </c>
      <c r="B2810" t="s">
        <v>1890</v>
      </c>
      <c r="C2810" t="s">
        <v>67</v>
      </c>
    </row>
    <row r="2811" spans="1:3" x14ac:dyDescent="0.25">
      <c r="A2811">
        <f>ROW()</f>
        <v>2811</v>
      </c>
      <c r="B2811" t="s">
        <v>1891</v>
      </c>
      <c r="C2811" t="s">
        <v>262</v>
      </c>
    </row>
    <row r="2812" spans="1:3" x14ac:dyDescent="0.25">
      <c r="A2812">
        <f>ROW()</f>
        <v>2812</v>
      </c>
      <c r="B2812" t="s">
        <v>1892</v>
      </c>
      <c r="C2812" t="s">
        <v>74</v>
      </c>
    </row>
    <row r="2813" spans="1:3" x14ac:dyDescent="0.25">
      <c r="A2813">
        <f>ROW()</f>
        <v>2813</v>
      </c>
      <c r="B2813" t="s">
        <v>1895</v>
      </c>
      <c r="C2813" t="s">
        <v>71</v>
      </c>
    </row>
    <row r="2814" spans="1:3" x14ac:dyDescent="0.25">
      <c r="A2814">
        <f>ROW()</f>
        <v>2814</v>
      </c>
      <c r="B2814" t="s">
        <v>1806</v>
      </c>
      <c r="C2814" t="s">
        <v>121</v>
      </c>
    </row>
    <row r="2815" spans="1:3" x14ac:dyDescent="0.25">
      <c r="A2815">
        <f>ROW()</f>
        <v>2815</v>
      </c>
      <c r="B2815" t="s">
        <v>2</v>
      </c>
      <c r="C2815" t="s">
        <v>2</v>
      </c>
    </row>
    <row r="2816" spans="1:3" x14ac:dyDescent="0.25">
      <c r="A2816">
        <f>ROW()</f>
        <v>2816</v>
      </c>
      <c r="B2816" t="s">
        <v>3599</v>
      </c>
      <c r="C2816" t="s">
        <v>2</v>
      </c>
    </row>
    <row r="2817" spans="1:3" x14ac:dyDescent="0.25">
      <c r="A2817">
        <f>ROW()</f>
        <v>2817</v>
      </c>
      <c r="B2817" t="s">
        <v>52</v>
      </c>
      <c r="C2817" t="s">
        <v>2</v>
      </c>
    </row>
    <row r="2818" spans="1:3" x14ac:dyDescent="0.25">
      <c r="A2818">
        <f>ROW()</f>
        <v>2818</v>
      </c>
      <c r="B2818" t="s">
        <v>1843</v>
      </c>
      <c r="C2818" t="s">
        <v>354</v>
      </c>
    </row>
    <row r="2819" spans="1:3" x14ac:dyDescent="0.25">
      <c r="A2819">
        <f>ROW()</f>
        <v>2819</v>
      </c>
      <c r="B2819" t="s">
        <v>1844</v>
      </c>
      <c r="C2819" t="s">
        <v>55</v>
      </c>
    </row>
    <row r="2820" spans="1:3" x14ac:dyDescent="0.25">
      <c r="A2820">
        <f>ROW()</f>
        <v>2820</v>
      </c>
      <c r="B2820" t="s">
        <v>1845</v>
      </c>
      <c r="C2820" t="s">
        <v>56</v>
      </c>
    </row>
    <row r="2821" spans="1:3" x14ac:dyDescent="0.25">
      <c r="A2821">
        <f>ROW()</f>
        <v>2821</v>
      </c>
      <c r="B2821" t="s">
        <v>1846</v>
      </c>
      <c r="C2821" t="s">
        <v>223</v>
      </c>
    </row>
    <row r="2822" spans="1:3" x14ac:dyDescent="0.25">
      <c r="A2822">
        <f>ROW()</f>
        <v>2822</v>
      </c>
      <c r="B2822" t="s">
        <v>1847</v>
      </c>
      <c r="C2822" t="s">
        <v>355</v>
      </c>
    </row>
    <row r="2823" spans="1:3" x14ac:dyDescent="0.25">
      <c r="A2823">
        <f>ROW()</f>
        <v>2823</v>
      </c>
      <c r="B2823" t="s">
        <v>1850</v>
      </c>
      <c r="C2823" t="s">
        <v>61</v>
      </c>
    </row>
    <row r="2824" spans="1:3" x14ac:dyDescent="0.25">
      <c r="A2824">
        <f>ROW()</f>
        <v>2824</v>
      </c>
      <c r="B2824" t="s">
        <v>1851</v>
      </c>
      <c r="C2824" t="s">
        <v>56</v>
      </c>
    </row>
    <row r="2825" spans="1:3" x14ac:dyDescent="0.25">
      <c r="A2825">
        <f>ROW()</f>
        <v>2825</v>
      </c>
      <c r="B2825" t="s">
        <v>1852</v>
      </c>
      <c r="C2825" t="s">
        <v>56</v>
      </c>
    </row>
    <row r="2826" spans="1:3" x14ac:dyDescent="0.25">
      <c r="A2826">
        <f>ROW()</f>
        <v>2826</v>
      </c>
      <c r="B2826" t="s">
        <v>1853</v>
      </c>
      <c r="C2826" t="s">
        <v>56</v>
      </c>
    </row>
    <row r="2827" spans="1:3" x14ac:dyDescent="0.25">
      <c r="A2827">
        <f>ROW()</f>
        <v>2827</v>
      </c>
      <c r="B2827" t="s">
        <v>1854</v>
      </c>
      <c r="C2827" t="s">
        <v>356</v>
      </c>
    </row>
    <row r="2828" spans="1:3" x14ac:dyDescent="0.25">
      <c r="A2828">
        <f>ROW()</f>
        <v>2828</v>
      </c>
      <c r="B2828" t="s">
        <v>1855</v>
      </c>
      <c r="C2828" t="s">
        <v>65</v>
      </c>
    </row>
    <row r="2829" spans="1:3" x14ac:dyDescent="0.25">
      <c r="A2829">
        <f>ROW()</f>
        <v>2829</v>
      </c>
      <c r="B2829" t="s">
        <v>1856</v>
      </c>
      <c r="C2829" t="s">
        <v>64</v>
      </c>
    </row>
    <row r="2830" spans="1:3" x14ac:dyDescent="0.25">
      <c r="A2830">
        <f>ROW()</f>
        <v>2830</v>
      </c>
      <c r="B2830" t="s">
        <v>1857</v>
      </c>
      <c r="C2830" t="s">
        <v>65</v>
      </c>
    </row>
    <row r="2831" spans="1:3" x14ac:dyDescent="0.25">
      <c r="A2831">
        <f>ROW()</f>
        <v>2831</v>
      </c>
      <c r="B2831" t="s">
        <v>1858</v>
      </c>
      <c r="C2831" t="s">
        <v>56</v>
      </c>
    </row>
    <row r="2832" spans="1:3" x14ac:dyDescent="0.25">
      <c r="A2832">
        <f>ROW()</f>
        <v>2832</v>
      </c>
      <c r="B2832" t="s">
        <v>1859</v>
      </c>
      <c r="C2832" t="s">
        <v>56</v>
      </c>
    </row>
    <row r="2833" spans="1:3" x14ac:dyDescent="0.25">
      <c r="A2833">
        <f>ROW()</f>
        <v>2833</v>
      </c>
      <c r="B2833" t="s">
        <v>1860</v>
      </c>
      <c r="C2833" t="s">
        <v>66</v>
      </c>
    </row>
    <row r="2834" spans="1:3" x14ac:dyDescent="0.25">
      <c r="A2834">
        <f>ROW()</f>
        <v>2834</v>
      </c>
      <c r="B2834" t="s">
        <v>1861</v>
      </c>
      <c r="C2834" t="s">
        <v>67</v>
      </c>
    </row>
    <row r="2835" spans="1:3" x14ac:dyDescent="0.25">
      <c r="A2835">
        <f>ROW()</f>
        <v>2835</v>
      </c>
      <c r="B2835" t="s">
        <v>1862</v>
      </c>
      <c r="C2835" t="s">
        <v>56</v>
      </c>
    </row>
    <row r="2836" spans="1:3" x14ac:dyDescent="0.25">
      <c r="A2836">
        <f>ROW()</f>
        <v>2836</v>
      </c>
      <c r="B2836" t="s">
        <v>1863</v>
      </c>
      <c r="C2836" t="s">
        <v>185</v>
      </c>
    </row>
    <row r="2837" spans="1:3" x14ac:dyDescent="0.25">
      <c r="A2837">
        <f>ROW()</f>
        <v>2837</v>
      </c>
      <c r="B2837" t="s">
        <v>1864</v>
      </c>
      <c r="C2837" t="s">
        <v>357</v>
      </c>
    </row>
    <row r="2838" spans="1:3" x14ac:dyDescent="0.25">
      <c r="A2838">
        <f>ROW()</f>
        <v>2838</v>
      </c>
      <c r="B2838" t="s">
        <v>1865</v>
      </c>
      <c r="C2838" t="s">
        <v>121</v>
      </c>
    </row>
    <row r="2839" spans="1:3" x14ac:dyDescent="0.25">
      <c r="A2839">
        <f>ROW()</f>
        <v>2839</v>
      </c>
      <c r="B2839" t="s">
        <v>1866</v>
      </c>
      <c r="C2839" t="s">
        <v>139</v>
      </c>
    </row>
    <row r="2840" spans="1:3" x14ac:dyDescent="0.25">
      <c r="A2840">
        <f>ROW()</f>
        <v>2840</v>
      </c>
      <c r="B2840" t="s">
        <v>1867</v>
      </c>
      <c r="C2840" t="s">
        <v>63</v>
      </c>
    </row>
    <row r="2841" spans="1:3" x14ac:dyDescent="0.25">
      <c r="A2841">
        <f>ROW()</f>
        <v>2841</v>
      </c>
      <c r="B2841" t="s">
        <v>1868</v>
      </c>
      <c r="C2841" t="s">
        <v>71</v>
      </c>
    </row>
    <row r="2842" spans="1:3" x14ac:dyDescent="0.25">
      <c r="A2842">
        <f>ROW()</f>
        <v>2842</v>
      </c>
      <c r="B2842" t="s">
        <v>1869</v>
      </c>
      <c r="C2842" t="s">
        <v>71</v>
      </c>
    </row>
    <row r="2843" spans="1:3" x14ac:dyDescent="0.25">
      <c r="A2843">
        <f>ROW()</f>
        <v>2843</v>
      </c>
      <c r="B2843" t="s">
        <v>1870</v>
      </c>
      <c r="C2843" t="s">
        <v>71</v>
      </c>
    </row>
    <row r="2844" spans="1:3" x14ac:dyDescent="0.25">
      <c r="A2844">
        <f>ROW()</f>
        <v>2844</v>
      </c>
      <c r="B2844" t="s">
        <v>1871</v>
      </c>
      <c r="C2844" t="s">
        <v>56</v>
      </c>
    </row>
    <row r="2845" spans="1:3" x14ac:dyDescent="0.25">
      <c r="A2845">
        <f>ROW()</f>
        <v>2845</v>
      </c>
      <c r="B2845" t="s">
        <v>1905</v>
      </c>
      <c r="C2845" t="s">
        <v>56</v>
      </c>
    </row>
    <row r="2846" spans="1:3" x14ac:dyDescent="0.25">
      <c r="A2846">
        <f>ROW()</f>
        <v>2846</v>
      </c>
      <c r="B2846" t="s">
        <v>1872</v>
      </c>
      <c r="C2846" t="s">
        <v>72</v>
      </c>
    </row>
    <row r="2847" spans="1:3" x14ac:dyDescent="0.25">
      <c r="A2847">
        <f>ROW()</f>
        <v>2847</v>
      </c>
      <c r="B2847" t="s">
        <v>1906</v>
      </c>
      <c r="C2847" t="s">
        <v>72</v>
      </c>
    </row>
    <row r="2848" spans="1:3" x14ac:dyDescent="0.25">
      <c r="A2848">
        <f>ROW()</f>
        <v>2848</v>
      </c>
      <c r="B2848" t="s">
        <v>1873</v>
      </c>
      <c r="C2848" t="s">
        <v>56</v>
      </c>
    </row>
    <row r="2849" spans="1:3" x14ac:dyDescent="0.25">
      <c r="A2849">
        <f>ROW()</f>
        <v>2849</v>
      </c>
      <c r="B2849" t="s">
        <v>1907</v>
      </c>
      <c r="C2849" t="s">
        <v>226</v>
      </c>
    </row>
    <row r="2850" spans="1:3" x14ac:dyDescent="0.25">
      <c r="A2850">
        <f>ROW()</f>
        <v>2850</v>
      </c>
      <c r="B2850" t="s">
        <v>1874</v>
      </c>
      <c r="C2850" t="s">
        <v>73</v>
      </c>
    </row>
    <row r="2851" spans="1:3" x14ac:dyDescent="0.25">
      <c r="A2851">
        <f>ROW()</f>
        <v>2851</v>
      </c>
      <c r="B2851" t="s">
        <v>1875</v>
      </c>
      <c r="C2851" t="s">
        <v>137</v>
      </c>
    </row>
    <row r="2852" spans="1:3" x14ac:dyDescent="0.25">
      <c r="A2852">
        <f>ROW()</f>
        <v>2852</v>
      </c>
      <c r="B2852" t="s">
        <v>1909</v>
      </c>
      <c r="C2852" t="s">
        <v>137</v>
      </c>
    </row>
    <row r="2853" spans="1:3" x14ac:dyDescent="0.25">
      <c r="A2853">
        <f>ROW()</f>
        <v>2853</v>
      </c>
      <c r="B2853" t="s">
        <v>1876</v>
      </c>
      <c r="C2853" t="s">
        <v>217</v>
      </c>
    </row>
    <row r="2854" spans="1:3" x14ac:dyDescent="0.25">
      <c r="A2854">
        <f>ROW()</f>
        <v>2854</v>
      </c>
      <c r="B2854" t="s">
        <v>1910</v>
      </c>
      <c r="C2854" t="s">
        <v>217</v>
      </c>
    </row>
    <row r="2855" spans="1:3" x14ac:dyDescent="0.25">
      <c r="A2855">
        <f>ROW()</f>
        <v>2855</v>
      </c>
      <c r="B2855" t="s">
        <v>1877</v>
      </c>
      <c r="C2855" t="s">
        <v>124</v>
      </c>
    </row>
    <row r="2856" spans="1:3" x14ac:dyDescent="0.25">
      <c r="A2856">
        <f>ROW()</f>
        <v>2856</v>
      </c>
      <c r="B2856" t="s">
        <v>1911</v>
      </c>
      <c r="C2856" t="s">
        <v>108</v>
      </c>
    </row>
    <row r="2857" spans="1:3" x14ac:dyDescent="0.25">
      <c r="A2857">
        <f>ROW()</f>
        <v>2857</v>
      </c>
      <c r="B2857" t="s">
        <v>1878</v>
      </c>
      <c r="C2857" t="s">
        <v>56</v>
      </c>
    </row>
    <row r="2858" spans="1:3" x14ac:dyDescent="0.25">
      <c r="A2858">
        <f>ROW()</f>
        <v>2858</v>
      </c>
      <c r="B2858" t="s">
        <v>1923</v>
      </c>
      <c r="C2858" t="s">
        <v>56</v>
      </c>
    </row>
    <row r="2859" spans="1:3" x14ac:dyDescent="0.25">
      <c r="A2859">
        <f>ROW()</f>
        <v>2859</v>
      </c>
      <c r="B2859" t="s">
        <v>1879</v>
      </c>
      <c r="C2859" t="s">
        <v>74</v>
      </c>
    </row>
    <row r="2860" spans="1:3" x14ac:dyDescent="0.25">
      <c r="A2860">
        <f>ROW()</f>
        <v>2860</v>
      </c>
      <c r="B2860" t="s">
        <v>1912</v>
      </c>
      <c r="C2860" t="s">
        <v>138</v>
      </c>
    </row>
    <row r="2861" spans="1:3" x14ac:dyDescent="0.25">
      <c r="A2861">
        <f>ROW()</f>
        <v>2861</v>
      </c>
      <c r="B2861" t="s">
        <v>1880</v>
      </c>
      <c r="C2861" t="s">
        <v>73</v>
      </c>
    </row>
    <row r="2862" spans="1:3" x14ac:dyDescent="0.25">
      <c r="A2862">
        <f>ROW()</f>
        <v>2862</v>
      </c>
      <c r="B2862" t="s">
        <v>1881</v>
      </c>
      <c r="C2862" t="s">
        <v>56</v>
      </c>
    </row>
    <row r="2863" spans="1:3" x14ac:dyDescent="0.25">
      <c r="A2863">
        <f>ROW()</f>
        <v>2863</v>
      </c>
      <c r="B2863" t="s">
        <v>1917</v>
      </c>
      <c r="C2863" t="s">
        <v>65</v>
      </c>
    </row>
    <row r="2864" spans="1:3" x14ac:dyDescent="0.25">
      <c r="A2864">
        <f>ROW()</f>
        <v>2864</v>
      </c>
      <c r="B2864" t="s">
        <v>1882</v>
      </c>
      <c r="C2864" t="s">
        <v>229</v>
      </c>
    </row>
    <row r="2865" spans="1:3" x14ac:dyDescent="0.25">
      <c r="A2865">
        <f>ROW()</f>
        <v>2865</v>
      </c>
      <c r="B2865" t="s">
        <v>1913</v>
      </c>
      <c r="C2865" t="s">
        <v>229</v>
      </c>
    </row>
    <row r="2866" spans="1:3" x14ac:dyDescent="0.25">
      <c r="A2866">
        <f>ROW()</f>
        <v>2866</v>
      </c>
      <c r="B2866" t="s">
        <v>1893</v>
      </c>
      <c r="C2866" t="s">
        <v>122</v>
      </c>
    </row>
    <row r="2867" spans="1:3" x14ac:dyDescent="0.25">
      <c r="A2867">
        <f>ROW()</f>
        <v>2867</v>
      </c>
      <c r="B2867" t="s">
        <v>1914</v>
      </c>
      <c r="C2867" t="s">
        <v>122</v>
      </c>
    </row>
    <row r="2868" spans="1:3" x14ac:dyDescent="0.25">
      <c r="A2868">
        <f>ROW()</f>
        <v>2868</v>
      </c>
      <c r="B2868" t="s">
        <v>1883</v>
      </c>
      <c r="C2868" t="s">
        <v>94</v>
      </c>
    </row>
    <row r="2869" spans="1:3" x14ac:dyDescent="0.25">
      <c r="A2869">
        <f>ROW()</f>
        <v>2869</v>
      </c>
      <c r="B2869" t="s">
        <v>1915</v>
      </c>
      <c r="C2869" t="s">
        <v>184</v>
      </c>
    </row>
    <row r="2870" spans="1:3" x14ac:dyDescent="0.25">
      <c r="A2870">
        <f>ROW()</f>
        <v>2870</v>
      </c>
      <c r="B2870" t="s">
        <v>1884</v>
      </c>
      <c r="C2870" t="s">
        <v>80</v>
      </c>
    </row>
    <row r="2871" spans="1:3" x14ac:dyDescent="0.25">
      <c r="A2871">
        <f>ROW()</f>
        <v>2871</v>
      </c>
      <c r="B2871" t="s">
        <v>1885</v>
      </c>
      <c r="C2871" t="s">
        <v>82</v>
      </c>
    </row>
    <row r="2872" spans="1:3" x14ac:dyDescent="0.25">
      <c r="A2872">
        <f>ROW()</f>
        <v>2872</v>
      </c>
      <c r="B2872" t="s">
        <v>1886</v>
      </c>
      <c r="C2872" t="s">
        <v>83</v>
      </c>
    </row>
    <row r="2873" spans="1:3" x14ac:dyDescent="0.25">
      <c r="A2873">
        <f>ROW()</f>
        <v>2873</v>
      </c>
      <c r="B2873" t="s">
        <v>1887</v>
      </c>
      <c r="C2873" t="s">
        <v>91</v>
      </c>
    </row>
    <row r="2874" spans="1:3" x14ac:dyDescent="0.25">
      <c r="A2874">
        <f>ROW()</f>
        <v>2874</v>
      </c>
      <c r="B2874" t="s">
        <v>1888</v>
      </c>
      <c r="C2874" t="s">
        <v>105</v>
      </c>
    </row>
    <row r="2875" spans="1:3" x14ac:dyDescent="0.25">
      <c r="A2875">
        <f>ROW()</f>
        <v>2875</v>
      </c>
      <c r="B2875" t="s">
        <v>1889</v>
      </c>
      <c r="C2875" t="s">
        <v>75</v>
      </c>
    </row>
    <row r="2876" spans="1:3" x14ac:dyDescent="0.25">
      <c r="A2876">
        <f>ROW()</f>
        <v>2876</v>
      </c>
      <c r="B2876" t="s">
        <v>1890</v>
      </c>
      <c r="C2876" t="s">
        <v>73</v>
      </c>
    </row>
    <row r="2877" spans="1:3" x14ac:dyDescent="0.25">
      <c r="A2877">
        <f>ROW()</f>
        <v>2877</v>
      </c>
      <c r="B2877" t="s">
        <v>1891</v>
      </c>
      <c r="C2877" t="s">
        <v>82</v>
      </c>
    </row>
    <row r="2878" spans="1:3" x14ac:dyDescent="0.25">
      <c r="A2878">
        <f>ROW()</f>
        <v>2878</v>
      </c>
      <c r="B2878" t="s">
        <v>1892</v>
      </c>
      <c r="C2878" t="s">
        <v>73</v>
      </c>
    </row>
    <row r="2879" spans="1:3" x14ac:dyDescent="0.25">
      <c r="A2879">
        <f>ROW()</f>
        <v>2879</v>
      </c>
      <c r="B2879" t="s">
        <v>1924</v>
      </c>
      <c r="C2879" t="s">
        <v>83</v>
      </c>
    </row>
    <row r="2880" spans="1:3" x14ac:dyDescent="0.25">
      <c r="A2880">
        <f>ROW()</f>
        <v>2880</v>
      </c>
      <c r="B2880" t="s">
        <v>1925</v>
      </c>
      <c r="C2880" t="s">
        <v>93</v>
      </c>
    </row>
    <row r="2881" spans="1:3" x14ac:dyDescent="0.25">
      <c r="A2881">
        <f>ROW()</f>
        <v>2881</v>
      </c>
      <c r="B2881" t="s">
        <v>1926</v>
      </c>
      <c r="C2881" t="s">
        <v>71</v>
      </c>
    </row>
    <row r="2882" spans="1:3" x14ac:dyDescent="0.25">
      <c r="A2882">
        <f>ROW()</f>
        <v>2882</v>
      </c>
      <c r="B2882" t="s">
        <v>1895</v>
      </c>
      <c r="C2882" t="s">
        <v>71</v>
      </c>
    </row>
    <row r="2883" spans="1:3" x14ac:dyDescent="0.25">
      <c r="A2883">
        <f>ROW()</f>
        <v>2883</v>
      </c>
      <c r="B2883" t="s">
        <v>1806</v>
      </c>
      <c r="C2883" t="s">
        <v>121</v>
      </c>
    </row>
    <row r="2884" spans="1:3" x14ac:dyDescent="0.25">
      <c r="A2884">
        <f>ROW()</f>
        <v>2884</v>
      </c>
      <c r="B2884" t="s">
        <v>2</v>
      </c>
      <c r="C2884" t="s">
        <v>2</v>
      </c>
    </row>
    <row r="2885" spans="1:3" x14ac:dyDescent="0.25">
      <c r="A2885">
        <f>ROW()</f>
        <v>2885</v>
      </c>
      <c r="B2885" t="s">
        <v>2</v>
      </c>
      <c r="C2885" t="s">
        <v>2</v>
      </c>
    </row>
    <row r="2886" spans="1:3" x14ac:dyDescent="0.25">
      <c r="A2886">
        <f>ROW()</f>
        <v>2886</v>
      </c>
      <c r="B2886" t="s">
        <v>358</v>
      </c>
      <c r="C2886" t="s">
        <v>2</v>
      </c>
    </row>
    <row r="2887" spans="1:3" x14ac:dyDescent="0.25">
      <c r="A2887">
        <f>ROW()</f>
        <v>2887</v>
      </c>
      <c r="B2887" t="s">
        <v>2</v>
      </c>
      <c r="C2887" t="s">
        <v>2</v>
      </c>
    </row>
    <row r="2888" spans="1:3" x14ac:dyDescent="0.25">
      <c r="A2888">
        <f>ROW()</f>
        <v>2888</v>
      </c>
      <c r="B2888" t="s">
        <v>3600</v>
      </c>
      <c r="C2888" t="s">
        <v>2</v>
      </c>
    </row>
    <row r="2889" spans="1:3" x14ac:dyDescent="0.25">
      <c r="A2889">
        <f>ROW()</f>
        <v>2889</v>
      </c>
      <c r="B2889" t="s">
        <v>52</v>
      </c>
      <c r="C2889" t="s">
        <v>2</v>
      </c>
    </row>
    <row r="2890" spans="1:3" x14ac:dyDescent="0.25">
      <c r="A2890">
        <f>ROW()</f>
        <v>2890</v>
      </c>
      <c r="B2890" t="s">
        <v>1843</v>
      </c>
      <c r="C2890" t="s">
        <v>359</v>
      </c>
    </row>
    <row r="2891" spans="1:3" x14ac:dyDescent="0.25">
      <c r="A2891">
        <f>ROW()</f>
        <v>2891</v>
      </c>
      <c r="B2891" t="s">
        <v>1844</v>
      </c>
      <c r="C2891" t="s">
        <v>55</v>
      </c>
    </row>
    <row r="2892" spans="1:3" x14ac:dyDescent="0.25">
      <c r="A2892">
        <f>ROW()</f>
        <v>2892</v>
      </c>
      <c r="B2892" t="s">
        <v>1845</v>
      </c>
      <c r="C2892" t="s">
        <v>63</v>
      </c>
    </row>
    <row r="2893" spans="1:3" x14ac:dyDescent="0.25">
      <c r="A2893">
        <f>ROW()</f>
        <v>2893</v>
      </c>
      <c r="B2893" t="s">
        <v>1846</v>
      </c>
      <c r="C2893" t="s">
        <v>360</v>
      </c>
    </row>
    <row r="2894" spans="1:3" x14ac:dyDescent="0.25">
      <c r="A2894">
        <f>ROW()</f>
        <v>2894</v>
      </c>
      <c r="B2894" t="s">
        <v>1847</v>
      </c>
      <c r="C2894" t="s">
        <v>361</v>
      </c>
    </row>
    <row r="2895" spans="1:3" x14ac:dyDescent="0.25">
      <c r="A2895">
        <f>ROW()</f>
        <v>2895</v>
      </c>
      <c r="B2895" t="s">
        <v>1850</v>
      </c>
      <c r="C2895" t="s">
        <v>61</v>
      </c>
    </row>
    <row r="2896" spans="1:3" x14ac:dyDescent="0.25">
      <c r="A2896">
        <f>ROW()</f>
        <v>2896</v>
      </c>
      <c r="B2896" t="s">
        <v>1851</v>
      </c>
      <c r="C2896" t="s">
        <v>56</v>
      </c>
    </row>
    <row r="2897" spans="1:3" x14ac:dyDescent="0.25">
      <c r="A2897">
        <f>ROW()</f>
        <v>2897</v>
      </c>
      <c r="B2897" t="s">
        <v>1852</v>
      </c>
      <c r="C2897" t="s">
        <v>56</v>
      </c>
    </row>
    <row r="2898" spans="1:3" x14ac:dyDescent="0.25">
      <c r="A2898">
        <f>ROW()</f>
        <v>2898</v>
      </c>
      <c r="B2898" t="s">
        <v>1853</v>
      </c>
      <c r="C2898" t="s">
        <v>56</v>
      </c>
    </row>
    <row r="2899" spans="1:3" x14ac:dyDescent="0.25">
      <c r="A2899">
        <f>ROW()</f>
        <v>2899</v>
      </c>
      <c r="B2899" t="s">
        <v>1854</v>
      </c>
      <c r="C2899" t="s">
        <v>362</v>
      </c>
    </row>
    <row r="2900" spans="1:3" x14ac:dyDescent="0.25">
      <c r="A2900">
        <f>ROW()</f>
        <v>2900</v>
      </c>
      <c r="B2900" t="s">
        <v>1856</v>
      </c>
      <c r="C2900" t="s">
        <v>64</v>
      </c>
    </row>
    <row r="2901" spans="1:3" x14ac:dyDescent="0.25">
      <c r="A2901">
        <f>ROW()</f>
        <v>2901</v>
      </c>
      <c r="B2901" t="s">
        <v>1857</v>
      </c>
      <c r="C2901" t="s">
        <v>65</v>
      </c>
    </row>
    <row r="2902" spans="1:3" x14ac:dyDescent="0.25">
      <c r="A2902">
        <f>ROW()</f>
        <v>2902</v>
      </c>
      <c r="B2902" t="s">
        <v>1858</v>
      </c>
      <c r="C2902" t="s">
        <v>56</v>
      </c>
    </row>
    <row r="2903" spans="1:3" x14ac:dyDescent="0.25">
      <c r="A2903">
        <f>ROW()</f>
        <v>2903</v>
      </c>
      <c r="B2903" t="s">
        <v>1896</v>
      </c>
      <c r="C2903" t="s">
        <v>65</v>
      </c>
    </row>
    <row r="2904" spans="1:3" x14ac:dyDescent="0.25">
      <c r="A2904">
        <f>ROW()</f>
        <v>2904</v>
      </c>
      <c r="B2904" t="s">
        <v>1859</v>
      </c>
      <c r="C2904" t="s">
        <v>63</v>
      </c>
    </row>
    <row r="2905" spans="1:3" x14ac:dyDescent="0.25">
      <c r="A2905">
        <f>ROW()</f>
        <v>2905</v>
      </c>
      <c r="B2905" t="s">
        <v>1860</v>
      </c>
      <c r="C2905" t="s">
        <v>70</v>
      </c>
    </row>
    <row r="2906" spans="1:3" x14ac:dyDescent="0.25">
      <c r="A2906">
        <f>ROW()</f>
        <v>2906</v>
      </c>
      <c r="B2906" t="s">
        <v>1861</v>
      </c>
      <c r="C2906" t="s">
        <v>200</v>
      </c>
    </row>
    <row r="2907" spans="1:3" x14ac:dyDescent="0.25">
      <c r="A2907">
        <f>ROW()</f>
        <v>2907</v>
      </c>
      <c r="B2907" t="s">
        <v>1862</v>
      </c>
      <c r="C2907" t="s">
        <v>56</v>
      </c>
    </row>
    <row r="2908" spans="1:3" x14ac:dyDescent="0.25">
      <c r="A2908">
        <f>ROW()</f>
        <v>2908</v>
      </c>
      <c r="B2908" t="s">
        <v>1863</v>
      </c>
      <c r="C2908" t="s">
        <v>80</v>
      </c>
    </row>
    <row r="2909" spans="1:3" x14ac:dyDescent="0.25">
      <c r="A2909">
        <f>ROW()</f>
        <v>2909</v>
      </c>
      <c r="B2909" t="s">
        <v>1864</v>
      </c>
      <c r="C2909" t="s">
        <v>291</v>
      </c>
    </row>
    <row r="2910" spans="1:3" x14ac:dyDescent="0.25">
      <c r="A2910">
        <f>ROW()</f>
        <v>2910</v>
      </c>
      <c r="B2910" t="s">
        <v>1865</v>
      </c>
      <c r="C2910" t="s">
        <v>121</v>
      </c>
    </row>
    <row r="2911" spans="1:3" x14ac:dyDescent="0.25">
      <c r="A2911">
        <f>ROW()</f>
        <v>2911</v>
      </c>
      <c r="B2911" t="s">
        <v>1866</v>
      </c>
      <c r="C2911" t="s">
        <v>139</v>
      </c>
    </row>
    <row r="2912" spans="1:3" x14ac:dyDescent="0.25">
      <c r="A2912">
        <f>ROW()</f>
        <v>2912</v>
      </c>
      <c r="B2912" t="s">
        <v>1867</v>
      </c>
      <c r="C2912" t="s">
        <v>63</v>
      </c>
    </row>
    <row r="2913" spans="1:3" x14ac:dyDescent="0.25">
      <c r="A2913">
        <f>ROW()</f>
        <v>2913</v>
      </c>
      <c r="B2913" t="s">
        <v>1868</v>
      </c>
      <c r="C2913" t="s">
        <v>71</v>
      </c>
    </row>
    <row r="2914" spans="1:3" x14ac:dyDescent="0.25">
      <c r="A2914">
        <f>ROW()</f>
        <v>2914</v>
      </c>
      <c r="B2914" t="s">
        <v>1869</v>
      </c>
      <c r="C2914" t="s">
        <v>71</v>
      </c>
    </row>
    <row r="2915" spans="1:3" x14ac:dyDescent="0.25">
      <c r="A2915">
        <f>ROW()</f>
        <v>2915</v>
      </c>
      <c r="B2915" t="s">
        <v>1870</v>
      </c>
      <c r="C2915" t="s">
        <v>71</v>
      </c>
    </row>
    <row r="2916" spans="1:3" x14ac:dyDescent="0.25">
      <c r="A2916">
        <f>ROW()</f>
        <v>2916</v>
      </c>
      <c r="B2916" t="s">
        <v>1871</v>
      </c>
      <c r="C2916" t="s">
        <v>56</v>
      </c>
    </row>
    <row r="2917" spans="1:3" x14ac:dyDescent="0.25">
      <c r="A2917">
        <f>ROW()</f>
        <v>2917</v>
      </c>
      <c r="B2917" t="s">
        <v>1905</v>
      </c>
      <c r="C2917" t="s">
        <v>56</v>
      </c>
    </row>
    <row r="2918" spans="1:3" x14ac:dyDescent="0.25">
      <c r="A2918">
        <f>ROW()</f>
        <v>2918</v>
      </c>
      <c r="B2918" t="s">
        <v>1872</v>
      </c>
      <c r="C2918" t="s">
        <v>72</v>
      </c>
    </row>
    <row r="2919" spans="1:3" x14ac:dyDescent="0.25">
      <c r="A2919">
        <f>ROW()</f>
        <v>2919</v>
      </c>
      <c r="B2919" t="s">
        <v>1906</v>
      </c>
      <c r="C2919" t="s">
        <v>318</v>
      </c>
    </row>
    <row r="2920" spans="1:3" x14ac:dyDescent="0.25">
      <c r="A2920">
        <f>ROW()</f>
        <v>2920</v>
      </c>
      <c r="B2920" t="s">
        <v>1873</v>
      </c>
      <c r="C2920" t="s">
        <v>56</v>
      </c>
    </row>
    <row r="2921" spans="1:3" x14ac:dyDescent="0.25">
      <c r="A2921">
        <f>ROW()</f>
        <v>2921</v>
      </c>
      <c r="B2921" t="s">
        <v>1907</v>
      </c>
      <c r="C2921" t="s">
        <v>55</v>
      </c>
    </row>
    <row r="2922" spans="1:3" x14ac:dyDescent="0.25">
      <c r="A2922">
        <f>ROW()</f>
        <v>2922</v>
      </c>
      <c r="B2922" t="s">
        <v>1874</v>
      </c>
      <c r="C2922" t="s">
        <v>73</v>
      </c>
    </row>
    <row r="2923" spans="1:3" x14ac:dyDescent="0.25">
      <c r="A2923">
        <f>ROW()</f>
        <v>2923</v>
      </c>
      <c r="B2923" t="s">
        <v>1875</v>
      </c>
      <c r="C2923" t="s">
        <v>81</v>
      </c>
    </row>
    <row r="2924" spans="1:3" x14ac:dyDescent="0.25">
      <c r="A2924">
        <f>ROW()</f>
        <v>2924</v>
      </c>
      <c r="B2924" t="s">
        <v>1876</v>
      </c>
      <c r="C2924" t="s">
        <v>189</v>
      </c>
    </row>
    <row r="2925" spans="1:3" x14ac:dyDescent="0.25">
      <c r="A2925">
        <f>ROW()</f>
        <v>2925</v>
      </c>
      <c r="B2925" t="s">
        <v>1909</v>
      </c>
      <c r="C2925" t="s">
        <v>81</v>
      </c>
    </row>
    <row r="2926" spans="1:3" x14ac:dyDescent="0.25">
      <c r="A2926">
        <f>ROW()</f>
        <v>2926</v>
      </c>
      <c r="B2926" t="s">
        <v>1910</v>
      </c>
      <c r="C2926" t="s">
        <v>189</v>
      </c>
    </row>
    <row r="2927" spans="1:3" x14ac:dyDescent="0.25">
      <c r="A2927">
        <f>ROW()</f>
        <v>2927</v>
      </c>
      <c r="B2927" t="s">
        <v>1911</v>
      </c>
      <c r="C2927" t="s">
        <v>93</v>
      </c>
    </row>
    <row r="2928" spans="1:3" x14ac:dyDescent="0.25">
      <c r="A2928">
        <f>ROW()</f>
        <v>2928</v>
      </c>
      <c r="B2928" t="s">
        <v>1877</v>
      </c>
      <c r="C2928" t="s">
        <v>93</v>
      </c>
    </row>
    <row r="2929" spans="1:3" x14ac:dyDescent="0.25">
      <c r="A2929">
        <f>ROW()</f>
        <v>2929</v>
      </c>
      <c r="B2929" t="s">
        <v>1878</v>
      </c>
      <c r="C2929" t="s">
        <v>56</v>
      </c>
    </row>
    <row r="2930" spans="1:3" x14ac:dyDescent="0.25">
      <c r="A2930">
        <f>ROW()</f>
        <v>2930</v>
      </c>
      <c r="B2930" t="s">
        <v>1923</v>
      </c>
      <c r="C2930" t="s">
        <v>105</v>
      </c>
    </row>
    <row r="2931" spans="1:3" x14ac:dyDescent="0.25">
      <c r="A2931">
        <f>ROW()</f>
        <v>2931</v>
      </c>
      <c r="B2931" t="s">
        <v>1879</v>
      </c>
      <c r="C2931" t="s">
        <v>138</v>
      </c>
    </row>
    <row r="2932" spans="1:3" x14ac:dyDescent="0.25">
      <c r="A2932">
        <f>ROW()</f>
        <v>2932</v>
      </c>
      <c r="B2932" t="s">
        <v>1912</v>
      </c>
      <c r="C2932" t="s">
        <v>74</v>
      </c>
    </row>
    <row r="2933" spans="1:3" x14ac:dyDescent="0.25">
      <c r="A2933">
        <f>ROW()</f>
        <v>2933</v>
      </c>
      <c r="B2933" t="s">
        <v>1880</v>
      </c>
      <c r="C2933" t="s">
        <v>108</v>
      </c>
    </row>
    <row r="2934" spans="1:3" x14ac:dyDescent="0.25">
      <c r="A2934">
        <f>ROW()</f>
        <v>2934</v>
      </c>
      <c r="B2934" t="s">
        <v>1881</v>
      </c>
      <c r="C2934" t="s">
        <v>56</v>
      </c>
    </row>
    <row r="2935" spans="1:3" x14ac:dyDescent="0.25">
      <c r="A2935">
        <f>ROW()</f>
        <v>2935</v>
      </c>
      <c r="B2935" t="s">
        <v>1882</v>
      </c>
      <c r="C2935" t="s">
        <v>363</v>
      </c>
    </row>
    <row r="2936" spans="1:3" x14ac:dyDescent="0.25">
      <c r="A2936">
        <f>ROW()</f>
        <v>2936</v>
      </c>
      <c r="B2936" t="s">
        <v>1913</v>
      </c>
      <c r="C2936" t="s">
        <v>363</v>
      </c>
    </row>
    <row r="2937" spans="1:3" x14ac:dyDescent="0.25">
      <c r="A2937">
        <f>ROW()</f>
        <v>2937</v>
      </c>
      <c r="B2937" t="s">
        <v>1893</v>
      </c>
      <c r="C2937" t="s">
        <v>133</v>
      </c>
    </row>
    <row r="2938" spans="1:3" x14ac:dyDescent="0.25">
      <c r="A2938">
        <f>ROW()</f>
        <v>2938</v>
      </c>
      <c r="B2938" t="s">
        <v>1914</v>
      </c>
      <c r="C2938" t="s">
        <v>92</v>
      </c>
    </row>
    <row r="2939" spans="1:3" x14ac:dyDescent="0.25">
      <c r="A2939">
        <f>ROW()</f>
        <v>2939</v>
      </c>
      <c r="B2939" t="s">
        <v>1883</v>
      </c>
      <c r="C2939" t="s">
        <v>184</v>
      </c>
    </row>
    <row r="2940" spans="1:3" x14ac:dyDescent="0.25">
      <c r="A2940">
        <f>ROW()</f>
        <v>2940</v>
      </c>
      <c r="B2940" t="s">
        <v>1915</v>
      </c>
      <c r="C2940" t="s">
        <v>94</v>
      </c>
    </row>
    <row r="2941" spans="1:3" x14ac:dyDescent="0.25">
      <c r="A2941">
        <f>ROW()</f>
        <v>2941</v>
      </c>
      <c r="B2941" t="s">
        <v>1884</v>
      </c>
      <c r="C2941" t="s">
        <v>73</v>
      </c>
    </row>
    <row r="2942" spans="1:3" x14ac:dyDescent="0.25">
      <c r="A2942">
        <f>ROW()</f>
        <v>2942</v>
      </c>
      <c r="B2942" t="s">
        <v>1885</v>
      </c>
      <c r="C2942" t="s">
        <v>80</v>
      </c>
    </row>
    <row r="2943" spans="1:3" x14ac:dyDescent="0.25">
      <c r="A2943">
        <f>ROW()</f>
        <v>2943</v>
      </c>
      <c r="B2943" t="s">
        <v>1886</v>
      </c>
      <c r="C2943" t="s">
        <v>76</v>
      </c>
    </row>
    <row r="2944" spans="1:3" x14ac:dyDescent="0.25">
      <c r="A2944">
        <f>ROW()</f>
        <v>2944</v>
      </c>
      <c r="B2944" t="s">
        <v>1888</v>
      </c>
      <c r="C2944" t="s">
        <v>56</v>
      </c>
    </row>
    <row r="2945" spans="1:3" x14ac:dyDescent="0.25">
      <c r="A2945">
        <f>ROW()</f>
        <v>2945</v>
      </c>
      <c r="B2945" t="s">
        <v>1889</v>
      </c>
      <c r="C2945" t="s">
        <v>84</v>
      </c>
    </row>
    <row r="2946" spans="1:3" x14ac:dyDescent="0.25">
      <c r="A2946">
        <f>ROW()</f>
        <v>2946</v>
      </c>
      <c r="B2946" t="s">
        <v>1890</v>
      </c>
      <c r="C2946" t="s">
        <v>67</v>
      </c>
    </row>
    <row r="2947" spans="1:3" x14ac:dyDescent="0.25">
      <c r="A2947">
        <f>ROW()</f>
        <v>2947</v>
      </c>
      <c r="B2947" t="s">
        <v>1891</v>
      </c>
      <c r="C2947" t="s">
        <v>74</v>
      </c>
    </row>
    <row r="2948" spans="1:3" x14ac:dyDescent="0.25">
      <c r="A2948">
        <f>ROW()</f>
        <v>2948</v>
      </c>
      <c r="B2948" t="s">
        <v>1892</v>
      </c>
      <c r="C2948" t="s">
        <v>67</v>
      </c>
    </row>
    <row r="2949" spans="1:3" x14ac:dyDescent="0.25">
      <c r="A2949">
        <f>ROW()</f>
        <v>2949</v>
      </c>
      <c r="B2949" t="s">
        <v>1924</v>
      </c>
      <c r="C2949" t="s">
        <v>105</v>
      </c>
    </row>
    <row r="2950" spans="1:3" x14ac:dyDescent="0.25">
      <c r="A2950">
        <f>ROW()</f>
        <v>2950</v>
      </c>
      <c r="B2950" t="s">
        <v>1895</v>
      </c>
      <c r="C2950" t="s">
        <v>71</v>
      </c>
    </row>
    <row r="2951" spans="1:3" x14ac:dyDescent="0.25">
      <c r="A2951">
        <f>ROW()</f>
        <v>2951</v>
      </c>
      <c r="B2951" t="s">
        <v>1806</v>
      </c>
      <c r="C2951" t="s">
        <v>121</v>
      </c>
    </row>
    <row r="2952" spans="1:3" x14ac:dyDescent="0.25">
      <c r="A2952">
        <f>ROW()</f>
        <v>2952</v>
      </c>
      <c r="B2952" t="s">
        <v>2</v>
      </c>
      <c r="C2952" t="s">
        <v>2</v>
      </c>
    </row>
    <row r="2953" spans="1:3" x14ac:dyDescent="0.25">
      <c r="A2953">
        <f>ROW()</f>
        <v>2953</v>
      </c>
      <c r="B2953" t="s">
        <v>2</v>
      </c>
      <c r="C2953" t="s">
        <v>2</v>
      </c>
    </row>
    <row r="2954" spans="1:3" x14ac:dyDescent="0.25">
      <c r="A2954">
        <f>ROW()</f>
        <v>2954</v>
      </c>
      <c r="B2954" t="s">
        <v>364</v>
      </c>
      <c r="C2954" t="s">
        <v>2</v>
      </c>
    </row>
    <row r="2955" spans="1:3" x14ac:dyDescent="0.25">
      <c r="A2955">
        <f>ROW()</f>
        <v>2955</v>
      </c>
      <c r="B2955" t="s">
        <v>2</v>
      </c>
      <c r="C2955" t="s">
        <v>2</v>
      </c>
    </row>
    <row r="2956" spans="1:3" x14ac:dyDescent="0.25">
      <c r="A2956">
        <f>ROW()</f>
        <v>2956</v>
      </c>
      <c r="B2956" t="s">
        <v>3601</v>
      </c>
      <c r="C2956" t="s">
        <v>2</v>
      </c>
    </row>
    <row r="2957" spans="1:3" x14ac:dyDescent="0.25">
      <c r="A2957">
        <f>ROW()</f>
        <v>2957</v>
      </c>
      <c r="B2957" t="s">
        <v>52</v>
      </c>
      <c r="C2957" t="s">
        <v>2</v>
      </c>
    </row>
    <row r="2958" spans="1:3" x14ac:dyDescent="0.25">
      <c r="A2958">
        <f>ROW()</f>
        <v>2958</v>
      </c>
      <c r="B2958" t="s">
        <v>1843</v>
      </c>
      <c r="C2958" t="s">
        <v>365</v>
      </c>
    </row>
    <row r="2959" spans="1:3" x14ac:dyDescent="0.25">
      <c r="A2959">
        <f>ROW()</f>
        <v>2959</v>
      </c>
      <c r="B2959" t="s">
        <v>1844</v>
      </c>
      <c r="C2959" t="s">
        <v>55</v>
      </c>
    </row>
    <row r="2960" spans="1:3" x14ac:dyDescent="0.25">
      <c r="A2960">
        <f>ROW()</f>
        <v>2960</v>
      </c>
      <c r="B2960" t="s">
        <v>1845</v>
      </c>
      <c r="C2960" t="s">
        <v>55</v>
      </c>
    </row>
    <row r="2961" spans="1:3" x14ac:dyDescent="0.25">
      <c r="A2961">
        <f>ROW()</f>
        <v>2961</v>
      </c>
      <c r="B2961" t="s">
        <v>1846</v>
      </c>
      <c r="C2961" t="s">
        <v>99</v>
      </c>
    </row>
    <row r="2962" spans="1:3" x14ac:dyDescent="0.25">
      <c r="A2962">
        <f>ROW()</f>
        <v>2962</v>
      </c>
      <c r="B2962" t="s">
        <v>1847</v>
      </c>
      <c r="C2962" t="s">
        <v>366</v>
      </c>
    </row>
    <row r="2963" spans="1:3" x14ac:dyDescent="0.25">
      <c r="A2963">
        <f>ROW()</f>
        <v>2963</v>
      </c>
      <c r="B2963" t="s">
        <v>1848</v>
      </c>
      <c r="C2963" t="s">
        <v>59</v>
      </c>
    </row>
    <row r="2964" spans="1:3" x14ac:dyDescent="0.25">
      <c r="A2964">
        <f>ROW()</f>
        <v>2964</v>
      </c>
      <c r="B2964" t="s">
        <v>1849</v>
      </c>
      <c r="C2964" t="s">
        <v>60</v>
      </c>
    </row>
    <row r="2965" spans="1:3" x14ac:dyDescent="0.25">
      <c r="A2965">
        <f>ROW()</f>
        <v>2965</v>
      </c>
      <c r="B2965" t="s">
        <v>1850</v>
      </c>
      <c r="C2965" t="s">
        <v>102</v>
      </c>
    </row>
    <row r="2966" spans="1:3" x14ac:dyDescent="0.25">
      <c r="A2966">
        <f>ROW()</f>
        <v>2966</v>
      </c>
      <c r="B2966" t="s">
        <v>1851</v>
      </c>
      <c r="C2966" t="s">
        <v>56</v>
      </c>
    </row>
    <row r="2967" spans="1:3" x14ac:dyDescent="0.25">
      <c r="A2967">
        <f>ROW()</f>
        <v>2967</v>
      </c>
      <c r="B2967" t="s">
        <v>1852</v>
      </c>
      <c r="C2967" t="s">
        <v>56</v>
      </c>
    </row>
    <row r="2968" spans="1:3" x14ac:dyDescent="0.25">
      <c r="A2968">
        <f>ROW()</f>
        <v>2968</v>
      </c>
      <c r="B2968" t="s">
        <v>1853</v>
      </c>
      <c r="C2968" t="s">
        <v>56</v>
      </c>
    </row>
    <row r="2969" spans="1:3" x14ac:dyDescent="0.25">
      <c r="A2969">
        <f>ROW()</f>
        <v>2969</v>
      </c>
      <c r="B2969" t="s">
        <v>1854</v>
      </c>
      <c r="C2969" t="s">
        <v>367</v>
      </c>
    </row>
    <row r="2970" spans="1:3" x14ac:dyDescent="0.25">
      <c r="A2970">
        <f>ROW()</f>
        <v>2970</v>
      </c>
      <c r="B2970" t="s">
        <v>1857</v>
      </c>
      <c r="C2970" t="s">
        <v>65</v>
      </c>
    </row>
    <row r="2971" spans="1:3" x14ac:dyDescent="0.25">
      <c r="A2971">
        <f>ROW()</f>
        <v>2971</v>
      </c>
      <c r="B2971" t="s">
        <v>1858</v>
      </c>
      <c r="C2971" t="s">
        <v>56</v>
      </c>
    </row>
    <row r="2972" spans="1:3" x14ac:dyDescent="0.25">
      <c r="A2972">
        <f>ROW()</f>
        <v>2972</v>
      </c>
      <c r="B2972" t="s">
        <v>1896</v>
      </c>
      <c r="C2972" t="s">
        <v>65</v>
      </c>
    </row>
    <row r="2973" spans="1:3" x14ac:dyDescent="0.25">
      <c r="A2973">
        <f>ROW()</f>
        <v>2973</v>
      </c>
      <c r="B2973" t="s">
        <v>1859</v>
      </c>
      <c r="C2973" t="s">
        <v>63</v>
      </c>
    </row>
    <row r="2974" spans="1:3" x14ac:dyDescent="0.25">
      <c r="A2974">
        <f>ROW()</f>
        <v>2974</v>
      </c>
      <c r="B2974" t="s">
        <v>1860</v>
      </c>
      <c r="C2974" t="s">
        <v>73</v>
      </c>
    </row>
    <row r="2975" spans="1:3" x14ac:dyDescent="0.25">
      <c r="A2975">
        <f>ROW()</f>
        <v>2975</v>
      </c>
      <c r="B2975" t="s">
        <v>1861</v>
      </c>
      <c r="C2975" t="s">
        <v>84</v>
      </c>
    </row>
    <row r="2976" spans="1:3" x14ac:dyDescent="0.25">
      <c r="A2976">
        <f>ROW()</f>
        <v>2976</v>
      </c>
      <c r="B2976" t="s">
        <v>1862</v>
      </c>
      <c r="C2976" t="s">
        <v>56</v>
      </c>
    </row>
    <row r="2977" spans="1:3" x14ac:dyDescent="0.25">
      <c r="A2977">
        <f>ROW()</f>
        <v>2977</v>
      </c>
      <c r="B2977" t="s">
        <v>1863</v>
      </c>
      <c r="C2977" t="s">
        <v>139</v>
      </c>
    </row>
    <row r="2978" spans="1:3" x14ac:dyDescent="0.25">
      <c r="A2978">
        <f>ROW()</f>
        <v>2978</v>
      </c>
      <c r="B2978" t="s">
        <v>1864</v>
      </c>
      <c r="C2978" t="s">
        <v>239</v>
      </c>
    </row>
    <row r="2979" spans="1:3" x14ac:dyDescent="0.25">
      <c r="A2979">
        <f>ROW()</f>
        <v>2979</v>
      </c>
      <c r="B2979" t="s">
        <v>1865</v>
      </c>
      <c r="C2979" t="s">
        <v>105</v>
      </c>
    </row>
    <row r="2980" spans="1:3" x14ac:dyDescent="0.25">
      <c r="A2980">
        <f>ROW()</f>
        <v>2980</v>
      </c>
      <c r="B2980" t="s">
        <v>1866</v>
      </c>
      <c r="C2980" t="s">
        <v>70</v>
      </c>
    </row>
    <row r="2981" spans="1:3" x14ac:dyDescent="0.25">
      <c r="A2981">
        <f>ROW()</f>
        <v>2981</v>
      </c>
      <c r="B2981" t="s">
        <v>1867</v>
      </c>
      <c r="C2981" t="s">
        <v>63</v>
      </c>
    </row>
    <row r="2982" spans="1:3" x14ac:dyDescent="0.25">
      <c r="A2982">
        <f>ROW()</f>
        <v>2982</v>
      </c>
      <c r="B2982" t="s">
        <v>1868</v>
      </c>
      <c r="C2982" t="s">
        <v>71</v>
      </c>
    </row>
    <row r="2983" spans="1:3" x14ac:dyDescent="0.25">
      <c r="A2983">
        <f>ROW()</f>
        <v>2983</v>
      </c>
      <c r="B2983" t="s">
        <v>1869</v>
      </c>
      <c r="C2983" t="s">
        <v>71</v>
      </c>
    </row>
    <row r="2984" spans="1:3" x14ac:dyDescent="0.25">
      <c r="A2984">
        <f>ROW()</f>
        <v>2984</v>
      </c>
      <c r="B2984" t="s">
        <v>1870</v>
      </c>
      <c r="C2984" t="s">
        <v>71</v>
      </c>
    </row>
    <row r="2985" spans="1:3" x14ac:dyDescent="0.25">
      <c r="A2985">
        <f>ROW()</f>
        <v>2985</v>
      </c>
      <c r="B2985" t="s">
        <v>1871</v>
      </c>
      <c r="C2985" t="s">
        <v>56</v>
      </c>
    </row>
    <row r="2986" spans="1:3" x14ac:dyDescent="0.25">
      <c r="A2986">
        <f>ROW()</f>
        <v>2986</v>
      </c>
      <c r="B2986" t="s">
        <v>1872</v>
      </c>
      <c r="C2986" t="s">
        <v>72</v>
      </c>
    </row>
    <row r="2987" spans="1:3" x14ac:dyDescent="0.25">
      <c r="A2987">
        <f>ROW()</f>
        <v>2987</v>
      </c>
      <c r="B2987" t="s">
        <v>1873</v>
      </c>
      <c r="C2987" t="s">
        <v>56</v>
      </c>
    </row>
    <row r="2988" spans="1:3" x14ac:dyDescent="0.25">
      <c r="A2988">
        <f>ROW()</f>
        <v>2988</v>
      </c>
      <c r="B2988" t="s">
        <v>1874</v>
      </c>
      <c r="C2988" t="s">
        <v>73</v>
      </c>
    </row>
    <row r="2989" spans="1:3" x14ac:dyDescent="0.25">
      <c r="A2989">
        <f>ROW()</f>
        <v>2989</v>
      </c>
      <c r="B2989" t="s">
        <v>1875</v>
      </c>
      <c r="C2989" t="s">
        <v>268</v>
      </c>
    </row>
    <row r="2990" spans="1:3" x14ac:dyDescent="0.25">
      <c r="A2990">
        <f>ROW()</f>
        <v>2990</v>
      </c>
      <c r="B2990" t="s">
        <v>1876</v>
      </c>
      <c r="C2990" t="s">
        <v>135</v>
      </c>
    </row>
    <row r="2991" spans="1:3" x14ac:dyDescent="0.25">
      <c r="A2991">
        <f>ROW()</f>
        <v>2991</v>
      </c>
      <c r="B2991" t="s">
        <v>1877</v>
      </c>
      <c r="C2991" t="s">
        <v>93</v>
      </c>
    </row>
    <row r="2992" spans="1:3" x14ac:dyDescent="0.25">
      <c r="A2992">
        <f>ROW()</f>
        <v>2992</v>
      </c>
      <c r="B2992" t="s">
        <v>1878</v>
      </c>
      <c r="C2992" t="s">
        <v>56</v>
      </c>
    </row>
    <row r="2993" spans="1:3" x14ac:dyDescent="0.25">
      <c r="A2993">
        <f>ROW()</f>
        <v>2993</v>
      </c>
      <c r="B2993" t="s">
        <v>1879</v>
      </c>
      <c r="C2993" t="s">
        <v>108</v>
      </c>
    </row>
    <row r="2994" spans="1:3" x14ac:dyDescent="0.25">
      <c r="A2994">
        <f>ROW()</f>
        <v>2994</v>
      </c>
      <c r="B2994" t="s">
        <v>1880</v>
      </c>
      <c r="C2994" t="s">
        <v>95</v>
      </c>
    </row>
    <row r="2995" spans="1:3" x14ac:dyDescent="0.25">
      <c r="A2995">
        <f>ROW()</f>
        <v>2995</v>
      </c>
      <c r="B2995" t="s">
        <v>1882</v>
      </c>
      <c r="C2995" t="s">
        <v>109</v>
      </c>
    </row>
    <row r="2996" spans="1:3" x14ac:dyDescent="0.25">
      <c r="A2996">
        <f>ROW()</f>
        <v>2996</v>
      </c>
      <c r="B2996" t="s">
        <v>1893</v>
      </c>
      <c r="C2996" t="s">
        <v>110</v>
      </c>
    </row>
    <row r="2997" spans="1:3" x14ac:dyDescent="0.25">
      <c r="A2997">
        <f>ROW()</f>
        <v>2997</v>
      </c>
      <c r="B2997" t="s">
        <v>1883</v>
      </c>
      <c r="C2997" t="s">
        <v>79</v>
      </c>
    </row>
    <row r="2998" spans="1:3" x14ac:dyDescent="0.25">
      <c r="A2998">
        <f>ROW()</f>
        <v>2998</v>
      </c>
      <c r="B2998" t="s">
        <v>1884</v>
      </c>
      <c r="C2998" t="s">
        <v>82</v>
      </c>
    </row>
    <row r="2999" spans="1:3" x14ac:dyDescent="0.25">
      <c r="A2999">
        <f>ROW()</f>
        <v>2999</v>
      </c>
      <c r="B2999" t="s">
        <v>1885</v>
      </c>
      <c r="C2999" t="s">
        <v>84</v>
      </c>
    </row>
    <row r="3000" spans="1:3" x14ac:dyDescent="0.25">
      <c r="A3000">
        <f>ROW()</f>
        <v>3000</v>
      </c>
      <c r="B3000" t="s">
        <v>1888</v>
      </c>
      <c r="C3000" t="s">
        <v>63</v>
      </c>
    </row>
    <row r="3001" spans="1:3" x14ac:dyDescent="0.25">
      <c r="A3001">
        <f>ROW()</f>
        <v>3001</v>
      </c>
      <c r="B3001" t="s">
        <v>1889</v>
      </c>
      <c r="C3001" t="s">
        <v>55</v>
      </c>
    </row>
    <row r="3002" spans="1:3" x14ac:dyDescent="0.25">
      <c r="A3002">
        <f>ROW()</f>
        <v>3002</v>
      </c>
      <c r="B3002" t="s">
        <v>1890</v>
      </c>
      <c r="C3002" t="s">
        <v>74</v>
      </c>
    </row>
    <row r="3003" spans="1:3" x14ac:dyDescent="0.25">
      <c r="A3003">
        <f>ROW()</f>
        <v>3003</v>
      </c>
      <c r="B3003" t="s">
        <v>1891</v>
      </c>
      <c r="C3003" t="s">
        <v>74</v>
      </c>
    </row>
    <row r="3004" spans="1:3" x14ac:dyDescent="0.25">
      <c r="A3004">
        <f>ROW()</f>
        <v>3004</v>
      </c>
      <c r="B3004" t="s">
        <v>1892</v>
      </c>
      <c r="C3004" t="s">
        <v>74</v>
      </c>
    </row>
    <row r="3005" spans="1:3" x14ac:dyDescent="0.25">
      <c r="A3005">
        <f>ROW()</f>
        <v>3005</v>
      </c>
      <c r="B3005" t="s">
        <v>1897</v>
      </c>
      <c r="C3005" t="s">
        <v>139</v>
      </c>
    </row>
    <row r="3006" spans="1:3" x14ac:dyDescent="0.25">
      <c r="A3006">
        <f>ROW()</f>
        <v>3006</v>
      </c>
      <c r="B3006" t="s">
        <v>1898</v>
      </c>
      <c r="C3006" t="s">
        <v>106</v>
      </c>
    </row>
    <row r="3007" spans="1:3" x14ac:dyDescent="0.25">
      <c r="A3007">
        <f>ROW()</f>
        <v>3007</v>
      </c>
      <c r="B3007" t="s">
        <v>1895</v>
      </c>
      <c r="C3007" t="s">
        <v>184</v>
      </c>
    </row>
    <row r="3008" spans="1:3" x14ac:dyDescent="0.25">
      <c r="A3008">
        <f>ROW()</f>
        <v>3008</v>
      </c>
      <c r="B3008" t="s">
        <v>1806</v>
      </c>
      <c r="C3008" t="s">
        <v>121</v>
      </c>
    </row>
    <row r="3009" spans="1:3" x14ac:dyDescent="0.25">
      <c r="A3009">
        <f>ROW()</f>
        <v>3009</v>
      </c>
      <c r="B3009" t="s">
        <v>2</v>
      </c>
      <c r="C3009" t="s">
        <v>2</v>
      </c>
    </row>
    <row r="3010" spans="1:3" x14ac:dyDescent="0.25">
      <c r="A3010">
        <f>ROW()</f>
        <v>3010</v>
      </c>
      <c r="B3010" t="s">
        <v>2</v>
      </c>
      <c r="C3010" t="s">
        <v>2</v>
      </c>
    </row>
    <row r="3011" spans="1:3" x14ac:dyDescent="0.25">
      <c r="A3011">
        <f>ROW()</f>
        <v>3011</v>
      </c>
      <c r="B3011" t="s">
        <v>3511</v>
      </c>
      <c r="C3011" t="s">
        <v>2</v>
      </c>
    </row>
    <row r="3012" spans="1:3" x14ac:dyDescent="0.25">
      <c r="A3012">
        <f>ROW()</f>
        <v>3012</v>
      </c>
      <c r="B3012" t="s">
        <v>2</v>
      </c>
      <c r="C3012" t="s">
        <v>2</v>
      </c>
    </row>
    <row r="3013" spans="1:3" x14ac:dyDescent="0.25">
      <c r="A3013">
        <f>ROW()</f>
        <v>3013</v>
      </c>
      <c r="C3013" t="s">
        <v>2</v>
      </c>
    </row>
    <row r="3014" spans="1:3" x14ac:dyDescent="0.25">
      <c r="A3014">
        <f>ROW()</f>
        <v>3014</v>
      </c>
      <c r="B3014" t="s">
        <v>3602</v>
      </c>
      <c r="C3014" t="s">
        <v>2</v>
      </c>
    </row>
    <row r="3015" spans="1:3" x14ac:dyDescent="0.25">
      <c r="A3015">
        <f>ROW()</f>
        <v>3015</v>
      </c>
      <c r="B3015" t="s">
        <v>52</v>
      </c>
      <c r="C3015" t="s">
        <v>2</v>
      </c>
    </row>
    <row r="3016" spans="1:3" x14ac:dyDescent="0.25">
      <c r="A3016">
        <f>ROW()</f>
        <v>3016</v>
      </c>
      <c r="B3016" t="s">
        <v>1843</v>
      </c>
      <c r="C3016" t="s">
        <v>3512</v>
      </c>
    </row>
    <row r="3017" spans="1:3" x14ac:dyDescent="0.25">
      <c r="A3017">
        <f>ROW()</f>
        <v>3017</v>
      </c>
      <c r="B3017" t="s">
        <v>1844</v>
      </c>
      <c r="C3017" t="s">
        <v>55</v>
      </c>
    </row>
    <row r="3018" spans="1:3" x14ac:dyDescent="0.25">
      <c r="A3018">
        <f>ROW()</f>
        <v>3018</v>
      </c>
      <c r="B3018" t="s">
        <v>1845</v>
      </c>
      <c r="C3018" t="s">
        <v>105</v>
      </c>
    </row>
    <row r="3019" spans="1:3" x14ac:dyDescent="0.25">
      <c r="A3019">
        <f>ROW()</f>
        <v>3019</v>
      </c>
      <c r="B3019" t="s">
        <v>1846</v>
      </c>
      <c r="C3019" t="s">
        <v>118</v>
      </c>
    </row>
    <row r="3020" spans="1:3" x14ac:dyDescent="0.25">
      <c r="A3020">
        <f>ROW()</f>
        <v>3020</v>
      </c>
      <c r="B3020" t="s">
        <v>1847</v>
      </c>
      <c r="C3020" t="s">
        <v>3513</v>
      </c>
    </row>
    <row r="3021" spans="1:3" x14ac:dyDescent="0.25">
      <c r="A3021">
        <f>ROW()</f>
        <v>3021</v>
      </c>
      <c r="B3021" t="s">
        <v>1850</v>
      </c>
      <c r="C3021" t="s">
        <v>102</v>
      </c>
    </row>
    <row r="3022" spans="1:3" x14ac:dyDescent="0.25">
      <c r="A3022">
        <f>ROW()</f>
        <v>3022</v>
      </c>
      <c r="B3022" t="s">
        <v>1851</v>
      </c>
      <c r="C3022" t="s">
        <v>56</v>
      </c>
    </row>
    <row r="3023" spans="1:3" x14ac:dyDescent="0.25">
      <c r="A3023">
        <f>ROW()</f>
        <v>3023</v>
      </c>
      <c r="B3023" t="s">
        <v>1852</v>
      </c>
      <c r="C3023" t="s">
        <v>56</v>
      </c>
    </row>
    <row r="3024" spans="1:3" x14ac:dyDescent="0.25">
      <c r="A3024">
        <f>ROW()</f>
        <v>3024</v>
      </c>
      <c r="B3024" t="s">
        <v>1853</v>
      </c>
      <c r="C3024" t="s">
        <v>56</v>
      </c>
    </row>
    <row r="3025" spans="1:3" x14ac:dyDescent="0.25">
      <c r="A3025">
        <f>ROW()</f>
        <v>3025</v>
      </c>
      <c r="B3025" t="s">
        <v>1854</v>
      </c>
      <c r="C3025" t="s">
        <v>3514</v>
      </c>
    </row>
    <row r="3026" spans="1:3" x14ac:dyDescent="0.25">
      <c r="A3026">
        <f>ROW()</f>
        <v>3026</v>
      </c>
      <c r="B3026" t="s">
        <v>1856</v>
      </c>
      <c r="C3026" t="s">
        <v>64</v>
      </c>
    </row>
    <row r="3027" spans="1:3" x14ac:dyDescent="0.25">
      <c r="A3027">
        <f>ROW()</f>
        <v>3027</v>
      </c>
      <c r="B3027" t="s">
        <v>1857</v>
      </c>
      <c r="C3027" t="s">
        <v>65</v>
      </c>
    </row>
    <row r="3028" spans="1:3" x14ac:dyDescent="0.25">
      <c r="A3028">
        <f>ROW()</f>
        <v>3028</v>
      </c>
      <c r="B3028" t="s">
        <v>1858</v>
      </c>
      <c r="C3028" t="s">
        <v>56</v>
      </c>
    </row>
    <row r="3029" spans="1:3" x14ac:dyDescent="0.25">
      <c r="A3029">
        <f>ROW()</f>
        <v>3029</v>
      </c>
      <c r="B3029" t="s">
        <v>1896</v>
      </c>
      <c r="C3029" t="s">
        <v>65</v>
      </c>
    </row>
    <row r="3030" spans="1:3" x14ac:dyDescent="0.25">
      <c r="A3030">
        <f>ROW()</f>
        <v>3030</v>
      </c>
      <c r="B3030" t="s">
        <v>1859</v>
      </c>
      <c r="C3030" t="s">
        <v>63</v>
      </c>
    </row>
    <row r="3031" spans="1:3" x14ac:dyDescent="0.25">
      <c r="A3031">
        <f>ROW()</f>
        <v>3031</v>
      </c>
      <c r="B3031" t="s">
        <v>1860</v>
      </c>
      <c r="C3031" t="s">
        <v>73</v>
      </c>
    </row>
    <row r="3032" spans="1:3" x14ac:dyDescent="0.25">
      <c r="A3032">
        <f>ROW()</f>
        <v>3032</v>
      </c>
      <c r="B3032" t="s">
        <v>1861</v>
      </c>
      <c r="C3032" t="s">
        <v>82</v>
      </c>
    </row>
    <row r="3033" spans="1:3" x14ac:dyDescent="0.25">
      <c r="A3033">
        <f>ROW()</f>
        <v>3033</v>
      </c>
      <c r="B3033" t="s">
        <v>1862</v>
      </c>
      <c r="C3033" t="s">
        <v>56</v>
      </c>
    </row>
    <row r="3034" spans="1:3" x14ac:dyDescent="0.25">
      <c r="A3034">
        <f>ROW()</f>
        <v>3034</v>
      </c>
      <c r="B3034" t="s">
        <v>1863</v>
      </c>
      <c r="C3034" t="s">
        <v>189</v>
      </c>
    </row>
    <row r="3035" spans="1:3" x14ac:dyDescent="0.25">
      <c r="A3035">
        <f>ROW()</f>
        <v>3035</v>
      </c>
      <c r="B3035" t="s">
        <v>1864</v>
      </c>
      <c r="C3035" t="s">
        <v>377</v>
      </c>
    </row>
    <row r="3036" spans="1:3" x14ac:dyDescent="0.25">
      <c r="A3036">
        <f>ROW()</f>
        <v>3036</v>
      </c>
      <c r="B3036" t="s">
        <v>1865</v>
      </c>
      <c r="C3036" t="s">
        <v>105</v>
      </c>
    </row>
    <row r="3037" spans="1:3" x14ac:dyDescent="0.25">
      <c r="A3037">
        <f>ROW()</f>
        <v>3037</v>
      </c>
      <c r="B3037" t="s">
        <v>1866</v>
      </c>
      <c r="C3037" t="s">
        <v>70</v>
      </c>
    </row>
    <row r="3038" spans="1:3" x14ac:dyDescent="0.25">
      <c r="A3038">
        <f>ROW()</f>
        <v>3038</v>
      </c>
      <c r="B3038" t="s">
        <v>1867</v>
      </c>
      <c r="C3038" t="s">
        <v>63</v>
      </c>
    </row>
    <row r="3039" spans="1:3" x14ac:dyDescent="0.25">
      <c r="A3039">
        <f>ROW()</f>
        <v>3039</v>
      </c>
      <c r="B3039" t="s">
        <v>1868</v>
      </c>
      <c r="C3039" t="s">
        <v>71</v>
      </c>
    </row>
    <row r="3040" spans="1:3" x14ac:dyDescent="0.25">
      <c r="A3040">
        <f>ROW()</f>
        <v>3040</v>
      </c>
      <c r="B3040" t="s">
        <v>1869</v>
      </c>
      <c r="C3040" t="s">
        <v>71</v>
      </c>
    </row>
    <row r="3041" spans="1:3" x14ac:dyDescent="0.25">
      <c r="A3041">
        <f>ROW()</f>
        <v>3041</v>
      </c>
      <c r="B3041" t="s">
        <v>1870</v>
      </c>
      <c r="C3041" t="s">
        <v>71</v>
      </c>
    </row>
    <row r="3042" spans="1:3" x14ac:dyDescent="0.25">
      <c r="A3042">
        <f>ROW()</f>
        <v>3042</v>
      </c>
      <c r="B3042" t="s">
        <v>1871</v>
      </c>
      <c r="C3042" t="s">
        <v>56</v>
      </c>
    </row>
    <row r="3043" spans="1:3" x14ac:dyDescent="0.25">
      <c r="A3043">
        <f>ROW()</f>
        <v>3043</v>
      </c>
      <c r="B3043" t="s">
        <v>1872</v>
      </c>
      <c r="C3043" t="s">
        <v>72</v>
      </c>
    </row>
    <row r="3044" spans="1:3" x14ac:dyDescent="0.25">
      <c r="A3044">
        <f>ROW()</f>
        <v>3044</v>
      </c>
      <c r="B3044" t="s">
        <v>1873</v>
      </c>
      <c r="C3044" t="s">
        <v>56</v>
      </c>
    </row>
    <row r="3045" spans="1:3" x14ac:dyDescent="0.25">
      <c r="A3045">
        <f>ROW()</f>
        <v>3045</v>
      </c>
      <c r="B3045" t="s">
        <v>1874</v>
      </c>
      <c r="C3045" t="s">
        <v>73</v>
      </c>
    </row>
    <row r="3046" spans="1:3" x14ac:dyDescent="0.25">
      <c r="A3046">
        <f>ROW()</f>
        <v>3046</v>
      </c>
      <c r="B3046" t="s">
        <v>1875</v>
      </c>
      <c r="C3046" t="s">
        <v>68</v>
      </c>
    </row>
    <row r="3047" spans="1:3" x14ac:dyDescent="0.25">
      <c r="A3047">
        <f>ROW()</f>
        <v>3047</v>
      </c>
      <c r="B3047" t="s">
        <v>1876</v>
      </c>
      <c r="C3047" t="s">
        <v>77</v>
      </c>
    </row>
    <row r="3048" spans="1:3" x14ac:dyDescent="0.25">
      <c r="A3048">
        <f>ROW()</f>
        <v>3048</v>
      </c>
      <c r="B3048" t="s">
        <v>1877</v>
      </c>
      <c r="C3048" t="s">
        <v>148</v>
      </c>
    </row>
    <row r="3049" spans="1:3" x14ac:dyDescent="0.25">
      <c r="A3049">
        <f>ROW()</f>
        <v>3049</v>
      </c>
      <c r="B3049" t="s">
        <v>1883</v>
      </c>
      <c r="C3049" t="s">
        <v>79</v>
      </c>
    </row>
    <row r="3050" spans="1:3" x14ac:dyDescent="0.25">
      <c r="A3050">
        <f>ROW()</f>
        <v>3050</v>
      </c>
      <c r="B3050" t="s">
        <v>1878</v>
      </c>
      <c r="C3050" t="s">
        <v>56</v>
      </c>
    </row>
    <row r="3051" spans="1:3" x14ac:dyDescent="0.25">
      <c r="A3051">
        <f>ROW()</f>
        <v>3051</v>
      </c>
      <c r="B3051" t="s">
        <v>1879</v>
      </c>
      <c r="C3051" t="s">
        <v>93</v>
      </c>
    </row>
    <row r="3052" spans="1:3" x14ac:dyDescent="0.25">
      <c r="A3052">
        <f>ROW()</f>
        <v>3052</v>
      </c>
      <c r="B3052" t="s">
        <v>1880</v>
      </c>
      <c r="C3052" t="s">
        <v>168</v>
      </c>
    </row>
    <row r="3053" spans="1:3" x14ac:dyDescent="0.25">
      <c r="A3053">
        <f>ROW()</f>
        <v>3053</v>
      </c>
      <c r="B3053" t="s">
        <v>1882</v>
      </c>
      <c r="C3053" t="s">
        <v>125</v>
      </c>
    </row>
    <row r="3054" spans="1:3" x14ac:dyDescent="0.25">
      <c r="A3054">
        <f>ROW()</f>
        <v>3054</v>
      </c>
      <c r="B3054" t="s">
        <v>1893</v>
      </c>
      <c r="C3054" t="s">
        <v>55</v>
      </c>
    </row>
    <row r="3055" spans="1:3" x14ac:dyDescent="0.25">
      <c r="A3055">
        <f>ROW()</f>
        <v>3055</v>
      </c>
      <c r="B3055" t="s">
        <v>1881</v>
      </c>
      <c r="C3055" t="s">
        <v>56</v>
      </c>
    </row>
    <row r="3056" spans="1:3" x14ac:dyDescent="0.25">
      <c r="A3056">
        <f>ROW()</f>
        <v>3056</v>
      </c>
      <c r="B3056" t="s">
        <v>1894</v>
      </c>
      <c r="C3056" t="s">
        <v>721</v>
      </c>
    </row>
    <row r="3057" spans="1:3" x14ac:dyDescent="0.25">
      <c r="A3057">
        <f>ROW()</f>
        <v>3057</v>
      </c>
      <c r="B3057" t="s">
        <v>1884</v>
      </c>
      <c r="C3057" t="s">
        <v>121</v>
      </c>
    </row>
    <row r="3058" spans="1:3" x14ac:dyDescent="0.25">
      <c r="A3058">
        <f>ROW()</f>
        <v>3058</v>
      </c>
      <c r="B3058" t="s">
        <v>1885</v>
      </c>
      <c r="C3058" t="s">
        <v>80</v>
      </c>
    </row>
    <row r="3059" spans="1:3" x14ac:dyDescent="0.25">
      <c r="A3059">
        <f>ROW()</f>
        <v>3059</v>
      </c>
      <c r="B3059" t="s">
        <v>1888</v>
      </c>
      <c r="C3059" t="s">
        <v>56</v>
      </c>
    </row>
    <row r="3060" spans="1:3" x14ac:dyDescent="0.25">
      <c r="A3060">
        <f>ROW()</f>
        <v>3060</v>
      </c>
      <c r="B3060" t="s">
        <v>1889</v>
      </c>
      <c r="C3060" t="s">
        <v>84</v>
      </c>
    </row>
    <row r="3061" spans="1:3" x14ac:dyDescent="0.25">
      <c r="A3061">
        <f>ROW()</f>
        <v>3061</v>
      </c>
      <c r="B3061" t="s">
        <v>1890</v>
      </c>
      <c r="C3061" t="s">
        <v>70</v>
      </c>
    </row>
    <row r="3062" spans="1:3" x14ac:dyDescent="0.25">
      <c r="A3062">
        <f>ROW()</f>
        <v>3062</v>
      </c>
      <c r="B3062" t="s">
        <v>1891</v>
      </c>
      <c r="C3062" t="s">
        <v>55</v>
      </c>
    </row>
    <row r="3063" spans="1:3" x14ac:dyDescent="0.25">
      <c r="A3063">
        <f>ROW()</f>
        <v>3063</v>
      </c>
      <c r="B3063" t="s">
        <v>1892</v>
      </c>
      <c r="C3063" t="s">
        <v>76</v>
      </c>
    </row>
    <row r="3064" spans="1:3" x14ac:dyDescent="0.25">
      <c r="A3064">
        <f>ROW()</f>
        <v>3064</v>
      </c>
      <c r="B3064" t="s">
        <v>1895</v>
      </c>
      <c r="C3064" t="s">
        <v>184</v>
      </c>
    </row>
    <row r="3065" spans="1:3" x14ac:dyDescent="0.25">
      <c r="A3065">
        <f>ROW()</f>
        <v>3065</v>
      </c>
      <c r="B3065" t="s">
        <v>1901</v>
      </c>
      <c r="C3065" t="s">
        <v>56</v>
      </c>
    </row>
    <row r="3066" spans="1:3" x14ac:dyDescent="0.25">
      <c r="A3066">
        <f>ROW()</f>
        <v>3066</v>
      </c>
      <c r="B3066" t="s">
        <v>1806</v>
      </c>
      <c r="C3066" t="s">
        <v>121</v>
      </c>
    </row>
    <row r="3067" spans="1:3" x14ac:dyDescent="0.25">
      <c r="A3067">
        <f>ROW()</f>
        <v>3067</v>
      </c>
      <c r="B3067" t="s">
        <v>2</v>
      </c>
      <c r="C3067" t="s">
        <v>2</v>
      </c>
    </row>
    <row r="3068" spans="1:3" x14ac:dyDescent="0.25">
      <c r="A3068">
        <f>ROW()</f>
        <v>3068</v>
      </c>
      <c r="B3068" t="s">
        <v>2</v>
      </c>
      <c r="C3068" t="s">
        <v>2</v>
      </c>
    </row>
    <row r="3069" spans="1:3" x14ac:dyDescent="0.25">
      <c r="A3069">
        <f>ROW()</f>
        <v>3069</v>
      </c>
      <c r="C3069" t="s">
        <v>2</v>
      </c>
    </row>
    <row r="3070" spans="1:3" x14ac:dyDescent="0.25">
      <c r="A3070">
        <f>ROW()</f>
        <v>3070</v>
      </c>
      <c r="B3070" t="s">
        <v>3603</v>
      </c>
      <c r="C3070" t="s">
        <v>2</v>
      </c>
    </row>
    <row r="3071" spans="1:3" x14ac:dyDescent="0.25">
      <c r="A3071">
        <f>ROW()</f>
        <v>3071</v>
      </c>
      <c r="B3071" t="s">
        <v>52</v>
      </c>
      <c r="C3071" t="s">
        <v>2</v>
      </c>
    </row>
    <row r="3072" spans="1:3" x14ac:dyDescent="0.25">
      <c r="A3072">
        <f>ROW()</f>
        <v>3072</v>
      </c>
      <c r="B3072" t="s">
        <v>1843</v>
      </c>
      <c r="C3072" t="s">
        <v>3515</v>
      </c>
    </row>
    <row r="3073" spans="1:3" x14ac:dyDescent="0.25">
      <c r="A3073">
        <f>ROW()</f>
        <v>3073</v>
      </c>
      <c r="B3073" t="s">
        <v>1844</v>
      </c>
      <c r="C3073" t="s">
        <v>55</v>
      </c>
    </row>
    <row r="3074" spans="1:3" x14ac:dyDescent="0.25">
      <c r="A3074">
        <f>ROW()</f>
        <v>3074</v>
      </c>
      <c r="B3074" t="s">
        <v>1845</v>
      </c>
      <c r="C3074" t="s">
        <v>200</v>
      </c>
    </row>
    <row r="3075" spans="1:3" x14ac:dyDescent="0.25">
      <c r="A3075">
        <f>ROW()</f>
        <v>3075</v>
      </c>
      <c r="B3075" t="s">
        <v>1846</v>
      </c>
      <c r="C3075" t="s">
        <v>118</v>
      </c>
    </row>
    <row r="3076" spans="1:3" x14ac:dyDescent="0.25">
      <c r="A3076">
        <f>ROW()</f>
        <v>3076</v>
      </c>
      <c r="B3076" t="s">
        <v>1847</v>
      </c>
      <c r="C3076" t="s">
        <v>3516</v>
      </c>
    </row>
    <row r="3077" spans="1:3" x14ac:dyDescent="0.25">
      <c r="A3077">
        <f>ROW()</f>
        <v>3077</v>
      </c>
      <c r="B3077" t="s">
        <v>1850</v>
      </c>
      <c r="C3077" t="s">
        <v>102</v>
      </c>
    </row>
    <row r="3078" spans="1:3" x14ac:dyDescent="0.25">
      <c r="A3078">
        <f>ROW()</f>
        <v>3078</v>
      </c>
      <c r="B3078" t="s">
        <v>1851</v>
      </c>
      <c r="C3078" t="s">
        <v>56</v>
      </c>
    </row>
    <row r="3079" spans="1:3" x14ac:dyDescent="0.25">
      <c r="A3079">
        <f>ROW()</f>
        <v>3079</v>
      </c>
      <c r="B3079" t="s">
        <v>1852</v>
      </c>
      <c r="C3079" t="s">
        <v>56</v>
      </c>
    </row>
    <row r="3080" spans="1:3" x14ac:dyDescent="0.25">
      <c r="A3080">
        <f>ROW()</f>
        <v>3080</v>
      </c>
      <c r="B3080" t="s">
        <v>1853</v>
      </c>
      <c r="C3080" t="s">
        <v>56</v>
      </c>
    </row>
    <row r="3081" spans="1:3" x14ac:dyDescent="0.25">
      <c r="A3081">
        <f>ROW()</f>
        <v>3081</v>
      </c>
      <c r="B3081" t="s">
        <v>1854</v>
      </c>
      <c r="C3081" t="s">
        <v>710</v>
      </c>
    </row>
    <row r="3082" spans="1:3" x14ac:dyDescent="0.25">
      <c r="A3082">
        <f>ROW()</f>
        <v>3082</v>
      </c>
      <c r="B3082" t="s">
        <v>1856</v>
      </c>
      <c r="C3082" t="s">
        <v>64</v>
      </c>
    </row>
    <row r="3083" spans="1:3" x14ac:dyDescent="0.25">
      <c r="A3083">
        <f>ROW()</f>
        <v>3083</v>
      </c>
      <c r="B3083" t="s">
        <v>1857</v>
      </c>
      <c r="C3083" t="s">
        <v>65</v>
      </c>
    </row>
    <row r="3084" spans="1:3" x14ac:dyDescent="0.25">
      <c r="A3084">
        <f>ROW()</f>
        <v>3084</v>
      </c>
      <c r="B3084" t="s">
        <v>1858</v>
      </c>
      <c r="C3084" t="s">
        <v>56</v>
      </c>
    </row>
    <row r="3085" spans="1:3" x14ac:dyDescent="0.25">
      <c r="A3085">
        <f>ROW()</f>
        <v>3085</v>
      </c>
      <c r="B3085" t="s">
        <v>1896</v>
      </c>
      <c r="C3085" t="s">
        <v>65</v>
      </c>
    </row>
    <row r="3086" spans="1:3" x14ac:dyDescent="0.25">
      <c r="A3086">
        <f>ROW()</f>
        <v>3086</v>
      </c>
      <c r="B3086" t="s">
        <v>1859</v>
      </c>
      <c r="C3086" t="s">
        <v>63</v>
      </c>
    </row>
    <row r="3087" spans="1:3" x14ac:dyDescent="0.25">
      <c r="A3087">
        <f>ROW()</f>
        <v>3087</v>
      </c>
      <c r="B3087" t="s">
        <v>1860</v>
      </c>
      <c r="C3087" t="s">
        <v>73</v>
      </c>
    </row>
    <row r="3088" spans="1:3" x14ac:dyDescent="0.25">
      <c r="A3088">
        <f>ROW()</f>
        <v>3088</v>
      </c>
      <c r="B3088" t="s">
        <v>1861</v>
      </c>
      <c r="C3088" t="s">
        <v>93</v>
      </c>
    </row>
    <row r="3089" spans="1:3" x14ac:dyDescent="0.25">
      <c r="A3089">
        <f>ROW()</f>
        <v>3089</v>
      </c>
      <c r="B3089" t="s">
        <v>1862</v>
      </c>
      <c r="C3089" t="s">
        <v>56</v>
      </c>
    </row>
    <row r="3090" spans="1:3" x14ac:dyDescent="0.25">
      <c r="A3090">
        <f>ROW()</f>
        <v>3090</v>
      </c>
      <c r="B3090" t="s">
        <v>1863</v>
      </c>
      <c r="C3090" t="s">
        <v>199</v>
      </c>
    </row>
    <row r="3091" spans="1:3" x14ac:dyDescent="0.25">
      <c r="A3091">
        <f>ROW()</f>
        <v>3091</v>
      </c>
      <c r="B3091" t="s">
        <v>1864</v>
      </c>
      <c r="C3091" t="s">
        <v>3517</v>
      </c>
    </row>
    <row r="3092" spans="1:3" x14ac:dyDescent="0.25">
      <c r="A3092">
        <f>ROW()</f>
        <v>3092</v>
      </c>
      <c r="B3092" t="s">
        <v>1865</v>
      </c>
      <c r="C3092" t="s">
        <v>105</v>
      </c>
    </row>
    <row r="3093" spans="1:3" x14ac:dyDescent="0.25">
      <c r="A3093">
        <f>ROW()</f>
        <v>3093</v>
      </c>
      <c r="B3093" t="s">
        <v>1866</v>
      </c>
      <c r="C3093" t="s">
        <v>139</v>
      </c>
    </row>
    <row r="3094" spans="1:3" x14ac:dyDescent="0.25">
      <c r="A3094">
        <f>ROW()</f>
        <v>3094</v>
      </c>
      <c r="B3094" t="s">
        <v>1867</v>
      </c>
      <c r="C3094" t="s">
        <v>63</v>
      </c>
    </row>
    <row r="3095" spans="1:3" x14ac:dyDescent="0.25">
      <c r="A3095">
        <f>ROW()</f>
        <v>3095</v>
      </c>
      <c r="B3095" t="s">
        <v>1868</v>
      </c>
      <c r="C3095" t="s">
        <v>71</v>
      </c>
    </row>
    <row r="3096" spans="1:3" x14ac:dyDescent="0.25">
      <c r="A3096">
        <f>ROW()</f>
        <v>3096</v>
      </c>
      <c r="B3096" t="s">
        <v>1869</v>
      </c>
      <c r="C3096" t="s">
        <v>71</v>
      </c>
    </row>
    <row r="3097" spans="1:3" x14ac:dyDescent="0.25">
      <c r="A3097">
        <f>ROW()</f>
        <v>3097</v>
      </c>
      <c r="B3097" t="s">
        <v>1871</v>
      </c>
      <c r="C3097" t="s">
        <v>56</v>
      </c>
    </row>
    <row r="3098" spans="1:3" x14ac:dyDescent="0.25">
      <c r="A3098">
        <f>ROW()</f>
        <v>3098</v>
      </c>
      <c r="B3098" t="s">
        <v>1905</v>
      </c>
      <c r="C3098" t="s">
        <v>56</v>
      </c>
    </row>
    <row r="3099" spans="1:3" x14ac:dyDescent="0.25">
      <c r="A3099">
        <f>ROW()</f>
        <v>3099</v>
      </c>
      <c r="B3099" t="s">
        <v>1872</v>
      </c>
      <c r="C3099" t="s">
        <v>72</v>
      </c>
    </row>
    <row r="3100" spans="1:3" x14ac:dyDescent="0.25">
      <c r="A3100">
        <f>ROW()</f>
        <v>3100</v>
      </c>
      <c r="B3100" t="s">
        <v>1906</v>
      </c>
      <c r="C3100" t="s">
        <v>318</v>
      </c>
    </row>
    <row r="3101" spans="1:3" x14ac:dyDescent="0.25">
      <c r="A3101">
        <f>ROW()</f>
        <v>3101</v>
      </c>
      <c r="B3101" t="s">
        <v>1873</v>
      </c>
      <c r="C3101" t="s">
        <v>56</v>
      </c>
    </row>
    <row r="3102" spans="1:3" x14ac:dyDescent="0.25">
      <c r="A3102">
        <f>ROW()</f>
        <v>3102</v>
      </c>
      <c r="B3102" t="s">
        <v>1907</v>
      </c>
      <c r="C3102" t="s">
        <v>63</v>
      </c>
    </row>
    <row r="3103" spans="1:3" x14ac:dyDescent="0.25">
      <c r="A3103">
        <f>ROW()</f>
        <v>3103</v>
      </c>
      <c r="B3103" t="s">
        <v>1874</v>
      </c>
      <c r="C3103" t="s">
        <v>73</v>
      </c>
    </row>
    <row r="3104" spans="1:3" x14ac:dyDescent="0.25">
      <c r="A3104">
        <f>ROW()</f>
        <v>3104</v>
      </c>
      <c r="B3104" t="s">
        <v>1875</v>
      </c>
      <c r="C3104" t="s">
        <v>133</v>
      </c>
    </row>
    <row r="3105" spans="1:3" x14ac:dyDescent="0.25">
      <c r="A3105">
        <f>ROW()</f>
        <v>3105</v>
      </c>
      <c r="B3105" t="s">
        <v>1876</v>
      </c>
      <c r="C3105" t="s">
        <v>146</v>
      </c>
    </row>
    <row r="3106" spans="1:3" x14ac:dyDescent="0.25">
      <c r="A3106">
        <f>ROW()</f>
        <v>3106</v>
      </c>
      <c r="B3106" t="s">
        <v>1909</v>
      </c>
      <c r="C3106" t="s">
        <v>133</v>
      </c>
    </row>
    <row r="3107" spans="1:3" x14ac:dyDescent="0.25">
      <c r="A3107">
        <f>ROW()</f>
        <v>3107</v>
      </c>
      <c r="B3107" t="s">
        <v>1910</v>
      </c>
      <c r="C3107" t="s">
        <v>146</v>
      </c>
    </row>
    <row r="3108" spans="1:3" x14ac:dyDescent="0.25">
      <c r="A3108">
        <f>ROW()</f>
        <v>3108</v>
      </c>
      <c r="B3108" t="s">
        <v>1878</v>
      </c>
      <c r="C3108" t="s">
        <v>56</v>
      </c>
    </row>
    <row r="3109" spans="1:3" x14ac:dyDescent="0.25">
      <c r="A3109">
        <f>ROW()</f>
        <v>3109</v>
      </c>
      <c r="B3109" t="s">
        <v>1923</v>
      </c>
      <c r="C3109" t="s">
        <v>105</v>
      </c>
    </row>
    <row r="3110" spans="1:3" x14ac:dyDescent="0.25">
      <c r="A3110">
        <f>ROW()</f>
        <v>3110</v>
      </c>
      <c r="B3110" t="s">
        <v>1879</v>
      </c>
      <c r="C3110" t="s">
        <v>108</v>
      </c>
    </row>
    <row r="3111" spans="1:3" x14ac:dyDescent="0.25">
      <c r="A3111">
        <f>ROW()</f>
        <v>3111</v>
      </c>
      <c r="B3111" t="s">
        <v>1912</v>
      </c>
      <c r="C3111" t="s">
        <v>146</v>
      </c>
    </row>
    <row r="3112" spans="1:3" x14ac:dyDescent="0.25">
      <c r="A3112">
        <f>ROW()</f>
        <v>3112</v>
      </c>
      <c r="B3112" t="s">
        <v>1877</v>
      </c>
      <c r="C3112" t="s">
        <v>146</v>
      </c>
    </row>
    <row r="3113" spans="1:3" x14ac:dyDescent="0.25">
      <c r="A3113">
        <f>ROW()</f>
        <v>3113</v>
      </c>
      <c r="B3113" t="s">
        <v>1911</v>
      </c>
      <c r="C3113" t="s">
        <v>146</v>
      </c>
    </row>
    <row r="3114" spans="1:3" x14ac:dyDescent="0.25">
      <c r="A3114">
        <f>ROW()</f>
        <v>3114</v>
      </c>
      <c r="B3114" t="s">
        <v>1880</v>
      </c>
      <c r="C3114" t="s">
        <v>108</v>
      </c>
    </row>
    <row r="3115" spans="1:3" x14ac:dyDescent="0.25">
      <c r="A3115">
        <f>ROW()</f>
        <v>3115</v>
      </c>
      <c r="B3115" t="s">
        <v>1881</v>
      </c>
      <c r="C3115" t="s">
        <v>56</v>
      </c>
    </row>
    <row r="3116" spans="1:3" x14ac:dyDescent="0.25">
      <c r="A3116">
        <f>ROW()</f>
        <v>3116</v>
      </c>
      <c r="B3116" t="s">
        <v>1913</v>
      </c>
      <c r="C3116" t="s">
        <v>319</v>
      </c>
    </row>
    <row r="3117" spans="1:3" x14ac:dyDescent="0.25">
      <c r="A3117">
        <f>ROW()</f>
        <v>3117</v>
      </c>
      <c r="B3117" t="s">
        <v>1882</v>
      </c>
      <c r="C3117" t="s">
        <v>319</v>
      </c>
    </row>
    <row r="3118" spans="1:3" x14ac:dyDescent="0.25">
      <c r="A3118">
        <f>ROW()</f>
        <v>3118</v>
      </c>
      <c r="B3118" t="s">
        <v>1893</v>
      </c>
      <c r="C3118" t="s">
        <v>55</v>
      </c>
    </row>
    <row r="3119" spans="1:3" x14ac:dyDescent="0.25">
      <c r="A3119">
        <f>ROW()</f>
        <v>3119</v>
      </c>
      <c r="B3119" t="s">
        <v>1914</v>
      </c>
      <c r="C3119" t="s">
        <v>849</v>
      </c>
    </row>
    <row r="3120" spans="1:3" x14ac:dyDescent="0.25">
      <c r="A3120">
        <f>ROW()</f>
        <v>3120</v>
      </c>
      <c r="B3120" t="s">
        <v>1881</v>
      </c>
      <c r="C3120" t="s">
        <v>56</v>
      </c>
    </row>
    <row r="3121" spans="1:3" x14ac:dyDescent="0.25">
      <c r="A3121">
        <f>ROW()</f>
        <v>3121</v>
      </c>
      <c r="B3121" t="s">
        <v>1894</v>
      </c>
      <c r="C3121" t="s">
        <v>2453</v>
      </c>
    </row>
    <row r="3122" spans="1:3" x14ac:dyDescent="0.25">
      <c r="A3122">
        <f>ROW()</f>
        <v>3122</v>
      </c>
      <c r="B3122" t="s">
        <v>1925</v>
      </c>
      <c r="C3122" t="s">
        <v>95</v>
      </c>
    </row>
    <row r="3123" spans="1:3" x14ac:dyDescent="0.25">
      <c r="A3123">
        <f>ROW()</f>
        <v>3123</v>
      </c>
      <c r="B3123" t="s">
        <v>1926</v>
      </c>
      <c r="C3123" t="s">
        <v>158</v>
      </c>
    </row>
    <row r="3124" spans="1:3" x14ac:dyDescent="0.25">
      <c r="A3124">
        <f>ROW()</f>
        <v>3124</v>
      </c>
      <c r="B3124" t="s">
        <v>1924</v>
      </c>
      <c r="C3124" t="s">
        <v>139</v>
      </c>
    </row>
    <row r="3125" spans="1:3" x14ac:dyDescent="0.25">
      <c r="A3125">
        <f>ROW()</f>
        <v>3125</v>
      </c>
      <c r="B3125" t="s">
        <v>1883</v>
      </c>
      <c r="C3125" t="s">
        <v>79</v>
      </c>
    </row>
    <row r="3126" spans="1:3" x14ac:dyDescent="0.25">
      <c r="A3126">
        <f>ROW()</f>
        <v>3126</v>
      </c>
      <c r="B3126" t="s">
        <v>1915</v>
      </c>
      <c r="C3126" t="s">
        <v>111</v>
      </c>
    </row>
    <row r="3127" spans="1:3" x14ac:dyDescent="0.25">
      <c r="A3127">
        <f>ROW()</f>
        <v>3127</v>
      </c>
      <c r="B3127" t="s">
        <v>1884</v>
      </c>
      <c r="C3127" t="s">
        <v>63</v>
      </c>
    </row>
    <row r="3128" spans="1:3" x14ac:dyDescent="0.25">
      <c r="A3128">
        <f>ROW()</f>
        <v>3128</v>
      </c>
      <c r="B3128" t="s">
        <v>1885</v>
      </c>
      <c r="C3128" t="s">
        <v>121</v>
      </c>
    </row>
    <row r="3129" spans="1:3" x14ac:dyDescent="0.25">
      <c r="A3129">
        <f>ROW()</f>
        <v>3129</v>
      </c>
      <c r="B3129" t="s">
        <v>1886</v>
      </c>
      <c r="C3129" t="s">
        <v>80</v>
      </c>
    </row>
    <row r="3130" spans="1:3" x14ac:dyDescent="0.25">
      <c r="A3130">
        <f>ROW()</f>
        <v>3130</v>
      </c>
      <c r="B3130" t="s">
        <v>1887</v>
      </c>
      <c r="C3130" t="s">
        <v>81</v>
      </c>
    </row>
    <row r="3131" spans="1:3" x14ac:dyDescent="0.25">
      <c r="A3131">
        <f>ROW()</f>
        <v>3131</v>
      </c>
      <c r="B3131" t="s">
        <v>1888</v>
      </c>
      <c r="C3131" t="s">
        <v>63</v>
      </c>
    </row>
    <row r="3132" spans="1:3" x14ac:dyDescent="0.25">
      <c r="A3132">
        <f>ROW()</f>
        <v>3132</v>
      </c>
      <c r="B3132" t="s">
        <v>1889</v>
      </c>
      <c r="C3132" t="s">
        <v>74</v>
      </c>
    </row>
    <row r="3133" spans="1:3" x14ac:dyDescent="0.25">
      <c r="A3133">
        <f>ROW()</f>
        <v>3133</v>
      </c>
      <c r="B3133" t="s">
        <v>1890</v>
      </c>
      <c r="C3133" t="s">
        <v>55</v>
      </c>
    </row>
    <row r="3134" spans="1:3" x14ac:dyDescent="0.25">
      <c r="A3134">
        <f>ROW()</f>
        <v>3134</v>
      </c>
      <c r="B3134" t="s">
        <v>1891</v>
      </c>
      <c r="C3134" t="s">
        <v>74</v>
      </c>
    </row>
    <row r="3135" spans="1:3" x14ac:dyDescent="0.25">
      <c r="A3135">
        <f>ROW()</f>
        <v>3135</v>
      </c>
      <c r="B3135" t="s">
        <v>1892</v>
      </c>
      <c r="C3135" t="s">
        <v>137</v>
      </c>
    </row>
    <row r="3136" spans="1:3" x14ac:dyDescent="0.25">
      <c r="A3136">
        <f>ROW()</f>
        <v>3136</v>
      </c>
      <c r="B3136" t="s">
        <v>1895</v>
      </c>
      <c r="C3136" t="s">
        <v>184</v>
      </c>
    </row>
    <row r="3137" spans="1:3" x14ac:dyDescent="0.25">
      <c r="A3137">
        <f>ROW()</f>
        <v>3137</v>
      </c>
      <c r="B3137" t="s">
        <v>1806</v>
      </c>
      <c r="C3137" t="s">
        <v>105</v>
      </c>
    </row>
    <row r="3138" spans="1:3" x14ac:dyDescent="0.25">
      <c r="A3138">
        <f>ROW()</f>
        <v>3138</v>
      </c>
      <c r="B3138" t="s">
        <v>2</v>
      </c>
      <c r="C3138" t="s">
        <v>2</v>
      </c>
    </row>
    <row r="3139" spans="1:3" x14ac:dyDescent="0.25">
      <c r="A3139">
        <f>ROW()</f>
        <v>3139</v>
      </c>
      <c r="B3139" t="s">
        <v>2</v>
      </c>
      <c r="C3139" t="s">
        <v>2</v>
      </c>
    </row>
    <row r="3140" spans="1:3" x14ac:dyDescent="0.25">
      <c r="A3140">
        <f>ROW()</f>
        <v>3140</v>
      </c>
      <c r="B3140" t="s">
        <v>2</v>
      </c>
      <c r="C3140" t="s">
        <v>2</v>
      </c>
    </row>
    <row r="3141" spans="1:3" x14ac:dyDescent="0.25">
      <c r="A3141">
        <f>ROW()</f>
        <v>3141</v>
      </c>
      <c r="B3141" t="s">
        <v>369</v>
      </c>
      <c r="C3141" t="s">
        <v>2</v>
      </c>
    </row>
    <row r="3142" spans="1:3" x14ac:dyDescent="0.25">
      <c r="A3142">
        <f>ROW()</f>
        <v>3142</v>
      </c>
      <c r="B3142" t="s">
        <v>2</v>
      </c>
      <c r="C3142" t="s">
        <v>2</v>
      </c>
    </row>
    <row r="3143" spans="1:3" x14ac:dyDescent="0.25">
      <c r="A3143">
        <f>ROW()</f>
        <v>3143</v>
      </c>
      <c r="B3143" t="s">
        <v>3604</v>
      </c>
      <c r="C3143" t="s">
        <v>2</v>
      </c>
    </row>
    <row r="3144" spans="1:3" x14ac:dyDescent="0.25">
      <c r="A3144">
        <f>ROW()</f>
        <v>3144</v>
      </c>
      <c r="B3144" t="s">
        <v>52</v>
      </c>
      <c r="C3144" t="s">
        <v>2</v>
      </c>
    </row>
    <row r="3145" spans="1:3" x14ac:dyDescent="0.25">
      <c r="A3145">
        <f>ROW()</f>
        <v>3145</v>
      </c>
      <c r="B3145" t="s">
        <v>1843</v>
      </c>
      <c r="C3145" t="s">
        <v>370</v>
      </c>
    </row>
    <row r="3146" spans="1:3" x14ac:dyDescent="0.25">
      <c r="A3146">
        <f>ROW()</f>
        <v>3146</v>
      </c>
      <c r="B3146" t="s">
        <v>1844</v>
      </c>
      <c r="C3146" t="s">
        <v>55</v>
      </c>
    </row>
    <row r="3147" spans="1:3" x14ac:dyDescent="0.25">
      <c r="A3147">
        <f>ROW()</f>
        <v>3147</v>
      </c>
      <c r="B3147" t="s">
        <v>1845</v>
      </c>
      <c r="C3147" t="s">
        <v>117</v>
      </c>
    </row>
    <row r="3148" spans="1:3" x14ac:dyDescent="0.25">
      <c r="A3148">
        <f>ROW()</f>
        <v>3148</v>
      </c>
      <c r="B3148" t="s">
        <v>1846</v>
      </c>
      <c r="C3148" t="s">
        <v>118</v>
      </c>
    </row>
    <row r="3149" spans="1:3" x14ac:dyDescent="0.25">
      <c r="A3149">
        <f>ROW()</f>
        <v>3149</v>
      </c>
      <c r="B3149" t="s">
        <v>1847</v>
      </c>
      <c r="C3149" t="s">
        <v>371</v>
      </c>
    </row>
    <row r="3150" spans="1:3" x14ac:dyDescent="0.25">
      <c r="A3150">
        <f>ROW()</f>
        <v>3150</v>
      </c>
      <c r="B3150" t="s">
        <v>1850</v>
      </c>
      <c r="C3150" t="s">
        <v>102</v>
      </c>
    </row>
    <row r="3151" spans="1:3" x14ac:dyDescent="0.25">
      <c r="A3151">
        <f>ROW()</f>
        <v>3151</v>
      </c>
      <c r="B3151" t="s">
        <v>1851</v>
      </c>
      <c r="C3151" t="s">
        <v>56</v>
      </c>
    </row>
    <row r="3152" spans="1:3" x14ac:dyDescent="0.25">
      <c r="A3152">
        <f>ROW()</f>
        <v>3152</v>
      </c>
      <c r="B3152" t="s">
        <v>1852</v>
      </c>
      <c r="C3152" t="s">
        <v>56</v>
      </c>
    </row>
    <row r="3153" spans="1:3" x14ac:dyDescent="0.25">
      <c r="A3153">
        <f>ROW()</f>
        <v>3153</v>
      </c>
      <c r="B3153" t="s">
        <v>1853</v>
      </c>
      <c r="C3153" t="s">
        <v>56</v>
      </c>
    </row>
    <row r="3154" spans="1:3" x14ac:dyDescent="0.25">
      <c r="A3154">
        <f>ROW()</f>
        <v>3154</v>
      </c>
      <c r="B3154" t="s">
        <v>1854</v>
      </c>
      <c r="C3154" t="s">
        <v>372</v>
      </c>
    </row>
    <row r="3155" spans="1:3" x14ac:dyDescent="0.25">
      <c r="A3155">
        <f>ROW()</f>
        <v>3155</v>
      </c>
      <c r="B3155" t="s">
        <v>1856</v>
      </c>
      <c r="C3155" t="s">
        <v>64</v>
      </c>
    </row>
    <row r="3156" spans="1:3" x14ac:dyDescent="0.25">
      <c r="A3156">
        <f>ROW()</f>
        <v>3156</v>
      </c>
      <c r="B3156" t="s">
        <v>1857</v>
      </c>
      <c r="C3156" t="s">
        <v>65</v>
      </c>
    </row>
    <row r="3157" spans="1:3" x14ac:dyDescent="0.25">
      <c r="A3157">
        <f>ROW()</f>
        <v>3157</v>
      </c>
      <c r="B3157" t="s">
        <v>1858</v>
      </c>
      <c r="C3157" t="s">
        <v>56</v>
      </c>
    </row>
    <row r="3158" spans="1:3" x14ac:dyDescent="0.25">
      <c r="A3158">
        <f>ROW()</f>
        <v>3158</v>
      </c>
      <c r="B3158" t="s">
        <v>1896</v>
      </c>
      <c r="C3158" t="s">
        <v>65</v>
      </c>
    </row>
    <row r="3159" spans="1:3" x14ac:dyDescent="0.25">
      <c r="A3159">
        <f>ROW()</f>
        <v>3159</v>
      </c>
      <c r="B3159" t="s">
        <v>1859</v>
      </c>
      <c r="C3159" t="s">
        <v>63</v>
      </c>
    </row>
    <row r="3160" spans="1:3" x14ac:dyDescent="0.25">
      <c r="A3160">
        <f>ROW()</f>
        <v>3160</v>
      </c>
      <c r="B3160" t="s">
        <v>1860</v>
      </c>
      <c r="C3160" t="s">
        <v>73</v>
      </c>
    </row>
    <row r="3161" spans="1:3" x14ac:dyDescent="0.25">
      <c r="A3161">
        <f>ROW()</f>
        <v>3161</v>
      </c>
      <c r="B3161" t="s">
        <v>1861</v>
      </c>
      <c r="C3161" t="s">
        <v>70</v>
      </c>
    </row>
    <row r="3162" spans="1:3" x14ac:dyDescent="0.25">
      <c r="A3162">
        <f>ROW()</f>
        <v>3162</v>
      </c>
      <c r="B3162" t="s">
        <v>1862</v>
      </c>
      <c r="C3162" t="s">
        <v>56</v>
      </c>
    </row>
    <row r="3163" spans="1:3" x14ac:dyDescent="0.25">
      <c r="A3163">
        <f>ROW()</f>
        <v>3163</v>
      </c>
      <c r="B3163" t="s">
        <v>1863</v>
      </c>
      <c r="C3163" t="s">
        <v>122</v>
      </c>
    </row>
    <row r="3164" spans="1:3" x14ac:dyDescent="0.25">
      <c r="A3164">
        <f>ROW()</f>
        <v>3164</v>
      </c>
      <c r="B3164" t="s">
        <v>1864</v>
      </c>
      <c r="C3164" t="s">
        <v>225</v>
      </c>
    </row>
    <row r="3165" spans="1:3" x14ac:dyDescent="0.25">
      <c r="A3165">
        <f>ROW()</f>
        <v>3165</v>
      </c>
      <c r="B3165" t="s">
        <v>1865</v>
      </c>
      <c r="C3165" t="s">
        <v>121</v>
      </c>
    </row>
    <row r="3166" spans="1:3" x14ac:dyDescent="0.25">
      <c r="A3166">
        <f>ROW()</f>
        <v>3166</v>
      </c>
      <c r="B3166" t="s">
        <v>1866</v>
      </c>
      <c r="C3166" t="s">
        <v>70</v>
      </c>
    </row>
    <row r="3167" spans="1:3" x14ac:dyDescent="0.25">
      <c r="A3167">
        <f>ROW()</f>
        <v>3167</v>
      </c>
      <c r="B3167" t="s">
        <v>1867</v>
      </c>
      <c r="C3167" t="s">
        <v>63</v>
      </c>
    </row>
    <row r="3168" spans="1:3" x14ac:dyDescent="0.25">
      <c r="A3168">
        <f>ROW()</f>
        <v>3168</v>
      </c>
      <c r="B3168" t="s">
        <v>1868</v>
      </c>
      <c r="C3168" t="s">
        <v>71</v>
      </c>
    </row>
    <row r="3169" spans="1:3" x14ac:dyDescent="0.25">
      <c r="A3169">
        <f>ROW()</f>
        <v>3169</v>
      </c>
      <c r="B3169" t="s">
        <v>1869</v>
      </c>
      <c r="C3169" t="s">
        <v>71</v>
      </c>
    </row>
    <row r="3170" spans="1:3" x14ac:dyDescent="0.25">
      <c r="A3170">
        <f>ROW()</f>
        <v>3170</v>
      </c>
      <c r="B3170" t="s">
        <v>1870</v>
      </c>
      <c r="C3170" t="s">
        <v>71</v>
      </c>
    </row>
    <row r="3171" spans="1:3" x14ac:dyDescent="0.25">
      <c r="A3171">
        <f>ROW()</f>
        <v>3171</v>
      </c>
      <c r="B3171" t="s">
        <v>1871</v>
      </c>
      <c r="C3171" t="s">
        <v>56</v>
      </c>
    </row>
    <row r="3172" spans="1:3" x14ac:dyDescent="0.25">
      <c r="A3172">
        <f>ROW()</f>
        <v>3172</v>
      </c>
      <c r="B3172" t="s">
        <v>1872</v>
      </c>
      <c r="C3172" t="s">
        <v>72</v>
      </c>
    </row>
    <row r="3173" spans="1:3" x14ac:dyDescent="0.25">
      <c r="A3173">
        <f>ROW()</f>
        <v>3173</v>
      </c>
      <c r="B3173" t="s">
        <v>1873</v>
      </c>
      <c r="C3173" t="s">
        <v>56</v>
      </c>
    </row>
    <row r="3174" spans="1:3" x14ac:dyDescent="0.25">
      <c r="A3174">
        <f>ROW()</f>
        <v>3174</v>
      </c>
      <c r="B3174" t="s">
        <v>1874</v>
      </c>
      <c r="C3174" t="s">
        <v>73</v>
      </c>
    </row>
    <row r="3175" spans="1:3" x14ac:dyDescent="0.25">
      <c r="A3175">
        <f>ROW()</f>
        <v>3175</v>
      </c>
      <c r="B3175" t="s">
        <v>1875</v>
      </c>
      <c r="C3175" t="s">
        <v>200</v>
      </c>
    </row>
    <row r="3176" spans="1:3" x14ac:dyDescent="0.25">
      <c r="A3176">
        <f>ROW()</f>
        <v>3176</v>
      </c>
      <c r="B3176" t="s">
        <v>1876</v>
      </c>
      <c r="C3176" t="s">
        <v>122</v>
      </c>
    </row>
    <row r="3177" spans="1:3" x14ac:dyDescent="0.25">
      <c r="A3177">
        <f>ROW()</f>
        <v>3177</v>
      </c>
      <c r="B3177" t="s">
        <v>1877</v>
      </c>
      <c r="C3177" t="s">
        <v>146</v>
      </c>
    </row>
    <row r="3178" spans="1:3" x14ac:dyDescent="0.25">
      <c r="A3178">
        <f>ROW()</f>
        <v>3178</v>
      </c>
      <c r="B3178" t="s">
        <v>1883</v>
      </c>
      <c r="C3178" t="s">
        <v>79</v>
      </c>
    </row>
    <row r="3179" spans="1:3" x14ac:dyDescent="0.25">
      <c r="A3179">
        <f>ROW()</f>
        <v>3179</v>
      </c>
      <c r="B3179" t="s">
        <v>1878</v>
      </c>
      <c r="C3179" t="s">
        <v>56</v>
      </c>
    </row>
    <row r="3180" spans="1:3" x14ac:dyDescent="0.25">
      <c r="A3180">
        <f>ROW()</f>
        <v>3180</v>
      </c>
      <c r="B3180" t="s">
        <v>1879</v>
      </c>
      <c r="C3180" t="s">
        <v>76</v>
      </c>
    </row>
    <row r="3181" spans="1:3" x14ac:dyDescent="0.25">
      <c r="A3181">
        <f>ROW()</f>
        <v>3181</v>
      </c>
      <c r="B3181" t="s">
        <v>1880</v>
      </c>
      <c r="C3181" t="s">
        <v>95</v>
      </c>
    </row>
    <row r="3182" spans="1:3" x14ac:dyDescent="0.25">
      <c r="A3182">
        <f>ROW()</f>
        <v>3182</v>
      </c>
      <c r="B3182" t="s">
        <v>1882</v>
      </c>
      <c r="C3182" t="s">
        <v>125</v>
      </c>
    </row>
    <row r="3183" spans="1:3" x14ac:dyDescent="0.25">
      <c r="A3183">
        <f>ROW()</f>
        <v>3183</v>
      </c>
      <c r="B3183" t="s">
        <v>1893</v>
      </c>
      <c r="C3183" t="s">
        <v>55</v>
      </c>
    </row>
    <row r="3184" spans="1:3" x14ac:dyDescent="0.25">
      <c r="A3184">
        <f>ROW()</f>
        <v>3184</v>
      </c>
      <c r="B3184" t="s">
        <v>1881</v>
      </c>
      <c r="C3184" t="s">
        <v>56</v>
      </c>
    </row>
    <row r="3185" spans="1:3" x14ac:dyDescent="0.25">
      <c r="A3185">
        <f>ROW()</f>
        <v>3185</v>
      </c>
      <c r="B3185" t="s">
        <v>1884</v>
      </c>
      <c r="C3185" t="s">
        <v>82</v>
      </c>
    </row>
    <row r="3186" spans="1:3" x14ac:dyDescent="0.25">
      <c r="A3186">
        <f>ROW()</f>
        <v>3186</v>
      </c>
      <c r="B3186" t="s">
        <v>1888</v>
      </c>
      <c r="C3186" t="s">
        <v>105</v>
      </c>
    </row>
    <row r="3187" spans="1:3" x14ac:dyDescent="0.25">
      <c r="A3187">
        <f>ROW()</f>
        <v>3187</v>
      </c>
      <c r="B3187" t="s">
        <v>1889</v>
      </c>
      <c r="C3187" t="s">
        <v>81</v>
      </c>
    </row>
    <row r="3188" spans="1:3" x14ac:dyDescent="0.25">
      <c r="A3188">
        <f>ROW()</f>
        <v>3188</v>
      </c>
      <c r="B3188" t="s">
        <v>1890</v>
      </c>
      <c r="C3188" t="s">
        <v>139</v>
      </c>
    </row>
    <row r="3189" spans="1:3" x14ac:dyDescent="0.25">
      <c r="A3189">
        <f>ROW()</f>
        <v>3189</v>
      </c>
      <c r="B3189" t="s">
        <v>1891</v>
      </c>
      <c r="C3189" t="s">
        <v>82</v>
      </c>
    </row>
    <row r="3190" spans="1:3" x14ac:dyDescent="0.25">
      <c r="A3190">
        <f>ROW()</f>
        <v>3190</v>
      </c>
      <c r="B3190" t="s">
        <v>1892</v>
      </c>
      <c r="C3190" t="s">
        <v>75</v>
      </c>
    </row>
    <row r="3191" spans="1:3" x14ac:dyDescent="0.25">
      <c r="A3191">
        <f>ROW()</f>
        <v>3191</v>
      </c>
      <c r="B3191" t="s">
        <v>1899</v>
      </c>
      <c r="C3191" t="s">
        <v>108</v>
      </c>
    </row>
    <row r="3192" spans="1:3" x14ac:dyDescent="0.25">
      <c r="A3192">
        <f>ROW()</f>
        <v>3192</v>
      </c>
      <c r="B3192" t="s">
        <v>1895</v>
      </c>
      <c r="C3192" t="s">
        <v>184</v>
      </c>
    </row>
    <row r="3193" spans="1:3" x14ac:dyDescent="0.25">
      <c r="A3193">
        <f>ROW()</f>
        <v>3193</v>
      </c>
      <c r="B3193" t="s">
        <v>1806</v>
      </c>
      <c r="C3193" t="s">
        <v>121</v>
      </c>
    </row>
    <row r="3194" spans="1:3" x14ac:dyDescent="0.25">
      <c r="A3194">
        <f>ROW()</f>
        <v>3194</v>
      </c>
      <c r="B3194" t="s">
        <v>2</v>
      </c>
      <c r="C3194" t="s">
        <v>2</v>
      </c>
    </row>
    <row r="3195" spans="1:3" x14ac:dyDescent="0.25">
      <c r="A3195">
        <f>ROW()</f>
        <v>3195</v>
      </c>
      <c r="B3195" t="s">
        <v>2</v>
      </c>
      <c r="C3195" t="s">
        <v>2</v>
      </c>
    </row>
    <row r="3196" spans="1:3" x14ac:dyDescent="0.25">
      <c r="A3196">
        <f>ROW()</f>
        <v>3196</v>
      </c>
      <c r="B3196" t="s">
        <v>373</v>
      </c>
      <c r="C3196" t="s">
        <v>2</v>
      </c>
    </row>
    <row r="3197" spans="1:3" x14ac:dyDescent="0.25">
      <c r="A3197">
        <f>ROW()</f>
        <v>3197</v>
      </c>
      <c r="B3197" t="s">
        <v>2</v>
      </c>
      <c r="C3197" t="s">
        <v>2</v>
      </c>
    </row>
    <row r="3198" spans="1:3" x14ac:dyDescent="0.25">
      <c r="A3198">
        <f>ROW()</f>
        <v>3198</v>
      </c>
      <c r="B3198" t="s">
        <v>3605</v>
      </c>
      <c r="C3198" t="s">
        <v>2</v>
      </c>
    </row>
    <row r="3199" spans="1:3" x14ac:dyDescent="0.25">
      <c r="A3199">
        <f>ROW()</f>
        <v>3199</v>
      </c>
      <c r="B3199" t="s">
        <v>52</v>
      </c>
      <c r="C3199" t="s">
        <v>2</v>
      </c>
    </row>
    <row r="3200" spans="1:3" x14ac:dyDescent="0.25">
      <c r="A3200">
        <f>ROW()</f>
        <v>3200</v>
      </c>
      <c r="B3200" t="s">
        <v>1843</v>
      </c>
      <c r="C3200" t="s">
        <v>374</v>
      </c>
    </row>
    <row r="3201" spans="1:3" x14ac:dyDescent="0.25">
      <c r="A3201">
        <f>ROW()</f>
        <v>3201</v>
      </c>
      <c r="B3201" t="s">
        <v>1844</v>
      </c>
      <c r="C3201" t="s">
        <v>55</v>
      </c>
    </row>
    <row r="3202" spans="1:3" x14ac:dyDescent="0.25">
      <c r="A3202">
        <f>ROW()</f>
        <v>3202</v>
      </c>
      <c r="B3202" t="s">
        <v>1845</v>
      </c>
      <c r="C3202" t="s">
        <v>105</v>
      </c>
    </row>
    <row r="3203" spans="1:3" x14ac:dyDescent="0.25">
      <c r="A3203">
        <f>ROW()</f>
        <v>3203</v>
      </c>
      <c r="B3203" t="s">
        <v>1846</v>
      </c>
      <c r="C3203" t="s">
        <v>118</v>
      </c>
    </row>
    <row r="3204" spans="1:3" x14ac:dyDescent="0.25">
      <c r="A3204">
        <f>ROW()</f>
        <v>3204</v>
      </c>
      <c r="B3204" t="s">
        <v>1847</v>
      </c>
      <c r="C3204" t="s">
        <v>375</v>
      </c>
    </row>
    <row r="3205" spans="1:3" x14ac:dyDescent="0.25">
      <c r="A3205">
        <f>ROW()</f>
        <v>3205</v>
      </c>
      <c r="B3205" t="s">
        <v>1850</v>
      </c>
      <c r="C3205" t="s">
        <v>102</v>
      </c>
    </row>
    <row r="3206" spans="1:3" x14ac:dyDescent="0.25">
      <c r="A3206">
        <f>ROW()</f>
        <v>3206</v>
      </c>
      <c r="B3206" t="s">
        <v>1851</v>
      </c>
      <c r="C3206" t="s">
        <v>56</v>
      </c>
    </row>
    <row r="3207" spans="1:3" x14ac:dyDescent="0.25">
      <c r="A3207">
        <f>ROW()</f>
        <v>3207</v>
      </c>
      <c r="B3207" t="s">
        <v>1852</v>
      </c>
      <c r="C3207" t="s">
        <v>56</v>
      </c>
    </row>
    <row r="3208" spans="1:3" x14ac:dyDescent="0.25">
      <c r="A3208">
        <f>ROW()</f>
        <v>3208</v>
      </c>
      <c r="B3208" t="s">
        <v>1853</v>
      </c>
      <c r="C3208" t="s">
        <v>56</v>
      </c>
    </row>
    <row r="3209" spans="1:3" x14ac:dyDescent="0.25">
      <c r="A3209">
        <f>ROW()</f>
        <v>3209</v>
      </c>
      <c r="B3209" t="s">
        <v>1854</v>
      </c>
      <c r="C3209" t="s">
        <v>376</v>
      </c>
    </row>
    <row r="3210" spans="1:3" x14ac:dyDescent="0.25">
      <c r="A3210">
        <f>ROW()</f>
        <v>3210</v>
      </c>
      <c r="B3210" t="s">
        <v>1856</v>
      </c>
      <c r="C3210" t="s">
        <v>64</v>
      </c>
    </row>
    <row r="3211" spans="1:3" x14ac:dyDescent="0.25">
      <c r="A3211">
        <f>ROW()</f>
        <v>3211</v>
      </c>
      <c r="B3211" t="s">
        <v>1857</v>
      </c>
      <c r="C3211" t="s">
        <v>65</v>
      </c>
    </row>
    <row r="3212" spans="1:3" x14ac:dyDescent="0.25">
      <c r="A3212">
        <f>ROW()</f>
        <v>3212</v>
      </c>
      <c r="B3212" t="s">
        <v>1858</v>
      </c>
      <c r="C3212" t="s">
        <v>56</v>
      </c>
    </row>
    <row r="3213" spans="1:3" x14ac:dyDescent="0.25">
      <c r="A3213">
        <f>ROW()</f>
        <v>3213</v>
      </c>
      <c r="B3213" t="s">
        <v>1896</v>
      </c>
      <c r="C3213" t="s">
        <v>65</v>
      </c>
    </row>
    <row r="3214" spans="1:3" x14ac:dyDescent="0.25">
      <c r="A3214">
        <f>ROW()</f>
        <v>3214</v>
      </c>
      <c r="B3214" t="s">
        <v>1859</v>
      </c>
      <c r="C3214" t="s">
        <v>63</v>
      </c>
    </row>
    <row r="3215" spans="1:3" x14ac:dyDescent="0.25">
      <c r="A3215">
        <f>ROW()</f>
        <v>3215</v>
      </c>
      <c r="B3215" t="s">
        <v>1860</v>
      </c>
      <c r="C3215" t="s">
        <v>73</v>
      </c>
    </row>
    <row r="3216" spans="1:3" x14ac:dyDescent="0.25">
      <c r="A3216">
        <f>ROW()</f>
        <v>3216</v>
      </c>
      <c r="B3216" t="s">
        <v>1861</v>
      </c>
      <c r="C3216" t="s">
        <v>73</v>
      </c>
    </row>
    <row r="3217" spans="1:3" x14ac:dyDescent="0.25">
      <c r="A3217">
        <f>ROW()</f>
        <v>3217</v>
      </c>
      <c r="B3217" t="s">
        <v>1862</v>
      </c>
      <c r="C3217" t="s">
        <v>56</v>
      </c>
    </row>
    <row r="3218" spans="1:3" x14ac:dyDescent="0.25">
      <c r="A3218">
        <f>ROW()</f>
        <v>3218</v>
      </c>
      <c r="B3218" t="s">
        <v>1863</v>
      </c>
      <c r="C3218" t="s">
        <v>189</v>
      </c>
    </row>
    <row r="3219" spans="1:3" x14ac:dyDescent="0.25">
      <c r="A3219">
        <f>ROW()</f>
        <v>3219</v>
      </c>
      <c r="B3219" t="s">
        <v>1864</v>
      </c>
      <c r="C3219" t="s">
        <v>377</v>
      </c>
    </row>
    <row r="3220" spans="1:3" x14ac:dyDescent="0.25">
      <c r="A3220">
        <f>ROW()</f>
        <v>3220</v>
      </c>
      <c r="B3220" t="s">
        <v>1865</v>
      </c>
      <c r="C3220" t="s">
        <v>121</v>
      </c>
    </row>
    <row r="3221" spans="1:3" x14ac:dyDescent="0.25">
      <c r="A3221">
        <f>ROW()</f>
        <v>3221</v>
      </c>
      <c r="B3221" t="s">
        <v>1866</v>
      </c>
      <c r="C3221" t="s">
        <v>70</v>
      </c>
    </row>
    <row r="3222" spans="1:3" x14ac:dyDescent="0.25">
      <c r="A3222">
        <f>ROW()</f>
        <v>3222</v>
      </c>
      <c r="B3222" t="s">
        <v>1867</v>
      </c>
      <c r="C3222" t="s">
        <v>63</v>
      </c>
    </row>
    <row r="3223" spans="1:3" x14ac:dyDescent="0.25">
      <c r="A3223">
        <f>ROW()</f>
        <v>3223</v>
      </c>
      <c r="B3223" t="s">
        <v>1868</v>
      </c>
      <c r="C3223" t="s">
        <v>71</v>
      </c>
    </row>
    <row r="3224" spans="1:3" x14ac:dyDescent="0.25">
      <c r="A3224">
        <f>ROW()</f>
        <v>3224</v>
      </c>
      <c r="B3224" t="s">
        <v>1869</v>
      </c>
      <c r="C3224" t="s">
        <v>71</v>
      </c>
    </row>
    <row r="3225" spans="1:3" x14ac:dyDescent="0.25">
      <c r="A3225">
        <f>ROW()</f>
        <v>3225</v>
      </c>
      <c r="B3225" t="s">
        <v>1870</v>
      </c>
      <c r="C3225" t="s">
        <v>71</v>
      </c>
    </row>
    <row r="3226" spans="1:3" x14ac:dyDescent="0.25">
      <c r="A3226">
        <f>ROW()</f>
        <v>3226</v>
      </c>
      <c r="B3226" t="s">
        <v>1871</v>
      </c>
      <c r="C3226" t="s">
        <v>56</v>
      </c>
    </row>
    <row r="3227" spans="1:3" x14ac:dyDescent="0.25">
      <c r="A3227">
        <f>ROW()</f>
        <v>3227</v>
      </c>
      <c r="B3227" t="s">
        <v>1872</v>
      </c>
      <c r="C3227" t="s">
        <v>72</v>
      </c>
    </row>
    <row r="3228" spans="1:3" x14ac:dyDescent="0.25">
      <c r="A3228">
        <f>ROW()</f>
        <v>3228</v>
      </c>
      <c r="B3228" t="s">
        <v>1873</v>
      </c>
      <c r="C3228" t="s">
        <v>56</v>
      </c>
    </row>
    <row r="3229" spans="1:3" x14ac:dyDescent="0.25">
      <c r="A3229">
        <f>ROW()</f>
        <v>3229</v>
      </c>
      <c r="B3229" t="s">
        <v>1874</v>
      </c>
      <c r="C3229" t="s">
        <v>73</v>
      </c>
    </row>
    <row r="3230" spans="1:3" x14ac:dyDescent="0.25">
      <c r="A3230">
        <f>ROW()</f>
        <v>3230</v>
      </c>
      <c r="B3230" t="s">
        <v>1875</v>
      </c>
      <c r="C3230" t="s">
        <v>68</v>
      </c>
    </row>
    <row r="3231" spans="1:3" x14ac:dyDescent="0.25">
      <c r="A3231">
        <f>ROW()</f>
        <v>3231</v>
      </c>
      <c r="B3231" t="s">
        <v>1876</v>
      </c>
      <c r="C3231" t="s">
        <v>77</v>
      </c>
    </row>
    <row r="3232" spans="1:3" x14ac:dyDescent="0.25">
      <c r="A3232">
        <f>ROW()</f>
        <v>3232</v>
      </c>
      <c r="B3232" t="s">
        <v>1877</v>
      </c>
      <c r="C3232" t="s">
        <v>168</v>
      </c>
    </row>
    <row r="3233" spans="1:3" x14ac:dyDescent="0.25">
      <c r="A3233">
        <f>ROW()</f>
        <v>3233</v>
      </c>
      <c r="B3233" t="s">
        <v>1883</v>
      </c>
      <c r="C3233" t="s">
        <v>79</v>
      </c>
    </row>
    <row r="3234" spans="1:3" x14ac:dyDescent="0.25">
      <c r="A3234">
        <f>ROW()</f>
        <v>3234</v>
      </c>
      <c r="B3234" t="s">
        <v>1878</v>
      </c>
      <c r="C3234" t="s">
        <v>56</v>
      </c>
    </row>
    <row r="3235" spans="1:3" x14ac:dyDescent="0.25">
      <c r="A3235">
        <f>ROW()</f>
        <v>3235</v>
      </c>
      <c r="B3235" t="s">
        <v>1879</v>
      </c>
      <c r="C3235" t="s">
        <v>77</v>
      </c>
    </row>
    <row r="3236" spans="1:3" x14ac:dyDescent="0.25">
      <c r="A3236">
        <f>ROW()</f>
        <v>3236</v>
      </c>
      <c r="B3236" t="s">
        <v>1880</v>
      </c>
      <c r="C3236" t="s">
        <v>133</v>
      </c>
    </row>
    <row r="3237" spans="1:3" x14ac:dyDescent="0.25">
      <c r="A3237">
        <f>ROW()</f>
        <v>3237</v>
      </c>
      <c r="B3237" t="s">
        <v>1882</v>
      </c>
      <c r="C3237" t="s">
        <v>125</v>
      </c>
    </row>
    <row r="3238" spans="1:3" x14ac:dyDescent="0.25">
      <c r="A3238">
        <f>ROW()</f>
        <v>3238</v>
      </c>
      <c r="B3238" t="s">
        <v>1893</v>
      </c>
      <c r="C3238" t="s">
        <v>68</v>
      </c>
    </row>
    <row r="3239" spans="1:3" x14ac:dyDescent="0.25">
      <c r="A3239">
        <f>ROW()</f>
        <v>3239</v>
      </c>
      <c r="B3239" t="s">
        <v>1881</v>
      </c>
      <c r="C3239" t="s">
        <v>56</v>
      </c>
    </row>
    <row r="3240" spans="1:3" x14ac:dyDescent="0.25">
      <c r="A3240">
        <f>ROW()</f>
        <v>3240</v>
      </c>
      <c r="B3240" t="s">
        <v>1899</v>
      </c>
      <c r="C3240" t="s">
        <v>77</v>
      </c>
    </row>
    <row r="3241" spans="1:3" x14ac:dyDescent="0.25">
      <c r="A3241">
        <f>ROW()</f>
        <v>3241</v>
      </c>
      <c r="B3241" t="s">
        <v>1884</v>
      </c>
      <c r="C3241" t="s">
        <v>137</v>
      </c>
    </row>
    <row r="3242" spans="1:3" x14ac:dyDescent="0.25">
      <c r="A3242">
        <f>ROW()</f>
        <v>3242</v>
      </c>
      <c r="B3242" t="s">
        <v>1885</v>
      </c>
      <c r="C3242" t="s">
        <v>122</v>
      </c>
    </row>
    <row r="3243" spans="1:3" x14ac:dyDescent="0.25">
      <c r="A3243">
        <f>ROW()</f>
        <v>3243</v>
      </c>
      <c r="B3243" t="s">
        <v>1888</v>
      </c>
      <c r="C3243" t="s">
        <v>70</v>
      </c>
    </row>
    <row r="3244" spans="1:3" x14ac:dyDescent="0.25">
      <c r="A3244">
        <f>ROW()</f>
        <v>3244</v>
      </c>
      <c r="B3244" t="s">
        <v>1889</v>
      </c>
      <c r="C3244" t="s">
        <v>74</v>
      </c>
    </row>
    <row r="3245" spans="1:3" x14ac:dyDescent="0.25">
      <c r="A3245">
        <f>ROW()</f>
        <v>3245</v>
      </c>
      <c r="B3245" t="s">
        <v>1890</v>
      </c>
      <c r="C3245" t="s">
        <v>137</v>
      </c>
    </row>
    <row r="3246" spans="1:3" x14ac:dyDescent="0.25">
      <c r="A3246">
        <f>ROW()</f>
        <v>3246</v>
      </c>
      <c r="B3246" t="s">
        <v>1891</v>
      </c>
      <c r="C3246" t="s">
        <v>74</v>
      </c>
    </row>
    <row r="3247" spans="1:3" x14ac:dyDescent="0.25">
      <c r="A3247">
        <f>ROW()</f>
        <v>3247</v>
      </c>
      <c r="B3247" t="s">
        <v>1892</v>
      </c>
      <c r="C3247" t="s">
        <v>84</v>
      </c>
    </row>
    <row r="3248" spans="1:3" x14ac:dyDescent="0.25">
      <c r="A3248">
        <f>ROW()</f>
        <v>3248</v>
      </c>
      <c r="B3248" t="s">
        <v>1895</v>
      </c>
      <c r="C3248" t="s">
        <v>184</v>
      </c>
    </row>
    <row r="3249" spans="1:3" x14ac:dyDescent="0.25">
      <c r="A3249">
        <f>ROW()</f>
        <v>3249</v>
      </c>
      <c r="B3249" t="s">
        <v>1806</v>
      </c>
      <c r="C3249" t="s">
        <v>121</v>
      </c>
    </row>
    <row r="3250" spans="1:3" x14ac:dyDescent="0.25">
      <c r="A3250">
        <f>ROW()</f>
        <v>3250</v>
      </c>
      <c r="B3250" t="s">
        <v>2</v>
      </c>
      <c r="C3250" t="s">
        <v>2</v>
      </c>
    </row>
    <row r="3251" spans="1:3" x14ac:dyDescent="0.25">
      <c r="A3251">
        <f>ROW()</f>
        <v>3251</v>
      </c>
      <c r="B3251" t="s">
        <v>2</v>
      </c>
      <c r="C3251" t="s">
        <v>2</v>
      </c>
    </row>
    <row r="3252" spans="1:3" x14ac:dyDescent="0.25">
      <c r="A3252">
        <f>ROW()</f>
        <v>3252</v>
      </c>
      <c r="B3252" t="s">
        <v>378</v>
      </c>
      <c r="C3252" t="s">
        <v>2</v>
      </c>
    </row>
    <row r="3253" spans="1:3" x14ac:dyDescent="0.25">
      <c r="A3253">
        <f>ROW()</f>
        <v>3253</v>
      </c>
      <c r="B3253" t="s">
        <v>2</v>
      </c>
      <c r="C3253" t="s">
        <v>2</v>
      </c>
    </row>
    <row r="3254" spans="1:3" x14ac:dyDescent="0.25">
      <c r="A3254">
        <f>ROW()</f>
        <v>3254</v>
      </c>
      <c r="B3254" t="s">
        <v>3606</v>
      </c>
      <c r="C3254" t="s">
        <v>2</v>
      </c>
    </row>
    <row r="3255" spans="1:3" x14ac:dyDescent="0.25">
      <c r="A3255">
        <f>ROW()</f>
        <v>3255</v>
      </c>
      <c r="B3255" t="s">
        <v>52</v>
      </c>
      <c r="C3255" t="s">
        <v>2</v>
      </c>
    </row>
    <row r="3256" spans="1:3" x14ac:dyDescent="0.25">
      <c r="A3256">
        <f>ROW()</f>
        <v>3256</v>
      </c>
      <c r="B3256" t="s">
        <v>1843</v>
      </c>
      <c r="C3256" t="s">
        <v>379</v>
      </c>
    </row>
    <row r="3257" spans="1:3" x14ac:dyDescent="0.25">
      <c r="A3257">
        <f>ROW()</f>
        <v>3257</v>
      </c>
      <c r="B3257" t="s">
        <v>1844</v>
      </c>
      <c r="C3257" t="s">
        <v>55</v>
      </c>
    </row>
    <row r="3258" spans="1:3" x14ac:dyDescent="0.25">
      <c r="A3258">
        <f>ROW()</f>
        <v>3258</v>
      </c>
      <c r="B3258" t="s">
        <v>1845</v>
      </c>
      <c r="C3258" t="s">
        <v>84</v>
      </c>
    </row>
    <row r="3259" spans="1:3" x14ac:dyDescent="0.25">
      <c r="A3259">
        <f>ROW()</f>
        <v>3259</v>
      </c>
      <c r="B3259" t="s">
        <v>1846</v>
      </c>
      <c r="C3259" t="s">
        <v>153</v>
      </c>
    </row>
    <row r="3260" spans="1:3" x14ac:dyDescent="0.25">
      <c r="A3260">
        <f>ROW()</f>
        <v>3260</v>
      </c>
      <c r="B3260" t="s">
        <v>1847</v>
      </c>
      <c r="C3260" t="s">
        <v>380</v>
      </c>
    </row>
    <row r="3261" spans="1:3" x14ac:dyDescent="0.25">
      <c r="A3261">
        <f>ROW()</f>
        <v>3261</v>
      </c>
      <c r="B3261" t="s">
        <v>1850</v>
      </c>
      <c r="C3261" t="s">
        <v>155</v>
      </c>
    </row>
    <row r="3262" spans="1:3" x14ac:dyDescent="0.25">
      <c r="A3262">
        <f>ROW()</f>
        <v>3262</v>
      </c>
      <c r="B3262" t="s">
        <v>1851</v>
      </c>
      <c r="C3262" t="s">
        <v>56</v>
      </c>
    </row>
    <row r="3263" spans="1:3" x14ac:dyDescent="0.25">
      <c r="A3263">
        <f>ROW()</f>
        <v>3263</v>
      </c>
      <c r="B3263" t="s">
        <v>1852</v>
      </c>
      <c r="C3263" t="s">
        <v>56</v>
      </c>
    </row>
    <row r="3264" spans="1:3" x14ac:dyDescent="0.25">
      <c r="A3264">
        <f>ROW()</f>
        <v>3264</v>
      </c>
      <c r="B3264" t="s">
        <v>1853</v>
      </c>
      <c r="C3264" t="s">
        <v>56</v>
      </c>
    </row>
    <row r="3265" spans="1:3" x14ac:dyDescent="0.25">
      <c r="A3265">
        <f>ROW()</f>
        <v>3265</v>
      </c>
      <c r="B3265" t="s">
        <v>1854</v>
      </c>
      <c r="C3265" t="s">
        <v>381</v>
      </c>
    </row>
    <row r="3266" spans="1:3" x14ac:dyDescent="0.25">
      <c r="A3266">
        <f>ROW()</f>
        <v>3266</v>
      </c>
      <c r="B3266" t="s">
        <v>1855</v>
      </c>
      <c r="C3266" t="s">
        <v>65</v>
      </c>
    </row>
    <row r="3267" spans="1:3" x14ac:dyDescent="0.25">
      <c r="A3267">
        <f>ROW()</f>
        <v>3267</v>
      </c>
      <c r="B3267" t="s">
        <v>1856</v>
      </c>
      <c r="C3267" t="s">
        <v>64</v>
      </c>
    </row>
    <row r="3268" spans="1:3" x14ac:dyDescent="0.25">
      <c r="A3268">
        <f>ROW()</f>
        <v>3268</v>
      </c>
      <c r="B3268" t="s">
        <v>1857</v>
      </c>
      <c r="C3268" t="s">
        <v>65</v>
      </c>
    </row>
    <row r="3269" spans="1:3" x14ac:dyDescent="0.25">
      <c r="A3269">
        <f>ROW()</f>
        <v>3269</v>
      </c>
      <c r="B3269" t="s">
        <v>1858</v>
      </c>
      <c r="C3269" t="s">
        <v>56</v>
      </c>
    </row>
    <row r="3270" spans="1:3" x14ac:dyDescent="0.25">
      <c r="A3270">
        <f>ROW()</f>
        <v>3270</v>
      </c>
      <c r="B3270" t="s">
        <v>1896</v>
      </c>
      <c r="C3270" t="s">
        <v>65</v>
      </c>
    </row>
    <row r="3271" spans="1:3" x14ac:dyDescent="0.25">
      <c r="A3271">
        <f>ROW()</f>
        <v>3271</v>
      </c>
      <c r="B3271" t="s">
        <v>1859</v>
      </c>
      <c r="C3271" t="s">
        <v>63</v>
      </c>
    </row>
    <row r="3272" spans="1:3" x14ac:dyDescent="0.25">
      <c r="A3272">
        <f>ROW()</f>
        <v>3272</v>
      </c>
      <c r="B3272" t="s">
        <v>1860</v>
      </c>
      <c r="C3272" t="s">
        <v>73</v>
      </c>
    </row>
    <row r="3273" spans="1:3" x14ac:dyDescent="0.25">
      <c r="A3273">
        <f>ROW()</f>
        <v>3273</v>
      </c>
      <c r="B3273" t="s">
        <v>1861</v>
      </c>
      <c r="C3273" t="s">
        <v>166</v>
      </c>
    </row>
    <row r="3274" spans="1:3" x14ac:dyDescent="0.25">
      <c r="A3274">
        <f>ROW()</f>
        <v>3274</v>
      </c>
      <c r="B3274" t="s">
        <v>1862</v>
      </c>
      <c r="C3274" t="s">
        <v>56</v>
      </c>
    </row>
    <row r="3275" spans="1:3" x14ac:dyDescent="0.25">
      <c r="A3275">
        <f>ROW()</f>
        <v>3275</v>
      </c>
      <c r="B3275" t="s">
        <v>1863</v>
      </c>
      <c r="C3275" t="s">
        <v>189</v>
      </c>
    </row>
    <row r="3276" spans="1:3" x14ac:dyDescent="0.25">
      <c r="A3276">
        <f>ROW()</f>
        <v>3276</v>
      </c>
      <c r="B3276" t="s">
        <v>1864</v>
      </c>
      <c r="C3276" t="s">
        <v>377</v>
      </c>
    </row>
    <row r="3277" spans="1:3" x14ac:dyDescent="0.25">
      <c r="A3277">
        <f>ROW()</f>
        <v>3277</v>
      </c>
      <c r="B3277" t="s">
        <v>1865</v>
      </c>
      <c r="C3277" t="s">
        <v>67</v>
      </c>
    </row>
    <row r="3278" spans="1:3" x14ac:dyDescent="0.25">
      <c r="A3278">
        <f>ROW()</f>
        <v>3278</v>
      </c>
      <c r="B3278" t="s">
        <v>1866</v>
      </c>
      <c r="C3278" t="s">
        <v>70</v>
      </c>
    </row>
    <row r="3279" spans="1:3" x14ac:dyDescent="0.25">
      <c r="A3279">
        <f>ROW()</f>
        <v>3279</v>
      </c>
      <c r="B3279" t="s">
        <v>1867</v>
      </c>
      <c r="C3279" t="s">
        <v>63</v>
      </c>
    </row>
    <row r="3280" spans="1:3" x14ac:dyDescent="0.25">
      <c r="A3280">
        <f>ROW()</f>
        <v>3280</v>
      </c>
      <c r="B3280" t="s">
        <v>1868</v>
      </c>
      <c r="C3280" t="s">
        <v>71</v>
      </c>
    </row>
    <row r="3281" spans="1:3" x14ac:dyDescent="0.25">
      <c r="A3281">
        <f>ROW()</f>
        <v>3281</v>
      </c>
      <c r="B3281" t="s">
        <v>1869</v>
      </c>
      <c r="C3281" t="s">
        <v>71</v>
      </c>
    </row>
    <row r="3282" spans="1:3" x14ac:dyDescent="0.25">
      <c r="A3282">
        <f>ROW()</f>
        <v>3282</v>
      </c>
      <c r="B3282" t="s">
        <v>1870</v>
      </c>
      <c r="C3282" t="s">
        <v>71</v>
      </c>
    </row>
    <row r="3283" spans="1:3" x14ac:dyDescent="0.25">
      <c r="A3283">
        <f>ROW()</f>
        <v>3283</v>
      </c>
      <c r="B3283" t="s">
        <v>1871</v>
      </c>
      <c r="C3283" t="s">
        <v>56</v>
      </c>
    </row>
    <row r="3284" spans="1:3" x14ac:dyDescent="0.25">
      <c r="A3284">
        <f>ROW()</f>
        <v>3284</v>
      </c>
      <c r="B3284" t="s">
        <v>1905</v>
      </c>
      <c r="C3284" t="s">
        <v>56</v>
      </c>
    </row>
    <row r="3285" spans="1:3" x14ac:dyDescent="0.25">
      <c r="A3285">
        <f>ROW()</f>
        <v>3285</v>
      </c>
      <c r="B3285" t="s">
        <v>1872</v>
      </c>
      <c r="C3285" t="s">
        <v>318</v>
      </c>
    </row>
    <row r="3286" spans="1:3" x14ac:dyDescent="0.25">
      <c r="A3286">
        <f>ROW()</f>
        <v>3286</v>
      </c>
      <c r="B3286" t="s">
        <v>1873</v>
      </c>
      <c r="C3286" t="s">
        <v>63</v>
      </c>
    </row>
    <row r="3287" spans="1:3" x14ac:dyDescent="0.25">
      <c r="A3287">
        <f>ROW()</f>
        <v>3287</v>
      </c>
      <c r="B3287" t="s">
        <v>1874</v>
      </c>
      <c r="C3287" t="s">
        <v>73</v>
      </c>
    </row>
    <row r="3288" spans="1:3" x14ac:dyDescent="0.25">
      <c r="A3288">
        <f>ROW()</f>
        <v>3288</v>
      </c>
      <c r="B3288" t="s">
        <v>1875</v>
      </c>
      <c r="C3288" t="s">
        <v>382</v>
      </c>
    </row>
    <row r="3289" spans="1:3" x14ac:dyDescent="0.25">
      <c r="A3289">
        <f>ROW()</f>
        <v>3289</v>
      </c>
      <c r="B3289" t="s">
        <v>1876</v>
      </c>
      <c r="C3289" t="s">
        <v>133</v>
      </c>
    </row>
    <row r="3290" spans="1:3" x14ac:dyDescent="0.25">
      <c r="A3290">
        <f>ROW()</f>
        <v>3290</v>
      </c>
      <c r="B3290" t="s">
        <v>1878</v>
      </c>
      <c r="C3290" t="s">
        <v>84</v>
      </c>
    </row>
    <row r="3291" spans="1:3" x14ac:dyDescent="0.25">
      <c r="A3291">
        <f>ROW()</f>
        <v>3291</v>
      </c>
      <c r="B3291" t="s">
        <v>1879</v>
      </c>
      <c r="C3291" t="s">
        <v>133</v>
      </c>
    </row>
    <row r="3292" spans="1:3" x14ac:dyDescent="0.25">
      <c r="A3292">
        <f>ROW()</f>
        <v>3292</v>
      </c>
      <c r="B3292" t="s">
        <v>1877</v>
      </c>
      <c r="C3292" t="s">
        <v>146</v>
      </c>
    </row>
    <row r="3293" spans="1:3" x14ac:dyDescent="0.25">
      <c r="A3293">
        <f>ROW()</f>
        <v>3293</v>
      </c>
      <c r="B3293" t="s">
        <v>1880</v>
      </c>
      <c r="C3293" t="s">
        <v>168</v>
      </c>
    </row>
    <row r="3294" spans="1:3" x14ac:dyDescent="0.25">
      <c r="A3294">
        <f>ROW()</f>
        <v>3294</v>
      </c>
      <c r="B3294" t="s">
        <v>1881</v>
      </c>
      <c r="C3294" t="s">
        <v>65</v>
      </c>
    </row>
    <row r="3295" spans="1:3" x14ac:dyDescent="0.25">
      <c r="A3295">
        <f>ROW()</f>
        <v>3295</v>
      </c>
      <c r="B3295" t="s">
        <v>1882</v>
      </c>
      <c r="C3295" t="s">
        <v>319</v>
      </c>
    </row>
    <row r="3296" spans="1:3" x14ac:dyDescent="0.25">
      <c r="A3296">
        <f>ROW()</f>
        <v>3296</v>
      </c>
      <c r="B3296" t="s">
        <v>1893</v>
      </c>
      <c r="C3296" t="s">
        <v>63</v>
      </c>
    </row>
    <row r="3297" spans="1:3" x14ac:dyDescent="0.25">
      <c r="A3297">
        <f>ROW()</f>
        <v>3297</v>
      </c>
      <c r="B3297" t="s">
        <v>1898</v>
      </c>
      <c r="C3297" t="s">
        <v>77</v>
      </c>
    </row>
    <row r="3298" spans="1:3" x14ac:dyDescent="0.25">
      <c r="A3298">
        <f>ROW()</f>
        <v>3298</v>
      </c>
      <c r="B3298" t="s">
        <v>1897</v>
      </c>
      <c r="C3298" t="s">
        <v>188</v>
      </c>
    </row>
    <row r="3299" spans="1:3" x14ac:dyDescent="0.25">
      <c r="A3299">
        <f>ROW()</f>
        <v>3299</v>
      </c>
      <c r="B3299" t="s">
        <v>1883</v>
      </c>
      <c r="C3299" t="s">
        <v>111</v>
      </c>
    </row>
    <row r="3300" spans="1:3" x14ac:dyDescent="0.25">
      <c r="A3300">
        <f>ROW()</f>
        <v>3300</v>
      </c>
      <c r="B3300" t="s">
        <v>1884</v>
      </c>
      <c r="C3300" t="s">
        <v>63</v>
      </c>
    </row>
    <row r="3301" spans="1:3" x14ac:dyDescent="0.25">
      <c r="A3301">
        <f>ROW()</f>
        <v>3301</v>
      </c>
      <c r="B3301" t="s">
        <v>1885</v>
      </c>
      <c r="C3301" t="s">
        <v>63</v>
      </c>
    </row>
    <row r="3302" spans="1:3" x14ac:dyDescent="0.25">
      <c r="A3302">
        <f>ROW()</f>
        <v>3302</v>
      </c>
      <c r="B3302" t="s">
        <v>1886</v>
      </c>
      <c r="C3302" t="s">
        <v>80</v>
      </c>
    </row>
    <row r="3303" spans="1:3" x14ac:dyDescent="0.25">
      <c r="A3303">
        <f>ROW()</f>
        <v>3303</v>
      </c>
      <c r="B3303" t="s">
        <v>1888</v>
      </c>
      <c r="C3303" t="s">
        <v>83</v>
      </c>
    </row>
    <row r="3304" spans="1:3" x14ac:dyDescent="0.25">
      <c r="A3304">
        <f>ROW()</f>
        <v>3304</v>
      </c>
      <c r="B3304" t="s">
        <v>1889</v>
      </c>
      <c r="C3304" t="s">
        <v>121</v>
      </c>
    </row>
    <row r="3305" spans="1:3" x14ac:dyDescent="0.25">
      <c r="A3305">
        <f>ROW()</f>
        <v>3305</v>
      </c>
      <c r="B3305" t="s">
        <v>1890</v>
      </c>
      <c r="C3305" t="s">
        <v>74</v>
      </c>
    </row>
    <row r="3306" spans="1:3" x14ac:dyDescent="0.25">
      <c r="A3306">
        <f>ROW()</f>
        <v>3306</v>
      </c>
      <c r="B3306" t="s">
        <v>1891</v>
      </c>
      <c r="C3306" t="s">
        <v>56</v>
      </c>
    </row>
    <row r="3307" spans="1:3" x14ac:dyDescent="0.25">
      <c r="A3307">
        <f>ROW()</f>
        <v>3307</v>
      </c>
      <c r="B3307" t="s">
        <v>1892</v>
      </c>
      <c r="C3307" t="s">
        <v>74</v>
      </c>
    </row>
    <row r="3308" spans="1:3" x14ac:dyDescent="0.25">
      <c r="A3308">
        <f>ROW()</f>
        <v>3308</v>
      </c>
      <c r="B3308" t="s">
        <v>1894</v>
      </c>
      <c r="C3308" t="s">
        <v>73</v>
      </c>
    </row>
    <row r="3309" spans="1:3" x14ac:dyDescent="0.25">
      <c r="A3309">
        <f>ROW()</f>
        <v>3309</v>
      </c>
      <c r="B3309" t="s">
        <v>1895</v>
      </c>
      <c r="C3309" t="s">
        <v>184</v>
      </c>
    </row>
    <row r="3310" spans="1:3" x14ac:dyDescent="0.25">
      <c r="A3310">
        <f>ROW()</f>
        <v>3310</v>
      </c>
      <c r="B3310" t="s">
        <v>1806</v>
      </c>
      <c r="C3310" t="s">
        <v>121</v>
      </c>
    </row>
    <row r="3311" spans="1:3" x14ac:dyDescent="0.25">
      <c r="A3311">
        <f>ROW()</f>
        <v>3311</v>
      </c>
      <c r="B3311" t="s">
        <v>2</v>
      </c>
      <c r="C3311" t="s">
        <v>2</v>
      </c>
    </row>
    <row r="3312" spans="1:3" x14ac:dyDescent="0.25">
      <c r="A3312">
        <f>ROW()</f>
        <v>3312</v>
      </c>
      <c r="B3312" t="s">
        <v>3607</v>
      </c>
      <c r="C3312" t="s">
        <v>2</v>
      </c>
    </row>
    <row r="3313" spans="1:3" x14ac:dyDescent="0.25">
      <c r="A3313">
        <f>ROW()</f>
        <v>3313</v>
      </c>
      <c r="B3313" t="s">
        <v>52</v>
      </c>
      <c r="C3313" t="s">
        <v>2</v>
      </c>
    </row>
    <row r="3314" spans="1:3" x14ac:dyDescent="0.25">
      <c r="A3314">
        <f>ROW()</f>
        <v>3314</v>
      </c>
      <c r="B3314" t="s">
        <v>1843</v>
      </c>
      <c r="C3314" t="s">
        <v>3518</v>
      </c>
    </row>
    <row r="3315" spans="1:3" x14ac:dyDescent="0.25">
      <c r="A3315">
        <f>ROW()</f>
        <v>3315</v>
      </c>
      <c r="B3315" t="s">
        <v>1844</v>
      </c>
      <c r="C3315" t="s">
        <v>55</v>
      </c>
    </row>
    <row r="3316" spans="1:3" x14ac:dyDescent="0.25">
      <c r="A3316">
        <f>ROW()</f>
        <v>3316</v>
      </c>
      <c r="B3316" t="s">
        <v>1845</v>
      </c>
      <c r="C3316" t="s">
        <v>84</v>
      </c>
    </row>
    <row r="3317" spans="1:3" x14ac:dyDescent="0.25">
      <c r="A3317">
        <f>ROW()</f>
        <v>3317</v>
      </c>
      <c r="B3317" t="s">
        <v>1846</v>
      </c>
      <c r="C3317" t="s">
        <v>153</v>
      </c>
    </row>
    <row r="3318" spans="1:3" x14ac:dyDescent="0.25">
      <c r="A3318">
        <f>ROW()</f>
        <v>3318</v>
      </c>
      <c r="B3318" t="s">
        <v>1847</v>
      </c>
      <c r="C3318" t="s">
        <v>315</v>
      </c>
    </row>
    <row r="3319" spans="1:3" x14ac:dyDescent="0.25">
      <c r="A3319">
        <f>ROW()</f>
        <v>3319</v>
      </c>
      <c r="B3319" t="s">
        <v>1850</v>
      </c>
      <c r="C3319" t="s">
        <v>155</v>
      </c>
    </row>
    <row r="3320" spans="1:3" x14ac:dyDescent="0.25">
      <c r="A3320">
        <f>ROW()</f>
        <v>3320</v>
      </c>
      <c r="B3320" t="s">
        <v>1851</v>
      </c>
      <c r="C3320" t="s">
        <v>56</v>
      </c>
    </row>
    <row r="3321" spans="1:3" x14ac:dyDescent="0.25">
      <c r="A3321">
        <f>ROW()</f>
        <v>3321</v>
      </c>
      <c r="B3321" t="s">
        <v>1852</v>
      </c>
      <c r="C3321" t="s">
        <v>56</v>
      </c>
    </row>
    <row r="3322" spans="1:3" x14ac:dyDescent="0.25">
      <c r="A3322">
        <f>ROW()</f>
        <v>3322</v>
      </c>
      <c r="B3322" t="s">
        <v>1853</v>
      </c>
      <c r="C3322" t="s">
        <v>56</v>
      </c>
    </row>
    <row r="3323" spans="1:3" x14ac:dyDescent="0.25">
      <c r="A3323">
        <f>ROW()</f>
        <v>3323</v>
      </c>
      <c r="B3323" t="s">
        <v>1854</v>
      </c>
      <c r="C3323" t="s">
        <v>316</v>
      </c>
    </row>
    <row r="3324" spans="1:3" x14ac:dyDescent="0.25">
      <c r="A3324">
        <f>ROW()</f>
        <v>3324</v>
      </c>
      <c r="B3324" t="s">
        <v>1856</v>
      </c>
      <c r="C3324" t="s">
        <v>64</v>
      </c>
    </row>
    <row r="3325" spans="1:3" x14ac:dyDescent="0.25">
      <c r="A3325">
        <f>ROW()</f>
        <v>3325</v>
      </c>
      <c r="B3325" t="s">
        <v>1857</v>
      </c>
      <c r="C3325" t="s">
        <v>65</v>
      </c>
    </row>
    <row r="3326" spans="1:3" x14ac:dyDescent="0.25">
      <c r="A3326">
        <f>ROW()</f>
        <v>3326</v>
      </c>
      <c r="B3326" t="s">
        <v>1858</v>
      </c>
      <c r="C3326" t="s">
        <v>56</v>
      </c>
    </row>
    <row r="3327" spans="1:3" x14ac:dyDescent="0.25">
      <c r="A3327">
        <f>ROW()</f>
        <v>3327</v>
      </c>
      <c r="B3327" t="s">
        <v>1896</v>
      </c>
      <c r="C3327" t="s">
        <v>65</v>
      </c>
    </row>
    <row r="3328" spans="1:3" x14ac:dyDescent="0.25">
      <c r="A3328">
        <f>ROW()</f>
        <v>3328</v>
      </c>
      <c r="B3328" t="s">
        <v>1859</v>
      </c>
      <c r="C3328" t="s">
        <v>63</v>
      </c>
    </row>
    <row r="3329" spans="1:3" x14ac:dyDescent="0.25">
      <c r="A3329">
        <f>ROW()</f>
        <v>3329</v>
      </c>
      <c r="B3329" t="s">
        <v>1860</v>
      </c>
      <c r="C3329" t="s">
        <v>73</v>
      </c>
    </row>
    <row r="3330" spans="1:3" x14ac:dyDescent="0.25">
      <c r="A3330">
        <f>ROW()</f>
        <v>3330</v>
      </c>
      <c r="B3330" t="s">
        <v>1861</v>
      </c>
      <c r="C3330" t="s">
        <v>76</v>
      </c>
    </row>
    <row r="3331" spans="1:3" x14ac:dyDescent="0.25">
      <c r="A3331">
        <f>ROW()</f>
        <v>3331</v>
      </c>
      <c r="B3331" t="s">
        <v>1862</v>
      </c>
      <c r="C3331" t="s">
        <v>56</v>
      </c>
    </row>
    <row r="3332" spans="1:3" x14ac:dyDescent="0.25">
      <c r="A3332">
        <f>ROW()</f>
        <v>3332</v>
      </c>
      <c r="B3332" t="s">
        <v>1863</v>
      </c>
      <c r="C3332" t="s">
        <v>91</v>
      </c>
    </row>
    <row r="3333" spans="1:3" x14ac:dyDescent="0.25">
      <c r="A3333">
        <f>ROW()</f>
        <v>3333</v>
      </c>
      <c r="B3333" t="s">
        <v>1864</v>
      </c>
      <c r="C3333" t="s">
        <v>317</v>
      </c>
    </row>
    <row r="3334" spans="1:3" x14ac:dyDescent="0.25">
      <c r="A3334">
        <f>ROW()</f>
        <v>3334</v>
      </c>
      <c r="B3334" t="s">
        <v>1865</v>
      </c>
      <c r="C3334" t="s">
        <v>67</v>
      </c>
    </row>
    <row r="3335" spans="1:3" x14ac:dyDescent="0.25">
      <c r="A3335">
        <f>ROW()</f>
        <v>3335</v>
      </c>
      <c r="B3335" t="s">
        <v>1866</v>
      </c>
      <c r="C3335" t="s">
        <v>139</v>
      </c>
    </row>
    <row r="3336" spans="1:3" x14ac:dyDescent="0.25">
      <c r="A3336">
        <f>ROW()</f>
        <v>3336</v>
      </c>
      <c r="B3336" t="s">
        <v>1867</v>
      </c>
      <c r="C3336" t="s">
        <v>63</v>
      </c>
    </row>
    <row r="3337" spans="1:3" x14ac:dyDescent="0.25">
      <c r="A3337">
        <f>ROW()</f>
        <v>3337</v>
      </c>
      <c r="B3337" t="s">
        <v>1868</v>
      </c>
      <c r="C3337" t="s">
        <v>71</v>
      </c>
    </row>
    <row r="3338" spans="1:3" x14ac:dyDescent="0.25">
      <c r="A3338">
        <f>ROW()</f>
        <v>3338</v>
      </c>
      <c r="B3338" t="s">
        <v>1869</v>
      </c>
      <c r="C3338" t="s">
        <v>71</v>
      </c>
    </row>
    <row r="3339" spans="1:3" x14ac:dyDescent="0.25">
      <c r="A3339">
        <f>ROW()</f>
        <v>3339</v>
      </c>
      <c r="B3339" t="s">
        <v>1870</v>
      </c>
      <c r="C3339" t="s">
        <v>71</v>
      </c>
    </row>
    <row r="3340" spans="1:3" x14ac:dyDescent="0.25">
      <c r="A3340">
        <f>ROW()</f>
        <v>3340</v>
      </c>
      <c r="B3340" t="s">
        <v>1871</v>
      </c>
      <c r="C3340" t="s">
        <v>56</v>
      </c>
    </row>
    <row r="3341" spans="1:3" x14ac:dyDescent="0.25">
      <c r="A3341">
        <f>ROW()</f>
        <v>3341</v>
      </c>
      <c r="B3341" t="s">
        <v>1905</v>
      </c>
      <c r="C3341" t="s">
        <v>56</v>
      </c>
    </row>
    <row r="3342" spans="1:3" x14ac:dyDescent="0.25">
      <c r="A3342">
        <f>ROW()</f>
        <v>3342</v>
      </c>
      <c r="B3342" t="s">
        <v>1872</v>
      </c>
      <c r="C3342" t="s">
        <v>72</v>
      </c>
    </row>
    <row r="3343" spans="1:3" x14ac:dyDescent="0.25">
      <c r="A3343">
        <f>ROW()</f>
        <v>3343</v>
      </c>
      <c r="B3343" t="s">
        <v>1906</v>
      </c>
      <c r="C3343" t="s">
        <v>318</v>
      </c>
    </row>
    <row r="3344" spans="1:3" x14ac:dyDescent="0.25">
      <c r="A3344">
        <f>ROW()</f>
        <v>3344</v>
      </c>
      <c r="B3344" t="s">
        <v>1873</v>
      </c>
      <c r="C3344" t="s">
        <v>56</v>
      </c>
    </row>
    <row r="3345" spans="1:3" x14ac:dyDescent="0.25">
      <c r="A3345">
        <f>ROW()</f>
        <v>3345</v>
      </c>
      <c r="B3345" t="s">
        <v>1907</v>
      </c>
      <c r="C3345" t="s">
        <v>63</v>
      </c>
    </row>
    <row r="3346" spans="1:3" x14ac:dyDescent="0.25">
      <c r="A3346">
        <f>ROW()</f>
        <v>3346</v>
      </c>
      <c r="B3346" t="s">
        <v>1874</v>
      </c>
      <c r="C3346" t="s">
        <v>73</v>
      </c>
    </row>
    <row r="3347" spans="1:3" x14ac:dyDescent="0.25">
      <c r="A3347">
        <f>ROW()</f>
        <v>3347</v>
      </c>
      <c r="B3347" t="s">
        <v>1875</v>
      </c>
      <c r="C3347" t="s">
        <v>227</v>
      </c>
    </row>
    <row r="3348" spans="1:3" x14ac:dyDescent="0.25">
      <c r="A3348">
        <f>ROW()</f>
        <v>3348</v>
      </c>
      <c r="B3348" t="s">
        <v>1876</v>
      </c>
      <c r="C3348" t="s">
        <v>269</v>
      </c>
    </row>
    <row r="3349" spans="1:3" x14ac:dyDescent="0.25">
      <c r="A3349">
        <f>ROW()</f>
        <v>3349</v>
      </c>
      <c r="B3349" t="s">
        <v>1909</v>
      </c>
      <c r="C3349" t="s">
        <v>227</v>
      </c>
    </row>
    <row r="3350" spans="1:3" x14ac:dyDescent="0.25">
      <c r="A3350">
        <f>ROW()</f>
        <v>3350</v>
      </c>
      <c r="B3350" t="s">
        <v>1910</v>
      </c>
      <c r="C3350" t="s">
        <v>269</v>
      </c>
    </row>
    <row r="3351" spans="1:3" x14ac:dyDescent="0.25">
      <c r="A3351">
        <f>ROW()</f>
        <v>3351</v>
      </c>
      <c r="B3351" t="s">
        <v>1878</v>
      </c>
      <c r="C3351" t="s">
        <v>56</v>
      </c>
    </row>
    <row r="3352" spans="1:3" x14ac:dyDescent="0.25">
      <c r="A3352">
        <f>ROW()</f>
        <v>3352</v>
      </c>
      <c r="B3352" t="s">
        <v>1923</v>
      </c>
      <c r="C3352" t="s">
        <v>121</v>
      </c>
    </row>
    <row r="3353" spans="1:3" x14ac:dyDescent="0.25">
      <c r="A3353">
        <f>ROW()</f>
        <v>3353</v>
      </c>
      <c r="B3353" t="s">
        <v>1879</v>
      </c>
      <c r="C3353" t="s">
        <v>76</v>
      </c>
    </row>
    <row r="3354" spans="1:3" x14ac:dyDescent="0.25">
      <c r="A3354">
        <f>ROW()</f>
        <v>3354</v>
      </c>
      <c r="B3354" t="s">
        <v>1912</v>
      </c>
      <c r="C3354" t="s">
        <v>133</v>
      </c>
    </row>
    <row r="3355" spans="1:3" x14ac:dyDescent="0.25">
      <c r="A3355">
        <f>ROW()</f>
        <v>3355</v>
      </c>
      <c r="B3355" t="s">
        <v>1877</v>
      </c>
      <c r="C3355" t="s">
        <v>77</v>
      </c>
    </row>
    <row r="3356" spans="1:3" x14ac:dyDescent="0.25">
      <c r="A3356">
        <f>ROW()</f>
        <v>3356</v>
      </c>
      <c r="B3356" t="s">
        <v>1911</v>
      </c>
      <c r="C3356" t="s">
        <v>77</v>
      </c>
    </row>
    <row r="3357" spans="1:3" x14ac:dyDescent="0.25">
      <c r="A3357">
        <f>ROW()</f>
        <v>3357</v>
      </c>
      <c r="B3357" t="s">
        <v>1880</v>
      </c>
      <c r="C3357" t="s">
        <v>133</v>
      </c>
    </row>
    <row r="3358" spans="1:3" x14ac:dyDescent="0.25">
      <c r="A3358">
        <f>ROW()</f>
        <v>3358</v>
      </c>
      <c r="B3358" t="s">
        <v>1881</v>
      </c>
      <c r="C3358" t="s">
        <v>56</v>
      </c>
    </row>
    <row r="3359" spans="1:3" x14ac:dyDescent="0.25">
      <c r="A3359">
        <f>ROW()</f>
        <v>3359</v>
      </c>
      <c r="B3359" t="s">
        <v>1913</v>
      </c>
      <c r="C3359" t="s">
        <v>319</v>
      </c>
    </row>
    <row r="3360" spans="1:3" x14ac:dyDescent="0.25">
      <c r="A3360">
        <f>ROW()</f>
        <v>3360</v>
      </c>
      <c r="B3360" t="s">
        <v>1882</v>
      </c>
      <c r="C3360" t="s">
        <v>319</v>
      </c>
    </row>
    <row r="3361" spans="1:3" x14ac:dyDescent="0.25">
      <c r="A3361">
        <f>ROW()</f>
        <v>3361</v>
      </c>
      <c r="B3361" t="s">
        <v>1893</v>
      </c>
      <c r="C3361" t="s">
        <v>109</v>
      </c>
    </row>
    <row r="3362" spans="1:3" x14ac:dyDescent="0.25">
      <c r="A3362">
        <f>ROW()</f>
        <v>3362</v>
      </c>
      <c r="B3362" t="s">
        <v>1914</v>
      </c>
      <c r="C3362" t="s">
        <v>320</v>
      </c>
    </row>
    <row r="3363" spans="1:3" x14ac:dyDescent="0.25">
      <c r="A3363">
        <f>ROW()</f>
        <v>3363</v>
      </c>
      <c r="B3363" t="s">
        <v>1926</v>
      </c>
      <c r="C3363" t="s">
        <v>268</v>
      </c>
    </row>
    <row r="3364" spans="1:3" x14ac:dyDescent="0.25">
      <c r="A3364">
        <f>ROW()</f>
        <v>3364</v>
      </c>
      <c r="B3364" t="s">
        <v>1924</v>
      </c>
      <c r="C3364" t="s">
        <v>188</v>
      </c>
    </row>
    <row r="3365" spans="1:3" x14ac:dyDescent="0.25">
      <c r="A3365">
        <f>ROW()</f>
        <v>3365</v>
      </c>
      <c r="B3365" t="s">
        <v>1883</v>
      </c>
      <c r="C3365" t="s">
        <v>79</v>
      </c>
    </row>
    <row r="3366" spans="1:3" x14ac:dyDescent="0.25">
      <c r="A3366">
        <f>ROW()</f>
        <v>3366</v>
      </c>
      <c r="B3366" t="s">
        <v>1915</v>
      </c>
      <c r="C3366" t="s">
        <v>111</v>
      </c>
    </row>
    <row r="3367" spans="1:3" x14ac:dyDescent="0.25">
      <c r="A3367">
        <f>ROW()</f>
        <v>3367</v>
      </c>
      <c r="B3367" t="s">
        <v>1884</v>
      </c>
      <c r="C3367" t="s">
        <v>63</v>
      </c>
    </row>
    <row r="3368" spans="1:3" x14ac:dyDescent="0.25">
      <c r="A3368">
        <f>ROW()</f>
        <v>3368</v>
      </c>
      <c r="B3368" t="s">
        <v>1885</v>
      </c>
      <c r="C3368" t="s">
        <v>63</v>
      </c>
    </row>
    <row r="3369" spans="1:3" x14ac:dyDescent="0.25">
      <c r="A3369">
        <f>ROW()</f>
        <v>3369</v>
      </c>
      <c r="B3369" t="s">
        <v>1886</v>
      </c>
      <c r="C3369" t="s">
        <v>80</v>
      </c>
    </row>
    <row r="3370" spans="1:3" x14ac:dyDescent="0.25">
      <c r="A3370">
        <f>ROW()</f>
        <v>3370</v>
      </c>
      <c r="B3370" t="s">
        <v>1887</v>
      </c>
      <c r="C3370" t="s">
        <v>138</v>
      </c>
    </row>
    <row r="3371" spans="1:3" x14ac:dyDescent="0.25">
      <c r="A3371">
        <f>ROW()</f>
        <v>3371</v>
      </c>
      <c r="B3371" t="s">
        <v>1888</v>
      </c>
      <c r="C3371" t="s">
        <v>67</v>
      </c>
    </row>
    <row r="3372" spans="1:3" x14ac:dyDescent="0.25">
      <c r="A3372">
        <f>ROW()</f>
        <v>3372</v>
      </c>
      <c r="B3372" t="s">
        <v>1889</v>
      </c>
      <c r="C3372" t="s">
        <v>121</v>
      </c>
    </row>
    <row r="3373" spans="1:3" x14ac:dyDescent="0.25">
      <c r="A3373">
        <f>ROW()</f>
        <v>3373</v>
      </c>
      <c r="B3373" t="s">
        <v>1890</v>
      </c>
      <c r="C3373" t="s">
        <v>74</v>
      </c>
    </row>
    <row r="3374" spans="1:3" x14ac:dyDescent="0.25">
      <c r="A3374">
        <f>ROW()</f>
        <v>3374</v>
      </c>
      <c r="B3374" t="s">
        <v>1891</v>
      </c>
      <c r="C3374" t="s">
        <v>67</v>
      </c>
    </row>
    <row r="3375" spans="1:3" x14ac:dyDescent="0.25">
      <c r="A3375">
        <f>ROW()</f>
        <v>3375</v>
      </c>
      <c r="B3375" t="s">
        <v>1892</v>
      </c>
      <c r="C3375" t="s">
        <v>74</v>
      </c>
    </row>
    <row r="3376" spans="1:3" x14ac:dyDescent="0.25">
      <c r="A3376">
        <f>ROW()</f>
        <v>3376</v>
      </c>
      <c r="B3376" t="s">
        <v>1925</v>
      </c>
      <c r="C3376" t="s">
        <v>73</v>
      </c>
    </row>
    <row r="3377" spans="1:3" x14ac:dyDescent="0.25">
      <c r="A3377">
        <f>ROW()</f>
        <v>3377</v>
      </c>
      <c r="B3377" t="s">
        <v>1895</v>
      </c>
      <c r="C3377" t="s">
        <v>184</v>
      </c>
    </row>
    <row r="3378" spans="1:3" x14ac:dyDescent="0.25">
      <c r="A3378">
        <f>ROW()</f>
        <v>3378</v>
      </c>
      <c r="B3378" t="s">
        <v>1806</v>
      </c>
      <c r="C3378" t="s">
        <v>121</v>
      </c>
    </row>
    <row r="3379" spans="1:3" x14ac:dyDescent="0.25">
      <c r="A3379">
        <f>ROW()</f>
        <v>3379</v>
      </c>
      <c r="B3379" t="s">
        <v>2</v>
      </c>
      <c r="C3379" t="s">
        <v>2</v>
      </c>
    </row>
    <row r="3380" spans="1:3" x14ac:dyDescent="0.25">
      <c r="A3380">
        <f>ROW()</f>
        <v>3380</v>
      </c>
      <c r="B3380" t="s">
        <v>2</v>
      </c>
      <c r="C3380" t="s">
        <v>2</v>
      </c>
    </row>
    <row r="3381" spans="1:3" x14ac:dyDescent="0.25">
      <c r="A3381">
        <f>ROW()</f>
        <v>3381</v>
      </c>
      <c r="B3381" t="s">
        <v>383</v>
      </c>
      <c r="C3381" t="s">
        <v>2</v>
      </c>
    </row>
    <row r="3382" spans="1:3" x14ac:dyDescent="0.25">
      <c r="A3382">
        <f>ROW()</f>
        <v>3382</v>
      </c>
      <c r="B3382" t="s">
        <v>2</v>
      </c>
      <c r="C3382" t="s">
        <v>2</v>
      </c>
    </row>
    <row r="3383" spans="1:3" x14ac:dyDescent="0.25">
      <c r="A3383">
        <f>ROW()</f>
        <v>3383</v>
      </c>
      <c r="B3383" t="s">
        <v>3608</v>
      </c>
      <c r="C3383" t="s">
        <v>2</v>
      </c>
    </row>
    <row r="3384" spans="1:3" x14ac:dyDescent="0.25">
      <c r="A3384">
        <f>ROW()</f>
        <v>3384</v>
      </c>
      <c r="B3384" t="s">
        <v>52</v>
      </c>
      <c r="C3384" t="s">
        <v>2</v>
      </c>
    </row>
    <row r="3385" spans="1:3" x14ac:dyDescent="0.25">
      <c r="A3385">
        <f>ROW()</f>
        <v>3385</v>
      </c>
      <c r="B3385" t="s">
        <v>1843</v>
      </c>
      <c r="C3385" t="s">
        <v>384</v>
      </c>
    </row>
    <row r="3386" spans="1:3" x14ac:dyDescent="0.25">
      <c r="A3386">
        <f>ROW()</f>
        <v>3386</v>
      </c>
      <c r="B3386" t="s">
        <v>1844</v>
      </c>
      <c r="C3386" t="s">
        <v>55</v>
      </c>
    </row>
    <row r="3387" spans="1:3" x14ac:dyDescent="0.25">
      <c r="A3387">
        <f>ROW()</f>
        <v>3387</v>
      </c>
      <c r="B3387" t="s">
        <v>1845</v>
      </c>
      <c r="C3387" t="s">
        <v>67</v>
      </c>
    </row>
    <row r="3388" spans="1:3" x14ac:dyDescent="0.25">
      <c r="A3388">
        <f>ROW()</f>
        <v>3388</v>
      </c>
      <c r="B3388" t="s">
        <v>1846</v>
      </c>
      <c r="C3388" t="s">
        <v>163</v>
      </c>
    </row>
    <row r="3389" spans="1:3" x14ac:dyDescent="0.25">
      <c r="A3389">
        <f>ROW()</f>
        <v>3389</v>
      </c>
      <c r="B3389" t="s">
        <v>1847</v>
      </c>
      <c r="C3389" t="s">
        <v>385</v>
      </c>
    </row>
    <row r="3390" spans="1:3" x14ac:dyDescent="0.25">
      <c r="A3390">
        <f>ROW()</f>
        <v>3390</v>
      </c>
      <c r="B3390" t="s">
        <v>1850</v>
      </c>
      <c r="C3390" t="s">
        <v>155</v>
      </c>
    </row>
    <row r="3391" spans="1:3" x14ac:dyDescent="0.25">
      <c r="A3391">
        <f>ROW()</f>
        <v>3391</v>
      </c>
      <c r="B3391" t="s">
        <v>1851</v>
      </c>
      <c r="C3391" t="s">
        <v>56</v>
      </c>
    </row>
    <row r="3392" spans="1:3" x14ac:dyDescent="0.25">
      <c r="A3392">
        <f>ROW()</f>
        <v>3392</v>
      </c>
      <c r="B3392" t="s">
        <v>1852</v>
      </c>
      <c r="C3392" t="s">
        <v>56</v>
      </c>
    </row>
    <row r="3393" spans="1:3" x14ac:dyDescent="0.25">
      <c r="A3393">
        <f>ROW()</f>
        <v>3393</v>
      </c>
      <c r="B3393" t="s">
        <v>1853</v>
      </c>
      <c r="C3393" t="s">
        <v>56</v>
      </c>
    </row>
    <row r="3394" spans="1:3" x14ac:dyDescent="0.25">
      <c r="A3394">
        <f>ROW()</f>
        <v>3394</v>
      </c>
      <c r="B3394" t="s">
        <v>1854</v>
      </c>
      <c r="C3394" t="s">
        <v>272</v>
      </c>
    </row>
    <row r="3395" spans="1:3" x14ac:dyDescent="0.25">
      <c r="A3395">
        <f>ROW()</f>
        <v>3395</v>
      </c>
      <c r="B3395" t="s">
        <v>1856</v>
      </c>
      <c r="C3395" t="s">
        <v>64</v>
      </c>
    </row>
    <row r="3396" spans="1:3" x14ac:dyDescent="0.25">
      <c r="A3396">
        <f>ROW()</f>
        <v>3396</v>
      </c>
      <c r="B3396" t="s">
        <v>1857</v>
      </c>
      <c r="C3396" t="s">
        <v>65</v>
      </c>
    </row>
    <row r="3397" spans="1:3" x14ac:dyDescent="0.25">
      <c r="A3397">
        <f>ROW()</f>
        <v>3397</v>
      </c>
      <c r="B3397" t="s">
        <v>1858</v>
      </c>
      <c r="C3397" t="s">
        <v>56</v>
      </c>
    </row>
    <row r="3398" spans="1:3" x14ac:dyDescent="0.25">
      <c r="A3398">
        <f>ROW()</f>
        <v>3398</v>
      </c>
      <c r="B3398" t="s">
        <v>1896</v>
      </c>
      <c r="C3398" t="s">
        <v>65</v>
      </c>
    </row>
    <row r="3399" spans="1:3" x14ac:dyDescent="0.25">
      <c r="A3399">
        <f>ROW()</f>
        <v>3399</v>
      </c>
      <c r="B3399" t="s">
        <v>1859</v>
      </c>
      <c r="C3399" t="s">
        <v>63</v>
      </c>
    </row>
    <row r="3400" spans="1:3" x14ac:dyDescent="0.25">
      <c r="A3400">
        <f>ROW()</f>
        <v>3400</v>
      </c>
      <c r="B3400" t="s">
        <v>1860</v>
      </c>
      <c r="C3400" t="s">
        <v>139</v>
      </c>
    </row>
    <row r="3401" spans="1:3" x14ac:dyDescent="0.25">
      <c r="A3401">
        <f>ROW()</f>
        <v>3401</v>
      </c>
      <c r="B3401" t="s">
        <v>1861</v>
      </c>
      <c r="C3401" t="s">
        <v>56</v>
      </c>
    </row>
    <row r="3402" spans="1:3" x14ac:dyDescent="0.25">
      <c r="A3402">
        <f>ROW()</f>
        <v>3402</v>
      </c>
      <c r="B3402" t="s">
        <v>1862</v>
      </c>
      <c r="C3402" t="s">
        <v>56</v>
      </c>
    </row>
    <row r="3403" spans="1:3" x14ac:dyDescent="0.25">
      <c r="A3403">
        <f>ROW()</f>
        <v>3403</v>
      </c>
      <c r="B3403" t="s">
        <v>1863</v>
      </c>
      <c r="C3403" t="s">
        <v>124</v>
      </c>
    </row>
    <row r="3404" spans="1:3" x14ac:dyDescent="0.25">
      <c r="A3404">
        <f>ROW()</f>
        <v>3404</v>
      </c>
      <c r="B3404" t="s">
        <v>1864</v>
      </c>
      <c r="C3404" t="s">
        <v>386</v>
      </c>
    </row>
    <row r="3405" spans="1:3" x14ac:dyDescent="0.25">
      <c r="A3405">
        <f>ROW()</f>
        <v>3405</v>
      </c>
      <c r="B3405" t="s">
        <v>1865</v>
      </c>
      <c r="C3405" t="s">
        <v>84</v>
      </c>
    </row>
    <row r="3406" spans="1:3" x14ac:dyDescent="0.25">
      <c r="A3406">
        <f>ROW()</f>
        <v>3406</v>
      </c>
      <c r="B3406" t="s">
        <v>1866</v>
      </c>
      <c r="C3406" t="s">
        <v>70</v>
      </c>
    </row>
    <row r="3407" spans="1:3" x14ac:dyDescent="0.25">
      <c r="A3407">
        <f>ROW()</f>
        <v>3407</v>
      </c>
      <c r="B3407" t="s">
        <v>1867</v>
      </c>
      <c r="C3407" t="s">
        <v>63</v>
      </c>
    </row>
    <row r="3408" spans="1:3" x14ac:dyDescent="0.25">
      <c r="A3408">
        <f>ROW()</f>
        <v>3408</v>
      </c>
      <c r="B3408" t="s">
        <v>1868</v>
      </c>
      <c r="C3408" t="s">
        <v>157</v>
      </c>
    </row>
    <row r="3409" spans="1:3" x14ac:dyDescent="0.25">
      <c r="A3409">
        <f>ROW()</f>
        <v>3409</v>
      </c>
      <c r="B3409" t="s">
        <v>1871</v>
      </c>
      <c r="C3409" t="s">
        <v>56</v>
      </c>
    </row>
    <row r="3410" spans="1:3" x14ac:dyDescent="0.25">
      <c r="A3410">
        <f>ROW()</f>
        <v>3410</v>
      </c>
      <c r="B3410" t="s">
        <v>1872</v>
      </c>
      <c r="C3410" t="s">
        <v>72</v>
      </c>
    </row>
    <row r="3411" spans="1:3" x14ac:dyDescent="0.25">
      <c r="A3411">
        <f>ROW()</f>
        <v>3411</v>
      </c>
      <c r="B3411" t="s">
        <v>1873</v>
      </c>
      <c r="C3411" t="s">
        <v>56</v>
      </c>
    </row>
    <row r="3412" spans="1:3" x14ac:dyDescent="0.25">
      <c r="A3412">
        <f>ROW()</f>
        <v>3412</v>
      </c>
      <c r="B3412" t="s">
        <v>1874</v>
      </c>
      <c r="C3412" t="s">
        <v>73</v>
      </c>
    </row>
    <row r="3413" spans="1:3" x14ac:dyDescent="0.25">
      <c r="A3413">
        <f>ROW()</f>
        <v>3413</v>
      </c>
      <c r="B3413" t="s">
        <v>1875</v>
      </c>
      <c r="C3413" t="s">
        <v>168</v>
      </c>
    </row>
    <row r="3414" spans="1:3" x14ac:dyDescent="0.25">
      <c r="A3414">
        <f>ROW()</f>
        <v>3414</v>
      </c>
      <c r="B3414" t="s">
        <v>1876</v>
      </c>
      <c r="C3414" t="s">
        <v>106</v>
      </c>
    </row>
    <row r="3415" spans="1:3" x14ac:dyDescent="0.25">
      <c r="A3415">
        <f>ROW()</f>
        <v>3415</v>
      </c>
      <c r="B3415" t="s">
        <v>1877</v>
      </c>
      <c r="C3415" t="s">
        <v>168</v>
      </c>
    </row>
    <row r="3416" spans="1:3" x14ac:dyDescent="0.25">
      <c r="A3416">
        <f>ROW()</f>
        <v>3416</v>
      </c>
      <c r="B3416" t="s">
        <v>1878</v>
      </c>
      <c r="C3416" t="s">
        <v>56</v>
      </c>
    </row>
    <row r="3417" spans="1:3" x14ac:dyDescent="0.25">
      <c r="A3417">
        <f>ROW()</f>
        <v>3417</v>
      </c>
      <c r="B3417" t="s">
        <v>1879</v>
      </c>
      <c r="C3417" t="s">
        <v>106</v>
      </c>
    </row>
    <row r="3418" spans="1:3" x14ac:dyDescent="0.25">
      <c r="A3418">
        <f>ROW()</f>
        <v>3418</v>
      </c>
      <c r="B3418" t="s">
        <v>1880</v>
      </c>
      <c r="C3418" t="s">
        <v>133</v>
      </c>
    </row>
    <row r="3419" spans="1:3" x14ac:dyDescent="0.25">
      <c r="A3419">
        <f>ROW()</f>
        <v>3419</v>
      </c>
      <c r="B3419" t="s">
        <v>1882</v>
      </c>
      <c r="C3419" t="s">
        <v>261</v>
      </c>
    </row>
    <row r="3420" spans="1:3" x14ac:dyDescent="0.25">
      <c r="A3420">
        <f>ROW()</f>
        <v>3420</v>
      </c>
      <c r="B3420" t="s">
        <v>1893</v>
      </c>
      <c r="C3420" t="s">
        <v>262</v>
      </c>
    </row>
    <row r="3421" spans="1:3" x14ac:dyDescent="0.25">
      <c r="A3421">
        <f>ROW()</f>
        <v>3421</v>
      </c>
      <c r="B3421" t="s">
        <v>1881</v>
      </c>
      <c r="C3421" t="s">
        <v>56</v>
      </c>
    </row>
    <row r="3422" spans="1:3" x14ac:dyDescent="0.25">
      <c r="A3422">
        <f>ROW()</f>
        <v>3422</v>
      </c>
      <c r="B3422" t="s">
        <v>1884</v>
      </c>
      <c r="C3422" t="s">
        <v>66</v>
      </c>
    </row>
    <row r="3423" spans="1:3" x14ac:dyDescent="0.25">
      <c r="A3423">
        <f>ROW()</f>
        <v>3423</v>
      </c>
      <c r="B3423" t="s">
        <v>1885</v>
      </c>
      <c r="C3423" t="s">
        <v>138</v>
      </c>
    </row>
    <row r="3424" spans="1:3" x14ac:dyDescent="0.25">
      <c r="A3424">
        <f>ROW()</f>
        <v>3424</v>
      </c>
      <c r="B3424" t="s">
        <v>1888</v>
      </c>
      <c r="C3424" t="s">
        <v>56</v>
      </c>
    </row>
    <row r="3425" spans="1:3" x14ac:dyDescent="0.25">
      <c r="A3425">
        <f>ROW()</f>
        <v>3425</v>
      </c>
      <c r="B3425" t="s">
        <v>1889</v>
      </c>
      <c r="C3425" t="s">
        <v>74</v>
      </c>
    </row>
    <row r="3426" spans="1:3" x14ac:dyDescent="0.25">
      <c r="A3426">
        <f>ROW()</f>
        <v>3426</v>
      </c>
      <c r="B3426" t="s">
        <v>1890</v>
      </c>
      <c r="C3426" t="s">
        <v>84</v>
      </c>
    </row>
    <row r="3427" spans="1:3" x14ac:dyDescent="0.25">
      <c r="A3427">
        <f>ROW()</f>
        <v>3427</v>
      </c>
      <c r="B3427" t="s">
        <v>1891</v>
      </c>
      <c r="C3427" t="s">
        <v>74</v>
      </c>
    </row>
    <row r="3428" spans="1:3" x14ac:dyDescent="0.25">
      <c r="A3428">
        <f>ROW()</f>
        <v>3428</v>
      </c>
      <c r="B3428" t="s">
        <v>1892</v>
      </c>
      <c r="C3428" t="s">
        <v>73</v>
      </c>
    </row>
    <row r="3429" spans="1:3" x14ac:dyDescent="0.25">
      <c r="A3429">
        <f>ROW()</f>
        <v>3429</v>
      </c>
      <c r="B3429" t="s">
        <v>1883</v>
      </c>
      <c r="C3429" t="s">
        <v>159</v>
      </c>
    </row>
    <row r="3430" spans="1:3" x14ac:dyDescent="0.25">
      <c r="A3430">
        <f>ROW()</f>
        <v>3430</v>
      </c>
      <c r="B3430" t="s">
        <v>1927</v>
      </c>
      <c r="C3430" t="s">
        <v>107</v>
      </c>
    </row>
    <row r="3431" spans="1:3" x14ac:dyDescent="0.25">
      <c r="A3431">
        <f>ROW()</f>
        <v>3431</v>
      </c>
      <c r="B3431" t="s">
        <v>1899</v>
      </c>
      <c r="C3431" t="s">
        <v>107</v>
      </c>
    </row>
    <row r="3432" spans="1:3" x14ac:dyDescent="0.25">
      <c r="A3432">
        <f>ROW()</f>
        <v>3432</v>
      </c>
      <c r="B3432" t="s">
        <v>1895</v>
      </c>
      <c r="C3432" t="s">
        <v>184</v>
      </c>
    </row>
    <row r="3433" spans="1:3" x14ac:dyDescent="0.25">
      <c r="A3433">
        <f>ROW()</f>
        <v>3433</v>
      </c>
      <c r="B3433" t="s">
        <v>1806</v>
      </c>
      <c r="C3433" t="s">
        <v>121</v>
      </c>
    </row>
    <row r="3434" spans="1:3" x14ac:dyDescent="0.25">
      <c r="A3434">
        <f>ROW()</f>
        <v>3434</v>
      </c>
      <c r="B3434" t="s">
        <v>2</v>
      </c>
      <c r="C3434" t="s">
        <v>2</v>
      </c>
    </row>
    <row r="3435" spans="1:3" x14ac:dyDescent="0.25">
      <c r="A3435">
        <f>ROW()</f>
        <v>3435</v>
      </c>
      <c r="B3435" t="s">
        <v>2</v>
      </c>
      <c r="C3435" t="s">
        <v>2</v>
      </c>
    </row>
    <row r="3436" spans="1:3" x14ac:dyDescent="0.25">
      <c r="A3436">
        <f>ROW()</f>
        <v>3436</v>
      </c>
      <c r="B3436" t="s">
        <v>387</v>
      </c>
      <c r="C3436" t="s">
        <v>2</v>
      </c>
    </row>
    <row r="3437" spans="1:3" x14ac:dyDescent="0.25">
      <c r="A3437">
        <f>ROW()</f>
        <v>3437</v>
      </c>
      <c r="B3437" t="s">
        <v>2</v>
      </c>
      <c r="C3437" t="s">
        <v>2</v>
      </c>
    </row>
    <row r="3438" spans="1:3" x14ac:dyDescent="0.25">
      <c r="A3438">
        <f>ROW()</f>
        <v>3438</v>
      </c>
      <c r="B3438" t="s">
        <v>3609</v>
      </c>
      <c r="C3438" t="s">
        <v>2</v>
      </c>
    </row>
    <row r="3439" spans="1:3" x14ac:dyDescent="0.25">
      <c r="A3439">
        <f>ROW()</f>
        <v>3439</v>
      </c>
      <c r="B3439" t="s">
        <v>52</v>
      </c>
      <c r="C3439" t="s">
        <v>2</v>
      </c>
    </row>
    <row r="3440" spans="1:3" x14ac:dyDescent="0.25">
      <c r="A3440">
        <f>ROW()</f>
        <v>3440</v>
      </c>
      <c r="B3440" t="s">
        <v>1843</v>
      </c>
      <c r="C3440" t="s">
        <v>388</v>
      </c>
    </row>
    <row r="3441" spans="1:3" x14ac:dyDescent="0.25">
      <c r="A3441">
        <f>ROW()</f>
        <v>3441</v>
      </c>
      <c r="B3441" t="s">
        <v>1844</v>
      </c>
      <c r="C3441" t="s">
        <v>55</v>
      </c>
    </row>
    <row r="3442" spans="1:3" x14ac:dyDescent="0.25">
      <c r="A3442">
        <f>ROW()</f>
        <v>3442</v>
      </c>
      <c r="B3442" t="s">
        <v>1845</v>
      </c>
      <c r="C3442" t="s">
        <v>66</v>
      </c>
    </row>
    <row r="3443" spans="1:3" x14ac:dyDescent="0.25">
      <c r="A3443">
        <f>ROW()</f>
        <v>3443</v>
      </c>
      <c r="B3443" t="s">
        <v>1846</v>
      </c>
      <c r="C3443" t="s">
        <v>118</v>
      </c>
    </row>
    <row r="3444" spans="1:3" x14ac:dyDescent="0.25">
      <c r="A3444">
        <f>ROW()</f>
        <v>3444</v>
      </c>
      <c r="B3444" t="s">
        <v>1847</v>
      </c>
      <c r="C3444" t="s">
        <v>389</v>
      </c>
    </row>
    <row r="3445" spans="1:3" x14ac:dyDescent="0.25">
      <c r="A3445">
        <f>ROW()</f>
        <v>3445</v>
      </c>
      <c r="B3445" t="s">
        <v>1850</v>
      </c>
      <c r="C3445" t="s">
        <v>102</v>
      </c>
    </row>
    <row r="3446" spans="1:3" x14ac:dyDescent="0.25">
      <c r="A3446">
        <f>ROW()</f>
        <v>3446</v>
      </c>
      <c r="B3446" t="s">
        <v>1851</v>
      </c>
      <c r="C3446" t="s">
        <v>56</v>
      </c>
    </row>
    <row r="3447" spans="1:3" x14ac:dyDescent="0.25">
      <c r="A3447">
        <f>ROW()</f>
        <v>3447</v>
      </c>
      <c r="B3447" t="s">
        <v>1852</v>
      </c>
      <c r="C3447" t="s">
        <v>56</v>
      </c>
    </row>
    <row r="3448" spans="1:3" x14ac:dyDescent="0.25">
      <c r="A3448">
        <f>ROW()</f>
        <v>3448</v>
      </c>
      <c r="B3448" t="s">
        <v>1853</v>
      </c>
      <c r="C3448" t="s">
        <v>56</v>
      </c>
    </row>
    <row r="3449" spans="1:3" x14ac:dyDescent="0.25">
      <c r="A3449">
        <f>ROW()</f>
        <v>3449</v>
      </c>
      <c r="B3449" t="s">
        <v>1854</v>
      </c>
      <c r="C3449" t="s">
        <v>390</v>
      </c>
    </row>
    <row r="3450" spans="1:3" x14ac:dyDescent="0.25">
      <c r="A3450">
        <f>ROW()</f>
        <v>3450</v>
      </c>
      <c r="B3450" t="s">
        <v>1856</v>
      </c>
      <c r="C3450" t="s">
        <v>64</v>
      </c>
    </row>
    <row r="3451" spans="1:3" x14ac:dyDescent="0.25">
      <c r="A3451">
        <f>ROW()</f>
        <v>3451</v>
      </c>
      <c r="B3451" t="s">
        <v>1857</v>
      </c>
      <c r="C3451" t="s">
        <v>65</v>
      </c>
    </row>
    <row r="3452" spans="1:3" x14ac:dyDescent="0.25">
      <c r="A3452">
        <f>ROW()</f>
        <v>3452</v>
      </c>
      <c r="B3452" t="s">
        <v>1858</v>
      </c>
      <c r="C3452" t="s">
        <v>56</v>
      </c>
    </row>
    <row r="3453" spans="1:3" x14ac:dyDescent="0.25">
      <c r="A3453">
        <f>ROW()</f>
        <v>3453</v>
      </c>
      <c r="B3453" t="s">
        <v>1896</v>
      </c>
      <c r="C3453" t="s">
        <v>65</v>
      </c>
    </row>
    <row r="3454" spans="1:3" x14ac:dyDescent="0.25">
      <c r="A3454">
        <f>ROW()</f>
        <v>3454</v>
      </c>
      <c r="B3454" t="s">
        <v>1859</v>
      </c>
      <c r="C3454" t="s">
        <v>63</v>
      </c>
    </row>
    <row r="3455" spans="1:3" x14ac:dyDescent="0.25">
      <c r="A3455">
        <f>ROW()</f>
        <v>3455</v>
      </c>
      <c r="B3455" t="s">
        <v>1860</v>
      </c>
      <c r="C3455" t="s">
        <v>139</v>
      </c>
    </row>
    <row r="3456" spans="1:3" x14ac:dyDescent="0.25">
      <c r="A3456">
        <f>ROW()</f>
        <v>3456</v>
      </c>
      <c r="B3456" t="s">
        <v>1861</v>
      </c>
      <c r="C3456" t="s">
        <v>107</v>
      </c>
    </row>
    <row r="3457" spans="1:3" x14ac:dyDescent="0.25">
      <c r="A3457">
        <f>ROW()</f>
        <v>3457</v>
      </c>
      <c r="B3457" t="s">
        <v>1862</v>
      </c>
      <c r="C3457" t="s">
        <v>56</v>
      </c>
    </row>
    <row r="3458" spans="1:3" x14ac:dyDescent="0.25">
      <c r="A3458">
        <f>ROW()</f>
        <v>3458</v>
      </c>
      <c r="B3458" t="s">
        <v>1863</v>
      </c>
      <c r="C3458" t="s">
        <v>91</v>
      </c>
    </row>
    <row r="3459" spans="1:3" x14ac:dyDescent="0.25">
      <c r="A3459">
        <f>ROW()</f>
        <v>3459</v>
      </c>
      <c r="B3459" t="s">
        <v>1864</v>
      </c>
      <c r="C3459" t="s">
        <v>317</v>
      </c>
    </row>
    <row r="3460" spans="1:3" x14ac:dyDescent="0.25">
      <c r="A3460">
        <f>ROW()</f>
        <v>3460</v>
      </c>
      <c r="B3460" t="s">
        <v>1865</v>
      </c>
      <c r="C3460" t="s">
        <v>84</v>
      </c>
    </row>
    <row r="3461" spans="1:3" x14ac:dyDescent="0.25">
      <c r="A3461">
        <f>ROW()</f>
        <v>3461</v>
      </c>
      <c r="B3461" t="s">
        <v>1866</v>
      </c>
      <c r="C3461" t="s">
        <v>70</v>
      </c>
    </row>
    <row r="3462" spans="1:3" x14ac:dyDescent="0.25">
      <c r="A3462">
        <f>ROW()</f>
        <v>3462</v>
      </c>
      <c r="B3462" t="s">
        <v>1867</v>
      </c>
      <c r="C3462" t="s">
        <v>63</v>
      </c>
    </row>
    <row r="3463" spans="1:3" x14ac:dyDescent="0.25">
      <c r="A3463">
        <f>ROW()</f>
        <v>3463</v>
      </c>
      <c r="B3463" t="s">
        <v>1868</v>
      </c>
      <c r="C3463" t="s">
        <v>157</v>
      </c>
    </row>
    <row r="3464" spans="1:3" x14ac:dyDescent="0.25">
      <c r="A3464">
        <f>ROW()</f>
        <v>3464</v>
      </c>
      <c r="B3464" t="s">
        <v>1869</v>
      </c>
      <c r="C3464" t="s">
        <v>157</v>
      </c>
    </row>
    <row r="3465" spans="1:3" x14ac:dyDescent="0.25">
      <c r="A3465">
        <f>ROW()</f>
        <v>3465</v>
      </c>
      <c r="B3465" t="s">
        <v>1871</v>
      </c>
      <c r="C3465" t="s">
        <v>56</v>
      </c>
    </row>
    <row r="3466" spans="1:3" x14ac:dyDescent="0.25">
      <c r="A3466">
        <f>ROW()</f>
        <v>3466</v>
      </c>
      <c r="B3466" t="s">
        <v>1872</v>
      </c>
      <c r="C3466" t="s">
        <v>318</v>
      </c>
    </row>
    <row r="3467" spans="1:3" x14ac:dyDescent="0.25">
      <c r="A3467">
        <f>ROW()</f>
        <v>3467</v>
      </c>
      <c r="B3467" t="s">
        <v>1873</v>
      </c>
      <c r="C3467" t="s">
        <v>55</v>
      </c>
    </row>
    <row r="3468" spans="1:3" x14ac:dyDescent="0.25">
      <c r="A3468">
        <f>ROW()</f>
        <v>3468</v>
      </c>
      <c r="B3468" t="s">
        <v>1874</v>
      </c>
      <c r="C3468" t="s">
        <v>73</v>
      </c>
    </row>
    <row r="3469" spans="1:3" x14ac:dyDescent="0.25">
      <c r="A3469">
        <f>ROW()</f>
        <v>3469</v>
      </c>
      <c r="B3469" t="s">
        <v>1875</v>
      </c>
      <c r="C3469" t="s">
        <v>261</v>
      </c>
    </row>
    <row r="3470" spans="1:3" x14ac:dyDescent="0.25">
      <c r="A3470">
        <f>ROW()</f>
        <v>3470</v>
      </c>
      <c r="B3470" t="s">
        <v>1876</v>
      </c>
      <c r="C3470" t="s">
        <v>68</v>
      </c>
    </row>
    <row r="3471" spans="1:3" x14ac:dyDescent="0.25">
      <c r="A3471">
        <f>ROW()</f>
        <v>3471</v>
      </c>
      <c r="B3471" t="s">
        <v>1877</v>
      </c>
      <c r="C3471" t="s">
        <v>158</v>
      </c>
    </row>
    <row r="3472" spans="1:3" x14ac:dyDescent="0.25">
      <c r="A3472">
        <f>ROW()</f>
        <v>3472</v>
      </c>
      <c r="B3472" t="s">
        <v>1883</v>
      </c>
      <c r="C3472" t="s">
        <v>79</v>
      </c>
    </row>
    <row r="3473" spans="1:3" x14ac:dyDescent="0.25">
      <c r="A3473">
        <f>ROW()</f>
        <v>3473</v>
      </c>
      <c r="B3473" t="s">
        <v>1878</v>
      </c>
      <c r="C3473" t="s">
        <v>105</v>
      </c>
    </row>
    <row r="3474" spans="1:3" x14ac:dyDescent="0.25">
      <c r="A3474">
        <f>ROW()</f>
        <v>3474</v>
      </c>
      <c r="B3474" t="s">
        <v>1879</v>
      </c>
      <c r="C3474" t="s">
        <v>93</v>
      </c>
    </row>
    <row r="3475" spans="1:3" x14ac:dyDescent="0.25">
      <c r="A3475">
        <f>ROW()</f>
        <v>3475</v>
      </c>
      <c r="B3475" t="s">
        <v>1880</v>
      </c>
      <c r="C3475" t="s">
        <v>149</v>
      </c>
    </row>
    <row r="3476" spans="1:3" x14ac:dyDescent="0.25">
      <c r="A3476">
        <f>ROW()</f>
        <v>3476</v>
      </c>
      <c r="B3476" t="s">
        <v>1882</v>
      </c>
      <c r="C3476" t="s">
        <v>227</v>
      </c>
    </row>
    <row r="3477" spans="1:3" x14ac:dyDescent="0.25">
      <c r="A3477">
        <f>ROW()</f>
        <v>3477</v>
      </c>
      <c r="B3477" t="s">
        <v>1893</v>
      </c>
      <c r="C3477" t="s">
        <v>63</v>
      </c>
    </row>
    <row r="3478" spans="1:3" x14ac:dyDescent="0.25">
      <c r="A3478">
        <f>ROW()</f>
        <v>3478</v>
      </c>
      <c r="B3478" t="s">
        <v>1884</v>
      </c>
      <c r="C3478" t="s">
        <v>63</v>
      </c>
    </row>
    <row r="3479" spans="1:3" x14ac:dyDescent="0.25">
      <c r="A3479">
        <f>ROW()</f>
        <v>3479</v>
      </c>
      <c r="B3479" t="s">
        <v>1885</v>
      </c>
      <c r="C3479" t="s">
        <v>63</v>
      </c>
    </row>
    <row r="3480" spans="1:3" x14ac:dyDescent="0.25">
      <c r="A3480">
        <f>ROW()</f>
        <v>3480</v>
      </c>
      <c r="B3480" t="s">
        <v>1886</v>
      </c>
      <c r="C3480" t="s">
        <v>63</v>
      </c>
    </row>
    <row r="3481" spans="1:3" x14ac:dyDescent="0.25">
      <c r="A3481">
        <f>ROW()</f>
        <v>3481</v>
      </c>
      <c r="B3481" t="s">
        <v>1887</v>
      </c>
      <c r="C3481" t="s">
        <v>77</v>
      </c>
    </row>
    <row r="3482" spans="1:3" x14ac:dyDescent="0.25">
      <c r="A3482">
        <f>ROW()</f>
        <v>3482</v>
      </c>
      <c r="B3482" t="s">
        <v>1888</v>
      </c>
      <c r="C3482" t="s">
        <v>56</v>
      </c>
    </row>
    <row r="3483" spans="1:3" x14ac:dyDescent="0.25">
      <c r="A3483">
        <f>ROW()</f>
        <v>3483</v>
      </c>
      <c r="B3483" t="s">
        <v>1889</v>
      </c>
      <c r="C3483" t="s">
        <v>121</v>
      </c>
    </row>
    <row r="3484" spans="1:3" x14ac:dyDescent="0.25">
      <c r="A3484">
        <f>ROW()</f>
        <v>3484</v>
      </c>
      <c r="B3484" t="s">
        <v>1890</v>
      </c>
      <c r="C3484" t="s">
        <v>67</v>
      </c>
    </row>
    <row r="3485" spans="1:3" x14ac:dyDescent="0.25">
      <c r="A3485">
        <f>ROW()</f>
        <v>3485</v>
      </c>
      <c r="B3485" t="s">
        <v>1891</v>
      </c>
      <c r="C3485" t="s">
        <v>74</v>
      </c>
    </row>
    <row r="3486" spans="1:3" x14ac:dyDescent="0.25">
      <c r="A3486">
        <f>ROW()</f>
        <v>3486</v>
      </c>
      <c r="B3486" t="s">
        <v>1892</v>
      </c>
      <c r="C3486" t="s">
        <v>67</v>
      </c>
    </row>
    <row r="3487" spans="1:3" x14ac:dyDescent="0.25">
      <c r="A3487">
        <f>ROW()</f>
        <v>3487</v>
      </c>
      <c r="B3487" t="s">
        <v>1897</v>
      </c>
      <c r="C3487" t="s">
        <v>188</v>
      </c>
    </row>
    <row r="3488" spans="1:3" x14ac:dyDescent="0.25">
      <c r="A3488">
        <f>ROW()</f>
        <v>3488</v>
      </c>
      <c r="B3488" t="s">
        <v>1898</v>
      </c>
      <c r="C3488" t="s">
        <v>148</v>
      </c>
    </row>
    <row r="3489" spans="1:3" x14ac:dyDescent="0.25">
      <c r="A3489">
        <f>ROW()</f>
        <v>3489</v>
      </c>
      <c r="B3489" t="s">
        <v>1927</v>
      </c>
      <c r="C3489" t="s">
        <v>106</v>
      </c>
    </row>
    <row r="3490" spans="1:3" x14ac:dyDescent="0.25">
      <c r="A3490">
        <f>ROW()</f>
        <v>3490</v>
      </c>
      <c r="B3490" t="s">
        <v>1894</v>
      </c>
      <c r="C3490" t="s">
        <v>76</v>
      </c>
    </row>
    <row r="3491" spans="1:3" x14ac:dyDescent="0.25">
      <c r="A3491">
        <f>ROW()</f>
        <v>3491</v>
      </c>
      <c r="B3491" t="s">
        <v>1895</v>
      </c>
      <c r="C3491" t="s">
        <v>184</v>
      </c>
    </row>
    <row r="3492" spans="1:3" x14ac:dyDescent="0.25">
      <c r="A3492">
        <f>ROW()</f>
        <v>3492</v>
      </c>
      <c r="B3492" t="s">
        <v>1806</v>
      </c>
      <c r="C3492" t="s">
        <v>121</v>
      </c>
    </row>
    <row r="3493" spans="1:3" x14ac:dyDescent="0.25">
      <c r="A3493">
        <f>ROW()</f>
        <v>3493</v>
      </c>
      <c r="B3493" t="s">
        <v>2</v>
      </c>
      <c r="C3493" t="s">
        <v>2</v>
      </c>
    </row>
    <row r="3494" spans="1:3" x14ac:dyDescent="0.25">
      <c r="A3494">
        <f>ROW()</f>
        <v>3494</v>
      </c>
      <c r="B3494" t="s">
        <v>2</v>
      </c>
      <c r="C3494" t="s">
        <v>2</v>
      </c>
    </row>
    <row r="3495" spans="1:3" x14ac:dyDescent="0.25">
      <c r="A3495">
        <f>ROW()</f>
        <v>3495</v>
      </c>
      <c r="B3495" t="s">
        <v>391</v>
      </c>
      <c r="C3495" t="s">
        <v>2</v>
      </c>
    </row>
    <row r="3496" spans="1:3" x14ac:dyDescent="0.25">
      <c r="A3496">
        <f>ROW()</f>
        <v>3496</v>
      </c>
      <c r="B3496" t="s">
        <v>2</v>
      </c>
      <c r="C3496" t="s">
        <v>2</v>
      </c>
    </row>
    <row r="3497" spans="1:3" x14ac:dyDescent="0.25">
      <c r="A3497">
        <f>ROW()</f>
        <v>3497</v>
      </c>
      <c r="B3497" t="s">
        <v>3610</v>
      </c>
      <c r="C3497" t="s">
        <v>2</v>
      </c>
    </row>
    <row r="3498" spans="1:3" x14ac:dyDescent="0.25">
      <c r="A3498">
        <f>ROW()</f>
        <v>3498</v>
      </c>
      <c r="B3498" t="s">
        <v>52</v>
      </c>
      <c r="C3498" t="s">
        <v>2</v>
      </c>
    </row>
    <row r="3499" spans="1:3" x14ac:dyDescent="0.25">
      <c r="A3499">
        <f>ROW()</f>
        <v>3499</v>
      </c>
      <c r="B3499" t="s">
        <v>1843</v>
      </c>
      <c r="C3499" t="s">
        <v>392</v>
      </c>
    </row>
    <row r="3500" spans="1:3" x14ac:dyDescent="0.25">
      <c r="A3500">
        <f>ROW()</f>
        <v>3500</v>
      </c>
      <c r="B3500" t="s">
        <v>1844</v>
      </c>
      <c r="C3500" t="s">
        <v>55</v>
      </c>
    </row>
    <row r="3501" spans="1:3" x14ac:dyDescent="0.25">
      <c r="A3501">
        <f>ROW()</f>
        <v>3501</v>
      </c>
      <c r="B3501" t="s">
        <v>1845</v>
      </c>
      <c r="C3501" t="s">
        <v>70</v>
      </c>
    </row>
    <row r="3502" spans="1:3" x14ac:dyDescent="0.25">
      <c r="A3502">
        <f>ROW()</f>
        <v>3502</v>
      </c>
      <c r="B3502" t="s">
        <v>1846</v>
      </c>
      <c r="C3502" t="s">
        <v>153</v>
      </c>
    </row>
    <row r="3503" spans="1:3" x14ac:dyDescent="0.25">
      <c r="A3503">
        <f>ROW()</f>
        <v>3503</v>
      </c>
      <c r="B3503" t="s">
        <v>1847</v>
      </c>
      <c r="C3503" t="s">
        <v>393</v>
      </c>
    </row>
    <row r="3504" spans="1:3" x14ac:dyDescent="0.25">
      <c r="A3504">
        <f>ROW()</f>
        <v>3504</v>
      </c>
      <c r="B3504" t="s">
        <v>1850</v>
      </c>
      <c r="C3504" t="s">
        <v>102</v>
      </c>
    </row>
    <row r="3505" spans="1:3" x14ac:dyDescent="0.25">
      <c r="A3505">
        <f>ROW()</f>
        <v>3505</v>
      </c>
      <c r="B3505" t="s">
        <v>1851</v>
      </c>
      <c r="C3505" t="s">
        <v>56</v>
      </c>
    </row>
    <row r="3506" spans="1:3" x14ac:dyDescent="0.25">
      <c r="A3506">
        <f>ROW()</f>
        <v>3506</v>
      </c>
      <c r="B3506" t="s">
        <v>1852</v>
      </c>
      <c r="C3506" t="s">
        <v>56</v>
      </c>
    </row>
    <row r="3507" spans="1:3" x14ac:dyDescent="0.25">
      <c r="A3507">
        <f>ROW()</f>
        <v>3507</v>
      </c>
      <c r="B3507" t="s">
        <v>1853</v>
      </c>
      <c r="C3507" t="s">
        <v>56</v>
      </c>
    </row>
    <row r="3508" spans="1:3" x14ac:dyDescent="0.25">
      <c r="A3508">
        <f>ROW()</f>
        <v>3508</v>
      </c>
      <c r="B3508" t="s">
        <v>1854</v>
      </c>
      <c r="C3508" t="s">
        <v>394</v>
      </c>
    </row>
    <row r="3509" spans="1:3" x14ac:dyDescent="0.25">
      <c r="A3509">
        <f>ROW()</f>
        <v>3509</v>
      </c>
      <c r="B3509" t="s">
        <v>1856</v>
      </c>
      <c r="C3509" t="s">
        <v>64</v>
      </c>
    </row>
    <row r="3510" spans="1:3" x14ac:dyDescent="0.25">
      <c r="A3510">
        <f>ROW()</f>
        <v>3510</v>
      </c>
      <c r="B3510" t="s">
        <v>1857</v>
      </c>
      <c r="C3510" t="s">
        <v>65</v>
      </c>
    </row>
    <row r="3511" spans="1:3" x14ac:dyDescent="0.25">
      <c r="A3511">
        <f>ROW()</f>
        <v>3511</v>
      </c>
      <c r="B3511" t="s">
        <v>1858</v>
      </c>
      <c r="C3511" t="s">
        <v>56</v>
      </c>
    </row>
    <row r="3512" spans="1:3" x14ac:dyDescent="0.25">
      <c r="A3512">
        <f>ROW()</f>
        <v>3512</v>
      </c>
      <c r="B3512" t="s">
        <v>1896</v>
      </c>
      <c r="C3512" t="s">
        <v>65</v>
      </c>
    </row>
    <row r="3513" spans="1:3" x14ac:dyDescent="0.25">
      <c r="A3513">
        <f>ROW()</f>
        <v>3513</v>
      </c>
      <c r="B3513" t="s">
        <v>1859</v>
      </c>
      <c r="C3513" t="s">
        <v>63</v>
      </c>
    </row>
    <row r="3514" spans="1:3" x14ac:dyDescent="0.25">
      <c r="A3514">
        <f>ROW()</f>
        <v>3514</v>
      </c>
      <c r="B3514" t="s">
        <v>1860</v>
      </c>
      <c r="C3514" t="s">
        <v>139</v>
      </c>
    </row>
    <row r="3515" spans="1:3" x14ac:dyDescent="0.25">
      <c r="A3515">
        <f>ROW()</f>
        <v>3515</v>
      </c>
      <c r="B3515" t="s">
        <v>1861</v>
      </c>
      <c r="C3515" t="s">
        <v>71</v>
      </c>
    </row>
    <row r="3516" spans="1:3" x14ac:dyDescent="0.25">
      <c r="A3516">
        <f>ROW()</f>
        <v>3516</v>
      </c>
      <c r="B3516" t="s">
        <v>1862</v>
      </c>
      <c r="C3516" t="s">
        <v>56</v>
      </c>
    </row>
    <row r="3517" spans="1:3" x14ac:dyDescent="0.25">
      <c r="A3517">
        <f>ROW()</f>
        <v>3517</v>
      </c>
      <c r="B3517" t="s">
        <v>1863</v>
      </c>
      <c r="C3517" t="s">
        <v>91</v>
      </c>
    </row>
    <row r="3518" spans="1:3" x14ac:dyDescent="0.25">
      <c r="A3518">
        <f>ROW()</f>
        <v>3518</v>
      </c>
      <c r="B3518" t="s">
        <v>1864</v>
      </c>
      <c r="C3518" t="s">
        <v>317</v>
      </c>
    </row>
    <row r="3519" spans="1:3" x14ac:dyDescent="0.25">
      <c r="A3519">
        <f>ROW()</f>
        <v>3519</v>
      </c>
      <c r="B3519" t="s">
        <v>1865</v>
      </c>
      <c r="C3519" t="s">
        <v>66</v>
      </c>
    </row>
    <row r="3520" spans="1:3" x14ac:dyDescent="0.25">
      <c r="A3520">
        <f>ROW()</f>
        <v>3520</v>
      </c>
      <c r="B3520" t="s">
        <v>1866</v>
      </c>
      <c r="C3520" t="s">
        <v>70</v>
      </c>
    </row>
    <row r="3521" spans="1:3" x14ac:dyDescent="0.25">
      <c r="A3521">
        <f>ROW()</f>
        <v>3521</v>
      </c>
      <c r="B3521" t="s">
        <v>1867</v>
      </c>
      <c r="C3521" t="s">
        <v>63</v>
      </c>
    </row>
    <row r="3522" spans="1:3" x14ac:dyDescent="0.25">
      <c r="A3522">
        <f>ROW()</f>
        <v>3522</v>
      </c>
      <c r="B3522" t="s">
        <v>1868</v>
      </c>
      <c r="C3522" t="s">
        <v>157</v>
      </c>
    </row>
    <row r="3523" spans="1:3" x14ac:dyDescent="0.25">
      <c r="A3523">
        <f>ROW()</f>
        <v>3523</v>
      </c>
      <c r="B3523" t="s">
        <v>1869</v>
      </c>
      <c r="C3523" t="s">
        <v>157</v>
      </c>
    </row>
    <row r="3524" spans="1:3" x14ac:dyDescent="0.25">
      <c r="A3524">
        <f>ROW()</f>
        <v>3524</v>
      </c>
      <c r="B3524" t="s">
        <v>1871</v>
      </c>
      <c r="C3524" t="s">
        <v>56</v>
      </c>
    </row>
    <row r="3525" spans="1:3" x14ac:dyDescent="0.25">
      <c r="A3525">
        <f>ROW()</f>
        <v>3525</v>
      </c>
      <c r="B3525" t="s">
        <v>1872</v>
      </c>
      <c r="C3525" t="s">
        <v>318</v>
      </c>
    </row>
    <row r="3526" spans="1:3" x14ac:dyDescent="0.25">
      <c r="A3526">
        <f>ROW()</f>
        <v>3526</v>
      </c>
      <c r="B3526" t="s">
        <v>1873</v>
      </c>
      <c r="C3526" t="s">
        <v>55</v>
      </c>
    </row>
    <row r="3527" spans="1:3" x14ac:dyDescent="0.25">
      <c r="A3527">
        <f>ROW()</f>
        <v>3527</v>
      </c>
      <c r="B3527" t="s">
        <v>1874</v>
      </c>
      <c r="C3527" t="s">
        <v>73</v>
      </c>
    </row>
    <row r="3528" spans="1:3" x14ac:dyDescent="0.25">
      <c r="A3528">
        <f>ROW()</f>
        <v>3528</v>
      </c>
      <c r="B3528" t="s">
        <v>1875</v>
      </c>
      <c r="C3528" t="s">
        <v>261</v>
      </c>
    </row>
    <row r="3529" spans="1:3" x14ac:dyDescent="0.25">
      <c r="A3529">
        <f>ROW()</f>
        <v>3529</v>
      </c>
      <c r="B3529" t="s">
        <v>1876</v>
      </c>
      <c r="C3529" t="s">
        <v>68</v>
      </c>
    </row>
    <row r="3530" spans="1:3" x14ac:dyDescent="0.25">
      <c r="A3530">
        <f>ROW()</f>
        <v>3530</v>
      </c>
      <c r="B3530" t="s">
        <v>1877</v>
      </c>
      <c r="C3530" t="s">
        <v>158</v>
      </c>
    </row>
    <row r="3531" spans="1:3" x14ac:dyDescent="0.25">
      <c r="A3531">
        <f>ROW()</f>
        <v>3531</v>
      </c>
      <c r="B3531" t="s">
        <v>1883</v>
      </c>
      <c r="C3531" t="s">
        <v>79</v>
      </c>
    </row>
    <row r="3532" spans="1:3" x14ac:dyDescent="0.25">
      <c r="A3532">
        <f>ROW()</f>
        <v>3532</v>
      </c>
      <c r="B3532" t="s">
        <v>1878</v>
      </c>
      <c r="C3532" t="s">
        <v>105</v>
      </c>
    </row>
    <row r="3533" spans="1:3" x14ac:dyDescent="0.25">
      <c r="A3533">
        <f>ROW()</f>
        <v>3533</v>
      </c>
      <c r="B3533" t="s">
        <v>1879</v>
      </c>
      <c r="C3533" t="s">
        <v>95</v>
      </c>
    </row>
    <row r="3534" spans="1:3" x14ac:dyDescent="0.25">
      <c r="A3534">
        <f>ROW()</f>
        <v>3534</v>
      </c>
      <c r="B3534" t="s">
        <v>1880</v>
      </c>
      <c r="C3534" t="s">
        <v>134</v>
      </c>
    </row>
    <row r="3535" spans="1:3" x14ac:dyDescent="0.25">
      <c r="A3535">
        <f>ROW()</f>
        <v>3535</v>
      </c>
      <c r="B3535" t="s">
        <v>1882</v>
      </c>
      <c r="C3535" t="s">
        <v>227</v>
      </c>
    </row>
    <row r="3536" spans="1:3" x14ac:dyDescent="0.25">
      <c r="A3536">
        <f>ROW()</f>
        <v>3536</v>
      </c>
      <c r="B3536" t="s">
        <v>1893</v>
      </c>
      <c r="C3536" t="s">
        <v>63</v>
      </c>
    </row>
    <row r="3537" spans="1:3" x14ac:dyDescent="0.25">
      <c r="A3537">
        <f>ROW()</f>
        <v>3537</v>
      </c>
      <c r="B3537" t="s">
        <v>1884</v>
      </c>
      <c r="C3537" t="s">
        <v>63</v>
      </c>
    </row>
    <row r="3538" spans="1:3" x14ac:dyDescent="0.25">
      <c r="A3538">
        <f>ROW()</f>
        <v>3538</v>
      </c>
      <c r="B3538" t="s">
        <v>1885</v>
      </c>
      <c r="C3538" t="s">
        <v>63</v>
      </c>
    </row>
    <row r="3539" spans="1:3" x14ac:dyDescent="0.25">
      <c r="A3539">
        <f>ROW()</f>
        <v>3539</v>
      </c>
      <c r="B3539" t="s">
        <v>1886</v>
      </c>
      <c r="C3539" t="s">
        <v>63</v>
      </c>
    </row>
    <row r="3540" spans="1:3" x14ac:dyDescent="0.25">
      <c r="A3540">
        <f>ROW()</f>
        <v>3540</v>
      </c>
      <c r="B3540" t="s">
        <v>1887</v>
      </c>
      <c r="C3540" t="s">
        <v>77</v>
      </c>
    </row>
    <row r="3541" spans="1:3" x14ac:dyDescent="0.25">
      <c r="A3541">
        <f>ROW()</f>
        <v>3541</v>
      </c>
      <c r="B3541" t="s">
        <v>1888</v>
      </c>
      <c r="C3541" t="s">
        <v>56</v>
      </c>
    </row>
    <row r="3542" spans="1:3" x14ac:dyDescent="0.25">
      <c r="A3542">
        <f>ROW()</f>
        <v>3542</v>
      </c>
      <c r="B3542" t="s">
        <v>1889</v>
      </c>
      <c r="C3542" t="s">
        <v>121</v>
      </c>
    </row>
    <row r="3543" spans="1:3" x14ac:dyDescent="0.25">
      <c r="A3543">
        <f>ROW()</f>
        <v>3543</v>
      </c>
      <c r="B3543" t="s">
        <v>1890</v>
      </c>
      <c r="C3543" t="s">
        <v>67</v>
      </c>
    </row>
    <row r="3544" spans="1:3" x14ac:dyDescent="0.25">
      <c r="A3544">
        <f>ROW()</f>
        <v>3544</v>
      </c>
      <c r="B3544" t="s">
        <v>1891</v>
      </c>
      <c r="C3544" t="s">
        <v>74</v>
      </c>
    </row>
    <row r="3545" spans="1:3" x14ac:dyDescent="0.25">
      <c r="A3545">
        <f>ROW()</f>
        <v>3545</v>
      </c>
      <c r="B3545" t="s">
        <v>1892</v>
      </c>
      <c r="C3545" t="s">
        <v>56</v>
      </c>
    </row>
    <row r="3546" spans="1:3" x14ac:dyDescent="0.25">
      <c r="A3546">
        <f>ROW()</f>
        <v>3546</v>
      </c>
      <c r="B3546" t="s">
        <v>1898</v>
      </c>
      <c r="C3546" t="s">
        <v>148</v>
      </c>
    </row>
    <row r="3547" spans="1:3" x14ac:dyDescent="0.25">
      <c r="A3547">
        <f>ROW()</f>
        <v>3547</v>
      </c>
      <c r="B3547" t="s">
        <v>1897</v>
      </c>
      <c r="C3547" t="s">
        <v>188</v>
      </c>
    </row>
    <row r="3548" spans="1:3" x14ac:dyDescent="0.25">
      <c r="A3548">
        <f>ROW()</f>
        <v>3548</v>
      </c>
      <c r="B3548" t="s">
        <v>1927</v>
      </c>
      <c r="C3548" t="s">
        <v>285</v>
      </c>
    </row>
    <row r="3549" spans="1:3" x14ac:dyDescent="0.25">
      <c r="A3549">
        <f>ROW()</f>
        <v>3549</v>
      </c>
      <c r="B3549" t="s">
        <v>1894</v>
      </c>
      <c r="C3549" t="s">
        <v>108</v>
      </c>
    </row>
    <row r="3550" spans="1:3" x14ac:dyDescent="0.25">
      <c r="A3550">
        <f>ROW()</f>
        <v>3550</v>
      </c>
      <c r="B3550" t="s">
        <v>1895</v>
      </c>
      <c r="C3550" t="s">
        <v>184</v>
      </c>
    </row>
    <row r="3551" spans="1:3" x14ac:dyDescent="0.25">
      <c r="A3551">
        <f>ROW()</f>
        <v>3551</v>
      </c>
      <c r="B3551" t="s">
        <v>1928</v>
      </c>
      <c r="C3551" t="s">
        <v>270</v>
      </c>
    </row>
    <row r="3552" spans="1:3" x14ac:dyDescent="0.25">
      <c r="A3552">
        <f>ROW()</f>
        <v>3552</v>
      </c>
      <c r="B3552" t="s">
        <v>1806</v>
      </c>
      <c r="C3552" t="s">
        <v>121</v>
      </c>
    </row>
    <row r="3553" spans="1:3" x14ac:dyDescent="0.25">
      <c r="A3553">
        <f>ROW()</f>
        <v>3553</v>
      </c>
      <c r="B3553" t="s">
        <v>2</v>
      </c>
      <c r="C3553" t="s">
        <v>2</v>
      </c>
    </row>
    <row r="3554" spans="1:3" x14ac:dyDescent="0.25">
      <c r="A3554">
        <f>ROW()</f>
        <v>3554</v>
      </c>
      <c r="B3554" t="s">
        <v>2</v>
      </c>
      <c r="C3554" t="s">
        <v>2</v>
      </c>
    </row>
    <row r="3555" spans="1:3" x14ac:dyDescent="0.25">
      <c r="A3555">
        <f>ROW()</f>
        <v>3555</v>
      </c>
      <c r="B3555" t="s">
        <v>395</v>
      </c>
      <c r="C3555" t="s">
        <v>2</v>
      </c>
    </row>
    <row r="3556" spans="1:3" x14ac:dyDescent="0.25">
      <c r="A3556">
        <f>ROW()</f>
        <v>3556</v>
      </c>
      <c r="B3556" t="s">
        <v>2</v>
      </c>
      <c r="C3556" t="s">
        <v>2</v>
      </c>
    </row>
    <row r="3557" spans="1:3" x14ac:dyDescent="0.25">
      <c r="A3557">
        <f>ROW()</f>
        <v>3557</v>
      </c>
      <c r="B3557" t="s">
        <v>3611</v>
      </c>
      <c r="C3557" t="s">
        <v>2</v>
      </c>
    </row>
    <row r="3558" spans="1:3" x14ac:dyDescent="0.25">
      <c r="A3558">
        <f>ROW()</f>
        <v>3558</v>
      </c>
      <c r="B3558" t="s">
        <v>52</v>
      </c>
      <c r="C3558" t="s">
        <v>2</v>
      </c>
    </row>
    <row r="3559" spans="1:3" x14ac:dyDescent="0.25">
      <c r="A3559">
        <f>ROW()</f>
        <v>3559</v>
      </c>
      <c r="B3559" t="s">
        <v>1843</v>
      </c>
      <c r="C3559" t="s">
        <v>396</v>
      </c>
    </row>
    <row r="3560" spans="1:3" x14ac:dyDescent="0.25">
      <c r="A3560">
        <f>ROW()</f>
        <v>3560</v>
      </c>
      <c r="B3560" t="s">
        <v>1929</v>
      </c>
      <c r="C3560" t="s">
        <v>397</v>
      </c>
    </row>
    <row r="3561" spans="1:3" x14ac:dyDescent="0.25">
      <c r="A3561">
        <f>ROW()</f>
        <v>3561</v>
      </c>
      <c r="B3561" t="s">
        <v>1844</v>
      </c>
      <c r="C3561" t="s">
        <v>55</v>
      </c>
    </row>
    <row r="3562" spans="1:3" x14ac:dyDescent="0.25">
      <c r="A3562">
        <f>ROW()</f>
        <v>3562</v>
      </c>
      <c r="B3562" t="s">
        <v>1845</v>
      </c>
      <c r="C3562" t="s">
        <v>228</v>
      </c>
    </row>
    <row r="3563" spans="1:3" x14ac:dyDescent="0.25">
      <c r="A3563">
        <f>ROW()</f>
        <v>3563</v>
      </c>
      <c r="B3563" t="s">
        <v>1846</v>
      </c>
      <c r="C3563" t="s">
        <v>163</v>
      </c>
    </row>
    <row r="3564" spans="1:3" x14ac:dyDescent="0.25">
      <c r="A3564">
        <f>ROW()</f>
        <v>3564</v>
      </c>
      <c r="B3564" t="s">
        <v>1847</v>
      </c>
      <c r="C3564" t="s">
        <v>398</v>
      </c>
    </row>
    <row r="3565" spans="1:3" x14ac:dyDescent="0.25">
      <c r="A3565">
        <f>ROW()</f>
        <v>3565</v>
      </c>
      <c r="B3565" t="s">
        <v>1850</v>
      </c>
      <c r="C3565" t="s">
        <v>155</v>
      </c>
    </row>
    <row r="3566" spans="1:3" x14ac:dyDescent="0.25">
      <c r="A3566">
        <f>ROW()</f>
        <v>3566</v>
      </c>
      <c r="B3566" t="s">
        <v>1851</v>
      </c>
      <c r="C3566" t="s">
        <v>56</v>
      </c>
    </row>
    <row r="3567" spans="1:3" x14ac:dyDescent="0.25">
      <c r="A3567">
        <f>ROW()</f>
        <v>3567</v>
      </c>
      <c r="B3567" t="s">
        <v>1852</v>
      </c>
      <c r="C3567" t="s">
        <v>56</v>
      </c>
    </row>
    <row r="3568" spans="1:3" x14ac:dyDescent="0.25">
      <c r="A3568">
        <f>ROW()</f>
        <v>3568</v>
      </c>
      <c r="B3568" t="s">
        <v>1853</v>
      </c>
      <c r="C3568" t="s">
        <v>56</v>
      </c>
    </row>
    <row r="3569" spans="1:3" x14ac:dyDescent="0.25">
      <c r="A3569">
        <f>ROW()</f>
        <v>3569</v>
      </c>
      <c r="B3569" t="s">
        <v>1854</v>
      </c>
      <c r="C3569" t="s">
        <v>399</v>
      </c>
    </row>
    <row r="3570" spans="1:3" x14ac:dyDescent="0.25">
      <c r="A3570">
        <f>ROW()</f>
        <v>3570</v>
      </c>
      <c r="B3570" t="s">
        <v>1855</v>
      </c>
      <c r="C3570" t="s">
        <v>65</v>
      </c>
    </row>
    <row r="3571" spans="1:3" x14ac:dyDescent="0.25">
      <c r="A3571">
        <f>ROW()</f>
        <v>3571</v>
      </c>
      <c r="B3571" t="s">
        <v>1857</v>
      </c>
      <c r="C3571" t="s">
        <v>65</v>
      </c>
    </row>
    <row r="3572" spans="1:3" x14ac:dyDescent="0.25">
      <c r="A3572">
        <f>ROW()</f>
        <v>3572</v>
      </c>
      <c r="B3572" t="s">
        <v>1858</v>
      </c>
      <c r="C3572" t="s">
        <v>56</v>
      </c>
    </row>
    <row r="3573" spans="1:3" x14ac:dyDescent="0.25">
      <c r="A3573">
        <f>ROW()</f>
        <v>3573</v>
      </c>
      <c r="B3573" t="s">
        <v>1896</v>
      </c>
      <c r="C3573" t="s">
        <v>65</v>
      </c>
    </row>
    <row r="3574" spans="1:3" x14ac:dyDescent="0.25">
      <c r="A3574">
        <f>ROW()</f>
        <v>3574</v>
      </c>
      <c r="B3574" t="s">
        <v>1859</v>
      </c>
      <c r="C3574" t="s">
        <v>63</v>
      </c>
    </row>
    <row r="3575" spans="1:3" x14ac:dyDescent="0.25">
      <c r="A3575">
        <f>ROW()</f>
        <v>3575</v>
      </c>
      <c r="B3575" t="s">
        <v>1860</v>
      </c>
      <c r="C3575" t="s">
        <v>139</v>
      </c>
    </row>
    <row r="3576" spans="1:3" x14ac:dyDescent="0.25">
      <c r="A3576">
        <f>ROW()</f>
        <v>3576</v>
      </c>
      <c r="B3576" t="s">
        <v>1861</v>
      </c>
      <c r="C3576" t="s">
        <v>260</v>
      </c>
    </row>
    <row r="3577" spans="1:3" x14ac:dyDescent="0.25">
      <c r="A3577">
        <f>ROW()</f>
        <v>3577</v>
      </c>
      <c r="B3577" t="s">
        <v>1862</v>
      </c>
      <c r="C3577" t="s">
        <v>56</v>
      </c>
    </row>
    <row r="3578" spans="1:3" x14ac:dyDescent="0.25">
      <c r="A3578">
        <f>ROW()</f>
        <v>3578</v>
      </c>
      <c r="B3578" t="s">
        <v>1863</v>
      </c>
      <c r="C3578" t="s">
        <v>137</v>
      </c>
    </row>
    <row r="3579" spans="1:3" x14ac:dyDescent="0.25">
      <c r="A3579">
        <f>ROW()</f>
        <v>3579</v>
      </c>
      <c r="B3579" t="s">
        <v>1864</v>
      </c>
      <c r="C3579" t="s">
        <v>330</v>
      </c>
    </row>
    <row r="3580" spans="1:3" x14ac:dyDescent="0.25">
      <c r="A3580">
        <f>ROW()</f>
        <v>3580</v>
      </c>
      <c r="B3580" t="s">
        <v>1865</v>
      </c>
      <c r="C3580" t="s">
        <v>67</v>
      </c>
    </row>
    <row r="3581" spans="1:3" x14ac:dyDescent="0.25">
      <c r="A3581">
        <f>ROW()</f>
        <v>3581</v>
      </c>
      <c r="B3581" t="s">
        <v>1866</v>
      </c>
      <c r="C3581" t="s">
        <v>70</v>
      </c>
    </row>
    <row r="3582" spans="1:3" x14ac:dyDescent="0.25">
      <c r="A3582">
        <f>ROW()</f>
        <v>3582</v>
      </c>
      <c r="B3582" t="s">
        <v>1867</v>
      </c>
      <c r="C3582" t="s">
        <v>67</v>
      </c>
    </row>
    <row r="3583" spans="1:3" x14ac:dyDescent="0.25">
      <c r="A3583">
        <f>ROW()</f>
        <v>3583</v>
      </c>
      <c r="B3583" t="s">
        <v>1868</v>
      </c>
      <c r="C3583" t="s">
        <v>157</v>
      </c>
    </row>
    <row r="3584" spans="1:3" x14ac:dyDescent="0.25">
      <c r="A3584">
        <f>ROW()</f>
        <v>3584</v>
      </c>
      <c r="B3584" t="s">
        <v>1869</v>
      </c>
      <c r="C3584" t="s">
        <v>157</v>
      </c>
    </row>
    <row r="3585" spans="1:3" x14ac:dyDescent="0.25">
      <c r="A3585">
        <f>ROW()</f>
        <v>3585</v>
      </c>
      <c r="B3585" t="s">
        <v>1870</v>
      </c>
      <c r="C3585" t="s">
        <v>157</v>
      </c>
    </row>
    <row r="3586" spans="1:3" x14ac:dyDescent="0.25">
      <c r="A3586">
        <f>ROW()</f>
        <v>3586</v>
      </c>
      <c r="B3586" t="s">
        <v>1871</v>
      </c>
      <c r="C3586" t="s">
        <v>55</v>
      </c>
    </row>
    <row r="3587" spans="1:3" x14ac:dyDescent="0.25">
      <c r="A3587">
        <f>ROW()</f>
        <v>3587</v>
      </c>
      <c r="B3587" t="s">
        <v>1872</v>
      </c>
      <c r="C3587" t="s">
        <v>72</v>
      </c>
    </row>
    <row r="3588" spans="1:3" x14ac:dyDescent="0.25">
      <c r="A3588">
        <f>ROW()</f>
        <v>3588</v>
      </c>
      <c r="B3588" t="s">
        <v>1873</v>
      </c>
      <c r="C3588" t="s">
        <v>158</v>
      </c>
    </row>
    <row r="3589" spans="1:3" x14ac:dyDescent="0.25">
      <c r="A3589">
        <f>ROW()</f>
        <v>3589</v>
      </c>
      <c r="B3589" t="s">
        <v>1874</v>
      </c>
      <c r="C3589" t="s">
        <v>73</v>
      </c>
    </row>
    <row r="3590" spans="1:3" x14ac:dyDescent="0.25">
      <c r="A3590">
        <f>ROW()</f>
        <v>3590</v>
      </c>
      <c r="B3590" t="s">
        <v>1875</v>
      </c>
      <c r="C3590" t="s">
        <v>77</v>
      </c>
    </row>
    <row r="3591" spans="1:3" x14ac:dyDescent="0.25">
      <c r="A3591">
        <f>ROW()</f>
        <v>3591</v>
      </c>
      <c r="B3591" t="s">
        <v>1876</v>
      </c>
      <c r="C3591" t="s">
        <v>158</v>
      </c>
    </row>
    <row r="3592" spans="1:3" x14ac:dyDescent="0.25">
      <c r="A3592">
        <f>ROW()</f>
        <v>3592</v>
      </c>
      <c r="B3592" t="s">
        <v>1877</v>
      </c>
      <c r="C3592" t="s">
        <v>108</v>
      </c>
    </row>
    <row r="3593" spans="1:3" x14ac:dyDescent="0.25">
      <c r="A3593">
        <f>ROW()</f>
        <v>3593</v>
      </c>
      <c r="B3593" t="s">
        <v>1878</v>
      </c>
      <c r="C3593" t="s">
        <v>188</v>
      </c>
    </row>
    <row r="3594" spans="1:3" x14ac:dyDescent="0.25">
      <c r="A3594">
        <f>ROW()</f>
        <v>3594</v>
      </c>
      <c r="B3594" t="s">
        <v>1879</v>
      </c>
      <c r="C3594" t="s">
        <v>108</v>
      </c>
    </row>
    <row r="3595" spans="1:3" x14ac:dyDescent="0.25">
      <c r="A3595">
        <f>ROW()</f>
        <v>3595</v>
      </c>
      <c r="B3595" t="s">
        <v>1880</v>
      </c>
      <c r="C3595" t="s">
        <v>134</v>
      </c>
    </row>
    <row r="3596" spans="1:3" x14ac:dyDescent="0.25">
      <c r="A3596">
        <f>ROW()</f>
        <v>3596</v>
      </c>
      <c r="B3596" t="s">
        <v>1882</v>
      </c>
      <c r="C3596" t="s">
        <v>331</v>
      </c>
    </row>
    <row r="3597" spans="1:3" x14ac:dyDescent="0.25">
      <c r="A3597">
        <f>ROW()</f>
        <v>3597</v>
      </c>
      <c r="B3597" t="s">
        <v>1893</v>
      </c>
      <c r="C3597" t="s">
        <v>166</v>
      </c>
    </row>
    <row r="3598" spans="1:3" x14ac:dyDescent="0.25">
      <c r="A3598">
        <f>ROW()</f>
        <v>3598</v>
      </c>
      <c r="B3598" t="s">
        <v>1883</v>
      </c>
      <c r="C3598" t="s">
        <v>94</v>
      </c>
    </row>
    <row r="3599" spans="1:3" x14ac:dyDescent="0.25">
      <c r="A3599">
        <f>ROW()</f>
        <v>3599</v>
      </c>
      <c r="B3599" t="s">
        <v>1903</v>
      </c>
      <c r="C3599" t="s">
        <v>332</v>
      </c>
    </row>
    <row r="3600" spans="1:3" x14ac:dyDescent="0.25">
      <c r="A3600">
        <f>ROW()</f>
        <v>3600</v>
      </c>
      <c r="B3600" t="s">
        <v>1884</v>
      </c>
      <c r="C3600" t="s">
        <v>68</v>
      </c>
    </row>
    <row r="3601" spans="1:3" x14ac:dyDescent="0.25">
      <c r="A3601">
        <f>ROW()</f>
        <v>3601</v>
      </c>
      <c r="B3601" t="s">
        <v>1885</v>
      </c>
      <c r="C3601" t="s">
        <v>146</v>
      </c>
    </row>
    <row r="3602" spans="1:3" x14ac:dyDescent="0.25">
      <c r="A3602">
        <f>ROW()</f>
        <v>3602</v>
      </c>
      <c r="B3602" t="s">
        <v>1888</v>
      </c>
      <c r="C3602" t="s">
        <v>74</v>
      </c>
    </row>
    <row r="3603" spans="1:3" x14ac:dyDescent="0.25">
      <c r="A3603">
        <f>ROW()</f>
        <v>3603</v>
      </c>
      <c r="B3603" t="s">
        <v>1889</v>
      </c>
      <c r="C3603" t="s">
        <v>63</v>
      </c>
    </row>
    <row r="3604" spans="1:3" x14ac:dyDescent="0.25">
      <c r="A3604">
        <f>ROW()</f>
        <v>3604</v>
      </c>
      <c r="B3604" t="s">
        <v>1890</v>
      </c>
      <c r="C3604" t="s">
        <v>63</v>
      </c>
    </row>
    <row r="3605" spans="1:3" x14ac:dyDescent="0.25">
      <c r="A3605">
        <f>ROW()</f>
        <v>3605</v>
      </c>
      <c r="B3605" t="s">
        <v>1891</v>
      </c>
      <c r="C3605" t="s">
        <v>63</v>
      </c>
    </row>
    <row r="3606" spans="1:3" x14ac:dyDescent="0.25">
      <c r="A3606">
        <f>ROW()</f>
        <v>3606</v>
      </c>
      <c r="B3606" t="s">
        <v>1892</v>
      </c>
      <c r="C3606" t="s">
        <v>74</v>
      </c>
    </row>
    <row r="3607" spans="1:3" x14ac:dyDescent="0.25">
      <c r="A3607">
        <f>ROW()</f>
        <v>3607</v>
      </c>
      <c r="B3607" t="s">
        <v>1902</v>
      </c>
      <c r="C3607" t="s">
        <v>169</v>
      </c>
    </row>
    <row r="3608" spans="1:3" x14ac:dyDescent="0.25">
      <c r="A3608">
        <f>ROW()</f>
        <v>3608</v>
      </c>
      <c r="B3608" t="s">
        <v>1921</v>
      </c>
      <c r="C3608" t="s">
        <v>63</v>
      </c>
    </row>
    <row r="3609" spans="1:3" x14ac:dyDescent="0.25">
      <c r="A3609">
        <f>ROW()</f>
        <v>3609</v>
      </c>
      <c r="B3609" t="s">
        <v>1895</v>
      </c>
      <c r="C3609" t="s">
        <v>184</v>
      </c>
    </row>
    <row r="3610" spans="1:3" x14ac:dyDescent="0.25">
      <c r="A3610">
        <f>ROW()</f>
        <v>3610</v>
      </c>
      <c r="B3610" t="s">
        <v>1806</v>
      </c>
      <c r="C3610" t="s">
        <v>121</v>
      </c>
    </row>
    <row r="3611" spans="1:3" x14ac:dyDescent="0.25">
      <c r="A3611">
        <f>ROW()</f>
        <v>3611</v>
      </c>
      <c r="B3611" t="s">
        <v>2</v>
      </c>
      <c r="C3611" t="s">
        <v>2</v>
      </c>
    </row>
    <row r="3612" spans="1:3" x14ac:dyDescent="0.25">
      <c r="A3612">
        <f>ROW()</f>
        <v>3612</v>
      </c>
      <c r="B3612" t="s">
        <v>52</v>
      </c>
      <c r="C3612" t="s">
        <v>2</v>
      </c>
    </row>
    <row r="3613" spans="1:3" x14ac:dyDescent="0.25">
      <c r="A3613">
        <f>ROW()</f>
        <v>3613</v>
      </c>
      <c r="B3613" t="s">
        <v>1843</v>
      </c>
      <c r="C3613" t="s">
        <v>397</v>
      </c>
    </row>
    <row r="3614" spans="1:3" x14ac:dyDescent="0.25">
      <c r="A3614">
        <f>ROW()</f>
        <v>3614</v>
      </c>
      <c r="B3614" t="s">
        <v>1929</v>
      </c>
      <c r="C3614" t="s">
        <v>396</v>
      </c>
    </row>
    <row r="3615" spans="1:3" x14ac:dyDescent="0.25">
      <c r="A3615">
        <f>ROW()</f>
        <v>3615</v>
      </c>
      <c r="B3615" t="s">
        <v>1844</v>
      </c>
      <c r="C3615" t="s">
        <v>262</v>
      </c>
    </row>
    <row r="3616" spans="1:3" x14ac:dyDescent="0.25">
      <c r="A3616">
        <f>ROW()</f>
        <v>3616</v>
      </c>
      <c r="B3616" t="s">
        <v>1846</v>
      </c>
      <c r="C3616" t="s">
        <v>400</v>
      </c>
    </row>
    <row r="3617" spans="1:3" x14ac:dyDescent="0.25">
      <c r="A3617">
        <f>ROW()</f>
        <v>3617</v>
      </c>
      <c r="B3617" t="s">
        <v>1847</v>
      </c>
      <c r="C3617" t="s">
        <v>401</v>
      </c>
    </row>
    <row r="3618" spans="1:3" x14ac:dyDescent="0.25">
      <c r="A3618">
        <f>ROW()</f>
        <v>3618</v>
      </c>
      <c r="B3618" t="s">
        <v>1850</v>
      </c>
      <c r="C3618" t="s">
        <v>61</v>
      </c>
    </row>
    <row r="3619" spans="1:3" x14ac:dyDescent="0.25">
      <c r="A3619">
        <f>ROW()</f>
        <v>3619</v>
      </c>
      <c r="B3619" t="s">
        <v>1851</v>
      </c>
      <c r="C3619" t="s">
        <v>56</v>
      </c>
    </row>
    <row r="3620" spans="1:3" x14ac:dyDescent="0.25">
      <c r="A3620">
        <f>ROW()</f>
        <v>3620</v>
      </c>
      <c r="B3620" t="s">
        <v>1854</v>
      </c>
      <c r="C3620" t="s">
        <v>65</v>
      </c>
    </row>
    <row r="3621" spans="1:3" x14ac:dyDescent="0.25">
      <c r="A3621">
        <f>ROW()</f>
        <v>3621</v>
      </c>
      <c r="B3621" t="s">
        <v>1857</v>
      </c>
      <c r="C3621" t="s">
        <v>65</v>
      </c>
    </row>
    <row r="3622" spans="1:3" x14ac:dyDescent="0.25">
      <c r="A3622">
        <f>ROW()</f>
        <v>3622</v>
      </c>
      <c r="B3622" t="s">
        <v>1858</v>
      </c>
      <c r="C3622" t="s">
        <v>56</v>
      </c>
    </row>
    <row r="3623" spans="1:3" x14ac:dyDescent="0.25">
      <c r="A3623">
        <f>ROW()</f>
        <v>3623</v>
      </c>
      <c r="B3623" t="s">
        <v>1884</v>
      </c>
      <c r="C3623" t="s">
        <v>146</v>
      </c>
    </row>
    <row r="3624" spans="1:3" x14ac:dyDescent="0.25">
      <c r="A3624">
        <f>ROW()</f>
        <v>3624</v>
      </c>
      <c r="B3624" t="s">
        <v>2</v>
      </c>
      <c r="C3624" t="s">
        <v>2</v>
      </c>
    </row>
    <row r="3625" spans="1:3" x14ac:dyDescent="0.25">
      <c r="A3625">
        <f>ROW()</f>
        <v>3625</v>
      </c>
      <c r="C3625" t="s">
        <v>2</v>
      </c>
    </row>
    <row r="3626" spans="1:3" x14ac:dyDescent="0.25">
      <c r="A3626">
        <f>ROW()</f>
        <v>3626</v>
      </c>
      <c r="B3626" t="s">
        <v>3612</v>
      </c>
      <c r="C3626" t="s">
        <v>2</v>
      </c>
    </row>
    <row r="3627" spans="1:3" x14ac:dyDescent="0.25">
      <c r="A3627">
        <f>ROW()</f>
        <v>3627</v>
      </c>
      <c r="B3627" t="s">
        <v>52</v>
      </c>
      <c r="C3627" t="s">
        <v>2</v>
      </c>
    </row>
    <row r="3628" spans="1:3" x14ac:dyDescent="0.25">
      <c r="A3628">
        <f>ROW()</f>
        <v>3628</v>
      </c>
      <c r="B3628" t="s">
        <v>1843</v>
      </c>
      <c r="C3628" t="s">
        <v>402</v>
      </c>
    </row>
    <row r="3629" spans="1:3" x14ac:dyDescent="0.25">
      <c r="A3629">
        <f>ROW()</f>
        <v>3629</v>
      </c>
      <c r="B3629" t="s">
        <v>1929</v>
      </c>
      <c r="C3629" t="s">
        <v>403</v>
      </c>
    </row>
    <row r="3630" spans="1:3" x14ac:dyDescent="0.25">
      <c r="A3630">
        <f>ROW()</f>
        <v>3630</v>
      </c>
      <c r="B3630" t="s">
        <v>1844</v>
      </c>
      <c r="C3630" t="s">
        <v>55</v>
      </c>
    </row>
    <row r="3631" spans="1:3" x14ac:dyDescent="0.25">
      <c r="A3631">
        <f>ROW()</f>
        <v>3631</v>
      </c>
      <c r="B3631" t="s">
        <v>1845</v>
      </c>
      <c r="C3631" t="s">
        <v>228</v>
      </c>
    </row>
    <row r="3632" spans="1:3" x14ac:dyDescent="0.25">
      <c r="A3632">
        <f>ROW()</f>
        <v>3632</v>
      </c>
      <c r="B3632" t="s">
        <v>1846</v>
      </c>
      <c r="C3632" t="s">
        <v>163</v>
      </c>
    </row>
    <row r="3633" spans="1:3" x14ac:dyDescent="0.25">
      <c r="A3633">
        <f>ROW()</f>
        <v>3633</v>
      </c>
      <c r="B3633" t="s">
        <v>1847</v>
      </c>
      <c r="C3633" t="s">
        <v>404</v>
      </c>
    </row>
    <row r="3634" spans="1:3" x14ac:dyDescent="0.25">
      <c r="A3634">
        <f>ROW()</f>
        <v>3634</v>
      </c>
      <c r="B3634" t="s">
        <v>1850</v>
      </c>
      <c r="C3634" t="s">
        <v>155</v>
      </c>
    </row>
    <row r="3635" spans="1:3" x14ac:dyDescent="0.25">
      <c r="A3635">
        <f>ROW()</f>
        <v>3635</v>
      </c>
      <c r="B3635" t="s">
        <v>1851</v>
      </c>
      <c r="C3635" t="s">
        <v>56</v>
      </c>
    </row>
    <row r="3636" spans="1:3" x14ac:dyDescent="0.25">
      <c r="A3636">
        <f>ROW()</f>
        <v>3636</v>
      </c>
      <c r="B3636" t="s">
        <v>1852</v>
      </c>
      <c r="C3636" t="s">
        <v>56</v>
      </c>
    </row>
    <row r="3637" spans="1:3" x14ac:dyDescent="0.25">
      <c r="A3637">
        <f>ROW()</f>
        <v>3637</v>
      </c>
      <c r="B3637" t="s">
        <v>1853</v>
      </c>
      <c r="C3637" t="s">
        <v>56</v>
      </c>
    </row>
    <row r="3638" spans="1:3" x14ac:dyDescent="0.25">
      <c r="A3638">
        <f>ROW()</f>
        <v>3638</v>
      </c>
      <c r="B3638" t="s">
        <v>1854</v>
      </c>
      <c r="C3638" t="s">
        <v>405</v>
      </c>
    </row>
    <row r="3639" spans="1:3" x14ac:dyDescent="0.25">
      <c r="A3639">
        <f>ROW()</f>
        <v>3639</v>
      </c>
      <c r="B3639" t="s">
        <v>1855</v>
      </c>
      <c r="C3639" t="s">
        <v>65</v>
      </c>
    </row>
    <row r="3640" spans="1:3" x14ac:dyDescent="0.25">
      <c r="A3640">
        <f>ROW()</f>
        <v>3640</v>
      </c>
      <c r="B3640" t="s">
        <v>1857</v>
      </c>
      <c r="C3640" t="s">
        <v>65</v>
      </c>
    </row>
    <row r="3641" spans="1:3" x14ac:dyDescent="0.25">
      <c r="A3641">
        <f>ROW()</f>
        <v>3641</v>
      </c>
      <c r="B3641" t="s">
        <v>1858</v>
      </c>
      <c r="C3641" t="s">
        <v>56</v>
      </c>
    </row>
    <row r="3642" spans="1:3" x14ac:dyDescent="0.25">
      <c r="A3642">
        <f>ROW()</f>
        <v>3642</v>
      </c>
      <c r="B3642" t="s">
        <v>1896</v>
      </c>
      <c r="C3642" t="s">
        <v>65</v>
      </c>
    </row>
    <row r="3643" spans="1:3" x14ac:dyDescent="0.25">
      <c r="A3643">
        <f>ROW()</f>
        <v>3643</v>
      </c>
      <c r="B3643" t="s">
        <v>1859</v>
      </c>
      <c r="C3643" t="s">
        <v>63</v>
      </c>
    </row>
    <row r="3644" spans="1:3" x14ac:dyDescent="0.25">
      <c r="A3644">
        <f>ROW()</f>
        <v>3644</v>
      </c>
      <c r="B3644" t="s">
        <v>1860</v>
      </c>
      <c r="C3644" t="s">
        <v>139</v>
      </c>
    </row>
    <row r="3645" spans="1:3" x14ac:dyDescent="0.25">
      <c r="A3645">
        <f>ROW()</f>
        <v>3645</v>
      </c>
      <c r="B3645" t="s">
        <v>1861</v>
      </c>
      <c r="C3645" t="s">
        <v>149</v>
      </c>
    </row>
    <row r="3646" spans="1:3" x14ac:dyDescent="0.25">
      <c r="A3646">
        <f>ROW()</f>
        <v>3646</v>
      </c>
      <c r="B3646" t="s">
        <v>1862</v>
      </c>
      <c r="C3646" t="s">
        <v>56</v>
      </c>
    </row>
    <row r="3647" spans="1:3" x14ac:dyDescent="0.25">
      <c r="A3647">
        <f>ROW()</f>
        <v>3647</v>
      </c>
      <c r="B3647" t="s">
        <v>1863</v>
      </c>
      <c r="C3647" t="s">
        <v>137</v>
      </c>
    </row>
    <row r="3648" spans="1:3" x14ac:dyDescent="0.25">
      <c r="A3648">
        <f>ROW()</f>
        <v>3648</v>
      </c>
      <c r="B3648" t="s">
        <v>1864</v>
      </c>
      <c r="C3648" t="s">
        <v>330</v>
      </c>
    </row>
    <row r="3649" spans="1:3" x14ac:dyDescent="0.25">
      <c r="A3649">
        <f>ROW()</f>
        <v>3649</v>
      </c>
      <c r="B3649" t="s">
        <v>1865</v>
      </c>
      <c r="C3649" t="s">
        <v>84</v>
      </c>
    </row>
    <row r="3650" spans="1:3" x14ac:dyDescent="0.25">
      <c r="A3650">
        <f>ROW()</f>
        <v>3650</v>
      </c>
      <c r="B3650" t="s">
        <v>1866</v>
      </c>
      <c r="C3650" t="s">
        <v>70</v>
      </c>
    </row>
    <row r="3651" spans="1:3" x14ac:dyDescent="0.25">
      <c r="A3651">
        <f>ROW()</f>
        <v>3651</v>
      </c>
      <c r="B3651" t="s">
        <v>1867</v>
      </c>
      <c r="C3651" t="s">
        <v>67</v>
      </c>
    </row>
    <row r="3652" spans="1:3" x14ac:dyDescent="0.25">
      <c r="A3652">
        <f>ROW()</f>
        <v>3652</v>
      </c>
      <c r="B3652" t="s">
        <v>1868</v>
      </c>
      <c r="C3652" t="s">
        <v>157</v>
      </c>
    </row>
    <row r="3653" spans="1:3" x14ac:dyDescent="0.25">
      <c r="A3653">
        <f>ROW()</f>
        <v>3653</v>
      </c>
      <c r="B3653" t="s">
        <v>1869</v>
      </c>
      <c r="C3653" t="s">
        <v>157</v>
      </c>
    </row>
    <row r="3654" spans="1:3" x14ac:dyDescent="0.25">
      <c r="A3654">
        <f>ROW()</f>
        <v>3654</v>
      </c>
      <c r="B3654" t="s">
        <v>1870</v>
      </c>
      <c r="C3654" t="s">
        <v>157</v>
      </c>
    </row>
    <row r="3655" spans="1:3" x14ac:dyDescent="0.25">
      <c r="A3655">
        <f>ROW()</f>
        <v>3655</v>
      </c>
      <c r="B3655" t="s">
        <v>1871</v>
      </c>
      <c r="C3655" t="s">
        <v>55</v>
      </c>
    </row>
    <row r="3656" spans="1:3" x14ac:dyDescent="0.25">
      <c r="A3656">
        <f>ROW()</f>
        <v>3656</v>
      </c>
      <c r="B3656" t="s">
        <v>1872</v>
      </c>
      <c r="C3656" t="s">
        <v>72</v>
      </c>
    </row>
    <row r="3657" spans="1:3" x14ac:dyDescent="0.25">
      <c r="A3657">
        <f>ROW()</f>
        <v>3657</v>
      </c>
      <c r="B3657" t="s">
        <v>1873</v>
      </c>
      <c r="C3657" t="s">
        <v>158</v>
      </c>
    </row>
    <row r="3658" spans="1:3" x14ac:dyDescent="0.25">
      <c r="A3658">
        <f>ROW()</f>
        <v>3658</v>
      </c>
      <c r="B3658" t="s">
        <v>1874</v>
      </c>
      <c r="C3658" t="s">
        <v>73</v>
      </c>
    </row>
    <row r="3659" spans="1:3" x14ac:dyDescent="0.25">
      <c r="A3659">
        <f>ROW()</f>
        <v>3659</v>
      </c>
      <c r="B3659" t="s">
        <v>1875</v>
      </c>
      <c r="C3659" t="s">
        <v>77</v>
      </c>
    </row>
    <row r="3660" spans="1:3" x14ac:dyDescent="0.25">
      <c r="A3660">
        <f>ROW()</f>
        <v>3660</v>
      </c>
      <c r="B3660" t="s">
        <v>1876</v>
      </c>
      <c r="C3660" t="s">
        <v>158</v>
      </c>
    </row>
    <row r="3661" spans="1:3" x14ac:dyDescent="0.25">
      <c r="A3661">
        <f>ROW()</f>
        <v>3661</v>
      </c>
      <c r="B3661" t="s">
        <v>1877</v>
      </c>
      <c r="C3661" t="s">
        <v>108</v>
      </c>
    </row>
    <row r="3662" spans="1:3" x14ac:dyDescent="0.25">
      <c r="A3662">
        <f>ROW()</f>
        <v>3662</v>
      </c>
      <c r="B3662" t="s">
        <v>1878</v>
      </c>
      <c r="C3662" t="s">
        <v>95</v>
      </c>
    </row>
    <row r="3663" spans="1:3" x14ac:dyDescent="0.25">
      <c r="A3663">
        <f>ROW()</f>
        <v>3663</v>
      </c>
      <c r="B3663" t="s">
        <v>1879</v>
      </c>
      <c r="C3663" t="s">
        <v>108</v>
      </c>
    </row>
    <row r="3664" spans="1:3" x14ac:dyDescent="0.25">
      <c r="A3664">
        <f>ROW()</f>
        <v>3664</v>
      </c>
      <c r="B3664" t="s">
        <v>1880</v>
      </c>
      <c r="C3664" t="s">
        <v>86</v>
      </c>
    </row>
    <row r="3665" spans="1:3" x14ac:dyDescent="0.25">
      <c r="A3665">
        <f>ROW()</f>
        <v>3665</v>
      </c>
      <c r="B3665" t="s">
        <v>1882</v>
      </c>
      <c r="C3665" t="s">
        <v>331</v>
      </c>
    </row>
    <row r="3666" spans="1:3" x14ac:dyDescent="0.25">
      <c r="A3666">
        <f>ROW()</f>
        <v>3666</v>
      </c>
      <c r="B3666" t="s">
        <v>1893</v>
      </c>
      <c r="C3666" t="s">
        <v>166</v>
      </c>
    </row>
    <row r="3667" spans="1:3" x14ac:dyDescent="0.25">
      <c r="A3667">
        <f>ROW()</f>
        <v>3667</v>
      </c>
      <c r="B3667" t="s">
        <v>1883</v>
      </c>
      <c r="C3667" t="s">
        <v>94</v>
      </c>
    </row>
    <row r="3668" spans="1:3" x14ac:dyDescent="0.25">
      <c r="A3668">
        <f>ROW()</f>
        <v>3668</v>
      </c>
      <c r="B3668" t="s">
        <v>1903</v>
      </c>
      <c r="C3668" t="s">
        <v>332</v>
      </c>
    </row>
    <row r="3669" spans="1:3" x14ac:dyDescent="0.25">
      <c r="A3669">
        <f>ROW()</f>
        <v>3669</v>
      </c>
      <c r="B3669" t="s">
        <v>1884</v>
      </c>
      <c r="C3669" t="s">
        <v>68</v>
      </c>
    </row>
    <row r="3670" spans="1:3" x14ac:dyDescent="0.25">
      <c r="A3670">
        <f>ROW()</f>
        <v>3670</v>
      </c>
      <c r="B3670" t="s">
        <v>1885</v>
      </c>
      <c r="C3670" t="s">
        <v>146</v>
      </c>
    </row>
    <row r="3671" spans="1:3" x14ac:dyDescent="0.25">
      <c r="A3671">
        <f>ROW()</f>
        <v>3671</v>
      </c>
      <c r="B3671" t="s">
        <v>1888</v>
      </c>
      <c r="C3671" t="s">
        <v>56</v>
      </c>
    </row>
    <row r="3672" spans="1:3" x14ac:dyDescent="0.25">
      <c r="A3672">
        <f>ROW()</f>
        <v>3672</v>
      </c>
      <c r="B3672" t="s">
        <v>1889</v>
      </c>
      <c r="C3672" t="s">
        <v>63</v>
      </c>
    </row>
    <row r="3673" spans="1:3" x14ac:dyDescent="0.25">
      <c r="A3673">
        <f>ROW()</f>
        <v>3673</v>
      </c>
      <c r="B3673" t="s">
        <v>1890</v>
      </c>
      <c r="C3673" t="s">
        <v>63</v>
      </c>
    </row>
    <row r="3674" spans="1:3" x14ac:dyDescent="0.25">
      <c r="A3674">
        <f>ROW()</f>
        <v>3674</v>
      </c>
      <c r="B3674" t="s">
        <v>1891</v>
      </c>
      <c r="C3674" t="s">
        <v>63</v>
      </c>
    </row>
    <row r="3675" spans="1:3" x14ac:dyDescent="0.25">
      <c r="A3675">
        <f>ROW()</f>
        <v>3675</v>
      </c>
      <c r="B3675" t="s">
        <v>1892</v>
      </c>
      <c r="C3675" t="s">
        <v>56</v>
      </c>
    </row>
    <row r="3676" spans="1:3" x14ac:dyDescent="0.25">
      <c r="A3676">
        <f>ROW()</f>
        <v>3676</v>
      </c>
      <c r="B3676" t="s">
        <v>1902</v>
      </c>
      <c r="C3676" t="s">
        <v>169</v>
      </c>
    </row>
    <row r="3677" spans="1:3" x14ac:dyDescent="0.25">
      <c r="A3677">
        <f>ROW()</f>
        <v>3677</v>
      </c>
      <c r="B3677" t="s">
        <v>1921</v>
      </c>
      <c r="C3677" t="s">
        <v>63</v>
      </c>
    </row>
    <row r="3678" spans="1:3" x14ac:dyDescent="0.25">
      <c r="A3678">
        <f>ROW()</f>
        <v>3678</v>
      </c>
      <c r="B3678" t="s">
        <v>1928</v>
      </c>
      <c r="C3678" t="s">
        <v>270</v>
      </c>
    </row>
    <row r="3679" spans="1:3" x14ac:dyDescent="0.25">
      <c r="A3679">
        <f>ROW()</f>
        <v>3679</v>
      </c>
      <c r="B3679" t="s">
        <v>1895</v>
      </c>
      <c r="C3679" t="s">
        <v>184</v>
      </c>
    </row>
    <row r="3680" spans="1:3" x14ac:dyDescent="0.25">
      <c r="A3680">
        <f>ROW()</f>
        <v>3680</v>
      </c>
      <c r="B3680" t="s">
        <v>1901</v>
      </c>
      <c r="C3680" t="s">
        <v>56</v>
      </c>
    </row>
    <row r="3681" spans="1:3" x14ac:dyDescent="0.25">
      <c r="A3681">
        <f>ROW()</f>
        <v>3681</v>
      </c>
      <c r="B3681" t="s">
        <v>1806</v>
      </c>
      <c r="C3681" t="s">
        <v>121</v>
      </c>
    </row>
    <row r="3682" spans="1:3" x14ac:dyDescent="0.25">
      <c r="A3682">
        <f>ROW()</f>
        <v>3682</v>
      </c>
      <c r="B3682" t="s">
        <v>2</v>
      </c>
      <c r="C3682" t="s">
        <v>2</v>
      </c>
    </row>
    <row r="3683" spans="1:3" x14ac:dyDescent="0.25">
      <c r="A3683">
        <f>ROW()</f>
        <v>3683</v>
      </c>
      <c r="B3683" t="s">
        <v>52</v>
      </c>
      <c r="C3683" t="s">
        <v>2</v>
      </c>
    </row>
    <row r="3684" spans="1:3" x14ac:dyDescent="0.25">
      <c r="A3684">
        <f>ROW()</f>
        <v>3684</v>
      </c>
      <c r="B3684" t="s">
        <v>1843</v>
      </c>
      <c r="C3684" t="s">
        <v>403</v>
      </c>
    </row>
    <row r="3685" spans="1:3" x14ac:dyDescent="0.25">
      <c r="A3685">
        <f>ROW()</f>
        <v>3685</v>
      </c>
      <c r="B3685" t="s">
        <v>1929</v>
      </c>
      <c r="C3685" t="s">
        <v>402</v>
      </c>
    </row>
    <row r="3686" spans="1:3" x14ac:dyDescent="0.25">
      <c r="A3686">
        <f>ROW()</f>
        <v>3686</v>
      </c>
      <c r="B3686" t="s">
        <v>1844</v>
      </c>
      <c r="C3686" t="s">
        <v>262</v>
      </c>
    </row>
    <row r="3687" spans="1:3" x14ac:dyDescent="0.25">
      <c r="A3687">
        <f>ROW()</f>
        <v>3687</v>
      </c>
      <c r="B3687" t="s">
        <v>1846</v>
      </c>
      <c r="C3687" t="s">
        <v>406</v>
      </c>
    </row>
    <row r="3688" spans="1:3" x14ac:dyDescent="0.25">
      <c r="A3688">
        <f>ROW()</f>
        <v>3688</v>
      </c>
      <c r="B3688" t="s">
        <v>1847</v>
      </c>
      <c r="C3688" t="s">
        <v>407</v>
      </c>
    </row>
    <row r="3689" spans="1:3" x14ac:dyDescent="0.25">
      <c r="A3689">
        <f>ROW()</f>
        <v>3689</v>
      </c>
      <c r="B3689" t="s">
        <v>1850</v>
      </c>
      <c r="C3689" t="s">
        <v>61</v>
      </c>
    </row>
    <row r="3690" spans="1:3" x14ac:dyDescent="0.25">
      <c r="A3690">
        <f>ROW()</f>
        <v>3690</v>
      </c>
      <c r="B3690" t="s">
        <v>1851</v>
      </c>
      <c r="C3690" t="s">
        <v>56</v>
      </c>
    </row>
    <row r="3691" spans="1:3" x14ac:dyDescent="0.25">
      <c r="A3691">
        <f>ROW()</f>
        <v>3691</v>
      </c>
      <c r="B3691" t="s">
        <v>1854</v>
      </c>
      <c r="C3691" t="s">
        <v>65</v>
      </c>
    </row>
    <row r="3692" spans="1:3" x14ac:dyDescent="0.25">
      <c r="A3692">
        <f>ROW()</f>
        <v>3692</v>
      </c>
      <c r="B3692" t="s">
        <v>1857</v>
      </c>
      <c r="C3692" t="s">
        <v>65</v>
      </c>
    </row>
    <row r="3693" spans="1:3" x14ac:dyDescent="0.25">
      <c r="A3693">
        <f>ROW()</f>
        <v>3693</v>
      </c>
      <c r="B3693" t="s">
        <v>1858</v>
      </c>
      <c r="C3693" t="s">
        <v>56</v>
      </c>
    </row>
    <row r="3694" spans="1:3" x14ac:dyDescent="0.25">
      <c r="A3694">
        <f>ROW()</f>
        <v>3694</v>
      </c>
      <c r="B3694" t="s">
        <v>1884</v>
      </c>
      <c r="C3694" t="s">
        <v>146</v>
      </c>
    </row>
    <row r="3695" spans="1:3" x14ac:dyDescent="0.25">
      <c r="A3695">
        <f>ROW()</f>
        <v>3695</v>
      </c>
      <c r="B3695" t="s">
        <v>2</v>
      </c>
      <c r="C3695" t="s">
        <v>2</v>
      </c>
    </row>
    <row r="3696" spans="1:3" x14ac:dyDescent="0.25">
      <c r="A3696">
        <f>ROW()</f>
        <v>3696</v>
      </c>
      <c r="B3696" t="s">
        <v>2</v>
      </c>
      <c r="C3696" t="s">
        <v>2</v>
      </c>
    </row>
    <row r="3697" spans="1:3" x14ac:dyDescent="0.25">
      <c r="A3697">
        <f>ROW()</f>
        <v>3697</v>
      </c>
      <c r="B3697" t="s">
        <v>408</v>
      </c>
      <c r="C3697" t="s">
        <v>2</v>
      </c>
    </row>
    <row r="3698" spans="1:3" x14ac:dyDescent="0.25">
      <c r="A3698">
        <f>ROW()</f>
        <v>3698</v>
      </c>
      <c r="B3698" t="s">
        <v>2</v>
      </c>
      <c r="C3698" t="s">
        <v>2</v>
      </c>
    </row>
    <row r="3699" spans="1:3" x14ac:dyDescent="0.25">
      <c r="A3699">
        <f>ROW()</f>
        <v>3699</v>
      </c>
      <c r="B3699" t="s">
        <v>3613</v>
      </c>
      <c r="C3699" t="s">
        <v>2</v>
      </c>
    </row>
    <row r="3700" spans="1:3" x14ac:dyDescent="0.25">
      <c r="A3700">
        <f>ROW()</f>
        <v>3700</v>
      </c>
      <c r="B3700" t="s">
        <v>52</v>
      </c>
      <c r="C3700" t="s">
        <v>2</v>
      </c>
    </row>
    <row r="3701" spans="1:3" x14ac:dyDescent="0.25">
      <c r="A3701">
        <f>ROW()</f>
        <v>3701</v>
      </c>
      <c r="B3701" t="s">
        <v>1843</v>
      </c>
      <c r="C3701" t="s">
        <v>409</v>
      </c>
    </row>
    <row r="3702" spans="1:3" x14ac:dyDescent="0.25">
      <c r="A3702">
        <f>ROW()</f>
        <v>3702</v>
      </c>
      <c r="B3702" t="s">
        <v>1844</v>
      </c>
      <c r="C3702" t="s">
        <v>55</v>
      </c>
    </row>
    <row r="3703" spans="1:3" x14ac:dyDescent="0.25">
      <c r="A3703">
        <f>ROW()</f>
        <v>3703</v>
      </c>
      <c r="B3703" t="s">
        <v>1845</v>
      </c>
      <c r="C3703" t="s">
        <v>139</v>
      </c>
    </row>
    <row r="3704" spans="1:3" x14ac:dyDescent="0.25">
      <c r="A3704">
        <f>ROW()</f>
        <v>3704</v>
      </c>
      <c r="B3704" t="s">
        <v>1846</v>
      </c>
      <c r="C3704" t="s">
        <v>163</v>
      </c>
    </row>
    <row r="3705" spans="1:3" x14ac:dyDescent="0.25">
      <c r="A3705">
        <f>ROW()</f>
        <v>3705</v>
      </c>
      <c r="B3705" t="s">
        <v>1847</v>
      </c>
      <c r="C3705" t="s">
        <v>410</v>
      </c>
    </row>
    <row r="3706" spans="1:3" x14ac:dyDescent="0.25">
      <c r="A3706">
        <f>ROW()</f>
        <v>3706</v>
      </c>
      <c r="B3706" t="s">
        <v>1850</v>
      </c>
      <c r="C3706" t="s">
        <v>102</v>
      </c>
    </row>
    <row r="3707" spans="1:3" x14ac:dyDescent="0.25">
      <c r="A3707">
        <f>ROW()</f>
        <v>3707</v>
      </c>
      <c r="B3707" t="s">
        <v>1851</v>
      </c>
      <c r="C3707" t="s">
        <v>56</v>
      </c>
    </row>
    <row r="3708" spans="1:3" x14ac:dyDescent="0.25">
      <c r="A3708">
        <f>ROW()</f>
        <v>3708</v>
      </c>
      <c r="B3708" t="s">
        <v>1852</v>
      </c>
      <c r="C3708" t="s">
        <v>56</v>
      </c>
    </row>
    <row r="3709" spans="1:3" x14ac:dyDescent="0.25">
      <c r="A3709">
        <f>ROW()</f>
        <v>3709</v>
      </c>
      <c r="B3709" t="s">
        <v>1853</v>
      </c>
      <c r="C3709" t="s">
        <v>56</v>
      </c>
    </row>
    <row r="3710" spans="1:3" x14ac:dyDescent="0.25">
      <c r="A3710">
        <f>ROW()</f>
        <v>3710</v>
      </c>
      <c r="B3710" t="s">
        <v>1854</v>
      </c>
      <c r="C3710" t="s">
        <v>858</v>
      </c>
    </row>
    <row r="3711" spans="1:3" x14ac:dyDescent="0.25">
      <c r="A3711">
        <f>ROW()</f>
        <v>3711</v>
      </c>
      <c r="B3711" t="s">
        <v>1857</v>
      </c>
      <c r="C3711" t="s">
        <v>65</v>
      </c>
    </row>
    <row r="3712" spans="1:3" x14ac:dyDescent="0.25">
      <c r="A3712">
        <f>ROW()</f>
        <v>3712</v>
      </c>
      <c r="B3712" t="s">
        <v>1858</v>
      </c>
      <c r="C3712" t="s">
        <v>56</v>
      </c>
    </row>
    <row r="3713" spans="1:3" x14ac:dyDescent="0.25">
      <c r="A3713">
        <f>ROW()</f>
        <v>3713</v>
      </c>
      <c r="B3713" t="s">
        <v>1896</v>
      </c>
      <c r="C3713" t="s">
        <v>65</v>
      </c>
    </row>
    <row r="3714" spans="1:3" x14ac:dyDescent="0.25">
      <c r="A3714">
        <f>ROW()</f>
        <v>3714</v>
      </c>
      <c r="B3714" t="s">
        <v>1859</v>
      </c>
      <c r="C3714" t="s">
        <v>63</v>
      </c>
    </row>
    <row r="3715" spans="1:3" x14ac:dyDescent="0.25">
      <c r="A3715">
        <f>ROW()</f>
        <v>3715</v>
      </c>
      <c r="B3715" t="s">
        <v>1860</v>
      </c>
      <c r="C3715" t="s">
        <v>139</v>
      </c>
    </row>
    <row r="3716" spans="1:3" x14ac:dyDescent="0.25">
      <c r="A3716">
        <f>ROW()</f>
        <v>3716</v>
      </c>
      <c r="B3716" t="s">
        <v>1861</v>
      </c>
      <c r="C3716" t="s">
        <v>56</v>
      </c>
    </row>
    <row r="3717" spans="1:3" x14ac:dyDescent="0.25">
      <c r="A3717">
        <f>ROW()</f>
        <v>3717</v>
      </c>
      <c r="B3717" t="s">
        <v>1862</v>
      </c>
      <c r="C3717" t="s">
        <v>56</v>
      </c>
    </row>
    <row r="3718" spans="1:3" x14ac:dyDescent="0.25">
      <c r="A3718">
        <f>ROW()</f>
        <v>3718</v>
      </c>
      <c r="B3718" t="s">
        <v>1863</v>
      </c>
      <c r="C3718" t="s">
        <v>228</v>
      </c>
    </row>
    <row r="3719" spans="1:3" x14ac:dyDescent="0.25">
      <c r="A3719">
        <f>ROW()</f>
        <v>3719</v>
      </c>
      <c r="B3719" t="s">
        <v>1864</v>
      </c>
      <c r="C3719" t="s">
        <v>411</v>
      </c>
    </row>
    <row r="3720" spans="1:3" x14ac:dyDescent="0.25">
      <c r="A3720">
        <f>ROW()</f>
        <v>3720</v>
      </c>
      <c r="B3720" t="s">
        <v>1865</v>
      </c>
      <c r="C3720" t="s">
        <v>67</v>
      </c>
    </row>
    <row r="3721" spans="1:3" x14ac:dyDescent="0.25">
      <c r="A3721">
        <f>ROW()</f>
        <v>3721</v>
      </c>
      <c r="B3721" t="s">
        <v>1866</v>
      </c>
      <c r="C3721" t="s">
        <v>70</v>
      </c>
    </row>
    <row r="3722" spans="1:3" x14ac:dyDescent="0.25">
      <c r="A3722">
        <f>ROW()</f>
        <v>3722</v>
      </c>
      <c r="B3722" t="s">
        <v>1867</v>
      </c>
      <c r="C3722" t="s">
        <v>63</v>
      </c>
    </row>
    <row r="3723" spans="1:3" x14ac:dyDescent="0.25">
      <c r="A3723">
        <f>ROW()</f>
        <v>3723</v>
      </c>
      <c r="B3723" t="s">
        <v>1868</v>
      </c>
      <c r="C3723" t="s">
        <v>157</v>
      </c>
    </row>
    <row r="3724" spans="1:3" x14ac:dyDescent="0.25">
      <c r="A3724">
        <f>ROW()</f>
        <v>3724</v>
      </c>
      <c r="B3724" t="s">
        <v>1871</v>
      </c>
      <c r="C3724" t="s">
        <v>84</v>
      </c>
    </row>
    <row r="3725" spans="1:3" x14ac:dyDescent="0.25">
      <c r="A3725">
        <f>ROW()</f>
        <v>3725</v>
      </c>
      <c r="B3725" t="s">
        <v>1872</v>
      </c>
      <c r="C3725" t="s">
        <v>72</v>
      </c>
    </row>
    <row r="3726" spans="1:3" x14ac:dyDescent="0.25">
      <c r="A3726">
        <f>ROW()</f>
        <v>3726</v>
      </c>
      <c r="B3726" t="s">
        <v>1873</v>
      </c>
      <c r="C3726" t="s">
        <v>56</v>
      </c>
    </row>
    <row r="3727" spans="1:3" x14ac:dyDescent="0.25">
      <c r="A3727">
        <f>ROW()</f>
        <v>3727</v>
      </c>
      <c r="B3727" t="s">
        <v>1874</v>
      </c>
      <c r="C3727" t="s">
        <v>73</v>
      </c>
    </row>
    <row r="3728" spans="1:3" x14ac:dyDescent="0.25">
      <c r="A3728">
        <f>ROW()</f>
        <v>3728</v>
      </c>
      <c r="B3728" t="s">
        <v>1875</v>
      </c>
      <c r="C3728" t="s">
        <v>260</v>
      </c>
    </row>
    <row r="3729" spans="1:3" x14ac:dyDescent="0.25">
      <c r="A3729">
        <f>ROW()</f>
        <v>3729</v>
      </c>
      <c r="B3729" t="s">
        <v>1876</v>
      </c>
      <c r="C3729" t="s">
        <v>285</v>
      </c>
    </row>
    <row r="3730" spans="1:3" x14ac:dyDescent="0.25">
      <c r="A3730">
        <f>ROW()</f>
        <v>3730</v>
      </c>
      <c r="B3730" t="s">
        <v>1877</v>
      </c>
      <c r="C3730" t="s">
        <v>146</v>
      </c>
    </row>
    <row r="3731" spans="1:3" x14ac:dyDescent="0.25">
      <c r="A3731">
        <f>ROW()</f>
        <v>3731</v>
      </c>
      <c r="B3731" t="s">
        <v>1878</v>
      </c>
      <c r="C3731" t="s">
        <v>56</v>
      </c>
    </row>
    <row r="3732" spans="1:3" x14ac:dyDescent="0.25">
      <c r="A3732">
        <f>ROW()</f>
        <v>3732</v>
      </c>
      <c r="B3732" t="s">
        <v>1879</v>
      </c>
      <c r="C3732" t="s">
        <v>77</v>
      </c>
    </row>
    <row r="3733" spans="1:3" x14ac:dyDescent="0.25">
      <c r="A3733">
        <f>ROW()</f>
        <v>3733</v>
      </c>
      <c r="B3733" t="s">
        <v>1880</v>
      </c>
      <c r="C3733" t="s">
        <v>77</v>
      </c>
    </row>
    <row r="3734" spans="1:3" x14ac:dyDescent="0.25">
      <c r="A3734">
        <f>ROW()</f>
        <v>3734</v>
      </c>
      <c r="B3734" t="s">
        <v>1882</v>
      </c>
      <c r="C3734" t="s">
        <v>109</v>
      </c>
    </row>
    <row r="3735" spans="1:3" x14ac:dyDescent="0.25">
      <c r="A3735">
        <f>ROW()</f>
        <v>3735</v>
      </c>
      <c r="B3735" t="s">
        <v>1893</v>
      </c>
      <c r="C3735" t="s">
        <v>110</v>
      </c>
    </row>
    <row r="3736" spans="1:3" x14ac:dyDescent="0.25">
      <c r="A3736">
        <f>ROW()</f>
        <v>3736</v>
      </c>
      <c r="B3736" t="s">
        <v>1883</v>
      </c>
      <c r="C3736" t="s">
        <v>111</v>
      </c>
    </row>
    <row r="3737" spans="1:3" x14ac:dyDescent="0.25">
      <c r="A3737">
        <f>ROW()</f>
        <v>3737</v>
      </c>
      <c r="B3737" t="s">
        <v>1888</v>
      </c>
      <c r="C3737" t="s">
        <v>105</v>
      </c>
    </row>
    <row r="3738" spans="1:3" x14ac:dyDescent="0.25">
      <c r="A3738">
        <f>ROW()</f>
        <v>3738</v>
      </c>
      <c r="B3738" t="s">
        <v>1889</v>
      </c>
      <c r="C3738" t="s">
        <v>56</v>
      </c>
    </row>
    <row r="3739" spans="1:3" x14ac:dyDescent="0.25">
      <c r="A3739">
        <f>ROW()</f>
        <v>3739</v>
      </c>
      <c r="B3739" t="s">
        <v>1890</v>
      </c>
      <c r="C3739" t="s">
        <v>84</v>
      </c>
    </row>
    <row r="3740" spans="1:3" x14ac:dyDescent="0.25">
      <c r="A3740">
        <f>ROW()</f>
        <v>3740</v>
      </c>
      <c r="B3740" t="s">
        <v>1891</v>
      </c>
      <c r="C3740" t="s">
        <v>56</v>
      </c>
    </row>
    <row r="3741" spans="1:3" x14ac:dyDescent="0.25">
      <c r="A3741">
        <f>ROW()</f>
        <v>3741</v>
      </c>
      <c r="B3741" t="s">
        <v>1892</v>
      </c>
      <c r="C3741" t="s">
        <v>63</v>
      </c>
    </row>
    <row r="3742" spans="1:3" x14ac:dyDescent="0.25">
      <c r="A3742">
        <f>ROW()</f>
        <v>3742</v>
      </c>
      <c r="B3742" t="s">
        <v>1902</v>
      </c>
      <c r="C3742" t="s">
        <v>134</v>
      </c>
    </row>
    <row r="3743" spans="1:3" x14ac:dyDescent="0.25">
      <c r="A3743">
        <f>ROW()</f>
        <v>3743</v>
      </c>
      <c r="B3743" t="s">
        <v>1903</v>
      </c>
      <c r="C3743" t="s">
        <v>170</v>
      </c>
    </row>
    <row r="3744" spans="1:3" x14ac:dyDescent="0.25">
      <c r="A3744">
        <f>ROW()</f>
        <v>3744</v>
      </c>
      <c r="B3744" t="s">
        <v>1895</v>
      </c>
      <c r="C3744" t="s">
        <v>184</v>
      </c>
    </row>
    <row r="3745" spans="1:3" x14ac:dyDescent="0.25">
      <c r="A3745">
        <f>ROW()</f>
        <v>3745</v>
      </c>
      <c r="B3745" t="s">
        <v>1806</v>
      </c>
      <c r="C3745" t="s">
        <v>121</v>
      </c>
    </row>
    <row r="3746" spans="1:3" x14ac:dyDescent="0.25">
      <c r="A3746">
        <f>ROW()</f>
        <v>3746</v>
      </c>
      <c r="B3746" t="s">
        <v>2</v>
      </c>
      <c r="C3746" t="s">
        <v>2</v>
      </c>
    </row>
    <row r="3747" spans="1:3" x14ac:dyDescent="0.25">
      <c r="A3747">
        <f>ROW()</f>
        <v>3747</v>
      </c>
      <c r="B3747" t="s">
        <v>2</v>
      </c>
      <c r="C3747" t="s">
        <v>2</v>
      </c>
    </row>
    <row r="3748" spans="1:3" x14ac:dyDescent="0.25">
      <c r="A3748">
        <f>ROW()</f>
        <v>3748</v>
      </c>
      <c r="B3748" t="s">
        <v>413</v>
      </c>
      <c r="C3748" t="s">
        <v>2</v>
      </c>
    </row>
    <row r="3749" spans="1:3" x14ac:dyDescent="0.25">
      <c r="A3749">
        <f>ROW()</f>
        <v>3749</v>
      </c>
      <c r="B3749" t="s">
        <v>2</v>
      </c>
      <c r="C3749" t="s">
        <v>2</v>
      </c>
    </row>
    <row r="3750" spans="1:3" x14ac:dyDescent="0.25">
      <c r="A3750">
        <f>ROW()</f>
        <v>3750</v>
      </c>
      <c r="B3750" t="s">
        <v>3614</v>
      </c>
      <c r="C3750" t="s">
        <v>2</v>
      </c>
    </row>
    <row r="3751" spans="1:3" x14ac:dyDescent="0.25">
      <c r="A3751">
        <f>ROW()</f>
        <v>3751</v>
      </c>
      <c r="B3751" t="s">
        <v>52</v>
      </c>
      <c r="C3751" t="s">
        <v>2</v>
      </c>
    </row>
    <row r="3752" spans="1:3" x14ac:dyDescent="0.25">
      <c r="A3752">
        <f>ROW()</f>
        <v>3752</v>
      </c>
      <c r="B3752" t="s">
        <v>1843</v>
      </c>
      <c r="C3752" t="s">
        <v>414</v>
      </c>
    </row>
    <row r="3753" spans="1:3" x14ac:dyDescent="0.25">
      <c r="A3753">
        <f>ROW()</f>
        <v>3753</v>
      </c>
      <c r="B3753" t="s">
        <v>1844</v>
      </c>
      <c r="C3753" t="s">
        <v>55</v>
      </c>
    </row>
    <row r="3754" spans="1:3" x14ac:dyDescent="0.25">
      <c r="A3754">
        <f>ROW()</f>
        <v>3754</v>
      </c>
      <c r="B3754" t="s">
        <v>1845</v>
      </c>
      <c r="C3754" t="s">
        <v>81</v>
      </c>
    </row>
    <row r="3755" spans="1:3" x14ac:dyDescent="0.25">
      <c r="A3755">
        <f>ROW()</f>
        <v>3755</v>
      </c>
      <c r="B3755" t="s">
        <v>1846</v>
      </c>
      <c r="C3755" t="s">
        <v>174</v>
      </c>
    </row>
    <row r="3756" spans="1:3" x14ac:dyDescent="0.25">
      <c r="A3756">
        <f>ROW()</f>
        <v>3756</v>
      </c>
      <c r="B3756" t="s">
        <v>1847</v>
      </c>
      <c r="C3756" t="s">
        <v>415</v>
      </c>
    </row>
    <row r="3757" spans="1:3" x14ac:dyDescent="0.25">
      <c r="A3757">
        <f>ROW()</f>
        <v>3757</v>
      </c>
      <c r="B3757" t="s">
        <v>1850</v>
      </c>
      <c r="C3757" t="s">
        <v>61</v>
      </c>
    </row>
    <row r="3758" spans="1:3" x14ac:dyDescent="0.25">
      <c r="A3758">
        <f>ROW()</f>
        <v>3758</v>
      </c>
      <c r="B3758" t="s">
        <v>1851</v>
      </c>
      <c r="C3758" t="s">
        <v>56</v>
      </c>
    </row>
    <row r="3759" spans="1:3" x14ac:dyDescent="0.25">
      <c r="A3759">
        <f>ROW()</f>
        <v>3759</v>
      </c>
      <c r="B3759" t="s">
        <v>1852</v>
      </c>
      <c r="C3759" t="s">
        <v>56</v>
      </c>
    </row>
    <row r="3760" spans="1:3" x14ac:dyDescent="0.25">
      <c r="A3760">
        <f>ROW()</f>
        <v>3760</v>
      </c>
      <c r="B3760" t="s">
        <v>1853</v>
      </c>
      <c r="C3760" t="s">
        <v>56</v>
      </c>
    </row>
    <row r="3761" spans="1:3" x14ac:dyDescent="0.25">
      <c r="A3761">
        <f>ROW()</f>
        <v>3761</v>
      </c>
      <c r="B3761" t="s">
        <v>1854</v>
      </c>
      <c r="C3761" t="s">
        <v>184</v>
      </c>
    </row>
    <row r="3762" spans="1:3" x14ac:dyDescent="0.25">
      <c r="A3762">
        <f>ROW()</f>
        <v>3762</v>
      </c>
      <c r="B3762" t="s">
        <v>1856</v>
      </c>
      <c r="C3762" t="s">
        <v>64</v>
      </c>
    </row>
    <row r="3763" spans="1:3" x14ac:dyDescent="0.25">
      <c r="A3763">
        <f>ROW()</f>
        <v>3763</v>
      </c>
      <c r="B3763" t="s">
        <v>1857</v>
      </c>
      <c r="C3763" t="s">
        <v>65</v>
      </c>
    </row>
    <row r="3764" spans="1:3" x14ac:dyDescent="0.25">
      <c r="A3764">
        <f>ROW()</f>
        <v>3764</v>
      </c>
      <c r="B3764" t="s">
        <v>1858</v>
      </c>
      <c r="C3764" t="s">
        <v>56</v>
      </c>
    </row>
    <row r="3765" spans="1:3" x14ac:dyDescent="0.25">
      <c r="A3765">
        <f>ROW()</f>
        <v>3765</v>
      </c>
      <c r="B3765" t="s">
        <v>1859</v>
      </c>
      <c r="C3765" t="s">
        <v>93</v>
      </c>
    </row>
    <row r="3766" spans="1:3" x14ac:dyDescent="0.25">
      <c r="A3766">
        <f>ROW()</f>
        <v>3766</v>
      </c>
      <c r="B3766" t="s">
        <v>1860</v>
      </c>
      <c r="C3766" t="s">
        <v>56</v>
      </c>
    </row>
    <row r="3767" spans="1:3" x14ac:dyDescent="0.25">
      <c r="A3767">
        <f>ROW()</f>
        <v>3767</v>
      </c>
      <c r="B3767" t="s">
        <v>1865</v>
      </c>
      <c r="C3767" t="s">
        <v>56</v>
      </c>
    </row>
    <row r="3768" spans="1:3" x14ac:dyDescent="0.25">
      <c r="A3768">
        <f>ROW()</f>
        <v>3768</v>
      </c>
      <c r="B3768" t="s">
        <v>1866</v>
      </c>
      <c r="C3768" t="s">
        <v>56</v>
      </c>
    </row>
    <row r="3769" spans="1:3" x14ac:dyDescent="0.25">
      <c r="A3769">
        <f>ROW()</f>
        <v>3769</v>
      </c>
      <c r="B3769" t="s">
        <v>1868</v>
      </c>
      <c r="C3769" t="s">
        <v>176</v>
      </c>
    </row>
    <row r="3770" spans="1:3" x14ac:dyDescent="0.25">
      <c r="A3770">
        <f>ROW()</f>
        <v>3770</v>
      </c>
      <c r="B3770" t="s">
        <v>1904</v>
      </c>
      <c r="C3770" t="s">
        <v>93</v>
      </c>
    </row>
    <row r="3771" spans="1:3" x14ac:dyDescent="0.25">
      <c r="A3771">
        <f>ROW()</f>
        <v>3771</v>
      </c>
      <c r="B3771" t="s">
        <v>1869</v>
      </c>
      <c r="C3771" t="s">
        <v>71</v>
      </c>
    </row>
    <row r="3772" spans="1:3" x14ac:dyDescent="0.25">
      <c r="A3772">
        <f>ROW()</f>
        <v>3772</v>
      </c>
      <c r="B3772" t="s">
        <v>1870</v>
      </c>
      <c r="C3772" t="s">
        <v>71</v>
      </c>
    </row>
    <row r="3773" spans="1:3" x14ac:dyDescent="0.25">
      <c r="A3773">
        <f>ROW()</f>
        <v>3773</v>
      </c>
      <c r="B3773" t="s">
        <v>1871</v>
      </c>
      <c r="C3773" t="s">
        <v>56</v>
      </c>
    </row>
    <row r="3774" spans="1:3" x14ac:dyDescent="0.25">
      <c r="A3774">
        <f>ROW()</f>
        <v>3774</v>
      </c>
      <c r="B3774" t="s">
        <v>1872</v>
      </c>
      <c r="C3774" t="s">
        <v>177</v>
      </c>
    </row>
    <row r="3775" spans="1:3" x14ac:dyDescent="0.25">
      <c r="A3775">
        <f>ROW()</f>
        <v>3775</v>
      </c>
      <c r="B3775" t="s">
        <v>1873</v>
      </c>
      <c r="C3775" t="s">
        <v>67</v>
      </c>
    </row>
    <row r="3776" spans="1:3" x14ac:dyDescent="0.25">
      <c r="A3776">
        <f>ROW()</f>
        <v>3776</v>
      </c>
      <c r="B3776" t="s">
        <v>1875</v>
      </c>
      <c r="C3776" t="s">
        <v>108</v>
      </c>
    </row>
    <row r="3777" spans="1:3" x14ac:dyDescent="0.25">
      <c r="A3777">
        <f>ROW()</f>
        <v>3777</v>
      </c>
      <c r="B3777" t="s">
        <v>1876</v>
      </c>
      <c r="C3777" t="s">
        <v>133</v>
      </c>
    </row>
    <row r="3778" spans="1:3" x14ac:dyDescent="0.25">
      <c r="A3778">
        <f>ROW()</f>
        <v>3778</v>
      </c>
      <c r="B3778" t="s">
        <v>1877</v>
      </c>
      <c r="C3778" t="s">
        <v>63</v>
      </c>
    </row>
    <row r="3779" spans="1:3" x14ac:dyDescent="0.25">
      <c r="A3779">
        <f>ROW()</f>
        <v>3779</v>
      </c>
      <c r="B3779" t="s">
        <v>1879</v>
      </c>
      <c r="C3779" t="s">
        <v>76</v>
      </c>
    </row>
    <row r="3780" spans="1:3" x14ac:dyDescent="0.25">
      <c r="A3780">
        <f>ROW()</f>
        <v>3780</v>
      </c>
      <c r="B3780" t="s">
        <v>1881</v>
      </c>
      <c r="C3780" t="s">
        <v>56</v>
      </c>
    </row>
    <row r="3781" spans="1:3" x14ac:dyDescent="0.25">
      <c r="A3781">
        <f>ROW()</f>
        <v>3781</v>
      </c>
      <c r="B3781" t="s">
        <v>1882</v>
      </c>
      <c r="C3781" t="s">
        <v>145</v>
      </c>
    </row>
    <row r="3782" spans="1:3" x14ac:dyDescent="0.25">
      <c r="A3782">
        <f>ROW()</f>
        <v>3782</v>
      </c>
      <c r="B3782" t="s">
        <v>1893</v>
      </c>
      <c r="C3782" t="s">
        <v>81</v>
      </c>
    </row>
    <row r="3783" spans="1:3" x14ac:dyDescent="0.25">
      <c r="A3783">
        <f>ROW()</f>
        <v>3783</v>
      </c>
      <c r="B3783" t="s">
        <v>1899</v>
      </c>
      <c r="C3783" t="s">
        <v>71</v>
      </c>
    </row>
    <row r="3784" spans="1:3" x14ac:dyDescent="0.25">
      <c r="A3784">
        <f>ROW()</f>
        <v>3784</v>
      </c>
      <c r="B3784" t="s">
        <v>1883</v>
      </c>
      <c r="C3784" t="s">
        <v>94</v>
      </c>
    </row>
    <row r="3785" spans="1:3" x14ac:dyDescent="0.25">
      <c r="A3785">
        <f>ROW()</f>
        <v>3785</v>
      </c>
      <c r="B3785" t="s">
        <v>1884</v>
      </c>
      <c r="C3785" t="s">
        <v>112</v>
      </c>
    </row>
    <row r="3786" spans="1:3" x14ac:dyDescent="0.25">
      <c r="A3786">
        <f>ROW()</f>
        <v>3786</v>
      </c>
      <c r="B3786" t="s">
        <v>1888</v>
      </c>
      <c r="C3786" t="s">
        <v>84</v>
      </c>
    </row>
    <row r="3787" spans="1:3" x14ac:dyDescent="0.25">
      <c r="A3787">
        <f>ROW()</f>
        <v>3787</v>
      </c>
      <c r="B3787" t="s">
        <v>1889</v>
      </c>
      <c r="C3787" t="s">
        <v>74</v>
      </c>
    </row>
    <row r="3788" spans="1:3" x14ac:dyDescent="0.25">
      <c r="A3788">
        <f>ROW()</f>
        <v>3788</v>
      </c>
      <c r="B3788" t="s">
        <v>1890</v>
      </c>
      <c r="C3788" t="s">
        <v>84</v>
      </c>
    </row>
    <row r="3789" spans="1:3" x14ac:dyDescent="0.25">
      <c r="A3789">
        <f>ROW()</f>
        <v>3789</v>
      </c>
      <c r="B3789" t="s">
        <v>1891</v>
      </c>
      <c r="C3789" t="s">
        <v>74</v>
      </c>
    </row>
    <row r="3790" spans="1:3" x14ac:dyDescent="0.25">
      <c r="A3790">
        <f>ROW()</f>
        <v>3790</v>
      </c>
      <c r="B3790" t="s">
        <v>1892</v>
      </c>
      <c r="C3790" t="s">
        <v>84</v>
      </c>
    </row>
    <row r="3791" spans="1:3" x14ac:dyDescent="0.25">
      <c r="A3791">
        <f>ROW()</f>
        <v>3791</v>
      </c>
      <c r="B3791" t="s">
        <v>1806</v>
      </c>
      <c r="C3791" t="s">
        <v>121</v>
      </c>
    </row>
    <row r="3792" spans="1:3" x14ac:dyDescent="0.25">
      <c r="A3792">
        <f>ROW()</f>
        <v>3792</v>
      </c>
      <c r="B3792" t="s">
        <v>2</v>
      </c>
      <c r="C3792" t="s">
        <v>2</v>
      </c>
    </row>
    <row r="3793" spans="1:3" x14ac:dyDescent="0.25">
      <c r="A3793">
        <f>ROW()</f>
        <v>3793</v>
      </c>
      <c r="B3793" t="s">
        <v>2</v>
      </c>
      <c r="C3793" t="s">
        <v>2</v>
      </c>
    </row>
    <row r="3794" spans="1:3" x14ac:dyDescent="0.25">
      <c r="A3794">
        <f>ROW()</f>
        <v>3794</v>
      </c>
      <c r="B3794" t="s">
        <v>416</v>
      </c>
      <c r="C3794" t="s">
        <v>2</v>
      </c>
    </row>
    <row r="3795" spans="1:3" x14ac:dyDescent="0.25">
      <c r="A3795">
        <f>ROW()</f>
        <v>3795</v>
      </c>
      <c r="B3795" t="s">
        <v>2</v>
      </c>
      <c r="C3795" t="s">
        <v>2</v>
      </c>
    </row>
    <row r="3796" spans="1:3" x14ac:dyDescent="0.25">
      <c r="A3796">
        <f>ROW()</f>
        <v>3796</v>
      </c>
      <c r="B3796" t="s">
        <v>3615</v>
      </c>
      <c r="C3796" t="s">
        <v>2</v>
      </c>
    </row>
    <row r="3797" spans="1:3" x14ac:dyDescent="0.25">
      <c r="A3797">
        <f>ROW()</f>
        <v>3797</v>
      </c>
      <c r="B3797" t="s">
        <v>52</v>
      </c>
      <c r="C3797" t="s">
        <v>2</v>
      </c>
    </row>
    <row r="3798" spans="1:3" x14ac:dyDescent="0.25">
      <c r="A3798">
        <f>ROW()</f>
        <v>3798</v>
      </c>
      <c r="B3798" t="s">
        <v>1843</v>
      </c>
      <c r="C3798" t="s">
        <v>417</v>
      </c>
    </row>
    <row r="3799" spans="1:3" x14ac:dyDescent="0.25">
      <c r="A3799">
        <f>ROW()</f>
        <v>3799</v>
      </c>
      <c r="B3799" t="s">
        <v>1844</v>
      </c>
      <c r="C3799" t="s">
        <v>55</v>
      </c>
    </row>
    <row r="3800" spans="1:3" x14ac:dyDescent="0.25">
      <c r="A3800">
        <f>ROW()</f>
        <v>3800</v>
      </c>
      <c r="B3800" t="s">
        <v>1845</v>
      </c>
      <c r="C3800" t="s">
        <v>76</v>
      </c>
    </row>
    <row r="3801" spans="1:3" x14ac:dyDescent="0.25">
      <c r="A3801">
        <f>ROW()</f>
        <v>3801</v>
      </c>
      <c r="B3801" t="s">
        <v>1846</v>
      </c>
      <c r="C3801" t="s">
        <v>276</v>
      </c>
    </row>
    <row r="3802" spans="1:3" x14ac:dyDescent="0.25">
      <c r="A3802">
        <f>ROW()</f>
        <v>3802</v>
      </c>
      <c r="B3802" t="s">
        <v>1847</v>
      </c>
      <c r="C3802" t="s">
        <v>418</v>
      </c>
    </row>
    <row r="3803" spans="1:3" x14ac:dyDescent="0.25">
      <c r="A3803">
        <f>ROW()</f>
        <v>3803</v>
      </c>
      <c r="B3803" t="s">
        <v>1850</v>
      </c>
      <c r="C3803" t="s">
        <v>102</v>
      </c>
    </row>
    <row r="3804" spans="1:3" x14ac:dyDescent="0.25">
      <c r="A3804">
        <f>ROW()</f>
        <v>3804</v>
      </c>
      <c r="B3804" t="s">
        <v>1851</v>
      </c>
      <c r="C3804" t="s">
        <v>56</v>
      </c>
    </row>
    <row r="3805" spans="1:3" x14ac:dyDescent="0.25">
      <c r="A3805">
        <f>ROW()</f>
        <v>3805</v>
      </c>
      <c r="B3805" t="s">
        <v>1852</v>
      </c>
      <c r="C3805" t="s">
        <v>56</v>
      </c>
    </row>
    <row r="3806" spans="1:3" x14ac:dyDescent="0.25">
      <c r="A3806">
        <f>ROW()</f>
        <v>3806</v>
      </c>
      <c r="B3806" t="s">
        <v>1853</v>
      </c>
      <c r="C3806" t="s">
        <v>56</v>
      </c>
    </row>
    <row r="3807" spans="1:3" x14ac:dyDescent="0.25">
      <c r="A3807">
        <f>ROW()</f>
        <v>3807</v>
      </c>
      <c r="B3807" t="s">
        <v>1854</v>
      </c>
      <c r="C3807" t="s">
        <v>341</v>
      </c>
    </row>
    <row r="3808" spans="1:3" x14ac:dyDescent="0.25">
      <c r="A3808">
        <f>ROW()</f>
        <v>3808</v>
      </c>
      <c r="B3808" t="s">
        <v>1856</v>
      </c>
      <c r="C3808" t="s">
        <v>64</v>
      </c>
    </row>
    <row r="3809" spans="1:3" x14ac:dyDescent="0.25">
      <c r="A3809">
        <f>ROW()</f>
        <v>3809</v>
      </c>
      <c r="B3809" t="s">
        <v>1857</v>
      </c>
      <c r="C3809" t="s">
        <v>65</v>
      </c>
    </row>
    <row r="3810" spans="1:3" x14ac:dyDescent="0.25">
      <c r="A3810">
        <f>ROW()</f>
        <v>3810</v>
      </c>
      <c r="B3810" t="s">
        <v>1858</v>
      </c>
      <c r="C3810" t="s">
        <v>55</v>
      </c>
    </row>
    <row r="3811" spans="1:3" x14ac:dyDescent="0.25">
      <c r="A3811">
        <f>ROW()</f>
        <v>3811</v>
      </c>
      <c r="B3811" t="s">
        <v>1859</v>
      </c>
      <c r="C3811" t="s">
        <v>56</v>
      </c>
    </row>
    <row r="3812" spans="1:3" x14ac:dyDescent="0.25">
      <c r="A3812">
        <f>ROW()</f>
        <v>3812</v>
      </c>
      <c r="B3812" t="s">
        <v>1860</v>
      </c>
      <c r="C3812" t="s">
        <v>105</v>
      </c>
    </row>
    <row r="3813" spans="1:3" x14ac:dyDescent="0.25">
      <c r="A3813">
        <f>ROW()</f>
        <v>3813</v>
      </c>
      <c r="B3813" t="s">
        <v>1865</v>
      </c>
      <c r="C3813" t="s">
        <v>121</v>
      </c>
    </row>
    <row r="3814" spans="1:3" x14ac:dyDescent="0.25">
      <c r="A3814">
        <f>ROW()</f>
        <v>3814</v>
      </c>
      <c r="B3814" t="s">
        <v>1930</v>
      </c>
      <c r="C3814" t="s">
        <v>121</v>
      </c>
    </row>
    <row r="3815" spans="1:3" x14ac:dyDescent="0.25">
      <c r="A3815">
        <f>ROW()</f>
        <v>3815</v>
      </c>
      <c r="B3815" t="s">
        <v>1866</v>
      </c>
      <c r="C3815" t="s">
        <v>56</v>
      </c>
    </row>
    <row r="3816" spans="1:3" x14ac:dyDescent="0.25">
      <c r="A3816">
        <f>ROW()</f>
        <v>3816</v>
      </c>
      <c r="B3816" t="s">
        <v>1867</v>
      </c>
      <c r="C3816" t="s">
        <v>56</v>
      </c>
    </row>
    <row r="3817" spans="1:3" x14ac:dyDescent="0.25">
      <c r="A3817">
        <f>ROW()</f>
        <v>3817</v>
      </c>
      <c r="B3817" t="s">
        <v>1868</v>
      </c>
      <c r="C3817" t="s">
        <v>176</v>
      </c>
    </row>
    <row r="3818" spans="1:3" x14ac:dyDescent="0.25">
      <c r="A3818">
        <f>ROW()</f>
        <v>3818</v>
      </c>
      <c r="B3818" t="s">
        <v>1904</v>
      </c>
      <c r="C3818" t="s">
        <v>107</v>
      </c>
    </row>
    <row r="3819" spans="1:3" x14ac:dyDescent="0.25">
      <c r="A3819">
        <f>ROW()</f>
        <v>3819</v>
      </c>
      <c r="B3819" t="s">
        <v>1869</v>
      </c>
      <c r="C3819" t="s">
        <v>176</v>
      </c>
    </row>
    <row r="3820" spans="1:3" x14ac:dyDescent="0.25">
      <c r="A3820">
        <f>ROW()</f>
        <v>3820</v>
      </c>
      <c r="B3820" t="s">
        <v>1870</v>
      </c>
      <c r="C3820" t="s">
        <v>176</v>
      </c>
    </row>
    <row r="3821" spans="1:3" x14ac:dyDescent="0.25">
      <c r="A3821">
        <f>ROW()</f>
        <v>3821</v>
      </c>
      <c r="B3821" t="s">
        <v>1871</v>
      </c>
      <c r="C3821" t="s">
        <v>56</v>
      </c>
    </row>
    <row r="3822" spans="1:3" x14ac:dyDescent="0.25">
      <c r="A3822">
        <f>ROW()</f>
        <v>3822</v>
      </c>
      <c r="B3822" t="s">
        <v>1872</v>
      </c>
      <c r="C3822" t="s">
        <v>186</v>
      </c>
    </row>
    <row r="3823" spans="1:3" x14ac:dyDescent="0.25">
      <c r="A3823">
        <f>ROW()</f>
        <v>3823</v>
      </c>
      <c r="B3823" t="s">
        <v>1873</v>
      </c>
      <c r="C3823" t="s">
        <v>84</v>
      </c>
    </row>
    <row r="3824" spans="1:3" x14ac:dyDescent="0.25">
      <c r="A3824">
        <f>ROW()</f>
        <v>3824</v>
      </c>
      <c r="B3824" t="s">
        <v>1875</v>
      </c>
      <c r="C3824" t="s">
        <v>133</v>
      </c>
    </row>
    <row r="3825" spans="1:3" x14ac:dyDescent="0.25">
      <c r="A3825">
        <f>ROW()</f>
        <v>3825</v>
      </c>
      <c r="B3825" t="s">
        <v>1876</v>
      </c>
      <c r="C3825" t="s">
        <v>158</v>
      </c>
    </row>
    <row r="3826" spans="1:3" x14ac:dyDescent="0.25">
      <c r="A3826">
        <f>ROW()</f>
        <v>3826</v>
      </c>
      <c r="B3826" t="s">
        <v>1877</v>
      </c>
      <c r="C3826" t="s">
        <v>55</v>
      </c>
    </row>
    <row r="3827" spans="1:3" x14ac:dyDescent="0.25">
      <c r="A3827">
        <f>ROW()</f>
        <v>3827</v>
      </c>
      <c r="B3827" t="s">
        <v>1879</v>
      </c>
      <c r="C3827" t="s">
        <v>133</v>
      </c>
    </row>
    <row r="3828" spans="1:3" x14ac:dyDescent="0.25">
      <c r="A3828">
        <f>ROW()</f>
        <v>3828</v>
      </c>
      <c r="B3828" t="s">
        <v>1881</v>
      </c>
      <c r="C3828" t="s">
        <v>56</v>
      </c>
    </row>
    <row r="3829" spans="1:3" x14ac:dyDescent="0.25">
      <c r="A3829">
        <f>ROW()</f>
        <v>3829</v>
      </c>
      <c r="B3829" t="s">
        <v>1882</v>
      </c>
      <c r="C3829" t="s">
        <v>240</v>
      </c>
    </row>
    <row r="3830" spans="1:3" x14ac:dyDescent="0.25">
      <c r="A3830">
        <f>ROW()</f>
        <v>3830</v>
      </c>
      <c r="B3830" t="s">
        <v>1893</v>
      </c>
      <c r="C3830" t="s">
        <v>228</v>
      </c>
    </row>
    <row r="3831" spans="1:3" x14ac:dyDescent="0.25">
      <c r="A3831">
        <f>ROW()</f>
        <v>3831</v>
      </c>
      <c r="B3831" t="s">
        <v>1883</v>
      </c>
      <c r="C3831" t="s">
        <v>111</v>
      </c>
    </row>
    <row r="3832" spans="1:3" x14ac:dyDescent="0.25">
      <c r="A3832">
        <f>ROW()</f>
        <v>3832</v>
      </c>
      <c r="B3832" t="s">
        <v>1884</v>
      </c>
      <c r="C3832" t="s">
        <v>66</v>
      </c>
    </row>
    <row r="3833" spans="1:3" x14ac:dyDescent="0.25">
      <c r="A3833">
        <f>ROW()</f>
        <v>3833</v>
      </c>
      <c r="B3833" t="s">
        <v>1888</v>
      </c>
      <c r="C3833" t="s">
        <v>84</v>
      </c>
    </row>
    <row r="3834" spans="1:3" x14ac:dyDescent="0.25">
      <c r="A3834">
        <f>ROW()</f>
        <v>3834</v>
      </c>
      <c r="B3834" t="s">
        <v>1889</v>
      </c>
      <c r="C3834" t="s">
        <v>63</v>
      </c>
    </row>
    <row r="3835" spans="1:3" x14ac:dyDescent="0.25">
      <c r="A3835">
        <f>ROW()</f>
        <v>3835</v>
      </c>
      <c r="B3835" t="s">
        <v>1890</v>
      </c>
      <c r="C3835" t="s">
        <v>74</v>
      </c>
    </row>
    <row r="3836" spans="1:3" x14ac:dyDescent="0.25">
      <c r="A3836">
        <f>ROW()</f>
        <v>3836</v>
      </c>
      <c r="B3836" t="s">
        <v>1891</v>
      </c>
      <c r="C3836" t="s">
        <v>63</v>
      </c>
    </row>
    <row r="3837" spans="1:3" x14ac:dyDescent="0.25">
      <c r="A3837">
        <f>ROW()</f>
        <v>3837</v>
      </c>
      <c r="B3837" t="s">
        <v>1892</v>
      </c>
      <c r="C3837" t="s">
        <v>84</v>
      </c>
    </row>
    <row r="3838" spans="1:3" x14ac:dyDescent="0.25">
      <c r="A3838">
        <f>ROW()</f>
        <v>3838</v>
      </c>
      <c r="B3838" t="s">
        <v>1806</v>
      </c>
      <c r="C3838" t="s">
        <v>121</v>
      </c>
    </row>
    <row r="3839" spans="1:3" x14ac:dyDescent="0.25">
      <c r="A3839">
        <f>ROW()</f>
        <v>3839</v>
      </c>
      <c r="B3839" t="s">
        <v>2</v>
      </c>
      <c r="C3839" t="s">
        <v>2</v>
      </c>
    </row>
    <row r="3840" spans="1:3" x14ac:dyDescent="0.25">
      <c r="A3840">
        <f>ROW()</f>
        <v>3840</v>
      </c>
      <c r="B3840" t="s">
        <v>2</v>
      </c>
      <c r="C3840" t="s">
        <v>2</v>
      </c>
    </row>
    <row r="3841" spans="1:3" x14ac:dyDescent="0.25">
      <c r="A3841">
        <f>ROW()</f>
        <v>3841</v>
      </c>
      <c r="B3841" t="s">
        <v>419</v>
      </c>
      <c r="C3841" t="s">
        <v>2</v>
      </c>
    </row>
    <row r="3842" spans="1:3" x14ac:dyDescent="0.25">
      <c r="A3842">
        <f>ROW()</f>
        <v>3842</v>
      </c>
      <c r="B3842" t="s">
        <v>2</v>
      </c>
      <c r="C3842" t="s">
        <v>2</v>
      </c>
    </row>
    <row r="3843" spans="1:3" x14ac:dyDescent="0.25">
      <c r="A3843">
        <f>ROW()</f>
        <v>3843</v>
      </c>
      <c r="B3843" t="s">
        <v>3616</v>
      </c>
      <c r="C3843" t="s">
        <v>2</v>
      </c>
    </row>
    <row r="3844" spans="1:3" x14ac:dyDescent="0.25">
      <c r="A3844">
        <f>ROW()</f>
        <v>3844</v>
      </c>
      <c r="B3844" t="s">
        <v>52</v>
      </c>
      <c r="C3844" t="s">
        <v>2</v>
      </c>
    </row>
    <row r="3845" spans="1:3" x14ac:dyDescent="0.25">
      <c r="A3845">
        <f>ROW()</f>
        <v>3845</v>
      </c>
      <c r="B3845" t="s">
        <v>1843</v>
      </c>
      <c r="C3845" t="s">
        <v>420</v>
      </c>
    </row>
    <row r="3846" spans="1:3" x14ac:dyDescent="0.25">
      <c r="A3846">
        <f>ROW()</f>
        <v>3846</v>
      </c>
      <c r="B3846" t="s">
        <v>1844</v>
      </c>
      <c r="C3846" t="s">
        <v>55</v>
      </c>
    </row>
    <row r="3847" spans="1:3" x14ac:dyDescent="0.25">
      <c r="A3847">
        <f>ROW()</f>
        <v>3847</v>
      </c>
      <c r="B3847" t="s">
        <v>1845</v>
      </c>
      <c r="C3847" t="s">
        <v>189</v>
      </c>
    </row>
    <row r="3848" spans="1:3" x14ac:dyDescent="0.25">
      <c r="A3848">
        <f>ROW()</f>
        <v>3848</v>
      </c>
      <c r="B3848" t="s">
        <v>1846</v>
      </c>
      <c r="C3848" t="s">
        <v>421</v>
      </c>
    </row>
    <row r="3849" spans="1:3" x14ac:dyDescent="0.25">
      <c r="A3849">
        <f>ROW()</f>
        <v>3849</v>
      </c>
      <c r="B3849" t="s">
        <v>1847</v>
      </c>
      <c r="C3849" t="s">
        <v>422</v>
      </c>
    </row>
    <row r="3850" spans="1:3" x14ac:dyDescent="0.25">
      <c r="A3850">
        <f>ROW()</f>
        <v>3850</v>
      </c>
      <c r="B3850" t="s">
        <v>1850</v>
      </c>
      <c r="C3850" t="s">
        <v>61</v>
      </c>
    </row>
    <row r="3851" spans="1:3" x14ac:dyDescent="0.25">
      <c r="A3851">
        <f>ROW()</f>
        <v>3851</v>
      </c>
      <c r="B3851" t="s">
        <v>1851</v>
      </c>
      <c r="C3851" t="s">
        <v>56</v>
      </c>
    </row>
    <row r="3852" spans="1:3" x14ac:dyDescent="0.25">
      <c r="A3852">
        <f>ROW()</f>
        <v>3852</v>
      </c>
      <c r="B3852" t="s">
        <v>1853</v>
      </c>
      <c r="C3852" t="s">
        <v>56</v>
      </c>
    </row>
    <row r="3853" spans="1:3" x14ac:dyDescent="0.25">
      <c r="A3853">
        <f>ROW()</f>
        <v>3853</v>
      </c>
      <c r="B3853" t="s">
        <v>1854</v>
      </c>
      <c r="C3853" t="s">
        <v>62</v>
      </c>
    </row>
    <row r="3854" spans="1:3" x14ac:dyDescent="0.25">
      <c r="A3854">
        <f>ROW()</f>
        <v>3854</v>
      </c>
      <c r="B3854" t="s">
        <v>1855</v>
      </c>
      <c r="C3854" t="s">
        <v>65</v>
      </c>
    </row>
    <row r="3855" spans="1:3" x14ac:dyDescent="0.25">
      <c r="A3855">
        <f>ROW()</f>
        <v>3855</v>
      </c>
      <c r="B3855" t="s">
        <v>1856</v>
      </c>
      <c r="C3855" t="s">
        <v>64</v>
      </c>
    </row>
    <row r="3856" spans="1:3" x14ac:dyDescent="0.25">
      <c r="A3856">
        <f>ROW()</f>
        <v>3856</v>
      </c>
      <c r="B3856" t="s">
        <v>1857</v>
      </c>
      <c r="C3856" t="s">
        <v>65</v>
      </c>
    </row>
    <row r="3857" spans="1:3" x14ac:dyDescent="0.25">
      <c r="A3857">
        <f>ROW()</f>
        <v>3857</v>
      </c>
      <c r="B3857" t="s">
        <v>1858</v>
      </c>
      <c r="C3857" t="s">
        <v>55</v>
      </c>
    </row>
    <row r="3858" spans="1:3" x14ac:dyDescent="0.25">
      <c r="A3858">
        <f>ROW()</f>
        <v>3858</v>
      </c>
      <c r="B3858" t="s">
        <v>1896</v>
      </c>
      <c r="C3858" t="s">
        <v>56</v>
      </c>
    </row>
    <row r="3859" spans="1:3" x14ac:dyDescent="0.25">
      <c r="A3859">
        <f>ROW()</f>
        <v>3859</v>
      </c>
      <c r="B3859" t="s">
        <v>1859</v>
      </c>
      <c r="C3859" t="s">
        <v>210</v>
      </c>
    </row>
    <row r="3860" spans="1:3" x14ac:dyDescent="0.25">
      <c r="A3860">
        <f>ROW()</f>
        <v>3860</v>
      </c>
      <c r="B3860" t="s">
        <v>1860</v>
      </c>
      <c r="C3860" t="s">
        <v>84</v>
      </c>
    </row>
    <row r="3861" spans="1:3" x14ac:dyDescent="0.25">
      <c r="A3861">
        <f>ROW()</f>
        <v>3861</v>
      </c>
      <c r="B3861" t="s">
        <v>1865</v>
      </c>
      <c r="C3861" t="s">
        <v>55</v>
      </c>
    </row>
    <row r="3862" spans="1:3" x14ac:dyDescent="0.25">
      <c r="A3862">
        <f>ROW()</f>
        <v>3862</v>
      </c>
      <c r="B3862" t="s">
        <v>1904</v>
      </c>
      <c r="C3862" t="s">
        <v>107</v>
      </c>
    </row>
    <row r="3863" spans="1:3" x14ac:dyDescent="0.25">
      <c r="A3863">
        <f>ROW()</f>
        <v>3863</v>
      </c>
      <c r="B3863" t="s">
        <v>1866</v>
      </c>
      <c r="C3863" t="s">
        <v>55</v>
      </c>
    </row>
    <row r="3864" spans="1:3" x14ac:dyDescent="0.25">
      <c r="A3864">
        <f>ROW()</f>
        <v>3864</v>
      </c>
      <c r="B3864" t="s">
        <v>1867</v>
      </c>
      <c r="C3864" t="s">
        <v>56</v>
      </c>
    </row>
    <row r="3865" spans="1:3" x14ac:dyDescent="0.25">
      <c r="A3865">
        <f>ROW()</f>
        <v>3865</v>
      </c>
      <c r="B3865" t="s">
        <v>1868</v>
      </c>
      <c r="C3865" t="s">
        <v>196</v>
      </c>
    </row>
    <row r="3866" spans="1:3" x14ac:dyDescent="0.25">
      <c r="A3866">
        <f>ROW()</f>
        <v>3866</v>
      </c>
      <c r="B3866" t="s">
        <v>1869</v>
      </c>
      <c r="C3866" t="s">
        <v>176</v>
      </c>
    </row>
    <row r="3867" spans="1:3" x14ac:dyDescent="0.25">
      <c r="A3867">
        <f>ROW()</f>
        <v>3867</v>
      </c>
      <c r="B3867" t="s">
        <v>1870</v>
      </c>
      <c r="C3867" t="s">
        <v>71</v>
      </c>
    </row>
    <row r="3868" spans="1:3" x14ac:dyDescent="0.25">
      <c r="A3868">
        <f>ROW()</f>
        <v>3868</v>
      </c>
      <c r="B3868" t="s">
        <v>1871</v>
      </c>
      <c r="C3868" t="s">
        <v>56</v>
      </c>
    </row>
    <row r="3869" spans="1:3" x14ac:dyDescent="0.25">
      <c r="A3869">
        <f>ROW()</f>
        <v>3869</v>
      </c>
      <c r="B3869" t="s">
        <v>1905</v>
      </c>
      <c r="C3869" t="s">
        <v>56</v>
      </c>
    </row>
    <row r="3870" spans="1:3" x14ac:dyDescent="0.25">
      <c r="A3870">
        <f>ROW()</f>
        <v>3870</v>
      </c>
      <c r="B3870" t="s">
        <v>1872</v>
      </c>
      <c r="C3870" t="s">
        <v>197</v>
      </c>
    </row>
    <row r="3871" spans="1:3" x14ac:dyDescent="0.25">
      <c r="A3871">
        <f>ROW()</f>
        <v>3871</v>
      </c>
      <c r="B3871" t="s">
        <v>1906</v>
      </c>
      <c r="C3871" t="s">
        <v>187</v>
      </c>
    </row>
    <row r="3872" spans="1:3" x14ac:dyDescent="0.25">
      <c r="A3872">
        <f>ROW()</f>
        <v>3872</v>
      </c>
      <c r="B3872" t="s">
        <v>1916</v>
      </c>
      <c r="C3872" t="s">
        <v>56</v>
      </c>
    </row>
    <row r="3873" spans="1:3" x14ac:dyDescent="0.25">
      <c r="A3873">
        <f>ROW()</f>
        <v>3873</v>
      </c>
      <c r="B3873" t="s">
        <v>1873</v>
      </c>
      <c r="C3873" t="s">
        <v>70</v>
      </c>
    </row>
    <row r="3874" spans="1:3" x14ac:dyDescent="0.25">
      <c r="A3874">
        <f>ROW()</f>
        <v>3874</v>
      </c>
      <c r="B3874" t="s">
        <v>1907</v>
      </c>
      <c r="C3874" t="s">
        <v>66</v>
      </c>
    </row>
    <row r="3875" spans="1:3" x14ac:dyDescent="0.25">
      <c r="A3875">
        <f>ROW()</f>
        <v>3875</v>
      </c>
      <c r="B3875" t="s">
        <v>1875</v>
      </c>
      <c r="C3875" t="s">
        <v>133</v>
      </c>
    </row>
    <row r="3876" spans="1:3" x14ac:dyDescent="0.25">
      <c r="A3876">
        <f>ROW()</f>
        <v>3876</v>
      </c>
      <c r="B3876" t="s">
        <v>1876</v>
      </c>
      <c r="C3876" t="s">
        <v>158</v>
      </c>
    </row>
    <row r="3877" spans="1:3" x14ac:dyDescent="0.25">
      <c r="A3877">
        <f>ROW()</f>
        <v>3877</v>
      </c>
      <c r="B3877" t="s">
        <v>1903</v>
      </c>
      <c r="C3877" t="s">
        <v>198</v>
      </c>
    </row>
    <row r="3878" spans="1:3" x14ac:dyDescent="0.25">
      <c r="A3878">
        <f>ROW()</f>
        <v>3878</v>
      </c>
      <c r="B3878" t="s">
        <v>1877</v>
      </c>
      <c r="C3878" t="s">
        <v>93</v>
      </c>
    </row>
    <row r="3879" spans="1:3" x14ac:dyDescent="0.25">
      <c r="A3879">
        <f>ROW()</f>
        <v>3879</v>
      </c>
      <c r="B3879" t="s">
        <v>1879</v>
      </c>
      <c r="C3879" t="s">
        <v>133</v>
      </c>
    </row>
    <row r="3880" spans="1:3" x14ac:dyDescent="0.25">
      <c r="A3880">
        <f>ROW()</f>
        <v>3880</v>
      </c>
      <c r="B3880" t="s">
        <v>1881</v>
      </c>
      <c r="C3880" t="s">
        <v>56</v>
      </c>
    </row>
    <row r="3881" spans="1:3" x14ac:dyDescent="0.25">
      <c r="A3881">
        <f>ROW()</f>
        <v>3881</v>
      </c>
      <c r="B3881" t="s">
        <v>1882</v>
      </c>
      <c r="C3881" t="s">
        <v>199</v>
      </c>
    </row>
    <row r="3882" spans="1:3" x14ac:dyDescent="0.25">
      <c r="A3882">
        <f>ROW()</f>
        <v>3882</v>
      </c>
      <c r="B3882" t="s">
        <v>1893</v>
      </c>
      <c r="C3882" t="s">
        <v>112</v>
      </c>
    </row>
    <row r="3883" spans="1:3" x14ac:dyDescent="0.25">
      <c r="A3883">
        <f>ROW()</f>
        <v>3883</v>
      </c>
      <c r="B3883" t="s">
        <v>1914</v>
      </c>
      <c r="C3883" t="s">
        <v>200</v>
      </c>
    </row>
    <row r="3884" spans="1:3" x14ac:dyDescent="0.25">
      <c r="A3884">
        <f>ROW()</f>
        <v>3884</v>
      </c>
      <c r="B3884" t="s">
        <v>1909</v>
      </c>
      <c r="C3884" t="s">
        <v>133</v>
      </c>
    </row>
    <row r="3885" spans="1:3" x14ac:dyDescent="0.25">
      <c r="A3885">
        <f>ROW()</f>
        <v>3885</v>
      </c>
      <c r="B3885" t="s">
        <v>1910</v>
      </c>
      <c r="C3885" t="s">
        <v>158</v>
      </c>
    </row>
    <row r="3886" spans="1:3" x14ac:dyDescent="0.25">
      <c r="A3886">
        <f>ROW()</f>
        <v>3886</v>
      </c>
      <c r="B3886" t="s">
        <v>1911</v>
      </c>
      <c r="C3886" t="s">
        <v>121</v>
      </c>
    </row>
    <row r="3887" spans="1:3" x14ac:dyDescent="0.25">
      <c r="A3887">
        <f>ROW()</f>
        <v>3887</v>
      </c>
      <c r="B3887" t="s">
        <v>1912</v>
      </c>
      <c r="C3887" t="s">
        <v>108</v>
      </c>
    </row>
    <row r="3888" spans="1:3" x14ac:dyDescent="0.25">
      <c r="A3888">
        <f>ROW()</f>
        <v>3888</v>
      </c>
      <c r="B3888" t="s">
        <v>1917</v>
      </c>
      <c r="C3888" t="s">
        <v>56</v>
      </c>
    </row>
    <row r="3889" spans="1:3" x14ac:dyDescent="0.25">
      <c r="A3889">
        <f>ROW()</f>
        <v>3889</v>
      </c>
      <c r="B3889" t="s">
        <v>1913</v>
      </c>
      <c r="C3889" t="s">
        <v>199</v>
      </c>
    </row>
    <row r="3890" spans="1:3" x14ac:dyDescent="0.25">
      <c r="A3890">
        <f>ROW()</f>
        <v>3890</v>
      </c>
      <c r="B3890" t="s">
        <v>1883</v>
      </c>
      <c r="C3890" t="s">
        <v>159</v>
      </c>
    </row>
    <row r="3891" spans="1:3" x14ac:dyDescent="0.25">
      <c r="A3891">
        <f>ROW()</f>
        <v>3891</v>
      </c>
      <c r="B3891" t="s">
        <v>1915</v>
      </c>
      <c r="C3891" t="s">
        <v>79</v>
      </c>
    </row>
    <row r="3892" spans="1:3" x14ac:dyDescent="0.25">
      <c r="A3892">
        <f>ROW()</f>
        <v>3892</v>
      </c>
      <c r="B3892" t="s">
        <v>1884</v>
      </c>
      <c r="C3892" t="s">
        <v>117</v>
      </c>
    </row>
    <row r="3893" spans="1:3" x14ac:dyDescent="0.25">
      <c r="A3893">
        <f>ROW()</f>
        <v>3893</v>
      </c>
      <c r="B3893" t="s">
        <v>1888</v>
      </c>
      <c r="C3893" t="s">
        <v>74</v>
      </c>
    </row>
    <row r="3894" spans="1:3" x14ac:dyDescent="0.25">
      <c r="A3894">
        <f>ROW()</f>
        <v>3894</v>
      </c>
      <c r="B3894" t="s">
        <v>1889</v>
      </c>
      <c r="C3894" t="s">
        <v>63</v>
      </c>
    </row>
    <row r="3895" spans="1:3" x14ac:dyDescent="0.25">
      <c r="A3895">
        <f>ROW()</f>
        <v>3895</v>
      </c>
      <c r="B3895" t="s">
        <v>1890</v>
      </c>
      <c r="C3895" t="s">
        <v>74</v>
      </c>
    </row>
    <row r="3896" spans="1:3" x14ac:dyDescent="0.25">
      <c r="A3896">
        <f>ROW()</f>
        <v>3896</v>
      </c>
      <c r="B3896" t="s">
        <v>1891</v>
      </c>
      <c r="C3896" t="s">
        <v>63</v>
      </c>
    </row>
    <row r="3897" spans="1:3" x14ac:dyDescent="0.25">
      <c r="A3897">
        <f>ROW()</f>
        <v>3897</v>
      </c>
      <c r="B3897" t="s">
        <v>1892</v>
      </c>
      <c r="C3897" t="s">
        <v>74</v>
      </c>
    </row>
    <row r="3898" spans="1:3" x14ac:dyDescent="0.25">
      <c r="A3898">
        <f>ROW()</f>
        <v>3898</v>
      </c>
      <c r="B3898" t="s">
        <v>1899</v>
      </c>
      <c r="C3898" t="s">
        <v>133</v>
      </c>
    </row>
    <row r="3899" spans="1:3" x14ac:dyDescent="0.25">
      <c r="A3899">
        <f>ROW()</f>
        <v>3899</v>
      </c>
      <c r="B3899" t="s">
        <v>1704</v>
      </c>
      <c r="C3899" t="s">
        <v>81</v>
      </c>
    </row>
    <row r="3900" spans="1:3" x14ac:dyDescent="0.25">
      <c r="A3900">
        <f>ROW()</f>
        <v>3900</v>
      </c>
      <c r="B3900" t="s">
        <v>1806</v>
      </c>
      <c r="C3900" t="s">
        <v>121</v>
      </c>
    </row>
    <row r="3901" spans="1:3" x14ac:dyDescent="0.25">
      <c r="A3901">
        <f>ROW()</f>
        <v>3901</v>
      </c>
      <c r="B3901" t="s">
        <v>2</v>
      </c>
      <c r="C3901" t="s">
        <v>2</v>
      </c>
    </row>
    <row r="3902" spans="1:3" x14ac:dyDescent="0.25">
      <c r="A3902">
        <f>ROW()</f>
        <v>3902</v>
      </c>
      <c r="B3902" t="s">
        <v>2</v>
      </c>
      <c r="C3902" t="s">
        <v>2</v>
      </c>
    </row>
    <row r="3903" spans="1:3" x14ac:dyDescent="0.25">
      <c r="A3903">
        <f>ROW()</f>
        <v>3903</v>
      </c>
      <c r="B3903" t="s">
        <v>423</v>
      </c>
      <c r="C3903" t="s">
        <v>2</v>
      </c>
    </row>
    <row r="3904" spans="1:3" x14ac:dyDescent="0.25">
      <c r="A3904">
        <f>ROW()</f>
        <v>3904</v>
      </c>
      <c r="B3904" t="s">
        <v>2</v>
      </c>
      <c r="C3904" t="s">
        <v>2</v>
      </c>
    </row>
    <row r="3905" spans="1:3" x14ac:dyDescent="0.25">
      <c r="A3905">
        <f>ROW()</f>
        <v>3905</v>
      </c>
      <c r="B3905" t="s">
        <v>3617</v>
      </c>
      <c r="C3905" t="s">
        <v>2</v>
      </c>
    </row>
    <row r="3906" spans="1:3" x14ac:dyDescent="0.25">
      <c r="A3906">
        <f>ROW()</f>
        <v>3906</v>
      </c>
      <c r="B3906" t="s">
        <v>52</v>
      </c>
      <c r="C3906" t="s">
        <v>2</v>
      </c>
    </row>
    <row r="3907" spans="1:3" x14ac:dyDescent="0.25">
      <c r="A3907">
        <f>ROW()</f>
        <v>3907</v>
      </c>
      <c r="B3907" t="s">
        <v>1843</v>
      </c>
      <c r="C3907" t="s">
        <v>424</v>
      </c>
    </row>
    <row r="3908" spans="1:3" x14ac:dyDescent="0.25">
      <c r="A3908">
        <f>ROW()</f>
        <v>3908</v>
      </c>
      <c r="B3908" t="s">
        <v>1844</v>
      </c>
      <c r="C3908" t="s">
        <v>55</v>
      </c>
    </row>
    <row r="3909" spans="1:3" x14ac:dyDescent="0.25">
      <c r="A3909">
        <f>ROW()</f>
        <v>3909</v>
      </c>
      <c r="B3909" t="s">
        <v>1845</v>
      </c>
      <c r="C3909" t="s">
        <v>74</v>
      </c>
    </row>
    <row r="3910" spans="1:3" x14ac:dyDescent="0.25">
      <c r="A3910">
        <f>ROW()</f>
        <v>3910</v>
      </c>
      <c r="B3910" t="s">
        <v>1846</v>
      </c>
      <c r="C3910" t="s">
        <v>204</v>
      </c>
    </row>
    <row r="3911" spans="1:3" x14ac:dyDescent="0.25">
      <c r="A3911">
        <f>ROW()</f>
        <v>3911</v>
      </c>
      <c r="B3911" t="s">
        <v>1847</v>
      </c>
      <c r="C3911" t="s">
        <v>425</v>
      </c>
    </row>
    <row r="3912" spans="1:3" x14ac:dyDescent="0.25">
      <c r="A3912">
        <f>ROW()</f>
        <v>3912</v>
      </c>
      <c r="B3912" t="s">
        <v>1918</v>
      </c>
      <c r="C3912" t="s">
        <v>121</v>
      </c>
    </row>
    <row r="3913" spans="1:3" x14ac:dyDescent="0.25">
      <c r="A3913">
        <f>ROW()</f>
        <v>3913</v>
      </c>
      <c r="B3913" t="s">
        <v>1850</v>
      </c>
      <c r="C3913" t="s">
        <v>61</v>
      </c>
    </row>
    <row r="3914" spans="1:3" x14ac:dyDescent="0.25">
      <c r="A3914">
        <f>ROW()</f>
        <v>3914</v>
      </c>
      <c r="B3914" t="s">
        <v>1851</v>
      </c>
      <c r="C3914" t="s">
        <v>56</v>
      </c>
    </row>
    <row r="3915" spans="1:3" x14ac:dyDescent="0.25">
      <c r="A3915">
        <f>ROW()</f>
        <v>3915</v>
      </c>
      <c r="B3915" t="s">
        <v>1853</v>
      </c>
      <c r="C3915" t="s">
        <v>56</v>
      </c>
    </row>
    <row r="3916" spans="1:3" x14ac:dyDescent="0.25">
      <c r="A3916">
        <f>ROW()</f>
        <v>3916</v>
      </c>
      <c r="B3916" t="s">
        <v>1854</v>
      </c>
      <c r="C3916" t="s">
        <v>426</v>
      </c>
    </row>
    <row r="3917" spans="1:3" x14ac:dyDescent="0.25">
      <c r="A3917">
        <f>ROW()</f>
        <v>3917</v>
      </c>
      <c r="B3917" t="s">
        <v>1855</v>
      </c>
      <c r="C3917" t="s">
        <v>65</v>
      </c>
    </row>
    <row r="3918" spans="1:3" x14ac:dyDescent="0.25">
      <c r="A3918">
        <f>ROW()</f>
        <v>3918</v>
      </c>
      <c r="B3918" t="s">
        <v>1856</v>
      </c>
      <c r="C3918" t="s">
        <v>64</v>
      </c>
    </row>
    <row r="3919" spans="1:3" x14ac:dyDescent="0.25">
      <c r="A3919">
        <f>ROW()</f>
        <v>3919</v>
      </c>
      <c r="B3919" t="s">
        <v>1857</v>
      </c>
      <c r="C3919" t="s">
        <v>65</v>
      </c>
    </row>
    <row r="3920" spans="1:3" x14ac:dyDescent="0.25">
      <c r="A3920">
        <f>ROW()</f>
        <v>3920</v>
      </c>
      <c r="B3920" t="s">
        <v>1858</v>
      </c>
      <c r="C3920" t="s">
        <v>56</v>
      </c>
    </row>
    <row r="3921" spans="1:3" x14ac:dyDescent="0.25">
      <c r="A3921">
        <f>ROW()</f>
        <v>3921</v>
      </c>
      <c r="B3921" t="s">
        <v>1896</v>
      </c>
      <c r="C3921" t="s">
        <v>56</v>
      </c>
    </row>
    <row r="3922" spans="1:3" x14ac:dyDescent="0.25">
      <c r="A3922">
        <f>ROW()</f>
        <v>3922</v>
      </c>
      <c r="B3922" t="s">
        <v>1859</v>
      </c>
      <c r="C3922" t="s">
        <v>210</v>
      </c>
    </row>
    <row r="3923" spans="1:3" x14ac:dyDescent="0.25">
      <c r="A3923">
        <f>ROW()</f>
        <v>3923</v>
      </c>
      <c r="B3923" t="s">
        <v>1860</v>
      </c>
      <c r="C3923" t="s">
        <v>56</v>
      </c>
    </row>
    <row r="3924" spans="1:3" x14ac:dyDescent="0.25">
      <c r="A3924">
        <f>ROW()</f>
        <v>3924</v>
      </c>
      <c r="B3924" t="s">
        <v>1865</v>
      </c>
      <c r="C3924" t="s">
        <v>55</v>
      </c>
    </row>
    <row r="3925" spans="1:3" x14ac:dyDescent="0.25">
      <c r="A3925">
        <f>ROW()</f>
        <v>3925</v>
      </c>
      <c r="B3925" t="s">
        <v>1866</v>
      </c>
      <c r="C3925" t="s">
        <v>56</v>
      </c>
    </row>
    <row r="3926" spans="1:3" x14ac:dyDescent="0.25">
      <c r="A3926">
        <f>ROW()</f>
        <v>3926</v>
      </c>
      <c r="B3926" t="s">
        <v>1867</v>
      </c>
      <c r="C3926" t="s">
        <v>121</v>
      </c>
    </row>
    <row r="3927" spans="1:3" x14ac:dyDescent="0.25">
      <c r="A3927">
        <f>ROW()</f>
        <v>3927</v>
      </c>
      <c r="B3927" t="s">
        <v>1868</v>
      </c>
      <c r="C3927" t="s">
        <v>196</v>
      </c>
    </row>
    <row r="3928" spans="1:3" x14ac:dyDescent="0.25">
      <c r="A3928">
        <f>ROW()</f>
        <v>3928</v>
      </c>
      <c r="B3928" t="s">
        <v>1869</v>
      </c>
      <c r="C3928" t="s">
        <v>71</v>
      </c>
    </row>
    <row r="3929" spans="1:3" x14ac:dyDescent="0.25">
      <c r="A3929">
        <f>ROW()</f>
        <v>3929</v>
      </c>
      <c r="B3929" t="s">
        <v>1870</v>
      </c>
      <c r="C3929" t="s">
        <v>71</v>
      </c>
    </row>
    <row r="3930" spans="1:3" x14ac:dyDescent="0.25">
      <c r="A3930">
        <f>ROW()</f>
        <v>3930</v>
      </c>
      <c r="B3930" t="s">
        <v>1871</v>
      </c>
      <c r="C3930" t="s">
        <v>84</v>
      </c>
    </row>
    <row r="3931" spans="1:3" x14ac:dyDescent="0.25">
      <c r="A3931">
        <f>ROW()</f>
        <v>3931</v>
      </c>
      <c r="B3931" t="s">
        <v>1872</v>
      </c>
      <c r="C3931" t="s">
        <v>197</v>
      </c>
    </row>
    <row r="3932" spans="1:3" x14ac:dyDescent="0.25">
      <c r="A3932">
        <f>ROW()</f>
        <v>3932</v>
      </c>
      <c r="B3932" t="s">
        <v>1916</v>
      </c>
      <c r="C3932" t="s">
        <v>56</v>
      </c>
    </row>
    <row r="3933" spans="1:3" x14ac:dyDescent="0.25">
      <c r="A3933">
        <f>ROW()</f>
        <v>3933</v>
      </c>
      <c r="B3933" t="s">
        <v>1873</v>
      </c>
      <c r="C3933" t="s">
        <v>70</v>
      </c>
    </row>
    <row r="3934" spans="1:3" x14ac:dyDescent="0.25">
      <c r="A3934">
        <f>ROW()</f>
        <v>3934</v>
      </c>
      <c r="B3934" t="s">
        <v>1875</v>
      </c>
      <c r="C3934" t="s">
        <v>149</v>
      </c>
    </row>
    <row r="3935" spans="1:3" x14ac:dyDescent="0.25">
      <c r="A3935">
        <f>ROW()</f>
        <v>3935</v>
      </c>
      <c r="B3935" t="s">
        <v>1876</v>
      </c>
      <c r="C3935" t="s">
        <v>71</v>
      </c>
    </row>
    <row r="3936" spans="1:3" x14ac:dyDescent="0.25">
      <c r="A3936">
        <f>ROW()</f>
        <v>3936</v>
      </c>
      <c r="B3936" t="s">
        <v>1903</v>
      </c>
      <c r="C3936" t="s">
        <v>170</v>
      </c>
    </row>
    <row r="3937" spans="1:3" x14ac:dyDescent="0.25">
      <c r="A3937">
        <f>ROW()</f>
        <v>3937</v>
      </c>
      <c r="B3937" t="s">
        <v>1877</v>
      </c>
      <c r="C3937" t="s">
        <v>108</v>
      </c>
    </row>
    <row r="3938" spans="1:3" x14ac:dyDescent="0.25">
      <c r="A3938">
        <f>ROW()</f>
        <v>3938</v>
      </c>
      <c r="B3938" t="s">
        <v>1879</v>
      </c>
      <c r="C3938" t="s">
        <v>108</v>
      </c>
    </row>
    <row r="3939" spans="1:3" x14ac:dyDescent="0.25">
      <c r="A3939">
        <f>ROW()</f>
        <v>3939</v>
      </c>
      <c r="B3939" t="s">
        <v>1882</v>
      </c>
      <c r="C3939" t="s">
        <v>206</v>
      </c>
    </row>
    <row r="3940" spans="1:3" x14ac:dyDescent="0.25">
      <c r="A3940">
        <f>ROW()</f>
        <v>3940</v>
      </c>
      <c r="B3940" t="s">
        <v>1893</v>
      </c>
      <c r="C3940" t="s">
        <v>148</v>
      </c>
    </row>
    <row r="3941" spans="1:3" x14ac:dyDescent="0.25">
      <c r="A3941">
        <f>ROW()</f>
        <v>3941</v>
      </c>
      <c r="B3941" t="s">
        <v>1884</v>
      </c>
      <c r="C3941" t="s">
        <v>84</v>
      </c>
    </row>
    <row r="3942" spans="1:3" x14ac:dyDescent="0.25">
      <c r="A3942">
        <f>ROW()</f>
        <v>3942</v>
      </c>
      <c r="B3942" t="s">
        <v>1885</v>
      </c>
      <c r="C3942" t="s">
        <v>84</v>
      </c>
    </row>
    <row r="3943" spans="1:3" x14ac:dyDescent="0.25">
      <c r="A3943">
        <f>ROW()</f>
        <v>3943</v>
      </c>
      <c r="B3943" t="s">
        <v>1886</v>
      </c>
      <c r="C3943" t="s">
        <v>84</v>
      </c>
    </row>
    <row r="3944" spans="1:3" x14ac:dyDescent="0.25">
      <c r="A3944">
        <f>ROW()</f>
        <v>3944</v>
      </c>
      <c r="B3944" t="s">
        <v>1887</v>
      </c>
      <c r="C3944" t="s">
        <v>84</v>
      </c>
    </row>
    <row r="3945" spans="1:3" x14ac:dyDescent="0.25">
      <c r="A3945">
        <f>ROW()</f>
        <v>3945</v>
      </c>
      <c r="B3945" t="s">
        <v>1931</v>
      </c>
      <c r="C3945" t="s">
        <v>84</v>
      </c>
    </row>
    <row r="3946" spans="1:3" x14ac:dyDescent="0.25">
      <c r="A3946">
        <f>ROW()</f>
        <v>3946</v>
      </c>
      <c r="B3946" t="s">
        <v>1888</v>
      </c>
      <c r="C3946" t="s">
        <v>63</v>
      </c>
    </row>
    <row r="3947" spans="1:3" x14ac:dyDescent="0.25">
      <c r="A3947">
        <f>ROW()</f>
        <v>3947</v>
      </c>
      <c r="B3947" t="s">
        <v>1889</v>
      </c>
      <c r="C3947" t="s">
        <v>84</v>
      </c>
    </row>
    <row r="3948" spans="1:3" x14ac:dyDescent="0.25">
      <c r="A3948">
        <f>ROW()</f>
        <v>3948</v>
      </c>
      <c r="B3948" t="s">
        <v>1890</v>
      </c>
      <c r="C3948" t="s">
        <v>63</v>
      </c>
    </row>
    <row r="3949" spans="1:3" x14ac:dyDescent="0.25">
      <c r="A3949">
        <f>ROW()</f>
        <v>3949</v>
      </c>
      <c r="B3949" t="s">
        <v>1891</v>
      </c>
      <c r="C3949" t="s">
        <v>84</v>
      </c>
    </row>
    <row r="3950" spans="1:3" x14ac:dyDescent="0.25">
      <c r="A3950">
        <f>ROW()</f>
        <v>3950</v>
      </c>
      <c r="B3950" t="s">
        <v>1892</v>
      </c>
      <c r="C3950" t="s">
        <v>74</v>
      </c>
    </row>
    <row r="3951" spans="1:3" x14ac:dyDescent="0.25">
      <c r="A3951">
        <f>ROW()</f>
        <v>3951</v>
      </c>
      <c r="B3951" t="s">
        <v>1883</v>
      </c>
      <c r="C3951" t="s">
        <v>159</v>
      </c>
    </row>
    <row r="3952" spans="1:3" x14ac:dyDescent="0.25">
      <c r="A3952">
        <f>ROW()</f>
        <v>3952</v>
      </c>
      <c r="B3952" t="s">
        <v>1921</v>
      </c>
      <c r="C3952" t="s">
        <v>55</v>
      </c>
    </row>
    <row r="3953" spans="1:3" x14ac:dyDescent="0.25">
      <c r="A3953">
        <f>ROW()</f>
        <v>3953</v>
      </c>
      <c r="B3953" t="s">
        <v>1922</v>
      </c>
      <c r="C3953" t="s">
        <v>238</v>
      </c>
    </row>
    <row r="3954" spans="1:3" x14ac:dyDescent="0.25">
      <c r="A3954">
        <f>ROW()</f>
        <v>3954</v>
      </c>
      <c r="B3954" t="s">
        <v>1806</v>
      </c>
      <c r="C3954" t="s">
        <v>121</v>
      </c>
    </row>
    <row r="3955" spans="1:3" x14ac:dyDescent="0.25">
      <c r="A3955">
        <f>ROW()</f>
        <v>3955</v>
      </c>
      <c r="B3955" t="s">
        <v>2</v>
      </c>
      <c r="C3955" t="s">
        <v>2</v>
      </c>
    </row>
    <row r="3956" spans="1:3" x14ac:dyDescent="0.25">
      <c r="A3956">
        <f>ROW()</f>
        <v>3956</v>
      </c>
      <c r="B3956" t="s">
        <v>2</v>
      </c>
      <c r="C3956" t="s">
        <v>2</v>
      </c>
    </row>
    <row r="3957" spans="1:3" x14ac:dyDescent="0.25">
      <c r="A3957">
        <f>ROW()</f>
        <v>3957</v>
      </c>
      <c r="B3957" t="s">
        <v>427</v>
      </c>
      <c r="C3957" t="s">
        <v>2</v>
      </c>
    </row>
    <row r="3958" spans="1:3" x14ac:dyDescent="0.25">
      <c r="A3958">
        <f>ROW()</f>
        <v>3958</v>
      </c>
      <c r="B3958" t="s">
        <v>2</v>
      </c>
      <c r="C3958" t="s">
        <v>2</v>
      </c>
    </row>
    <row r="3959" spans="1:3" x14ac:dyDescent="0.25">
      <c r="A3959">
        <f>ROW()</f>
        <v>3959</v>
      </c>
      <c r="B3959" t="s">
        <v>3618</v>
      </c>
      <c r="C3959" t="s">
        <v>2</v>
      </c>
    </row>
    <row r="3960" spans="1:3" x14ac:dyDescent="0.25">
      <c r="A3960">
        <f>ROW()</f>
        <v>3960</v>
      </c>
      <c r="B3960" t="s">
        <v>52</v>
      </c>
      <c r="C3960" t="s">
        <v>2</v>
      </c>
    </row>
    <row r="3961" spans="1:3" x14ac:dyDescent="0.25">
      <c r="A3961">
        <f>ROW()</f>
        <v>3961</v>
      </c>
      <c r="B3961" t="s">
        <v>1843</v>
      </c>
      <c r="C3961" t="s">
        <v>428</v>
      </c>
    </row>
    <row r="3962" spans="1:3" x14ac:dyDescent="0.25">
      <c r="A3962">
        <f>ROW()</f>
        <v>3962</v>
      </c>
      <c r="B3962" t="s">
        <v>1844</v>
      </c>
      <c r="C3962" t="s">
        <v>55</v>
      </c>
    </row>
    <row r="3963" spans="1:3" x14ac:dyDescent="0.25">
      <c r="A3963">
        <f>ROW()</f>
        <v>3963</v>
      </c>
      <c r="B3963" t="s">
        <v>1845</v>
      </c>
      <c r="C3963" t="s">
        <v>112</v>
      </c>
    </row>
    <row r="3964" spans="1:3" x14ac:dyDescent="0.25">
      <c r="A3964">
        <f>ROW()</f>
        <v>3964</v>
      </c>
      <c r="B3964" t="s">
        <v>1846</v>
      </c>
      <c r="C3964" t="s">
        <v>429</v>
      </c>
    </row>
    <row r="3965" spans="1:3" x14ac:dyDescent="0.25">
      <c r="A3965">
        <f>ROW()</f>
        <v>3965</v>
      </c>
      <c r="B3965" t="s">
        <v>1847</v>
      </c>
      <c r="C3965" t="s">
        <v>430</v>
      </c>
    </row>
    <row r="3966" spans="1:3" x14ac:dyDescent="0.25">
      <c r="A3966">
        <f>ROW()</f>
        <v>3966</v>
      </c>
      <c r="B3966" t="s">
        <v>1918</v>
      </c>
      <c r="C3966" t="s">
        <v>121</v>
      </c>
    </row>
    <row r="3967" spans="1:3" x14ac:dyDescent="0.25">
      <c r="A3967">
        <f>ROW()</f>
        <v>3967</v>
      </c>
      <c r="B3967" t="s">
        <v>1850</v>
      </c>
      <c r="C3967" t="s">
        <v>61</v>
      </c>
    </row>
    <row r="3968" spans="1:3" x14ac:dyDescent="0.25">
      <c r="A3968">
        <f>ROW()</f>
        <v>3968</v>
      </c>
      <c r="B3968" t="s">
        <v>1851</v>
      </c>
      <c r="C3968" t="s">
        <v>56</v>
      </c>
    </row>
    <row r="3969" spans="1:3" x14ac:dyDescent="0.25">
      <c r="A3969">
        <f>ROW()</f>
        <v>3969</v>
      </c>
      <c r="B3969" t="s">
        <v>1853</v>
      </c>
      <c r="C3969" t="s">
        <v>56</v>
      </c>
    </row>
    <row r="3970" spans="1:3" x14ac:dyDescent="0.25">
      <c r="A3970">
        <f>ROW()</f>
        <v>3970</v>
      </c>
      <c r="B3970" t="s">
        <v>1854</v>
      </c>
      <c r="C3970" t="s">
        <v>94</v>
      </c>
    </row>
    <row r="3971" spans="1:3" x14ac:dyDescent="0.25">
      <c r="A3971">
        <f>ROW()</f>
        <v>3971</v>
      </c>
      <c r="B3971" t="s">
        <v>1855</v>
      </c>
      <c r="C3971" t="s">
        <v>65</v>
      </c>
    </row>
    <row r="3972" spans="1:3" x14ac:dyDescent="0.25">
      <c r="A3972">
        <f>ROW()</f>
        <v>3972</v>
      </c>
      <c r="B3972" t="s">
        <v>1856</v>
      </c>
      <c r="C3972" t="s">
        <v>64</v>
      </c>
    </row>
    <row r="3973" spans="1:3" x14ac:dyDescent="0.25">
      <c r="A3973">
        <f>ROW()</f>
        <v>3973</v>
      </c>
      <c r="B3973" t="s">
        <v>1857</v>
      </c>
      <c r="C3973" t="s">
        <v>65</v>
      </c>
    </row>
    <row r="3974" spans="1:3" x14ac:dyDescent="0.25">
      <c r="A3974">
        <f>ROW()</f>
        <v>3974</v>
      </c>
      <c r="B3974" t="s">
        <v>1858</v>
      </c>
      <c r="C3974" t="s">
        <v>56</v>
      </c>
    </row>
    <row r="3975" spans="1:3" x14ac:dyDescent="0.25">
      <c r="A3975">
        <f>ROW()</f>
        <v>3975</v>
      </c>
      <c r="B3975" t="s">
        <v>1896</v>
      </c>
      <c r="C3975" t="s">
        <v>56</v>
      </c>
    </row>
    <row r="3976" spans="1:3" x14ac:dyDescent="0.25">
      <c r="A3976">
        <f>ROW()</f>
        <v>3976</v>
      </c>
      <c r="B3976" t="s">
        <v>1859</v>
      </c>
      <c r="C3976" t="s">
        <v>210</v>
      </c>
    </row>
    <row r="3977" spans="1:3" x14ac:dyDescent="0.25">
      <c r="A3977">
        <f>ROW()</f>
        <v>3977</v>
      </c>
      <c r="B3977" t="s">
        <v>1860</v>
      </c>
      <c r="C3977" t="s">
        <v>56</v>
      </c>
    </row>
    <row r="3978" spans="1:3" x14ac:dyDescent="0.25">
      <c r="A3978">
        <f>ROW()</f>
        <v>3978</v>
      </c>
      <c r="B3978" t="s">
        <v>1865</v>
      </c>
      <c r="C3978" t="s">
        <v>55</v>
      </c>
    </row>
    <row r="3979" spans="1:3" x14ac:dyDescent="0.25">
      <c r="A3979">
        <f>ROW()</f>
        <v>3979</v>
      </c>
      <c r="B3979" t="s">
        <v>1866</v>
      </c>
      <c r="C3979" t="s">
        <v>56</v>
      </c>
    </row>
    <row r="3980" spans="1:3" x14ac:dyDescent="0.25">
      <c r="A3980">
        <f>ROW()</f>
        <v>3980</v>
      </c>
      <c r="B3980" t="s">
        <v>1867</v>
      </c>
      <c r="C3980" t="s">
        <v>121</v>
      </c>
    </row>
    <row r="3981" spans="1:3" x14ac:dyDescent="0.25">
      <c r="A3981">
        <f>ROW()</f>
        <v>3981</v>
      </c>
      <c r="B3981" t="s">
        <v>1868</v>
      </c>
      <c r="C3981" t="s">
        <v>196</v>
      </c>
    </row>
    <row r="3982" spans="1:3" x14ac:dyDescent="0.25">
      <c r="A3982">
        <f>ROW()</f>
        <v>3982</v>
      </c>
      <c r="B3982" t="s">
        <v>1869</v>
      </c>
      <c r="C3982" t="s">
        <v>71</v>
      </c>
    </row>
    <row r="3983" spans="1:3" x14ac:dyDescent="0.25">
      <c r="A3983">
        <f>ROW()</f>
        <v>3983</v>
      </c>
      <c r="B3983" t="s">
        <v>1870</v>
      </c>
      <c r="C3983" t="s">
        <v>71</v>
      </c>
    </row>
    <row r="3984" spans="1:3" x14ac:dyDescent="0.25">
      <c r="A3984">
        <f>ROW()</f>
        <v>3984</v>
      </c>
      <c r="B3984" t="s">
        <v>1871</v>
      </c>
      <c r="C3984" t="s">
        <v>84</v>
      </c>
    </row>
    <row r="3985" spans="1:3" x14ac:dyDescent="0.25">
      <c r="A3985">
        <f>ROW()</f>
        <v>3985</v>
      </c>
      <c r="B3985" t="s">
        <v>1872</v>
      </c>
      <c r="C3985" t="s">
        <v>197</v>
      </c>
    </row>
    <row r="3986" spans="1:3" x14ac:dyDescent="0.25">
      <c r="A3986">
        <f>ROW()</f>
        <v>3986</v>
      </c>
      <c r="B3986" t="s">
        <v>1916</v>
      </c>
      <c r="C3986" t="s">
        <v>56</v>
      </c>
    </row>
    <row r="3987" spans="1:3" x14ac:dyDescent="0.25">
      <c r="A3987">
        <f>ROW()</f>
        <v>3987</v>
      </c>
      <c r="B3987" t="s">
        <v>1873</v>
      </c>
      <c r="C3987" t="s">
        <v>70</v>
      </c>
    </row>
    <row r="3988" spans="1:3" x14ac:dyDescent="0.25">
      <c r="A3988">
        <f>ROW()</f>
        <v>3988</v>
      </c>
      <c r="B3988" t="s">
        <v>1875</v>
      </c>
      <c r="C3988" t="s">
        <v>73</v>
      </c>
    </row>
    <row r="3989" spans="1:3" x14ac:dyDescent="0.25">
      <c r="A3989">
        <f>ROW()</f>
        <v>3989</v>
      </c>
      <c r="B3989" t="s">
        <v>1876</v>
      </c>
      <c r="C3989" t="s">
        <v>73</v>
      </c>
    </row>
    <row r="3990" spans="1:3" x14ac:dyDescent="0.25">
      <c r="A3990">
        <f>ROW()</f>
        <v>3990</v>
      </c>
      <c r="B3990" t="s">
        <v>1903</v>
      </c>
      <c r="C3990" t="s">
        <v>170</v>
      </c>
    </row>
    <row r="3991" spans="1:3" x14ac:dyDescent="0.25">
      <c r="A3991">
        <f>ROW()</f>
        <v>3991</v>
      </c>
      <c r="B3991" t="s">
        <v>1877</v>
      </c>
      <c r="C3991" t="s">
        <v>76</v>
      </c>
    </row>
    <row r="3992" spans="1:3" x14ac:dyDescent="0.25">
      <c r="A3992">
        <f>ROW()</f>
        <v>3992</v>
      </c>
      <c r="B3992" t="s">
        <v>1879</v>
      </c>
      <c r="C3992" t="s">
        <v>158</v>
      </c>
    </row>
    <row r="3993" spans="1:3" x14ac:dyDescent="0.25">
      <c r="A3993">
        <f>ROW()</f>
        <v>3993</v>
      </c>
      <c r="B3993" t="s">
        <v>1882</v>
      </c>
      <c r="C3993" t="s">
        <v>206</v>
      </c>
    </row>
    <row r="3994" spans="1:3" x14ac:dyDescent="0.25">
      <c r="A3994">
        <f>ROW()</f>
        <v>3994</v>
      </c>
      <c r="B3994" t="s">
        <v>1888</v>
      </c>
      <c r="C3994" t="s">
        <v>74</v>
      </c>
    </row>
    <row r="3995" spans="1:3" x14ac:dyDescent="0.25">
      <c r="A3995">
        <f>ROW()</f>
        <v>3995</v>
      </c>
      <c r="B3995" t="s">
        <v>1889</v>
      </c>
      <c r="C3995" t="s">
        <v>74</v>
      </c>
    </row>
    <row r="3996" spans="1:3" x14ac:dyDescent="0.25">
      <c r="A3996">
        <f>ROW()</f>
        <v>3996</v>
      </c>
      <c r="B3996" t="s">
        <v>1890</v>
      </c>
      <c r="C3996" t="s">
        <v>74</v>
      </c>
    </row>
    <row r="3997" spans="1:3" x14ac:dyDescent="0.25">
      <c r="A3997">
        <f>ROW()</f>
        <v>3997</v>
      </c>
      <c r="B3997" t="s">
        <v>1891</v>
      </c>
      <c r="C3997" t="s">
        <v>74</v>
      </c>
    </row>
    <row r="3998" spans="1:3" x14ac:dyDescent="0.25">
      <c r="A3998">
        <f>ROW()</f>
        <v>3998</v>
      </c>
      <c r="B3998" t="s">
        <v>1892</v>
      </c>
      <c r="C3998" t="s">
        <v>74</v>
      </c>
    </row>
    <row r="3999" spans="1:3" x14ac:dyDescent="0.25">
      <c r="A3999">
        <f>ROW()</f>
        <v>3999</v>
      </c>
      <c r="B3999" t="s">
        <v>1883</v>
      </c>
      <c r="C3999" t="s">
        <v>159</v>
      </c>
    </row>
    <row r="4000" spans="1:3" x14ac:dyDescent="0.25">
      <c r="A4000">
        <f>ROW()</f>
        <v>4000</v>
      </c>
      <c r="B4000" t="s">
        <v>1921</v>
      </c>
      <c r="C4000" t="s">
        <v>56</v>
      </c>
    </row>
    <row r="4001" spans="1:3" x14ac:dyDescent="0.25">
      <c r="A4001">
        <f>ROW()</f>
        <v>4001</v>
      </c>
      <c r="B4001" t="s">
        <v>1806</v>
      </c>
      <c r="C4001" t="s">
        <v>121</v>
      </c>
    </row>
    <row r="4002" spans="1:3" x14ac:dyDescent="0.25">
      <c r="A4002">
        <f>ROW()</f>
        <v>4002</v>
      </c>
      <c r="B4002" t="s">
        <v>1922</v>
      </c>
      <c r="C4002" t="s">
        <v>238</v>
      </c>
    </row>
    <row r="4003" spans="1:3" x14ac:dyDescent="0.25">
      <c r="A4003">
        <f>ROW()</f>
        <v>4003</v>
      </c>
      <c r="B4003" t="s">
        <v>2</v>
      </c>
      <c r="C4003" t="s">
        <v>2</v>
      </c>
    </row>
    <row r="4004" spans="1:3" x14ac:dyDescent="0.25">
      <c r="A4004">
        <f>ROW()</f>
        <v>4004</v>
      </c>
      <c r="B4004" t="s">
        <v>2</v>
      </c>
      <c r="C4004" t="s">
        <v>2</v>
      </c>
    </row>
    <row r="4005" spans="1:3" x14ac:dyDescent="0.25">
      <c r="A4005">
        <f>ROW()</f>
        <v>4005</v>
      </c>
      <c r="B4005" t="s">
        <v>2</v>
      </c>
      <c r="C4005" t="s">
        <v>2</v>
      </c>
    </row>
    <row r="4006" spans="1:3" x14ac:dyDescent="0.25">
      <c r="A4006">
        <f>ROW()</f>
        <v>4006</v>
      </c>
      <c r="B4006" t="s">
        <v>431</v>
      </c>
      <c r="C4006" t="s">
        <v>2</v>
      </c>
    </row>
    <row r="4007" spans="1:3" x14ac:dyDescent="0.25">
      <c r="A4007">
        <f>ROW()</f>
        <v>4007</v>
      </c>
      <c r="B4007" t="s">
        <v>2</v>
      </c>
      <c r="C4007" t="s">
        <v>2</v>
      </c>
    </row>
    <row r="4008" spans="1:3" x14ac:dyDescent="0.25">
      <c r="A4008">
        <f>ROW()</f>
        <v>4008</v>
      </c>
      <c r="B4008" t="s">
        <v>432</v>
      </c>
      <c r="C4008" t="s">
        <v>2</v>
      </c>
    </row>
    <row r="4009" spans="1:3" x14ac:dyDescent="0.25">
      <c r="A4009">
        <f>ROW()</f>
        <v>4009</v>
      </c>
      <c r="B4009" t="s">
        <v>2</v>
      </c>
      <c r="C4009" t="s">
        <v>2</v>
      </c>
    </row>
    <row r="4010" spans="1:3" x14ac:dyDescent="0.25">
      <c r="A4010">
        <f>ROW()</f>
        <v>4010</v>
      </c>
      <c r="B4010" t="s">
        <v>3619</v>
      </c>
      <c r="C4010" t="s">
        <v>2</v>
      </c>
    </row>
    <row r="4011" spans="1:3" x14ac:dyDescent="0.25">
      <c r="A4011">
        <f>ROW()</f>
        <v>4011</v>
      </c>
      <c r="B4011" t="s">
        <v>52</v>
      </c>
      <c r="C4011" t="s">
        <v>2</v>
      </c>
    </row>
    <row r="4012" spans="1:3" x14ac:dyDescent="0.25">
      <c r="A4012">
        <f>ROW()</f>
        <v>4012</v>
      </c>
      <c r="B4012" t="s">
        <v>1843</v>
      </c>
      <c r="C4012" t="s">
        <v>433</v>
      </c>
    </row>
    <row r="4013" spans="1:3" x14ac:dyDescent="0.25">
      <c r="A4013">
        <f>ROW()</f>
        <v>4013</v>
      </c>
      <c r="B4013" t="s">
        <v>1844</v>
      </c>
      <c r="C4013" t="s">
        <v>55</v>
      </c>
    </row>
    <row r="4014" spans="1:3" x14ac:dyDescent="0.25">
      <c r="A4014">
        <f>ROW()</f>
        <v>4014</v>
      </c>
      <c r="B4014" t="s">
        <v>1845</v>
      </c>
      <c r="C4014" t="s">
        <v>56</v>
      </c>
    </row>
    <row r="4015" spans="1:3" x14ac:dyDescent="0.25">
      <c r="A4015">
        <f>ROW()</f>
        <v>4015</v>
      </c>
      <c r="B4015" t="s">
        <v>1846</v>
      </c>
      <c r="C4015" t="s">
        <v>223</v>
      </c>
    </row>
    <row r="4016" spans="1:3" x14ac:dyDescent="0.25">
      <c r="A4016">
        <f>ROW()</f>
        <v>4016</v>
      </c>
      <c r="B4016" t="s">
        <v>1847</v>
      </c>
      <c r="C4016" t="s">
        <v>434</v>
      </c>
    </row>
    <row r="4017" spans="1:3" x14ac:dyDescent="0.25">
      <c r="A4017">
        <f>ROW()</f>
        <v>4017</v>
      </c>
      <c r="B4017" t="s">
        <v>1850</v>
      </c>
      <c r="C4017" t="s">
        <v>61</v>
      </c>
    </row>
    <row r="4018" spans="1:3" x14ac:dyDescent="0.25">
      <c r="A4018">
        <f>ROW()</f>
        <v>4018</v>
      </c>
      <c r="B4018" t="s">
        <v>1851</v>
      </c>
      <c r="C4018" t="s">
        <v>56</v>
      </c>
    </row>
    <row r="4019" spans="1:3" x14ac:dyDescent="0.25">
      <c r="A4019">
        <f>ROW()</f>
        <v>4019</v>
      </c>
      <c r="B4019" t="s">
        <v>1852</v>
      </c>
      <c r="C4019" t="s">
        <v>56</v>
      </c>
    </row>
    <row r="4020" spans="1:3" x14ac:dyDescent="0.25">
      <c r="A4020">
        <f>ROW()</f>
        <v>4020</v>
      </c>
      <c r="B4020" t="s">
        <v>1853</v>
      </c>
      <c r="C4020" t="s">
        <v>56</v>
      </c>
    </row>
    <row r="4021" spans="1:3" x14ac:dyDescent="0.25">
      <c r="A4021">
        <f>ROW()</f>
        <v>4021</v>
      </c>
      <c r="B4021" t="s">
        <v>1854</v>
      </c>
      <c r="C4021" t="s">
        <v>435</v>
      </c>
    </row>
    <row r="4022" spans="1:3" x14ac:dyDescent="0.25">
      <c r="A4022">
        <f>ROW()</f>
        <v>4022</v>
      </c>
      <c r="B4022" t="s">
        <v>1855</v>
      </c>
      <c r="C4022" t="s">
        <v>65</v>
      </c>
    </row>
    <row r="4023" spans="1:3" x14ac:dyDescent="0.25">
      <c r="A4023">
        <f>ROW()</f>
        <v>4023</v>
      </c>
      <c r="B4023" t="s">
        <v>1856</v>
      </c>
      <c r="C4023" t="s">
        <v>64</v>
      </c>
    </row>
    <row r="4024" spans="1:3" x14ac:dyDescent="0.25">
      <c r="A4024">
        <f>ROW()</f>
        <v>4024</v>
      </c>
      <c r="B4024" t="s">
        <v>1857</v>
      </c>
      <c r="C4024" t="s">
        <v>65</v>
      </c>
    </row>
    <row r="4025" spans="1:3" x14ac:dyDescent="0.25">
      <c r="A4025">
        <f>ROW()</f>
        <v>4025</v>
      </c>
      <c r="B4025" t="s">
        <v>1858</v>
      </c>
      <c r="C4025" t="s">
        <v>56</v>
      </c>
    </row>
    <row r="4026" spans="1:3" x14ac:dyDescent="0.25">
      <c r="A4026">
        <f>ROW()</f>
        <v>4026</v>
      </c>
      <c r="B4026" t="s">
        <v>1896</v>
      </c>
      <c r="C4026" t="s">
        <v>65</v>
      </c>
    </row>
    <row r="4027" spans="1:3" x14ac:dyDescent="0.25">
      <c r="A4027">
        <f>ROW()</f>
        <v>4027</v>
      </c>
      <c r="B4027" t="s">
        <v>1859</v>
      </c>
      <c r="C4027" t="s">
        <v>63</v>
      </c>
    </row>
    <row r="4028" spans="1:3" x14ac:dyDescent="0.25">
      <c r="A4028">
        <f>ROW()</f>
        <v>4028</v>
      </c>
      <c r="B4028" t="s">
        <v>1860</v>
      </c>
      <c r="C4028" t="s">
        <v>66</v>
      </c>
    </row>
    <row r="4029" spans="1:3" x14ac:dyDescent="0.25">
      <c r="A4029">
        <f>ROW()</f>
        <v>4029</v>
      </c>
      <c r="B4029" t="s">
        <v>1861</v>
      </c>
      <c r="C4029" t="s">
        <v>66</v>
      </c>
    </row>
    <row r="4030" spans="1:3" x14ac:dyDescent="0.25">
      <c r="A4030">
        <f>ROW()</f>
        <v>4030</v>
      </c>
      <c r="B4030" t="s">
        <v>1862</v>
      </c>
      <c r="C4030" t="s">
        <v>56</v>
      </c>
    </row>
    <row r="4031" spans="1:3" x14ac:dyDescent="0.25">
      <c r="A4031">
        <f>ROW()</f>
        <v>4031</v>
      </c>
      <c r="B4031" t="s">
        <v>1863</v>
      </c>
      <c r="C4031" t="s">
        <v>227</v>
      </c>
    </row>
    <row r="4032" spans="1:3" x14ac:dyDescent="0.25">
      <c r="A4032">
        <f>ROW()</f>
        <v>4032</v>
      </c>
      <c r="B4032" t="s">
        <v>1864</v>
      </c>
      <c r="C4032" t="s">
        <v>436</v>
      </c>
    </row>
    <row r="4033" spans="1:3" x14ac:dyDescent="0.25">
      <c r="A4033">
        <f>ROW()</f>
        <v>4033</v>
      </c>
      <c r="B4033" t="s">
        <v>1865</v>
      </c>
      <c r="C4033" t="s">
        <v>55</v>
      </c>
    </row>
    <row r="4034" spans="1:3" x14ac:dyDescent="0.25">
      <c r="A4034">
        <f>ROW()</f>
        <v>4034</v>
      </c>
      <c r="B4034" t="s">
        <v>1866</v>
      </c>
      <c r="C4034" t="s">
        <v>70</v>
      </c>
    </row>
    <row r="4035" spans="1:3" x14ac:dyDescent="0.25">
      <c r="A4035">
        <f>ROW()</f>
        <v>4035</v>
      </c>
      <c r="B4035" t="s">
        <v>1880</v>
      </c>
      <c r="C4035" t="s">
        <v>76</v>
      </c>
    </row>
    <row r="4036" spans="1:3" x14ac:dyDescent="0.25">
      <c r="A4036">
        <f>ROW()</f>
        <v>4036</v>
      </c>
      <c r="B4036" t="s">
        <v>1867</v>
      </c>
      <c r="C4036" t="s">
        <v>63</v>
      </c>
    </row>
    <row r="4037" spans="1:3" x14ac:dyDescent="0.25">
      <c r="A4037">
        <f>ROW()</f>
        <v>4037</v>
      </c>
      <c r="B4037" t="s">
        <v>1868</v>
      </c>
      <c r="C4037" t="s">
        <v>71</v>
      </c>
    </row>
    <row r="4038" spans="1:3" x14ac:dyDescent="0.25">
      <c r="A4038">
        <f>ROW()</f>
        <v>4038</v>
      </c>
      <c r="B4038" t="s">
        <v>1869</v>
      </c>
      <c r="C4038" t="s">
        <v>71</v>
      </c>
    </row>
    <row r="4039" spans="1:3" x14ac:dyDescent="0.25">
      <c r="A4039">
        <f>ROW()</f>
        <v>4039</v>
      </c>
      <c r="B4039" t="s">
        <v>1870</v>
      </c>
      <c r="C4039" t="s">
        <v>71</v>
      </c>
    </row>
    <row r="4040" spans="1:3" x14ac:dyDescent="0.25">
      <c r="A4040">
        <f>ROW()</f>
        <v>4040</v>
      </c>
      <c r="B4040" t="s">
        <v>1871</v>
      </c>
      <c r="C4040" t="s">
        <v>56</v>
      </c>
    </row>
    <row r="4041" spans="1:3" x14ac:dyDescent="0.25">
      <c r="A4041">
        <f>ROW()</f>
        <v>4041</v>
      </c>
      <c r="B4041" t="s">
        <v>1872</v>
      </c>
      <c r="C4041" t="s">
        <v>72</v>
      </c>
    </row>
    <row r="4042" spans="1:3" x14ac:dyDescent="0.25">
      <c r="A4042">
        <f>ROW()</f>
        <v>4042</v>
      </c>
      <c r="B4042" t="s">
        <v>1873</v>
      </c>
      <c r="C4042" t="s">
        <v>56</v>
      </c>
    </row>
    <row r="4043" spans="1:3" x14ac:dyDescent="0.25">
      <c r="A4043">
        <f>ROW()</f>
        <v>4043</v>
      </c>
      <c r="B4043" t="s">
        <v>1874</v>
      </c>
      <c r="C4043" t="s">
        <v>73</v>
      </c>
    </row>
    <row r="4044" spans="1:3" x14ac:dyDescent="0.25">
      <c r="A4044">
        <f>ROW()</f>
        <v>4044</v>
      </c>
      <c r="B4044" t="s">
        <v>1875</v>
      </c>
      <c r="C4044" t="s">
        <v>76</v>
      </c>
    </row>
    <row r="4045" spans="1:3" x14ac:dyDescent="0.25">
      <c r="A4045">
        <f>ROW()</f>
        <v>4045</v>
      </c>
      <c r="B4045" t="s">
        <v>1876</v>
      </c>
      <c r="C4045" t="s">
        <v>74</v>
      </c>
    </row>
    <row r="4046" spans="1:3" x14ac:dyDescent="0.25">
      <c r="A4046">
        <f>ROW()</f>
        <v>4046</v>
      </c>
      <c r="B4046" t="s">
        <v>1877</v>
      </c>
      <c r="C4046" t="s">
        <v>124</v>
      </c>
    </row>
    <row r="4047" spans="1:3" x14ac:dyDescent="0.25">
      <c r="A4047">
        <f>ROW()</f>
        <v>4047</v>
      </c>
      <c r="B4047" t="s">
        <v>1878</v>
      </c>
      <c r="C4047" t="s">
        <v>56</v>
      </c>
    </row>
    <row r="4048" spans="1:3" x14ac:dyDescent="0.25">
      <c r="A4048">
        <f>ROW()</f>
        <v>4048</v>
      </c>
      <c r="B4048" t="s">
        <v>1879</v>
      </c>
      <c r="C4048" t="s">
        <v>80</v>
      </c>
    </row>
    <row r="4049" spans="1:3" x14ac:dyDescent="0.25">
      <c r="A4049">
        <f>ROW()</f>
        <v>4049</v>
      </c>
      <c r="B4049" t="s">
        <v>1881</v>
      </c>
      <c r="C4049" t="s">
        <v>56</v>
      </c>
    </row>
    <row r="4050" spans="1:3" x14ac:dyDescent="0.25">
      <c r="A4050">
        <f>ROW()</f>
        <v>4050</v>
      </c>
      <c r="B4050" t="s">
        <v>1882</v>
      </c>
      <c r="C4050" t="s">
        <v>268</v>
      </c>
    </row>
    <row r="4051" spans="1:3" x14ac:dyDescent="0.25">
      <c r="A4051">
        <f>ROW()</f>
        <v>4051</v>
      </c>
      <c r="B4051" t="s">
        <v>1893</v>
      </c>
      <c r="C4051" t="s">
        <v>227</v>
      </c>
    </row>
    <row r="4052" spans="1:3" x14ac:dyDescent="0.25">
      <c r="A4052">
        <f>ROW()</f>
        <v>4052</v>
      </c>
      <c r="B4052" t="s">
        <v>1883</v>
      </c>
      <c r="C4052" t="s">
        <v>184</v>
      </c>
    </row>
    <row r="4053" spans="1:3" x14ac:dyDescent="0.25">
      <c r="A4053">
        <f>ROW()</f>
        <v>4053</v>
      </c>
      <c r="B4053" t="s">
        <v>1884</v>
      </c>
      <c r="C4053" t="s">
        <v>80</v>
      </c>
    </row>
    <row r="4054" spans="1:3" x14ac:dyDescent="0.25">
      <c r="A4054">
        <f>ROW()</f>
        <v>4054</v>
      </c>
      <c r="B4054" t="s">
        <v>1885</v>
      </c>
      <c r="C4054" t="s">
        <v>76</v>
      </c>
    </row>
    <row r="4055" spans="1:3" x14ac:dyDescent="0.25">
      <c r="A4055">
        <f>ROW()</f>
        <v>4055</v>
      </c>
      <c r="B4055" t="s">
        <v>1886</v>
      </c>
      <c r="C4055" t="s">
        <v>226</v>
      </c>
    </row>
    <row r="4056" spans="1:3" x14ac:dyDescent="0.25">
      <c r="A4056">
        <f>ROW()</f>
        <v>4056</v>
      </c>
      <c r="B4056" t="s">
        <v>1888</v>
      </c>
      <c r="C4056" t="s">
        <v>67</v>
      </c>
    </row>
    <row r="4057" spans="1:3" x14ac:dyDescent="0.25">
      <c r="A4057">
        <f>ROW()</f>
        <v>4057</v>
      </c>
      <c r="B4057" t="s">
        <v>1889</v>
      </c>
      <c r="C4057" t="s">
        <v>80</v>
      </c>
    </row>
    <row r="4058" spans="1:3" x14ac:dyDescent="0.25">
      <c r="A4058">
        <f>ROW()</f>
        <v>4058</v>
      </c>
      <c r="B4058" t="s">
        <v>1890</v>
      </c>
      <c r="C4058" t="s">
        <v>67</v>
      </c>
    </row>
    <row r="4059" spans="1:3" x14ac:dyDescent="0.25">
      <c r="A4059">
        <f>ROW()</f>
        <v>4059</v>
      </c>
      <c r="B4059" t="s">
        <v>1891</v>
      </c>
      <c r="C4059" t="s">
        <v>84</v>
      </c>
    </row>
    <row r="4060" spans="1:3" x14ac:dyDescent="0.25">
      <c r="A4060">
        <f>ROW()</f>
        <v>4060</v>
      </c>
      <c r="B4060" t="s">
        <v>1892</v>
      </c>
      <c r="C4060" t="s">
        <v>67</v>
      </c>
    </row>
    <row r="4061" spans="1:3" x14ac:dyDescent="0.25">
      <c r="A4061">
        <f>ROW()</f>
        <v>4061</v>
      </c>
      <c r="B4061" t="s">
        <v>1895</v>
      </c>
      <c r="C4061" t="s">
        <v>71</v>
      </c>
    </row>
    <row r="4062" spans="1:3" x14ac:dyDescent="0.25">
      <c r="A4062">
        <f>ROW()</f>
        <v>4062</v>
      </c>
      <c r="B4062" t="s">
        <v>1806</v>
      </c>
      <c r="C4062" t="s">
        <v>105</v>
      </c>
    </row>
    <row r="4063" spans="1:3" x14ac:dyDescent="0.25">
      <c r="A4063">
        <f>ROW()</f>
        <v>4063</v>
      </c>
      <c r="B4063" t="s">
        <v>2</v>
      </c>
      <c r="C4063" t="s">
        <v>2</v>
      </c>
    </row>
    <row r="4064" spans="1:3" x14ac:dyDescent="0.25">
      <c r="A4064">
        <f>ROW()</f>
        <v>4064</v>
      </c>
      <c r="B4064" t="s">
        <v>3620</v>
      </c>
      <c r="C4064" t="s">
        <v>2</v>
      </c>
    </row>
    <row r="4065" spans="1:3" x14ac:dyDescent="0.25">
      <c r="A4065">
        <f>ROW()</f>
        <v>4065</v>
      </c>
      <c r="B4065" t="s">
        <v>52</v>
      </c>
      <c r="C4065" t="s">
        <v>2</v>
      </c>
    </row>
    <row r="4066" spans="1:3" x14ac:dyDescent="0.25">
      <c r="A4066">
        <f>ROW()</f>
        <v>4066</v>
      </c>
      <c r="B4066" t="s">
        <v>1843</v>
      </c>
      <c r="C4066" t="s">
        <v>437</v>
      </c>
    </row>
    <row r="4067" spans="1:3" x14ac:dyDescent="0.25">
      <c r="A4067">
        <f>ROW()</f>
        <v>4067</v>
      </c>
      <c r="B4067" t="s">
        <v>1844</v>
      </c>
      <c r="C4067" t="s">
        <v>55</v>
      </c>
    </row>
    <row r="4068" spans="1:3" x14ac:dyDescent="0.25">
      <c r="A4068">
        <f>ROW()</f>
        <v>4068</v>
      </c>
      <c r="B4068" t="s">
        <v>1845</v>
      </c>
      <c r="C4068" t="s">
        <v>56</v>
      </c>
    </row>
    <row r="4069" spans="1:3" x14ac:dyDescent="0.25">
      <c r="A4069">
        <f>ROW()</f>
        <v>4069</v>
      </c>
      <c r="B4069" t="s">
        <v>1846</v>
      </c>
      <c r="C4069" t="s">
        <v>223</v>
      </c>
    </row>
    <row r="4070" spans="1:3" x14ac:dyDescent="0.25">
      <c r="A4070">
        <f>ROW()</f>
        <v>4070</v>
      </c>
      <c r="B4070" t="s">
        <v>1847</v>
      </c>
      <c r="C4070" t="s">
        <v>438</v>
      </c>
    </row>
    <row r="4071" spans="1:3" x14ac:dyDescent="0.25">
      <c r="A4071">
        <f>ROW()</f>
        <v>4071</v>
      </c>
      <c r="B4071" t="s">
        <v>1850</v>
      </c>
      <c r="C4071" t="s">
        <v>61</v>
      </c>
    </row>
    <row r="4072" spans="1:3" x14ac:dyDescent="0.25">
      <c r="A4072">
        <f>ROW()</f>
        <v>4072</v>
      </c>
      <c r="B4072" t="s">
        <v>1851</v>
      </c>
      <c r="C4072" t="s">
        <v>56</v>
      </c>
    </row>
    <row r="4073" spans="1:3" x14ac:dyDescent="0.25">
      <c r="A4073">
        <f>ROW()</f>
        <v>4073</v>
      </c>
      <c r="B4073" t="s">
        <v>1852</v>
      </c>
      <c r="C4073" t="s">
        <v>56</v>
      </c>
    </row>
    <row r="4074" spans="1:3" x14ac:dyDescent="0.25">
      <c r="A4074">
        <f>ROW()</f>
        <v>4074</v>
      </c>
      <c r="B4074" t="s">
        <v>1853</v>
      </c>
      <c r="C4074" t="s">
        <v>56</v>
      </c>
    </row>
    <row r="4075" spans="1:3" x14ac:dyDescent="0.25">
      <c r="A4075">
        <f>ROW()</f>
        <v>4075</v>
      </c>
      <c r="B4075" t="s">
        <v>1854</v>
      </c>
      <c r="C4075" t="s">
        <v>159</v>
      </c>
    </row>
    <row r="4076" spans="1:3" x14ac:dyDescent="0.25">
      <c r="A4076">
        <f>ROW()</f>
        <v>4076</v>
      </c>
      <c r="B4076" t="s">
        <v>1855</v>
      </c>
      <c r="C4076" t="s">
        <v>65</v>
      </c>
    </row>
    <row r="4077" spans="1:3" x14ac:dyDescent="0.25">
      <c r="A4077">
        <f>ROW()</f>
        <v>4077</v>
      </c>
      <c r="B4077" t="s">
        <v>1856</v>
      </c>
      <c r="C4077" t="s">
        <v>64</v>
      </c>
    </row>
    <row r="4078" spans="1:3" x14ac:dyDescent="0.25">
      <c r="A4078">
        <f>ROW()</f>
        <v>4078</v>
      </c>
      <c r="B4078" t="s">
        <v>1857</v>
      </c>
      <c r="C4078" t="s">
        <v>65</v>
      </c>
    </row>
    <row r="4079" spans="1:3" x14ac:dyDescent="0.25">
      <c r="A4079">
        <f>ROW()</f>
        <v>4079</v>
      </c>
      <c r="B4079" t="s">
        <v>1858</v>
      </c>
      <c r="C4079" t="s">
        <v>56</v>
      </c>
    </row>
    <row r="4080" spans="1:3" x14ac:dyDescent="0.25">
      <c r="A4080">
        <f>ROW()</f>
        <v>4080</v>
      </c>
      <c r="B4080" t="s">
        <v>1896</v>
      </c>
      <c r="C4080" t="s">
        <v>65</v>
      </c>
    </row>
    <row r="4081" spans="1:3" x14ac:dyDescent="0.25">
      <c r="A4081">
        <f>ROW()</f>
        <v>4081</v>
      </c>
      <c r="B4081" t="s">
        <v>1859</v>
      </c>
      <c r="C4081" t="s">
        <v>63</v>
      </c>
    </row>
    <row r="4082" spans="1:3" x14ac:dyDescent="0.25">
      <c r="A4082">
        <f>ROW()</f>
        <v>4082</v>
      </c>
      <c r="B4082" t="s">
        <v>1860</v>
      </c>
      <c r="C4082" t="s">
        <v>66</v>
      </c>
    </row>
    <row r="4083" spans="1:3" x14ac:dyDescent="0.25">
      <c r="A4083">
        <f>ROW()</f>
        <v>4083</v>
      </c>
      <c r="B4083" t="s">
        <v>1861</v>
      </c>
      <c r="C4083" t="s">
        <v>67</v>
      </c>
    </row>
    <row r="4084" spans="1:3" x14ac:dyDescent="0.25">
      <c r="A4084">
        <f>ROW()</f>
        <v>4084</v>
      </c>
      <c r="B4084" t="s">
        <v>1862</v>
      </c>
      <c r="C4084" t="s">
        <v>56</v>
      </c>
    </row>
    <row r="4085" spans="1:3" x14ac:dyDescent="0.25">
      <c r="A4085">
        <f>ROW()</f>
        <v>4085</v>
      </c>
      <c r="B4085" t="s">
        <v>1863</v>
      </c>
      <c r="C4085" t="s">
        <v>70</v>
      </c>
    </row>
    <row r="4086" spans="1:3" x14ac:dyDescent="0.25">
      <c r="A4086">
        <f>ROW()</f>
        <v>4086</v>
      </c>
      <c r="B4086" t="s">
        <v>1864</v>
      </c>
      <c r="C4086" t="s">
        <v>439</v>
      </c>
    </row>
    <row r="4087" spans="1:3" x14ac:dyDescent="0.25">
      <c r="A4087">
        <f>ROW()</f>
        <v>4087</v>
      </c>
      <c r="B4087" t="s">
        <v>1865</v>
      </c>
      <c r="C4087" t="s">
        <v>67</v>
      </c>
    </row>
    <row r="4088" spans="1:3" x14ac:dyDescent="0.25">
      <c r="A4088">
        <f>ROW()</f>
        <v>4088</v>
      </c>
      <c r="B4088" t="s">
        <v>1866</v>
      </c>
      <c r="C4088" t="s">
        <v>139</v>
      </c>
    </row>
    <row r="4089" spans="1:3" x14ac:dyDescent="0.25">
      <c r="A4089">
        <f>ROW()</f>
        <v>4089</v>
      </c>
      <c r="B4089" t="s">
        <v>1868</v>
      </c>
      <c r="C4089" t="s">
        <v>71</v>
      </c>
    </row>
    <row r="4090" spans="1:3" x14ac:dyDescent="0.25">
      <c r="A4090">
        <f>ROW()</f>
        <v>4090</v>
      </c>
      <c r="B4090" t="s">
        <v>1869</v>
      </c>
      <c r="C4090" t="s">
        <v>71</v>
      </c>
    </row>
    <row r="4091" spans="1:3" x14ac:dyDescent="0.25">
      <c r="A4091">
        <f>ROW()</f>
        <v>4091</v>
      </c>
      <c r="B4091" t="s">
        <v>1870</v>
      </c>
      <c r="C4091" t="s">
        <v>71</v>
      </c>
    </row>
    <row r="4092" spans="1:3" x14ac:dyDescent="0.25">
      <c r="A4092">
        <f>ROW()</f>
        <v>4092</v>
      </c>
      <c r="B4092" t="s">
        <v>1871</v>
      </c>
      <c r="C4092" t="s">
        <v>56</v>
      </c>
    </row>
    <row r="4093" spans="1:3" x14ac:dyDescent="0.25">
      <c r="A4093">
        <f>ROW()</f>
        <v>4093</v>
      </c>
      <c r="B4093" t="s">
        <v>1905</v>
      </c>
      <c r="C4093" t="s">
        <v>56</v>
      </c>
    </row>
    <row r="4094" spans="1:3" x14ac:dyDescent="0.25">
      <c r="A4094">
        <f>ROW()</f>
        <v>4094</v>
      </c>
      <c r="B4094" t="s">
        <v>1872</v>
      </c>
      <c r="C4094" t="s">
        <v>72</v>
      </c>
    </row>
    <row r="4095" spans="1:3" x14ac:dyDescent="0.25">
      <c r="A4095">
        <f>ROW()</f>
        <v>4095</v>
      </c>
      <c r="B4095" t="s">
        <v>1906</v>
      </c>
      <c r="C4095" t="s">
        <v>72</v>
      </c>
    </row>
    <row r="4096" spans="1:3" x14ac:dyDescent="0.25">
      <c r="A4096">
        <f>ROW()</f>
        <v>4096</v>
      </c>
      <c r="B4096" t="s">
        <v>1873</v>
      </c>
      <c r="C4096" t="s">
        <v>56</v>
      </c>
    </row>
    <row r="4097" spans="1:3" x14ac:dyDescent="0.25">
      <c r="A4097">
        <f>ROW()</f>
        <v>4097</v>
      </c>
      <c r="B4097" t="s">
        <v>1907</v>
      </c>
      <c r="C4097" t="s">
        <v>226</v>
      </c>
    </row>
    <row r="4098" spans="1:3" x14ac:dyDescent="0.25">
      <c r="A4098">
        <f>ROW()</f>
        <v>4098</v>
      </c>
      <c r="B4098" t="s">
        <v>1874</v>
      </c>
      <c r="C4098" t="s">
        <v>73</v>
      </c>
    </row>
    <row r="4099" spans="1:3" x14ac:dyDescent="0.25">
      <c r="A4099">
        <f>ROW()</f>
        <v>4099</v>
      </c>
      <c r="B4099" t="s">
        <v>1875</v>
      </c>
      <c r="C4099" t="s">
        <v>261</v>
      </c>
    </row>
    <row r="4100" spans="1:3" x14ac:dyDescent="0.25">
      <c r="A4100">
        <f>ROW()</f>
        <v>4100</v>
      </c>
      <c r="B4100" t="s">
        <v>1909</v>
      </c>
      <c r="C4100" t="s">
        <v>261</v>
      </c>
    </row>
    <row r="4101" spans="1:3" x14ac:dyDescent="0.25">
      <c r="A4101">
        <f>ROW()</f>
        <v>4101</v>
      </c>
      <c r="B4101" t="s">
        <v>1876</v>
      </c>
      <c r="C4101" t="s">
        <v>77</v>
      </c>
    </row>
    <row r="4102" spans="1:3" x14ac:dyDescent="0.25">
      <c r="A4102">
        <f>ROW()</f>
        <v>4102</v>
      </c>
      <c r="B4102" t="s">
        <v>1910</v>
      </c>
      <c r="C4102" t="s">
        <v>77</v>
      </c>
    </row>
    <row r="4103" spans="1:3" x14ac:dyDescent="0.25">
      <c r="A4103">
        <f>ROW()</f>
        <v>4103</v>
      </c>
      <c r="B4103" t="s">
        <v>1877</v>
      </c>
      <c r="C4103" t="s">
        <v>124</v>
      </c>
    </row>
    <row r="4104" spans="1:3" x14ac:dyDescent="0.25">
      <c r="A4104">
        <f>ROW()</f>
        <v>4104</v>
      </c>
      <c r="B4104" t="s">
        <v>1911</v>
      </c>
      <c r="C4104" t="s">
        <v>108</v>
      </c>
    </row>
    <row r="4105" spans="1:3" x14ac:dyDescent="0.25">
      <c r="A4105">
        <f>ROW()</f>
        <v>4105</v>
      </c>
      <c r="B4105" t="s">
        <v>1878</v>
      </c>
      <c r="C4105" t="s">
        <v>56</v>
      </c>
    </row>
    <row r="4106" spans="1:3" x14ac:dyDescent="0.25">
      <c r="A4106">
        <f>ROW()</f>
        <v>4106</v>
      </c>
      <c r="B4106" t="s">
        <v>1923</v>
      </c>
      <c r="C4106" t="s">
        <v>56</v>
      </c>
    </row>
    <row r="4107" spans="1:3" x14ac:dyDescent="0.25">
      <c r="A4107">
        <f>ROW()</f>
        <v>4107</v>
      </c>
      <c r="B4107" t="s">
        <v>1879</v>
      </c>
      <c r="C4107" t="s">
        <v>108</v>
      </c>
    </row>
    <row r="4108" spans="1:3" x14ac:dyDescent="0.25">
      <c r="A4108">
        <f>ROW()</f>
        <v>4108</v>
      </c>
      <c r="B4108" t="s">
        <v>1912</v>
      </c>
      <c r="C4108" t="s">
        <v>76</v>
      </c>
    </row>
    <row r="4109" spans="1:3" x14ac:dyDescent="0.25">
      <c r="A4109">
        <f>ROW()</f>
        <v>4109</v>
      </c>
      <c r="B4109" t="s">
        <v>1880</v>
      </c>
      <c r="C4109" t="s">
        <v>73</v>
      </c>
    </row>
    <row r="4110" spans="1:3" x14ac:dyDescent="0.25">
      <c r="A4110">
        <f>ROW()</f>
        <v>4110</v>
      </c>
      <c r="B4110" t="s">
        <v>1881</v>
      </c>
      <c r="C4110" t="s">
        <v>56</v>
      </c>
    </row>
    <row r="4111" spans="1:3" x14ac:dyDescent="0.25">
      <c r="A4111">
        <f>ROW()</f>
        <v>4111</v>
      </c>
      <c r="B4111" t="s">
        <v>1917</v>
      </c>
      <c r="C4111" t="s">
        <v>65</v>
      </c>
    </row>
    <row r="4112" spans="1:3" x14ac:dyDescent="0.25">
      <c r="A4112">
        <f>ROW()</f>
        <v>4112</v>
      </c>
      <c r="B4112" t="s">
        <v>1882</v>
      </c>
      <c r="C4112" t="s">
        <v>229</v>
      </c>
    </row>
    <row r="4113" spans="1:3" x14ac:dyDescent="0.25">
      <c r="A4113">
        <f>ROW()</f>
        <v>4113</v>
      </c>
      <c r="B4113" t="s">
        <v>1913</v>
      </c>
      <c r="C4113" t="s">
        <v>229</v>
      </c>
    </row>
    <row r="4114" spans="1:3" x14ac:dyDescent="0.25">
      <c r="A4114">
        <f>ROW()</f>
        <v>4114</v>
      </c>
      <c r="B4114" t="s">
        <v>1893</v>
      </c>
      <c r="C4114" t="s">
        <v>122</v>
      </c>
    </row>
    <row r="4115" spans="1:3" x14ac:dyDescent="0.25">
      <c r="A4115">
        <f>ROW()</f>
        <v>4115</v>
      </c>
      <c r="B4115" t="s">
        <v>1914</v>
      </c>
      <c r="C4115" t="s">
        <v>122</v>
      </c>
    </row>
    <row r="4116" spans="1:3" x14ac:dyDescent="0.25">
      <c r="A4116">
        <f>ROW()</f>
        <v>4116</v>
      </c>
      <c r="B4116" t="s">
        <v>1883</v>
      </c>
      <c r="C4116" t="s">
        <v>94</v>
      </c>
    </row>
    <row r="4117" spans="1:3" x14ac:dyDescent="0.25">
      <c r="A4117">
        <f>ROW()</f>
        <v>4117</v>
      </c>
      <c r="B4117" t="s">
        <v>1915</v>
      </c>
      <c r="C4117" t="s">
        <v>184</v>
      </c>
    </row>
    <row r="4118" spans="1:3" x14ac:dyDescent="0.25">
      <c r="A4118">
        <f>ROW()</f>
        <v>4118</v>
      </c>
      <c r="B4118" t="s">
        <v>1884</v>
      </c>
      <c r="C4118" t="s">
        <v>56</v>
      </c>
    </row>
    <row r="4119" spans="1:3" x14ac:dyDescent="0.25">
      <c r="A4119">
        <f>ROW()</f>
        <v>4119</v>
      </c>
      <c r="B4119" t="s">
        <v>1885</v>
      </c>
      <c r="C4119" t="s">
        <v>80</v>
      </c>
    </row>
    <row r="4120" spans="1:3" x14ac:dyDescent="0.25">
      <c r="A4120">
        <f>ROW()</f>
        <v>4120</v>
      </c>
      <c r="B4120" t="s">
        <v>1886</v>
      </c>
      <c r="C4120" t="s">
        <v>82</v>
      </c>
    </row>
    <row r="4121" spans="1:3" x14ac:dyDescent="0.25">
      <c r="A4121">
        <f>ROW()</f>
        <v>4121</v>
      </c>
      <c r="B4121" t="s">
        <v>1887</v>
      </c>
      <c r="C4121" t="s">
        <v>83</v>
      </c>
    </row>
    <row r="4122" spans="1:3" x14ac:dyDescent="0.25">
      <c r="A4122">
        <f>ROW()</f>
        <v>4122</v>
      </c>
      <c r="B4122" t="s">
        <v>1931</v>
      </c>
      <c r="C4122" t="s">
        <v>91</v>
      </c>
    </row>
    <row r="4123" spans="1:3" x14ac:dyDescent="0.25">
      <c r="A4123">
        <f>ROW()</f>
        <v>4123</v>
      </c>
      <c r="B4123" t="s">
        <v>1888</v>
      </c>
      <c r="C4123" t="s">
        <v>105</v>
      </c>
    </row>
    <row r="4124" spans="1:3" x14ac:dyDescent="0.25">
      <c r="A4124">
        <f>ROW()</f>
        <v>4124</v>
      </c>
      <c r="B4124" t="s">
        <v>1889</v>
      </c>
      <c r="C4124" t="s">
        <v>73</v>
      </c>
    </row>
    <row r="4125" spans="1:3" x14ac:dyDescent="0.25">
      <c r="A4125">
        <f>ROW()</f>
        <v>4125</v>
      </c>
      <c r="B4125" t="s">
        <v>1890</v>
      </c>
      <c r="C4125" t="s">
        <v>74</v>
      </c>
    </row>
    <row r="4126" spans="1:3" x14ac:dyDescent="0.25">
      <c r="A4126">
        <f>ROW()</f>
        <v>4126</v>
      </c>
      <c r="B4126" t="s">
        <v>1891</v>
      </c>
      <c r="C4126" t="s">
        <v>81</v>
      </c>
    </row>
    <row r="4127" spans="1:3" x14ac:dyDescent="0.25">
      <c r="A4127">
        <f>ROW()</f>
        <v>4127</v>
      </c>
      <c r="B4127" t="s">
        <v>1892</v>
      </c>
      <c r="C4127" t="s">
        <v>73</v>
      </c>
    </row>
    <row r="4128" spans="1:3" x14ac:dyDescent="0.25">
      <c r="A4128">
        <f>ROW()</f>
        <v>4128</v>
      </c>
      <c r="B4128" t="s">
        <v>1924</v>
      </c>
      <c r="C4128" t="s">
        <v>83</v>
      </c>
    </row>
    <row r="4129" spans="1:3" x14ac:dyDescent="0.25">
      <c r="A4129">
        <f>ROW()</f>
        <v>4129</v>
      </c>
      <c r="B4129" t="s">
        <v>1925</v>
      </c>
      <c r="C4129" t="s">
        <v>93</v>
      </c>
    </row>
    <row r="4130" spans="1:3" x14ac:dyDescent="0.25">
      <c r="A4130">
        <f>ROW()</f>
        <v>4130</v>
      </c>
      <c r="B4130" t="s">
        <v>1926</v>
      </c>
      <c r="C4130" t="s">
        <v>71</v>
      </c>
    </row>
    <row r="4131" spans="1:3" x14ac:dyDescent="0.25">
      <c r="A4131">
        <f>ROW()</f>
        <v>4131</v>
      </c>
      <c r="B4131" t="s">
        <v>1895</v>
      </c>
      <c r="C4131" t="s">
        <v>71</v>
      </c>
    </row>
    <row r="4132" spans="1:3" x14ac:dyDescent="0.25">
      <c r="A4132">
        <f>ROW()</f>
        <v>4132</v>
      </c>
      <c r="B4132" t="s">
        <v>1806</v>
      </c>
      <c r="C4132" t="s">
        <v>105</v>
      </c>
    </row>
    <row r="4133" spans="1:3" x14ac:dyDescent="0.25">
      <c r="A4133">
        <f>ROW()</f>
        <v>4133</v>
      </c>
      <c r="B4133" t="s">
        <v>2</v>
      </c>
      <c r="C4133" t="s">
        <v>2</v>
      </c>
    </row>
    <row r="4134" spans="1:3" x14ac:dyDescent="0.25">
      <c r="A4134">
        <f>ROW()</f>
        <v>4134</v>
      </c>
      <c r="C4134" t="s">
        <v>2</v>
      </c>
    </row>
    <row r="4135" spans="1:3" x14ac:dyDescent="0.25">
      <c r="A4135">
        <f>ROW()</f>
        <v>4135</v>
      </c>
      <c r="B4135" t="s">
        <v>3621</v>
      </c>
      <c r="C4135" t="s">
        <v>2</v>
      </c>
    </row>
    <row r="4136" spans="1:3" x14ac:dyDescent="0.25">
      <c r="A4136">
        <f>ROW()</f>
        <v>4136</v>
      </c>
      <c r="B4136" t="s">
        <v>52</v>
      </c>
      <c r="C4136" t="s">
        <v>2</v>
      </c>
    </row>
    <row r="4137" spans="1:3" x14ac:dyDescent="0.25">
      <c r="A4137">
        <f>ROW()</f>
        <v>4137</v>
      </c>
      <c r="B4137" t="s">
        <v>1843</v>
      </c>
      <c r="C4137" t="s">
        <v>3519</v>
      </c>
    </row>
    <row r="4138" spans="1:3" x14ac:dyDescent="0.25">
      <c r="A4138">
        <f>ROW()</f>
        <v>4138</v>
      </c>
      <c r="B4138" t="s">
        <v>1844</v>
      </c>
      <c r="C4138" t="s">
        <v>55</v>
      </c>
    </row>
    <row r="4139" spans="1:3" x14ac:dyDescent="0.25">
      <c r="A4139">
        <f>ROW()</f>
        <v>4139</v>
      </c>
      <c r="B4139" t="s">
        <v>1845</v>
      </c>
      <c r="C4139" t="s">
        <v>56</v>
      </c>
    </row>
    <row r="4140" spans="1:3" x14ac:dyDescent="0.25">
      <c r="A4140">
        <f>ROW()</f>
        <v>4140</v>
      </c>
      <c r="B4140" t="s">
        <v>1846</v>
      </c>
      <c r="C4140" t="s">
        <v>223</v>
      </c>
    </row>
    <row r="4141" spans="1:3" x14ac:dyDescent="0.25">
      <c r="A4141">
        <f>ROW()</f>
        <v>4141</v>
      </c>
      <c r="B4141" t="s">
        <v>1847</v>
      </c>
      <c r="C4141" t="s">
        <v>3520</v>
      </c>
    </row>
    <row r="4142" spans="1:3" x14ac:dyDescent="0.25">
      <c r="A4142">
        <f>ROW()</f>
        <v>4142</v>
      </c>
      <c r="B4142" t="s">
        <v>1850</v>
      </c>
      <c r="C4142" t="s">
        <v>61</v>
      </c>
    </row>
    <row r="4143" spans="1:3" x14ac:dyDescent="0.25">
      <c r="A4143">
        <f>ROW()</f>
        <v>4143</v>
      </c>
      <c r="B4143" t="s">
        <v>1851</v>
      </c>
      <c r="C4143" t="s">
        <v>56</v>
      </c>
    </row>
    <row r="4144" spans="1:3" x14ac:dyDescent="0.25">
      <c r="A4144">
        <f>ROW()</f>
        <v>4144</v>
      </c>
      <c r="B4144" t="s">
        <v>1852</v>
      </c>
      <c r="C4144" t="s">
        <v>56</v>
      </c>
    </row>
    <row r="4145" spans="1:3" x14ac:dyDescent="0.25">
      <c r="A4145">
        <f>ROW()</f>
        <v>4145</v>
      </c>
      <c r="B4145" t="s">
        <v>1853</v>
      </c>
      <c r="C4145" t="s">
        <v>56</v>
      </c>
    </row>
    <row r="4146" spans="1:3" x14ac:dyDescent="0.25">
      <c r="A4146">
        <f>ROW()</f>
        <v>4146</v>
      </c>
      <c r="B4146" t="s">
        <v>1854</v>
      </c>
      <c r="C4146" t="s">
        <v>3521</v>
      </c>
    </row>
    <row r="4147" spans="1:3" x14ac:dyDescent="0.25">
      <c r="A4147">
        <f>ROW()</f>
        <v>4147</v>
      </c>
      <c r="B4147" t="s">
        <v>1855</v>
      </c>
      <c r="C4147" t="s">
        <v>65</v>
      </c>
    </row>
    <row r="4148" spans="1:3" x14ac:dyDescent="0.25">
      <c r="A4148">
        <f>ROW()</f>
        <v>4148</v>
      </c>
      <c r="B4148" t="s">
        <v>1856</v>
      </c>
      <c r="C4148" t="s">
        <v>64</v>
      </c>
    </row>
    <row r="4149" spans="1:3" x14ac:dyDescent="0.25">
      <c r="A4149">
        <f>ROW()</f>
        <v>4149</v>
      </c>
      <c r="B4149" t="s">
        <v>1857</v>
      </c>
      <c r="C4149" t="s">
        <v>65</v>
      </c>
    </row>
    <row r="4150" spans="1:3" x14ac:dyDescent="0.25">
      <c r="A4150">
        <f>ROW()</f>
        <v>4150</v>
      </c>
      <c r="B4150" t="s">
        <v>1858</v>
      </c>
      <c r="C4150" t="s">
        <v>56</v>
      </c>
    </row>
    <row r="4151" spans="1:3" x14ac:dyDescent="0.25">
      <c r="A4151">
        <f>ROW()</f>
        <v>4151</v>
      </c>
      <c r="B4151" t="s">
        <v>1896</v>
      </c>
      <c r="C4151" t="s">
        <v>65</v>
      </c>
    </row>
    <row r="4152" spans="1:3" x14ac:dyDescent="0.25">
      <c r="A4152">
        <f>ROW()</f>
        <v>4152</v>
      </c>
      <c r="B4152" t="s">
        <v>1859</v>
      </c>
      <c r="C4152" t="s">
        <v>63</v>
      </c>
    </row>
    <row r="4153" spans="1:3" x14ac:dyDescent="0.25">
      <c r="A4153">
        <f>ROW()</f>
        <v>4153</v>
      </c>
      <c r="B4153" t="s">
        <v>1860</v>
      </c>
      <c r="C4153" t="s">
        <v>66</v>
      </c>
    </row>
    <row r="4154" spans="1:3" x14ac:dyDescent="0.25">
      <c r="A4154">
        <f>ROW()</f>
        <v>4154</v>
      </c>
      <c r="B4154" t="s">
        <v>1861</v>
      </c>
      <c r="C4154" t="s">
        <v>73</v>
      </c>
    </row>
    <row r="4155" spans="1:3" x14ac:dyDescent="0.25">
      <c r="A4155">
        <f>ROW()</f>
        <v>4155</v>
      </c>
      <c r="B4155" t="s">
        <v>1862</v>
      </c>
      <c r="C4155" t="s">
        <v>56</v>
      </c>
    </row>
    <row r="4156" spans="1:3" x14ac:dyDescent="0.25">
      <c r="A4156">
        <f>ROW()</f>
        <v>4156</v>
      </c>
      <c r="B4156" t="s">
        <v>1863</v>
      </c>
      <c r="C4156" t="s">
        <v>226</v>
      </c>
    </row>
    <row r="4157" spans="1:3" x14ac:dyDescent="0.25">
      <c r="A4157">
        <f>ROW()</f>
        <v>4157</v>
      </c>
      <c r="B4157" t="s">
        <v>1864</v>
      </c>
      <c r="C4157" t="s">
        <v>3522</v>
      </c>
    </row>
    <row r="4158" spans="1:3" x14ac:dyDescent="0.25">
      <c r="A4158">
        <f>ROW()</f>
        <v>4158</v>
      </c>
      <c r="B4158" t="s">
        <v>1865</v>
      </c>
      <c r="C4158" t="s">
        <v>55</v>
      </c>
    </row>
    <row r="4159" spans="1:3" x14ac:dyDescent="0.25">
      <c r="A4159">
        <f>ROW()</f>
        <v>4159</v>
      </c>
      <c r="B4159" t="s">
        <v>1866</v>
      </c>
      <c r="C4159" t="s">
        <v>70</v>
      </c>
    </row>
    <row r="4160" spans="1:3" x14ac:dyDescent="0.25">
      <c r="A4160">
        <f>ROW()</f>
        <v>4160</v>
      </c>
      <c r="B4160" t="s">
        <v>1867</v>
      </c>
      <c r="C4160" t="s">
        <v>63</v>
      </c>
    </row>
    <row r="4161" spans="1:3" x14ac:dyDescent="0.25">
      <c r="A4161">
        <f>ROW()</f>
        <v>4161</v>
      </c>
      <c r="B4161" t="s">
        <v>1868</v>
      </c>
      <c r="C4161" t="s">
        <v>71</v>
      </c>
    </row>
    <row r="4162" spans="1:3" x14ac:dyDescent="0.25">
      <c r="A4162">
        <f>ROW()</f>
        <v>4162</v>
      </c>
      <c r="B4162" t="s">
        <v>1871</v>
      </c>
      <c r="C4162" t="s">
        <v>56</v>
      </c>
    </row>
    <row r="4163" spans="1:3" x14ac:dyDescent="0.25">
      <c r="A4163">
        <f>ROW()</f>
        <v>4163</v>
      </c>
      <c r="B4163" t="s">
        <v>1872</v>
      </c>
      <c r="C4163" t="s">
        <v>72</v>
      </c>
    </row>
    <row r="4164" spans="1:3" x14ac:dyDescent="0.25">
      <c r="A4164">
        <f>ROW()</f>
        <v>4164</v>
      </c>
      <c r="B4164" t="s">
        <v>1873</v>
      </c>
      <c r="C4164" t="s">
        <v>56</v>
      </c>
    </row>
    <row r="4165" spans="1:3" x14ac:dyDescent="0.25">
      <c r="A4165">
        <f>ROW()</f>
        <v>4165</v>
      </c>
      <c r="B4165" t="s">
        <v>1874</v>
      </c>
      <c r="C4165" t="s">
        <v>73</v>
      </c>
    </row>
    <row r="4166" spans="1:3" x14ac:dyDescent="0.25">
      <c r="A4166">
        <f>ROW()</f>
        <v>4166</v>
      </c>
      <c r="B4166" t="s">
        <v>1875</v>
      </c>
      <c r="C4166" t="s">
        <v>262</v>
      </c>
    </row>
    <row r="4167" spans="1:3" x14ac:dyDescent="0.25">
      <c r="A4167">
        <f>ROW()</f>
        <v>4167</v>
      </c>
      <c r="B4167" t="s">
        <v>1876</v>
      </c>
      <c r="C4167" t="s">
        <v>81</v>
      </c>
    </row>
    <row r="4168" spans="1:3" x14ac:dyDescent="0.25">
      <c r="A4168">
        <f>ROW()</f>
        <v>4168</v>
      </c>
      <c r="B4168" t="s">
        <v>1877</v>
      </c>
      <c r="C4168" t="s">
        <v>93</v>
      </c>
    </row>
    <row r="4169" spans="1:3" x14ac:dyDescent="0.25">
      <c r="A4169">
        <f>ROW()</f>
        <v>4169</v>
      </c>
      <c r="B4169" t="s">
        <v>1878</v>
      </c>
      <c r="C4169" t="s">
        <v>56</v>
      </c>
    </row>
    <row r="4170" spans="1:3" x14ac:dyDescent="0.25">
      <c r="A4170">
        <f>ROW()</f>
        <v>4170</v>
      </c>
      <c r="B4170" t="s">
        <v>1879</v>
      </c>
      <c r="C4170" t="s">
        <v>73</v>
      </c>
    </row>
    <row r="4171" spans="1:3" x14ac:dyDescent="0.25">
      <c r="A4171">
        <f>ROW()</f>
        <v>4171</v>
      </c>
      <c r="B4171" t="s">
        <v>1881</v>
      </c>
      <c r="C4171" t="s">
        <v>56</v>
      </c>
    </row>
    <row r="4172" spans="1:3" x14ac:dyDescent="0.25">
      <c r="A4172">
        <f>ROW()</f>
        <v>4172</v>
      </c>
      <c r="B4172" t="s">
        <v>1882</v>
      </c>
      <c r="C4172" t="s">
        <v>268</v>
      </c>
    </row>
    <row r="4173" spans="1:3" x14ac:dyDescent="0.25">
      <c r="A4173">
        <f>ROW()</f>
        <v>4173</v>
      </c>
      <c r="B4173" t="s">
        <v>1893</v>
      </c>
      <c r="C4173" t="s">
        <v>133</v>
      </c>
    </row>
    <row r="4174" spans="1:3" x14ac:dyDescent="0.25">
      <c r="A4174">
        <f>ROW()</f>
        <v>4174</v>
      </c>
      <c r="B4174" t="s">
        <v>1880</v>
      </c>
      <c r="C4174" t="s">
        <v>76</v>
      </c>
    </row>
    <row r="4175" spans="1:3" x14ac:dyDescent="0.25">
      <c r="A4175">
        <f>ROW()</f>
        <v>4175</v>
      </c>
      <c r="B4175" t="s">
        <v>1883</v>
      </c>
      <c r="C4175" t="s">
        <v>184</v>
      </c>
    </row>
    <row r="4176" spans="1:3" x14ac:dyDescent="0.25">
      <c r="A4176">
        <f>ROW()</f>
        <v>4176</v>
      </c>
      <c r="B4176" t="s">
        <v>1884</v>
      </c>
      <c r="C4176" t="s">
        <v>70</v>
      </c>
    </row>
    <row r="4177" spans="1:3" x14ac:dyDescent="0.25">
      <c r="A4177">
        <f>ROW()</f>
        <v>4177</v>
      </c>
      <c r="B4177" t="s">
        <v>1885</v>
      </c>
      <c r="C4177" t="s">
        <v>80</v>
      </c>
    </row>
    <row r="4178" spans="1:3" x14ac:dyDescent="0.25">
      <c r="A4178">
        <f>ROW()</f>
        <v>4178</v>
      </c>
      <c r="B4178" t="s">
        <v>1886</v>
      </c>
      <c r="C4178" t="s">
        <v>76</v>
      </c>
    </row>
    <row r="4179" spans="1:3" x14ac:dyDescent="0.25">
      <c r="A4179">
        <f>ROW()</f>
        <v>4179</v>
      </c>
      <c r="B4179" t="s">
        <v>1899</v>
      </c>
      <c r="C4179" t="s">
        <v>76</v>
      </c>
    </row>
    <row r="4180" spans="1:3" x14ac:dyDescent="0.25">
      <c r="A4180">
        <f>ROW()</f>
        <v>4180</v>
      </c>
      <c r="B4180" t="s">
        <v>1888</v>
      </c>
      <c r="C4180" t="s">
        <v>82</v>
      </c>
    </row>
    <row r="4181" spans="1:3" x14ac:dyDescent="0.25">
      <c r="A4181">
        <f>ROW()</f>
        <v>4181</v>
      </c>
      <c r="B4181" t="s">
        <v>1889</v>
      </c>
      <c r="C4181" t="s">
        <v>82</v>
      </c>
    </row>
    <row r="4182" spans="1:3" x14ac:dyDescent="0.25">
      <c r="A4182">
        <f>ROW()</f>
        <v>4182</v>
      </c>
      <c r="B4182" t="s">
        <v>1890</v>
      </c>
      <c r="C4182" t="s">
        <v>82</v>
      </c>
    </row>
    <row r="4183" spans="1:3" x14ac:dyDescent="0.25">
      <c r="A4183">
        <f>ROW()</f>
        <v>4183</v>
      </c>
      <c r="B4183" t="s">
        <v>1891</v>
      </c>
      <c r="C4183" t="s">
        <v>82</v>
      </c>
    </row>
    <row r="4184" spans="1:3" x14ac:dyDescent="0.25">
      <c r="A4184">
        <f>ROW()</f>
        <v>4184</v>
      </c>
      <c r="B4184" t="s">
        <v>1892</v>
      </c>
      <c r="C4184" t="s">
        <v>82</v>
      </c>
    </row>
    <row r="4185" spans="1:3" x14ac:dyDescent="0.25">
      <c r="A4185">
        <f>ROW()</f>
        <v>4185</v>
      </c>
      <c r="B4185" t="s">
        <v>1895</v>
      </c>
      <c r="C4185" t="s">
        <v>71</v>
      </c>
    </row>
    <row r="4186" spans="1:3" x14ac:dyDescent="0.25">
      <c r="A4186">
        <f>ROW()</f>
        <v>4186</v>
      </c>
      <c r="B4186" t="s">
        <v>1900</v>
      </c>
      <c r="C4186" t="s">
        <v>94</v>
      </c>
    </row>
    <row r="4187" spans="1:3" x14ac:dyDescent="0.25">
      <c r="A4187">
        <f>ROW()</f>
        <v>4187</v>
      </c>
      <c r="B4187" t="s">
        <v>3523</v>
      </c>
      <c r="C4187" t="s">
        <v>105</v>
      </c>
    </row>
    <row r="4188" spans="1:3" x14ac:dyDescent="0.25">
      <c r="A4188">
        <f>ROW()</f>
        <v>4188</v>
      </c>
      <c r="B4188" t="s">
        <v>2</v>
      </c>
      <c r="C4188" t="s">
        <v>2</v>
      </c>
    </row>
    <row r="4189" spans="1:3" x14ac:dyDescent="0.25">
      <c r="A4189">
        <f>ROW()</f>
        <v>4189</v>
      </c>
      <c r="B4189" t="s">
        <v>2</v>
      </c>
      <c r="C4189" t="s">
        <v>2</v>
      </c>
    </row>
    <row r="4190" spans="1:3" x14ac:dyDescent="0.25">
      <c r="A4190">
        <f>ROW()</f>
        <v>4190</v>
      </c>
      <c r="B4190" t="s">
        <v>440</v>
      </c>
      <c r="C4190" t="s">
        <v>2</v>
      </c>
    </row>
    <row r="4191" spans="1:3" x14ac:dyDescent="0.25">
      <c r="A4191">
        <f>ROW()</f>
        <v>4191</v>
      </c>
      <c r="B4191" t="s">
        <v>2</v>
      </c>
      <c r="C4191" t="s">
        <v>2</v>
      </c>
    </row>
    <row r="4192" spans="1:3" x14ac:dyDescent="0.25">
      <c r="A4192">
        <f>ROW()</f>
        <v>4192</v>
      </c>
      <c r="B4192" t="s">
        <v>3622</v>
      </c>
      <c r="C4192" t="s">
        <v>2</v>
      </c>
    </row>
    <row r="4193" spans="1:3" x14ac:dyDescent="0.25">
      <c r="A4193">
        <f>ROW()</f>
        <v>4193</v>
      </c>
      <c r="B4193" t="s">
        <v>52</v>
      </c>
      <c r="C4193" t="s">
        <v>2</v>
      </c>
    </row>
    <row r="4194" spans="1:3" x14ac:dyDescent="0.25">
      <c r="A4194">
        <f>ROW()</f>
        <v>4194</v>
      </c>
      <c r="B4194" t="s">
        <v>1843</v>
      </c>
      <c r="C4194" t="s">
        <v>441</v>
      </c>
    </row>
    <row r="4195" spans="1:3" x14ac:dyDescent="0.25">
      <c r="A4195">
        <f>ROW()</f>
        <v>4195</v>
      </c>
      <c r="B4195" t="s">
        <v>1844</v>
      </c>
      <c r="C4195" t="s">
        <v>55</v>
      </c>
    </row>
    <row r="4196" spans="1:3" x14ac:dyDescent="0.25">
      <c r="A4196">
        <f>ROW()</f>
        <v>4196</v>
      </c>
      <c r="B4196" t="s">
        <v>1845</v>
      </c>
      <c r="C4196" t="s">
        <v>63</v>
      </c>
    </row>
    <row r="4197" spans="1:3" x14ac:dyDescent="0.25">
      <c r="A4197">
        <f>ROW()</f>
        <v>4197</v>
      </c>
      <c r="B4197" t="s">
        <v>1846</v>
      </c>
      <c r="C4197" t="s">
        <v>360</v>
      </c>
    </row>
    <row r="4198" spans="1:3" x14ac:dyDescent="0.25">
      <c r="A4198">
        <f>ROW()</f>
        <v>4198</v>
      </c>
      <c r="B4198" t="s">
        <v>1847</v>
      </c>
      <c r="C4198" t="s">
        <v>442</v>
      </c>
    </row>
    <row r="4199" spans="1:3" x14ac:dyDescent="0.25">
      <c r="A4199">
        <f>ROW()</f>
        <v>4199</v>
      </c>
      <c r="B4199" t="s">
        <v>1850</v>
      </c>
      <c r="C4199" t="s">
        <v>61</v>
      </c>
    </row>
    <row r="4200" spans="1:3" x14ac:dyDescent="0.25">
      <c r="A4200">
        <f>ROW()</f>
        <v>4200</v>
      </c>
      <c r="B4200" t="s">
        <v>1851</v>
      </c>
      <c r="C4200" t="s">
        <v>56</v>
      </c>
    </row>
    <row r="4201" spans="1:3" x14ac:dyDescent="0.25">
      <c r="A4201">
        <f>ROW()</f>
        <v>4201</v>
      </c>
      <c r="B4201" t="s">
        <v>1852</v>
      </c>
      <c r="C4201" t="s">
        <v>56</v>
      </c>
    </row>
    <row r="4202" spans="1:3" x14ac:dyDescent="0.25">
      <c r="A4202">
        <f>ROW()</f>
        <v>4202</v>
      </c>
      <c r="B4202" t="s">
        <v>1853</v>
      </c>
      <c r="C4202" t="s">
        <v>56</v>
      </c>
    </row>
    <row r="4203" spans="1:3" x14ac:dyDescent="0.25">
      <c r="A4203">
        <f>ROW()</f>
        <v>4203</v>
      </c>
      <c r="B4203" t="s">
        <v>1854</v>
      </c>
      <c r="C4203" t="s">
        <v>443</v>
      </c>
    </row>
    <row r="4204" spans="1:3" x14ac:dyDescent="0.25">
      <c r="A4204">
        <f>ROW()</f>
        <v>4204</v>
      </c>
      <c r="B4204" t="s">
        <v>1856</v>
      </c>
      <c r="C4204" t="s">
        <v>64</v>
      </c>
    </row>
    <row r="4205" spans="1:3" x14ac:dyDescent="0.25">
      <c r="A4205">
        <f>ROW()</f>
        <v>4205</v>
      </c>
      <c r="B4205" t="s">
        <v>1857</v>
      </c>
      <c r="C4205" t="s">
        <v>65</v>
      </c>
    </row>
    <row r="4206" spans="1:3" x14ac:dyDescent="0.25">
      <c r="A4206">
        <f>ROW()</f>
        <v>4206</v>
      </c>
      <c r="B4206" t="s">
        <v>1858</v>
      </c>
      <c r="C4206" t="s">
        <v>56</v>
      </c>
    </row>
    <row r="4207" spans="1:3" x14ac:dyDescent="0.25">
      <c r="A4207">
        <f>ROW()</f>
        <v>4207</v>
      </c>
      <c r="B4207" t="s">
        <v>1896</v>
      </c>
      <c r="C4207" t="s">
        <v>65</v>
      </c>
    </row>
    <row r="4208" spans="1:3" x14ac:dyDescent="0.25">
      <c r="A4208">
        <f>ROW()</f>
        <v>4208</v>
      </c>
      <c r="B4208" t="s">
        <v>1859</v>
      </c>
      <c r="C4208" t="s">
        <v>63</v>
      </c>
    </row>
    <row r="4209" spans="1:3" x14ac:dyDescent="0.25">
      <c r="A4209">
        <f>ROW()</f>
        <v>4209</v>
      </c>
      <c r="B4209" t="s">
        <v>1860</v>
      </c>
      <c r="C4209" t="s">
        <v>70</v>
      </c>
    </row>
    <row r="4210" spans="1:3" x14ac:dyDescent="0.25">
      <c r="A4210">
        <f>ROW()</f>
        <v>4210</v>
      </c>
      <c r="B4210" t="s">
        <v>1861</v>
      </c>
      <c r="C4210" t="s">
        <v>125</v>
      </c>
    </row>
    <row r="4211" spans="1:3" x14ac:dyDescent="0.25">
      <c r="A4211">
        <f>ROW()</f>
        <v>4211</v>
      </c>
      <c r="B4211" t="s">
        <v>1862</v>
      </c>
      <c r="C4211" t="s">
        <v>56</v>
      </c>
    </row>
    <row r="4212" spans="1:3" x14ac:dyDescent="0.25">
      <c r="A4212">
        <f>ROW()</f>
        <v>4212</v>
      </c>
      <c r="B4212" t="s">
        <v>1863</v>
      </c>
      <c r="C4212" t="s">
        <v>227</v>
      </c>
    </row>
    <row r="4213" spans="1:3" x14ac:dyDescent="0.25">
      <c r="A4213">
        <f>ROW()</f>
        <v>4213</v>
      </c>
      <c r="B4213" t="s">
        <v>1864</v>
      </c>
      <c r="C4213" t="s">
        <v>436</v>
      </c>
    </row>
    <row r="4214" spans="1:3" x14ac:dyDescent="0.25">
      <c r="A4214">
        <f>ROW()</f>
        <v>4214</v>
      </c>
      <c r="B4214" t="s">
        <v>1865</v>
      </c>
      <c r="C4214" t="s">
        <v>121</v>
      </c>
    </row>
    <row r="4215" spans="1:3" x14ac:dyDescent="0.25">
      <c r="A4215">
        <f>ROW()</f>
        <v>4215</v>
      </c>
      <c r="B4215" t="s">
        <v>1866</v>
      </c>
      <c r="C4215" t="s">
        <v>70</v>
      </c>
    </row>
    <row r="4216" spans="1:3" x14ac:dyDescent="0.25">
      <c r="A4216">
        <f>ROW()</f>
        <v>4216</v>
      </c>
      <c r="B4216" t="s">
        <v>1867</v>
      </c>
      <c r="C4216" t="s">
        <v>63</v>
      </c>
    </row>
    <row r="4217" spans="1:3" x14ac:dyDescent="0.25">
      <c r="A4217">
        <f>ROW()</f>
        <v>4217</v>
      </c>
      <c r="B4217" t="s">
        <v>1868</v>
      </c>
      <c r="C4217" t="s">
        <v>71</v>
      </c>
    </row>
    <row r="4218" spans="1:3" x14ac:dyDescent="0.25">
      <c r="A4218">
        <f>ROW()</f>
        <v>4218</v>
      </c>
      <c r="B4218" t="s">
        <v>1871</v>
      </c>
      <c r="C4218" t="s">
        <v>56</v>
      </c>
    </row>
    <row r="4219" spans="1:3" x14ac:dyDescent="0.25">
      <c r="A4219">
        <f>ROW()</f>
        <v>4219</v>
      </c>
      <c r="B4219" t="s">
        <v>1872</v>
      </c>
      <c r="C4219" t="s">
        <v>318</v>
      </c>
    </row>
    <row r="4220" spans="1:3" x14ac:dyDescent="0.25">
      <c r="A4220">
        <f>ROW()</f>
        <v>4220</v>
      </c>
      <c r="B4220" t="s">
        <v>1873</v>
      </c>
      <c r="C4220" t="s">
        <v>55</v>
      </c>
    </row>
    <row r="4221" spans="1:3" x14ac:dyDescent="0.25">
      <c r="A4221">
        <f>ROW()</f>
        <v>4221</v>
      </c>
      <c r="B4221" t="s">
        <v>1874</v>
      </c>
      <c r="C4221" t="s">
        <v>73</v>
      </c>
    </row>
    <row r="4222" spans="1:3" x14ac:dyDescent="0.25">
      <c r="A4222">
        <f>ROW()</f>
        <v>4222</v>
      </c>
      <c r="B4222" t="s">
        <v>1875</v>
      </c>
      <c r="C4222" t="s">
        <v>83</v>
      </c>
    </row>
    <row r="4223" spans="1:3" x14ac:dyDescent="0.25">
      <c r="A4223">
        <f>ROW()</f>
        <v>4223</v>
      </c>
      <c r="B4223" t="s">
        <v>1876</v>
      </c>
      <c r="C4223" t="s">
        <v>93</v>
      </c>
    </row>
    <row r="4224" spans="1:3" x14ac:dyDescent="0.25">
      <c r="A4224">
        <f>ROW()</f>
        <v>4224</v>
      </c>
      <c r="B4224" t="s">
        <v>1877</v>
      </c>
      <c r="C4224" t="s">
        <v>124</v>
      </c>
    </row>
    <row r="4225" spans="1:3" x14ac:dyDescent="0.25">
      <c r="A4225">
        <f>ROW()</f>
        <v>4225</v>
      </c>
      <c r="B4225" t="s">
        <v>1878</v>
      </c>
      <c r="C4225" t="s">
        <v>84</v>
      </c>
    </row>
    <row r="4226" spans="1:3" x14ac:dyDescent="0.25">
      <c r="A4226">
        <f>ROW()</f>
        <v>4226</v>
      </c>
      <c r="B4226" t="s">
        <v>1879</v>
      </c>
      <c r="C4226" t="s">
        <v>108</v>
      </c>
    </row>
    <row r="4227" spans="1:3" x14ac:dyDescent="0.25">
      <c r="A4227">
        <f>ROW()</f>
        <v>4227</v>
      </c>
      <c r="B4227" t="s">
        <v>1880</v>
      </c>
      <c r="C4227" t="s">
        <v>168</v>
      </c>
    </row>
    <row r="4228" spans="1:3" x14ac:dyDescent="0.25">
      <c r="A4228">
        <f>ROW()</f>
        <v>4228</v>
      </c>
      <c r="B4228" t="s">
        <v>1882</v>
      </c>
      <c r="C4228" t="s">
        <v>363</v>
      </c>
    </row>
    <row r="4229" spans="1:3" x14ac:dyDescent="0.25">
      <c r="A4229">
        <f>ROW()</f>
        <v>4229</v>
      </c>
      <c r="B4229" t="s">
        <v>1893</v>
      </c>
      <c r="C4229" t="s">
        <v>92</v>
      </c>
    </row>
    <row r="4230" spans="1:3" x14ac:dyDescent="0.25">
      <c r="A4230">
        <f>ROW()</f>
        <v>4230</v>
      </c>
      <c r="B4230" t="s">
        <v>1883</v>
      </c>
      <c r="C4230" t="s">
        <v>94</v>
      </c>
    </row>
    <row r="4231" spans="1:3" x14ac:dyDescent="0.25">
      <c r="A4231">
        <f>ROW()</f>
        <v>4231</v>
      </c>
      <c r="B4231" t="s">
        <v>1884</v>
      </c>
      <c r="C4231" t="s">
        <v>73</v>
      </c>
    </row>
    <row r="4232" spans="1:3" x14ac:dyDescent="0.25">
      <c r="A4232">
        <f>ROW()</f>
        <v>4232</v>
      </c>
      <c r="B4232" t="s">
        <v>1885</v>
      </c>
      <c r="C4232" t="s">
        <v>80</v>
      </c>
    </row>
    <row r="4233" spans="1:3" x14ac:dyDescent="0.25">
      <c r="A4233">
        <f>ROW()</f>
        <v>4233</v>
      </c>
      <c r="B4233" t="s">
        <v>1888</v>
      </c>
      <c r="C4233" t="s">
        <v>56</v>
      </c>
    </row>
    <row r="4234" spans="1:3" x14ac:dyDescent="0.25">
      <c r="A4234">
        <f>ROW()</f>
        <v>4234</v>
      </c>
      <c r="B4234" t="s">
        <v>1889</v>
      </c>
      <c r="C4234" t="s">
        <v>74</v>
      </c>
    </row>
    <row r="4235" spans="1:3" x14ac:dyDescent="0.25">
      <c r="A4235">
        <f>ROW()</f>
        <v>4235</v>
      </c>
      <c r="B4235" t="s">
        <v>1890</v>
      </c>
      <c r="C4235" t="s">
        <v>228</v>
      </c>
    </row>
    <row r="4236" spans="1:3" x14ac:dyDescent="0.25">
      <c r="A4236">
        <f>ROW()</f>
        <v>4236</v>
      </c>
      <c r="B4236" t="s">
        <v>1891</v>
      </c>
      <c r="C4236" t="s">
        <v>74</v>
      </c>
    </row>
    <row r="4237" spans="1:3" x14ac:dyDescent="0.25">
      <c r="A4237">
        <f>ROW()</f>
        <v>4237</v>
      </c>
      <c r="B4237" t="s">
        <v>1892</v>
      </c>
      <c r="C4237" t="s">
        <v>228</v>
      </c>
    </row>
    <row r="4238" spans="1:3" x14ac:dyDescent="0.25">
      <c r="A4238">
        <f>ROW()</f>
        <v>4238</v>
      </c>
      <c r="B4238" t="s">
        <v>1897</v>
      </c>
      <c r="C4238" t="s">
        <v>139</v>
      </c>
    </row>
    <row r="4239" spans="1:3" x14ac:dyDescent="0.25">
      <c r="A4239">
        <f>ROW()</f>
        <v>4239</v>
      </c>
      <c r="B4239" t="s">
        <v>1894</v>
      </c>
      <c r="C4239" t="s">
        <v>108</v>
      </c>
    </row>
    <row r="4240" spans="1:3" x14ac:dyDescent="0.25">
      <c r="A4240">
        <f>ROW()</f>
        <v>4240</v>
      </c>
      <c r="B4240" t="s">
        <v>1895</v>
      </c>
      <c r="C4240" t="s">
        <v>71</v>
      </c>
    </row>
    <row r="4241" spans="1:3" x14ac:dyDescent="0.25">
      <c r="A4241">
        <f>ROW()</f>
        <v>4241</v>
      </c>
      <c r="B4241" t="s">
        <v>1806</v>
      </c>
      <c r="C4241" t="s">
        <v>105</v>
      </c>
    </row>
    <row r="4242" spans="1:3" x14ac:dyDescent="0.25">
      <c r="A4242">
        <f>ROW()</f>
        <v>4242</v>
      </c>
      <c r="B4242" t="s">
        <v>2</v>
      </c>
      <c r="C4242" t="s">
        <v>2</v>
      </c>
    </row>
    <row r="4243" spans="1:3" x14ac:dyDescent="0.25">
      <c r="A4243">
        <f>ROW()</f>
        <v>4243</v>
      </c>
      <c r="B4243" t="s">
        <v>3623</v>
      </c>
      <c r="C4243" t="s">
        <v>2</v>
      </c>
    </row>
    <row r="4244" spans="1:3" x14ac:dyDescent="0.25">
      <c r="A4244">
        <f>ROW()</f>
        <v>4244</v>
      </c>
      <c r="B4244" t="s">
        <v>52</v>
      </c>
      <c r="C4244" t="s">
        <v>2</v>
      </c>
    </row>
    <row r="4245" spans="1:3" x14ac:dyDescent="0.25">
      <c r="A4245">
        <f>ROW()</f>
        <v>4245</v>
      </c>
      <c r="B4245" t="s">
        <v>1843</v>
      </c>
      <c r="C4245" t="s">
        <v>444</v>
      </c>
    </row>
    <row r="4246" spans="1:3" x14ac:dyDescent="0.25">
      <c r="A4246">
        <f>ROW()</f>
        <v>4246</v>
      </c>
      <c r="B4246" t="s">
        <v>1844</v>
      </c>
      <c r="C4246" t="s">
        <v>55</v>
      </c>
    </row>
    <row r="4247" spans="1:3" x14ac:dyDescent="0.25">
      <c r="A4247">
        <f>ROW()</f>
        <v>4247</v>
      </c>
      <c r="B4247" t="s">
        <v>1845</v>
      </c>
      <c r="C4247" t="s">
        <v>63</v>
      </c>
    </row>
    <row r="4248" spans="1:3" x14ac:dyDescent="0.25">
      <c r="A4248">
        <f>ROW()</f>
        <v>4248</v>
      </c>
      <c r="B4248" t="s">
        <v>1846</v>
      </c>
      <c r="C4248" t="s">
        <v>360</v>
      </c>
    </row>
    <row r="4249" spans="1:3" x14ac:dyDescent="0.25">
      <c r="A4249">
        <f>ROW()</f>
        <v>4249</v>
      </c>
      <c r="B4249" t="s">
        <v>1847</v>
      </c>
      <c r="C4249" t="s">
        <v>445</v>
      </c>
    </row>
    <row r="4250" spans="1:3" x14ac:dyDescent="0.25">
      <c r="A4250">
        <f>ROW()</f>
        <v>4250</v>
      </c>
      <c r="B4250" t="s">
        <v>1850</v>
      </c>
      <c r="C4250" t="s">
        <v>61</v>
      </c>
    </row>
    <row r="4251" spans="1:3" x14ac:dyDescent="0.25">
      <c r="A4251">
        <f>ROW()</f>
        <v>4251</v>
      </c>
      <c r="B4251" t="s">
        <v>1851</v>
      </c>
      <c r="C4251" t="s">
        <v>56</v>
      </c>
    </row>
    <row r="4252" spans="1:3" x14ac:dyDescent="0.25">
      <c r="A4252">
        <f>ROW()</f>
        <v>4252</v>
      </c>
      <c r="B4252" t="s">
        <v>1852</v>
      </c>
      <c r="C4252" t="s">
        <v>56</v>
      </c>
    </row>
    <row r="4253" spans="1:3" x14ac:dyDescent="0.25">
      <c r="A4253">
        <f>ROW()</f>
        <v>4253</v>
      </c>
      <c r="B4253" t="s">
        <v>1853</v>
      </c>
      <c r="C4253" t="s">
        <v>56</v>
      </c>
    </row>
    <row r="4254" spans="1:3" x14ac:dyDescent="0.25">
      <c r="A4254">
        <f>ROW()</f>
        <v>4254</v>
      </c>
      <c r="B4254" t="s">
        <v>1854</v>
      </c>
      <c r="C4254" t="s">
        <v>372</v>
      </c>
    </row>
    <row r="4255" spans="1:3" x14ac:dyDescent="0.25">
      <c r="A4255">
        <f>ROW()</f>
        <v>4255</v>
      </c>
      <c r="B4255" t="s">
        <v>1856</v>
      </c>
      <c r="C4255" t="s">
        <v>64</v>
      </c>
    </row>
    <row r="4256" spans="1:3" x14ac:dyDescent="0.25">
      <c r="A4256">
        <f>ROW()</f>
        <v>4256</v>
      </c>
      <c r="B4256" t="s">
        <v>1857</v>
      </c>
      <c r="C4256" t="s">
        <v>65</v>
      </c>
    </row>
    <row r="4257" spans="1:3" x14ac:dyDescent="0.25">
      <c r="A4257">
        <f>ROW()</f>
        <v>4257</v>
      </c>
      <c r="B4257" t="s">
        <v>1858</v>
      </c>
      <c r="C4257" t="s">
        <v>56</v>
      </c>
    </row>
    <row r="4258" spans="1:3" x14ac:dyDescent="0.25">
      <c r="A4258">
        <f>ROW()</f>
        <v>4258</v>
      </c>
      <c r="B4258" t="s">
        <v>1896</v>
      </c>
      <c r="C4258" t="s">
        <v>65</v>
      </c>
    </row>
    <row r="4259" spans="1:3" x14ac:dyDescent="0.25">
      <c r="A4259">
        <f>ROW()</f>
        <v>4259</v>
      </c>
      <c r="B4259" t="s">
        <v>1859</v>
      </c>
      <c r="C4259" t="s">
        <v>63</v>
      </c>
    </row>
    <row r="4260" spans="1:3" x14ac:dyDescent="0.25">
      <c r="A4260">
        <f>ROW()</f>
        <v>4260</v>
      </c>
      <c r="B4260" t="s">
        <v>1860</v>
      </c>
      <c r="C4260" t="s">
        <v>70</v>
      </c>
    </row>
    <row r="4261" spans="1:3" x14ac:dyDescent="0.25">
      <c r="A4261">
        <f>ROW()</f>
        <v>4261</v>
      </c>
      <c r="B4261" t="s">
        <v>1861</v>
      </c>
      <c r="C4261" t="s">
        <v>200</v>
      </c>
    </row>
    <row r="4262" spans="1:3" x14ac:dyDescent="0.25">
      <c r="A4262">
        <f>ROW()</f>
        <v>4262</v>
      </c>
      <c r="B4262" t="s">
        <v>1862</v>
      </c>
      <c r="C4262" t="s">
        <v>56</v>
      </c>
    </row>
    <row r="4263" spans="1:3" x14ac:dyDescent="0.25">
      <c r="A4263">
        <f>ROW()</f>
        <v>4263</v>
      </c>
      <c r="B4263" t="s">
        <v>1863</v>
      </c>
      <c r="C4263" t="s">
        <v>80</v>
      </c>
    </row>
    <row r="4264" spans="1:3" x14ac:dyDescent="0.25">
      <c r="A4264">
        <f>ROW()</f>
        <v>4264</v>
      </c>
      <c r="B4264" t="s">
        <v>1864</v>
      </c>
      <c r="C4264" t="s">
        <v>291</v>
      </c>
    </row>
    <row r="4265" spans="1:3" x14ac:dyDescent="0.25">
      <c r="A4265">
        <f>ROW()</f>
        <v>4265</v>
      </c>
      <c r="B4265" t="s">
        <v>1865</v>
      </c>
      <c r="C4265" t="s">
        <v>63</v>
      </c>
    </row>
    <row r="4266" spans="1:3" x14ac:dyDescent="0.25">
      <c r="A4266">
        <f>ROW()</f>
        <v>4266</v>
      </c>
      <c r="B4266" t="s">
        <v>1866</v>
      </c>
      <c r="C4266" t="s">
        <v>139</v>
      </c>
    </row>
    <row r="4267" spans="1:3" x14ac:dyDescent="0.25">
      <c r="A4267">
        <f>ROW()</f>
        <v>4267</v>
      </c>
      <c r="B4267" t="s">
        <v>1867</v>
      </c>
      <c r="C4267" t="s">
        <v>63</v>
      </c>
    </row>
    <row r="4268" spans="1:3" x14ac:dyDescent="0.25">
      <c r="A4268">
        <f>ROW()</f>
        <v>4268</v>
      </c>
      <c r="B4268" t="s">
        <v>1868</v>
      </c>
      <c r="C4268" t="s">
        <v>71</v>
      </c>
    </row>
    <row r="4269" spans="1:3" x14ac:dyDescent="0.25">
      <c r="A4269">
        <f>ROW()</f>
        <v>4269</v>
      </c>
      <c r="B4269" t="s">
        <v>1869</v>
      </c>
      <c r="C4269" t="s">
        <v>71</v>
      </c>
    </row>
    <row r="4270" spans="1:3" x14ac:dyDescent="0.25">
      <c r="A4270">
        <f>ROW()</f>
        <v>4270</v>
      </c>
      <c r="B4270" t="s">
        <v>1870</v>
      </c>
      <c r="C4270" t="s">
        <v>71</v>
      </c>
    </row>
    <row r="4271" spans="1:3" x14ac:dyDescent="0.25">
      <c r="A4271">
        <f>ROW()</f>
        <v>4271</v>
      </c>
      <c r="B4271" t="s">
        <v>1871</v>
      </c>
      <c r="C4271" t="s">
        <v>56</v>
      </c>
    </row>
    <row r="4272" spans="1:3" x14ac:dyDescent="0.25">
      <c r="A4272">
        <f>ROW()</f>
        <v>4272</v>
      </c>
      <c r="B4272" t="s">
        <v>1905</v>
      </c>
      <c r="C4272" t="s">
        <v>56</v>
      </c>
    </row>
    <row r="4273" spans="1:3" x14ac:dyDescent="0.25">
      <c r="A4273">
        <f>ROW()</f>
        <v>4273</v>
      </c>
      <c r="B4273" t="s">
        <v>1872</v>
      </c>
      <c r="C4273" t="s">
        <v>72</v>
      </c>
    </row>
    <row r="4274" spans="1:3" x14ac:dyDescent="0.25">
      <c r="A4274">
        <f>ROW()</f>
        <v>4274</v>
      </c>
      <c r="B4274" t="s">
        <v>1906</v>
      </c>
      <c r="C4274" t="s">
        <v>318</v>
      </c>
    </row>
    <row r="4275" spans="1:3" x14ac:dyDescent="0.25">
      <c r="A4275">
        <f>ROW()</f>
        <v>4275</v>
      </c>
      <c r="B4275" t="s">
        <v>1873</v>
      </c>
      <c r="C4275" t="s">
        <v>56</v>
      </c>
    </row>
    <row r="4276" spans="1:3" x14ac:dyDescent="0.25">
      <c r="A4276">
        <f>ROW()</f>
        <v>4276</v>
      </c>
      <c r="B4276" t="s">
        <v>1907</v>
      </c>
      <c r="C4276" t="s">
        <v>55</v>
      </c>
    </row>
    <row r="4277" spans="1:3" x14ac:dyDescent="0.25">
      <c r="A4277">
        <f>ROW()</f>
        <v>4277</v>
      </c>
      <c r="B4277" t="s">
        <v>1874</v>
      </c>
      <c r="C4277" t="s">
        <v>73</v>
      </c>
    </row>
    <row r="4278" spans="1:3" x14ac:dyDescent="0.25">
      <c r="A4278">
        <f>ROW()</f>
        <v>4278</v>
      </c>
      <c r="B4278" t="s">
        <v>1875</v>
      </c>
      <c r="C4278" t="s">
        <v>138</v>
      </c>
    </row>
    <row r="4279" spans="1:3" x14ac:dyDescent="0.25">
      <c r="A4279">
        <f>ROW()</f>
        <v>4279</v>
      </c>
      <c r="B4279" t="s">
        <v>1876</v>
      </c>
      <c r="C4279" t="s">
        <v>76</v>
      </c>
    </row>
    <row r="4280" spans="1:3" x14ac:dyDescent="0.25">
      <c r="A4280">
        <f>ROW()</f>
        <v>4280</v>
      </c>
      <c r="B4280" t="s">
        <v>1909</v>
      </c>
      <c r="C4280" t="s">
        <v>138</v>
      </c>
    </row>
    <row r="4281" spans="1:3" x14ac:dyDescent="0.25">
      <c r="A4281">
        <f>ROW()</f>
        <v>4281</v>
      </c>
      <c r="B4281" t="s">
        <v>1910</v>
      </c>
      <c r="C4281" t="s">
        <v>76</v>
      </c>
    </row>
    <row r="4282" spans="1:3" x14ac:dyDescent="0.25">
      <c r="A4282">
        <f>ROW()</f>
        <v>4282</v>
      </c>
      <c r="B4282" t="s">
        <v>1911</v>
      </c>
      <c r="C4282" t="s">
        <v>93</v>
      </c>
    </row>
    <row r="4283" spans="1:3" x14ac:dyDescent="0.25">
      <c r="A4283">
        <f>ROW()</f>
        <v>4283</v>
      </c>
      <c r="B4283" t="s">
        <v>1877</v>
      </c>
      <c r="C4283" t="s">
        <v>93</v>
      </c>
    </row>
    <row r="4284" spans="1:3" x14ac:dyDescent="0.25">
      <c r="A4284">
        <f>ROW()</f>
        <v>4284</v>
      </c>
      <c r="B4284" t="s">
        <v>1878</v>
      </c>
      <c r="C4284" t="s">
        <v>56</v>
      </c>
    </row>
    <row r="4285" spans="1:3" x14ac:dyDescent="0.25">
      <c r="A4285">
        <f>ROW()</f>
        <v>4285</v>
      </c>
      <c r="B4285" t="s">
        <v>1923</v>
      </c>
      <c r="C4285" t="s">
        <v>105</v>
      </c>
    </row>
    <row r="4286" spans="1:3" x14ac:dyDescent="0.25">
      <c r="A4286">
        <f>ROW()</f>
        <v>4286</v>
      </c>
      <c r="B4286" t="s">
        <v>1879</v>
      </c>
      <c r="C4286" t="s">
        <v>262</v>
      </c>
    </row>
    <row r="4287" spans="1:3" x14ac:dyDescent="0.25">
      <c r="A4287">
        <f>ROW()</f>
        <v>4287</v>
      </c>
      <c r="B4287" t="s">
        <v>1912</v>
      </c>
      <c r="C4287" t="s">
        <v>76</v>
      </c>
    </row>
    <row r="4288" spans="1:3" x14ac:dyDescent="0.25">
      <c r="A4288">
        <f>ROW()</f>
        <v>4288</v>
      </c>
      <c r="B4288" t="s">
        <v>1880</v>
      </c>
      <c r="C4288" t="s">
        <v>108</v>
      </c>
    </row>
    <row r="4289" spans="1:3" x14ac:dyDescent="0.25">
      <c r="A4289">
        <f>ROW()</f>
        <v>4289</v>
      </c>
      <c r="B4289" t="s">
        <v>1881</v>
      </c>
      <c r="C4289" t="s">
        <v>56</v>
      </c>
    </row>
    <row r="4290" spans="1:3" x14ac:dyDescent="0.25">
      <c r="A4290">
        <f>ROW()</f>
        <v>4290</v>
      </c>
      <c r="B4290" t="s">
        <v>1882</v>
      </c>
      <c r="C4290" t="s">
        <v>363</v>
      </c>
    </row>
    <row r="4291" spans="1:3" x14ac:dyDescent="0.25">
      <c r="A4291">
        <f>ROW()</f>
        <v>4291</v>
      </c>
      <c r="B4291" t="s">
        <v>1913</v>
      </c>
      <c r="C4291" t="s">
        <v>363</v>
      </c>
    </row>
    <row r="4292" spans="1:3" x14ac:dyDescent="0.25">
      <c r="A4292">
        <f>ROW()</f>
        <v>4292</v>
      </c>
      <c r="B4292" t="s">
        <v>1893</v>
      </c>
      <c r="C4292" t="s">
        <v>133</v>
      </c>
    </row>
    <row r="4293" spans="1:3" x14ac:dyDescent="0.25">
      <c r="A4293">
        <f>ROW()</f>
        <v>4293</v>
      </c>
      <c r="B4293" t="s">
        <v>1914</v>
      </c>
      <c r="C4293" t="s">
        <v>92</v>
      </c>
    </row>
    <row r="4294" spans="1:3" x14ac:dyDescent="0.25">
      <c r="A4294">
        <f>ROW()</f>
        <v>4294</v>
      </c>
      <c r="B4294" t="s">
        <v>1883</v>
      </c>
      <c r="C4294" t="s">
        <v>184</v>
      </c>
    </row>
    <row r="4295" spans="1:3" x14ac:dyDescent="0.25">
      <c r="A4295">
        <f>ROW()</f>
        <v>4295</v>
      </c>
      <c r="B4295" t="s">
        <v>1915</v>
      </c>
      <c r="C4295" t="s">
        <v>94</v>
      </c>
    </row>
    <row r="4296" spans="1:3" x14ac:dyDescent="0.25">
      <c r="A4296">
        <f>ROW()</f>
        <v>4296</v>
      </c>
      <c r="B4296" t="s">
        <v>1884</v>
      </c>
      <c r="C4296" t="s">
        <v>70</v>
      </c>
    </row>
    <row r="4297" spans="1:3" x14ac:dyDescent="0.25">
      <c r="A4297">
        <f>ROW()</f>
        <v>4297</v>
      </c>
      <c r="B4297" t="s">
        <v>1885</v>
      </c>
      <c r="C4297" t="s">
        <v>73</v>
      </c>
    </row>
    <row r="4298" spans="1:3" x14ac:dyDescent="0.25">
      <c r="A4298">
        <f>ROW()</f>
        <v>4298</v>
      </c>
      <c r="B4298" t="s">
        <v>1886</v>
      </c>
      <c r="C4298" t="s">
        <v>138</v>
      </c>
    </row>
    <row r="4299" spans="1:3" x14ac:dyDescent="0.25">
      <c r="A4299">
        <f>ROW()</f>
        <v>4299</v>
      </c>
      <c r="B4299" t="s">
        <v>1887</v>
      </c>
      <c r="C4299" t="s">
        <v>76</v>
      </c>
    </row>
    <row r="4300" spans="1:3" x14ac:dyDescent="0.25">
      <c r="A4300">
        <f>ROW()</f>
        <v>4300</v>
      </c>
      <c r="B4300" t="s">
        <v>1888</v>
      </c>
      <c r="C4300" t="s">
        <v>67</v>
      </c>
    </row>
    <row r="4301" spans="1:3" x14ac:dyDescent="0.25">
      <c r="A4301">
        <f>ROW()</f>
        <v>4301</v>
      </c>
      <c r="B4301" t="s">
        <v>1889</v>
      </c>
      <c r="C4301" t="s">
        <v>84</v>
      </c>
    </row>
    <row r="4302" spans="1:3" x14ac:dyDescent="0.25">
      <c r="A4302">
        <f>ROW()</f>
        <v>4302</v>
      </c>
      <c r="B4302" t="s">
        <v>1890</v>
      </c>
      <c r="C4302" t="s">
        <v>76</v>
      </c>
    </row>
    <row r="4303" spans="1:3" x14ac:dyDescent="0.25">
      <c r="A4303">
        <f>ROW()</f>
        <v>4303</v>
      </c>
      <c r="B4303" t="s">
        <v>1891</v>
      </c>
      <c r="C4303" t="s">
        <v>84</v>
      </c>
    </row>
    <row r="4304" spans="1:3" x14ac:dyDescent="0.25">
      <c r="A4304">
        <f>ROW()</f>
        <v>4304</v>
      </c>
      <c r="B4304" t="s">
        <v>1892</v>
      </c>
      <c r="C4304" t="s">
        <v>76</v>
      </c>
    </row>
    <row r="4305" spans="1:3" x14ac:dyDescent="0.25">
      <c r="A4305">
        <f>ROW()</f>
        <v>4305</v>
      </c>
      <c r="B4305" t="s">
        <v>1924</v>
      </c>
      <c r="C4305" t="s">
        <v>105</v>
      </c>
    </row>
    <row r="4306" spans="1:3" x14ac:dyDescent="0.25">
      <c r="A4306">
        <f>ROW()</f>
        <v>4306</v>
      </c>
      <c r="B4306" t="s">
        <v>1900</v>
      </c>
      <c r="C4306" t="s">
        <v>111</v>
      </c>
    </row>
    <row r="4307" spans="1:3" x14ac:dyDescent="0.25">
      <c r="A4307">
        <f>ROW()</f>
        <v>4307</v>
      </c>
      <c r="B4307" t="s">
        <v>1895</v>
      </c>
      <c r="C4307" t="s">
        <v>71</v>
      </c>
    </row>
    <row r="4308" spans="1:3" x14ac:dyDescent="0.25">
      <c r="A4308">
        <f>ROW()</f>
        <v>4308</v>
      </c>
      <c r="B4308" t="s">
        <v>1806</v>
      </c>
      <c r="C4308" t="s">
        <v>105</v>
      </c>
    </row>
    <row r="4309" spans="1:3" x14ac:dyDescent="0.25">
      <c r="A4309">
        <f>ROW()</f>
        <v>4309</v>
      </c>
      <c r="B4309" t="s">
        <v>2</v>
      </c>
      <c r="C4309" t="s">
        <v>2</v>
      </c>
    </row>
    <row r="4310" spans="1:3" x14ac:dyDescent="0.25">
      <c r="A4310">
        <f>ROW()</f>
        <v>4310</v>
      </c>
      <c r="B4310" t="s">
        <v>2</v>
      </c>
      <c r="C4310" t="s">
        <v>2</v>
      </c>
    </row>
    <row r="4311" spans="1:3" x14ac:dyDescent="0.25">
      <c r="A4311">
        <f>ROW()</f>
        <v>4311</v>
      </c>
      <c r="B4311" t="s">
        <v>446</v>
      </c>
      <c r="C4311" t="s">
        <v>2</v>
      </c>
    </row>
    <row r="4312" spans="1:3" x14ac:dyDescent="0.25">
      <c r="A4312">
        <f>ROW()</f>
        <v>4312</v>
      </c>
      <c r="B4312" t="s">
        <v>2</v>
      </c>
      <c r="C4312" t="s">
        <v>2</v>
      </c>
    </row>
    <row r="4313" spans="1:3" x14ac:dyDescent="0.25">
      <c r="A4313">
        <f>ROW()</f>
        <v>4313</v>
      </c>
      <c r="B4313" t="s">
        <v>3624</v>
      </c>
      <c r="C4313" t="s">
        <v>2</v>
      </c>
    </row>
    <row r="4314" spans="1:3" x14ac:dyDescent="0.25">
      <c r="A4314">
        <f>ROW()</f>
        <v>4314</v>
      </c>
      <c r="B4314" t="s">
        <v>52</v>
      </c>
      <c r="C4314" t="s">
        <v>2</v>
      </c>
    </row>
    <row r="4315" spans="1:3" x14ac:dyDescent="0.25">
      <c r="A4315">
        <f>ROW()</f>
        <v>4315</v>
      </c>
      <c r="B4315" t="s">
        <v>1843</v>
      </c>
      <c r="C4315" t="s">
        <v>447</v>
      </c>
    </row>
    <row r="4316" spans="1:3" x14ac:dyDescent="0.25">
      <c r="A4316">
        <f>ROW()</f>
        <v>4316</v>
      </c>
      <c r="B4316" t="s">
        <v>1844</v>
      </c>
      <c r="C4316" t="s">
        <v>55</v>
      </c>
    </row>
    <row r="4317" spans="1:3" x14ac:dyDescent="0.25">
      <c r="A4317">
        <f>ROW()</f>
        <v>4317</v>
      </c>
      <c r="B4317" t="s">
        <v>1845</v>
      </c>
      <c r="C4317" t="s">
        <v>55</v>
      </c>
    </row>
    <row r="4318" spans="1:3" x14ac:dyDescent="0.25">
      <c r="A4318">
        <f>ROW()</f>
        <v>4318</v>
      </c>
      <c r="B4318" t="s">
        <v>1846</v>
      </c>
      <c r="C4318" t="s">
        <v>99</v>
      </c>
    </row>
    <row r="4319" spans="1:3" x14ac:dyDescent="0.25">
      <c r="A4319">
        <f>ROW()</f>
        <v>4319</v>
      </c>
      <c r="B4319" t="s">
        <v>1847</v>
      </c>
      <c r="C4319" t="s">
        <v>448</v>
      </c>
    </row>
    <row r="4320" spans="1:3" x14ac:dyDescent="0.25">
      <c r="A4320">
        <f>ROW()</f>
        <v>4320</v>
      </c>
      <c r="B4320" t="s">
        <v>1850</v>
      </c>
      <c r="C4320" t="s">
        <v>102</v>
      </c>
    </row>
    <row r="4321" spans="1:3" x14ac:dyDescent="0.25">
      <c r="A4321">
        <f>ROW()</f>
        <v>4321</v>
      </c>
      <c r="B4321" t="s">
        <v>1851</v>
      </c>
      <c r="C4321" t="s">
        <v>56</v>
      </c>
    </row>
    <row r="4322" spans="1:3" x14ac:dyDescent="0.25">
      <c r="A4322">
        <f>ROW()</f>
        <v>4322</v>
      </c>
      <c r="B4322" t="s">
        <v>1852</v>
      </c>
      <c r="C4322" t="s">
        <v>56</v>
      </c>
    </row>
    <row r="4323" spans="1:3" x14ac:dyDescent="0.25">
      <c r="A4323">
        <f>ROW()</f>
        <v>4323</v>
      </c>
      <c r="B4323" t="s">
        <v>1853</v>
      </c>
      <c r="C4323" t="s">
        <v>56</v>
      </c>
    </row>
    <row r="4324" spans="1:3" x14ac:dyDescent="0.25">
      <c r="A4324">
        <f>ROW()</f>
        <v>4324</v>
      </c>
      <c r="B4324" t="s">
        <v>1854</v>
      </c>
      <c r="C4324" t="s">
        <v>367</v>
      </c>
    </row>
    <row r="4325" spans="1:3" x14ac:dyDescent="0.25">
      <c r="A4325">
        <f>ROW()</f>
        <v>4325</v>
      </c>
      <c r="B4325" t="s">
        <v>1857</v>
      </c>
      <c r="C4325" t="s">
        <v>65</v>
      </c>
    </row>
    <row r="4326" spans="1:3" x14ac:dyDescent="0.25">
      <c r="A4326">
        <f>ROW()</f>
        <v>4326</v>
      </c>
      <c r="B4326" t="s">
        <v>1858</v>
      </c>
      <c r="C4326" t="s">
        <v>56</v>
      </c>
    </row>
    <row r="4327" spans="1:3" x14ac:dyDescent="0.25">
      <c r="A4327">
        <f>ROW()</f>
        <v>4327</v>
      </c>
      <c r="B4327" t="s">
        <v>1896</v>
      </c>
      <c r="C4327" t="s">
        <v>65</v>
      </c>
    </row>
    <row r="4328" spans="1:3" x14ac:dyDescent="0.25">
      <c r="A4328">
        <f>ROW()</f>
        <v>4328</v>
      </c>
      <c r="B4328" t="s">
        <v>1859</v>
      </c>
      <c r="C4328" t="s">
        <v>63</v>
      </c>
    </row>
    <row r="4329" spans="1:3" x14ac:dyDescent="0.25">
      <c r="A4329">
        <f>ROW()</f>
        <v>4329</v>
      </c>
      <c r="B4329" t="s">
        <v>1860</v>
      </c>
      <c r="C4329" t="s">
        <v>73</v>
      </c>
    </row>
    <row r="4330" spans="1:3" x14ac:dyDescent="0.25">
      <c r="A4330">
        <f>ROW()</f>
        <v>4330</v>
      </c>
      <c r="B4330" t="s">
        <v>1861</v>
      </c>
      <c r="C4330" t="s">
        <v>67</v>
      </c>
    </row>
    <row r="4331" spans="1:3" x14ac:dyDescent="0.25">
      <c r="A4331">
        <f>ROW()</f>
        <v>4331</v>
      </c>
      <c r="B4331" t="s">
        <v>1862</v>
      </c>
      <c r="C4331" t="s">
        <v>56</v>
      </c>
    </row>
    <row r="4332" spans="1:3" x14ac:dyDescent="0.25">
      <c r="A4332">
        <f>ROW()</f>
        <v>4332</v>
      </c>
      <c r="B4332" t="s">
        <v>1863</v>
      </c>
      <c r="C4332" t="s">
        <v>139</v>
      </c>
    </row>
    <row r="4333" spans="1:3" x14ac:dyDescent="0.25">
      <c r="A4333">
        <f>ROW()</f>
        <v>4333</v>
      </c>
      <c r="B4333" t="s">
        <v>1864</v>
      </c>
      <c r="C4333" t="s">
        <v>239</v>
      </c>
    </row>
    <row r="4334" spans="1:3" x14ac:dyDescent="0.25">
      <c r="A4334">
        <f>ROW()</f>
        <v>4334</v>
      </c>
      <c r="B4334" t="s">
        <v>1865</v>
      </c>
      <c r="C4334" t="s">
        <v>105</v>
      </c>
    </row>
    <row r="4335" spans="1:3" x14ac:dyDescent="0.25">
      <c r="A4335">
        <f>ROW()</f>
        <v>4335</v>
      </c>
      <c r="B4335" t="s">
        <v>1866</v>
      </c>
      <c r="C4335" t="s">
        <v>70</v>
      </c>
    </row>
    <row r="4336" spans="1:3" x14ac:dyDescent="0.25">
      <c r="A4336">
        <f>ROW()</f>
        <v>4336</v>
      </c>
      <c r="B4336" t="s">
        <v>1867</v>
      </c>
      <c r="C4336" t="s">
        <v>63</v>
      </c>
    </row>
    <row r="4337" spans="1:3" x14ac:dyDescent="0.25">
      <c r="A4337">
        <f>ROW()</f>
        <v>4337</v>
      </c>
      <c r="B4337" t="s">
        <v>1868</v>
      </c>
      <c r="C4337" t="s">
        <v>71</v>
      </c>
    </row>
    <row r="4338" spans="1:3" x14ac:dyDescent="0.25">
      <c r="A4338">
        <f>ROW()</f>
        <v>4338</v>
      </c>
      <c r="B4338" t="s">
        <v>1869</v>
      </c>
      <c r="C4338" t="s">
        <v>71</v>
      </c>
    </row>
    <row r="4339" spans="1:3" x14ac:dyDescent="0.25">
      <c r="A4339">
        <f>ROW()</f>
        <v>4339</v>
      </c>
      <c r="B4339" t="s">
        <v>1869</v>
      </c>
      <c r="C4339" t="s">
        <v>71</v>
      </c>
    </row>
    <row r="4340" spans="1:3" x14ac:dyDescent="0.25">
      <c r="A4340">
        <f>ROW()</f>
        <v>4340</v>
      </c>
      <c r="B4340" t="s">
        <v>1870</v>
      </c>
      <c r="C4340" t="s">
        <v>71</v>
      </c>
    </row>
    <row r="4341" spans="1:3" x14ac:dyDescent="0.25">
      <c r="A4341">
        <f>ROW()</f>
        <v>4341</v>
      </c>
      <c r="B4341" t="s">
        <v>1871</v>
      </c>
      <c r="C4341" t="s">
        <v>56</v>
      </c>
    </row>
    <row r="4342" spans="1:3" x14ac:dyDescent="0.25">
      <c r="A4342">
        <f>ROW()</f>
        <v>4342</v>
      </c>
      <c r="B4342" t="s">
        <v>1872</v>
      </c>
      <c r="C4342" t="s">
        <v>72</v>
      </c>
    </row>
    <row r="4343" spans="1:3" x14ac:dyDescent="0.25">
      <c r="A4343">
        <f>ROW()</f>
        <v>4343</v>
      </c>
      <c r="B4343" t="s">
        <v>1873</v>
      </c>
      <c r="C4343" t="s">
        <v>56</v>
      </c>
    </row>
    <row r="4344" spans="1:3" x14ac:dyDescent="0.25">
      <c r="A4344">
        <f>ROW()</f>
        <v>4344</v>
      </c>
      <c r="B4344" t="s">
        <v>1874</v>
      </c>
      <c r="C4344" t="s">
        <v>73</v>
      </c>
    </row>
    <row r="4345" spans="1:3" x14ac:dyDescent="0.25">
      <c r="A4345">
        <f>ROW()</f>
        <v>4345</v>
      </c>
      <c r="B4345" t="s">
        <v>1875</v>
      </c>
      <c r="C4345" t="s">
        <v>113</v>
      </c>
    </row>
    <row r="4346" spans="1:3" x14ac:dyDescent="0.25">
      <c r="A4346">
        <f>ROW()</f>
        <v>4346</v>
      </c>
      <c r="B4346" t="s">
        <v>1876</v>
      </c>
      <c r="C4346" t="s">
        <v>135</v>
      </c>
    </row>
    <row r="4347" spans="1:3" x14ac:dyDescent="0.25">
      <c r="A4347">
        <f>ROW()</f>
        <v>4347</v>
      </c>
      <c r="B4347" t="s">
        <v>1877</v>
      </c>
      <c r="C4347" t="s">
        <v>108</v>
      </c>
    </row>
    <row r="4348" spans="1:3" x14ac:dyDescent="0.25">
      <c r="A4348">
        <f>ROW()</f>
        <v>4348</v>
      </c>
      <c r="B4348" t="s">
        <v>1878</v>
      </c>
      <c r="C4348" t="s">
        <v>56</v>
      </c>
    </row>
    <row r="4349" spans="1:3" x14ac:dyDescent="0.25">
      <c r="A4349">
        <f>ROW()</f>
        <v>4349</v>
      </c>
      <c r="B4349" t="s">
        <v>1879</v>
      </c>
      <c r="C4349" t="s">
        <v>108</v>
      </c>
    </row>
    <row r="4350" spans="1:3" x14ac:dyDescent="0.25">
      <c r="A4350">
        <f>ROW()</f>
        <v>4350</v>
      </c>
      <c r="B4350" t="s">
        <v>1880</v>
      </c>
      <c r="C4350" t="s">
        <v>73</v>
      </c>
    </row>
    <row r="4351" spans="1:3" x14ac:dyDescent="0.25">
      <c r="A4351">
        <f>ROW()</f>
        <v>4351</v>
      </c>
      <c r="B4351" t="s">
        <v>1882</v>
      </c>
      <c r="C4351" t="s">
        <v>109</v>
      </c>
    </row>
    <row r="4352" spans="1:3" x14ac:dyDescent="0.25">
      <c r="A4352">
        <f>ROW()</f>
        <v>4352</v>
      </c>
      <c r="B4352" t="s">
        <v>1893</v>
      </c>
      <c r="C4352" t="s">
        <v>110</v>
      </c>
    </row>
    <row r="4353" spans="1:3" x14ac:dyDescent="0.25">
      <c r="A4353">
        <f>ROW()</f>
        <v>4353</v>
      </c>
      <c r="B4353" t="s">
        <v>1883</v>
      </c>
      <c r="C4353" t="s">
        <v>79</v>
      </c>
    </row>
    <row r="4354" spans="1:3" x14ac:dyDescent="0.25">
      <c r="A4354">
        <f>ROW()</f>
        <v>4354</v>
      </c>
      <c r="B4354" t="s">
        <v>1884</v>
      </c>
      <c r="C4354" t="s">
        <v>82</v>
      </c>
    </row>
    <row r="4355" spans="1:3" x14ac:dyDescent="0.25">
      <c r="A4355">
        <f>ROW()</f>
        <v>4355</v>
      </c>
      <c r="B4355" t="s">
        <v>1885</v>
      </c>
      <c r="C4355" t="s">
        <v>84</v>
      </c>
    </row>
    <row r="4356" spans="1:3" x14ac:dyDescent="0.25">
      <c r="A4356">
        <f>ROW()</f>
        <v>4356</v>
      </c>
      <c r="B4356" t="s">
        <v>1888</v>
      </c>
      <c r="C4356" t="s">
        <v>56</v>
      </c>
    </row>
    <row r="4357" spans="1:3" x14ac:dyDescent="0.25">
      <c r="A4357">
        <f>ROW()</f>
        <v>4357</v>
      </c>
      <c r="B4357" t="s">
        <v>1889</v>
      </c>
      <c r="C4357" t="s">
        <v>55</v>
      </c>
    </row>
    <row r="4358" spans="1:3" x14ac:dyDescent="0.25">
      <c r="A4358">
        <f>ROW()</f>
        <v>4358</v>
      </c>
      <c r="B4358" t="s">
        <v>1890</v>
      </c>
      <c r="C4358" t="s">
        <v>63</v>
      </c>
    </row>
    <row r="4359" spans="1:3" x14ac:dyDescent="0.25">
      <c r="A4359">
        <f>ROW()</f>
        <v>4359</v>
      </c>
      <c r="B4359" t="s">
        <v>1891</v>
      </c>
      <c r="C4359" t="s">
        <v>63</v>
      </c>
    </row>
    <row r="4360" spans="1:3" x14ac:dyDescent="0.25">
      <c r="A4360">
        <f>ROW()</f>
        <v>4360</v>
      </c>
      <c r="B4360" t="s">
        <v>1892</v>
      </c>
      <c r="C4360" t="s">
        <v>56</v>
      </c>
    </row>
    <row r="4361" spans="1:3" x14ac:dyDescent="0.25">
      <c r="A4361">
        <f>ROW()</f>
        <v>4361</v>
      </c>
      <c r="B4361" t="s">
        <v>1897</v>
      </c>
      <c r="C4361" t="s">
        <v>70</v>
      </c>
    </row>
    <row r="4362" spans="1:3" x14ac:dyDescent="0.25">
      <c r="A4362">
        <f>ROW()</f>
        <v>4362</v>
      </c>
      <c r="B4362" t="s">
        <v>1898</v>
      </c>
      <c r="C4362" t="s">
        <v>113</v>
      </c>
    </row>
    <row r="4363" spans="1:3" x14ac:dyDescent="0.25">
      <c r="A4363">
        <f>ROW()</f>
        <v>4363</v>
      </c>
      <c r="B4363" t="s">
        <v>1895</v>
      </c>
      <c r="C4363" t="s">
        <v>184</v>
      </c>
    </row>
    <row r="4364" spans="1:3" x14ac:dyDescent="0.25">
      <c r="A4364">
        <f>ROW()</f>
        <v>4364</v>
      </c>
      <c r="B4364" t="s">
        <v>1806</v>
      </c>
      <c r="C4364" t="s">
        <v>105</v>
      </c>
    </row>
    <row r="4365" spans="1:3" x14ac:dyDescent="0.25">
      <c r="A4365">
        <f>ROW()</f>
        <v>4365</v>
      </c>
      <c r="B4365" t="s">
        <v>2</v>
      </c>
      <c r="C4365" t="s">
        <v>2</v>
      </c>
    </row>
    <row r="4366" spans="1:3" x14ac:dyDescent="0.25">
      <c r="A4366">
        <f>ROW()</f>
        <v>4366</v>
      </c>
      <c r="B4366" t="s">
        <v>2</v>
      </c>
      <c r="C4366" t="s">
        <v>2</v>
      </c>
    </row>
    <row r="4367" spans="1:3" x14ac:dyDescent="0.25">
      <c r="A4367">
        <f>ROW()</f>
        <v>4367</v>
      </c>
      <c r="B4367" t="s">
        <v>449</v>
      </c>
      <c r="C4367" t="s">
        <v>2</v>
      </c>
    </row>
    <row r="4368" spans="1:3" x14ac:dyDescent="0.25">
      <c r="A4368">
        <f>ROW()</f>
        <v>4368</v>
      </c>
      <c r="B4368" t="s">
        <v>2</v>
      </c>
      <c r="C4368" t="s">
        <v>2</v>
      </c>
    </row>
    <row r="4369" spans="1:3" x14ac:dyDescent="0.25">
      <c r="A4369">
        <f>ROW()</f>
        <v>4369</v>
      </c>
      <c r="B4369" t="s">
        <v>3625</v>
      </c>
      <c r="C4369" t="s">
        <v>2</v>
      </c>
    </row>
    <row r="4370" spans="1:3" x14ac:dyDescent="0.25">
      <c r="A4370">
        <f>ROW()</f>
        <v>4370</v>
      </c>
      <c r="B4370" t="s">
        <v>52</v>
      </c>
      <c r="C4370" t="s">
        <v>2</v>
      </c>
    </row>
    <row r="4371" spans="1:3" x14ac:dyDescent="0.25">
      <c r="A4371">
        <f>ROW()</f>
        <v>4371</v>
      </c>
      <c r="B4371" t="s">
        <v>1843</v>
      </c>
      <c r="C4371" t="s">
        <v>450</v>
      </c>
    </row>
    <row r="4372" spans="1:3" x14ac:dyDescent="0.25">
      <c r="A4372">
        <f>ROW()</f>
        <v>4372</v>
      </c>
      <c r="B4372" t="s">
        <v>1844</v>
      </c>
      <c r="C4372" t="s">
        <v>55</v>
      </c>
    </row>
    <row r="4373" spans="1:3" x14ac:dyDescent="0.25">
      <c r="A4373">
        <f>ROW()</f>
        <v>4373</v>
      </c>
      <c r="B4373" t="s">
        <v>1845</v>
      </c>
      <c r="C4373" t="s">
        <v>121</v>
      </c>
    </row>
    <row r="4374" spans="1:3" x14ac:dyDescent="0.25">
      <c r="A4374">
        <f>ROW()</f>
        <v>4374</v>
      </c>
      <c r="B4374" t="s">
        <v>1846</v>
      </c>
      <c r="C4374" t="s">
        <v>451</v>
      </c>
    </row>
    <row r="4375" spans="1:3" x14ac:dyDescent="0.25">
      <c r="A4375">
        <f>ROW()</f>
        <v>4375</v>
      </c>
      <c r="B4375" t="s">
        <v>1847</v>
      </c>
      <c r="C4375" t="s">
        <v>452</v>
      </c>
    </row>
    <row r="4376" spans="1:3" x14ac:dyDescent="0.25">
      <c r="A4376">
        <f>ROW()</f>
        <v>4376</v>
      </c>
      <c r="B4376" t="s">
        <v>1850</v>
      </c>
      <c r="C4376" t="s">
        <v>102</v>
      </c>
    </row>
    <row r="4377" spans="1:3" x14ac:dyDescent="0.25">
      <c r="A4377">
        <f>ROW()</f>
        <v>4377</v>
      </c>
      <c r="B4377" t="s">
        <v>1851</v>
      </c>
      <c r="C4377" t="s">
        <v>56</v>
      </c>
    </row>
    <row r="4378" spans="1:3" x14ac:dyDescent="0.25">
      <c r="A4378">
        <f>ROW()</f>
        <v>4378</v>
      </c>
      <c r="B4378" t="s">
        <v>1852</v>
      </c>
      <c r="C4378" t="s">
        <v>56</v>
      </c>
    </row>
    <row r="4379" spans="1:3" x14ac:dyDescent="0.25">
      <c r="A4379">
        <f>ROW()</f>
        <v>4379</v>
      </c>
      <c r="B4379" t="s">
        <v>1853</v>
      </c>
      <c r="C4379" t="s">
        <v>56</v>
      </c>
    </row>
    <row r="4380" spans="1:3" x14ac:dyDescent="0.25">
      <c r="A4380">
        <f>ROW()</f>
        <v>4380</v>
      </c>
      <c r="B4380" t="s">
        <v>1854</v>
      </c>
      <c r="C4380" t="s">
        <v>103</v>
      </c>
    </row>
    <row r="4381" spans="1:3" x14ac:dyDescent="0.25">
      <c r="A4381">
        <f>ROW()</f>
        <v>4381</v>
      </c>
      <c r="B4381" t="s">
        <v>1856</v>
      </c>
      <c r="C4381" t="s">
        <v>64</v>
      </c>
    </row>
    <row r="4382" spans="1:3" x14ac:dyDescent="0.25">
      <c r="A4382">
        <f>ROW()</f>
        <v>4382</v>
      </c>
      <c r="B4382" t="s">
        <v>1857</v>
      </c>
      <c r="C4382" t="s">
        <v>65</v>
      </c>
    </row>
    <row r="4383" spans="1:3" x14ac:dyDescent="0.25">
      <c r="A4383">
        <f>ROW()</f>
        <v>4383</v>
      </c>
      <c r="B4383" t="s">
        <v>1858</v>
      </c>
      <c r="C4383" t="s">
        <v>56</v>
      </c>
    </row>
    <row r="4384" spans="1:3" x14ac:dyDescent="0.25">
      <c r="A4384">
        <f>ROW()</f>
        <v>4384</v>
      </c>
      <c r="B4384" t="s">
        <v>1859</v>
      </c>
      <c r="C4384" t="s">
        <v>56</v>
      </c>
    </row>
    <row r="4385" spans="1:3" x14ac:dyDescent="0.25">
      <c r="A4385">
        <f>ROW()</f>
        <v>4385</v>
      </c>
      <c r="B4385" t="s">
        <v>1860</v>
      </c>
      <c r="C4385" t="s">
        <v>73</v>
      </c>
    </row>
    <row r="4386" spans="1:3" x14ac:dyDescent="0.25">
      <c r="A4386">
        <f>ROW()</f>
        <v>4386</v>
      </c>
      <c r="B4386" t="s">
        <v>1861</v>
      </c>
      <c r="C4386" t="s">
        <v>108</v>
      </c>
    </row>
    <row r="4387" spans="1:3" x14ac:dyDescent="0.25">
      <c r="A4387">
        <f>ROW()</f>
        <v>4387</v>
      </c>
      <c r="B4387" t="s">
        <v>1862</v>
      </c>
      <c r="C4387" t="s">
        <v>56</v>
      </c>
    </row>
    <row r="4388" spans="1:3" x14ac:dyDescent="0.25">
      <c r="A4388">
        <f>ROW()</f>
        <v>4388</v>
      </c>
      <c r="B4388" t="s">
        <v>1863</v>
      </c>
      <c r="C4388" t="s">
        <v>133</v>
      </c>
    </row>
    <row r="4389" spans="1:3" x14ac:dyDescent="0.25">
      <c r="A4389">
        <f>ROW()</f>
        <v>4389</v>
      </c>
      <c r="B4389" t="s">
        <v>1864</v>
      </c>
      <c r="C4389" t="s">
        <v>453</v>
      </c>
    </row>
    <row r="4390" spans="1:3" x14ac:dyDescent="0.25">
      <c r="A4390">
        <f>ROW()</f>
        <v>4390</v>
      </c>
      <c r="B4390" t="s">
        <v>1865</v>
      </c>
      <c r="C4390" t="s">
        <v>105</v>
      </c>
    </row>
    <row r="4391" spans="1:3" x14ac:dyDescent="0.25">
      <c r="A4391">
        <f>ROW()</f>
        <v>4391</v>
      </c>
      <c r="B4391" t="s">
        <v>1866</v>
      </c>
      <c r="C4391" t="s">
        <v>139</v>
      </c>
    </row>
    <row r="4392" spans="1:3" x14ac:dyDescent="0.25">
      <c r="A4392">
        <f>ROW()</f>
        <v>4392</v>
      </c>
      <c r="B4392" t="s">
        <v>1867</v>
      </c>
      <c r="C4392" t="s">
        <v>63</v>
      </c>
    </row>
    <row r="4393" spans="1:3" x14ac:dyDescent="0.25">
      <c r="A4393">
        <f>ROW()</f>
        <v>4393</v>
      </c>
      <c r="B4393" t="s">
        <v>1868</v>
      </c>
      <c r="C4393" t="s">
        <v>71</v>
      </c>
    </row>
    <row r="4394" spans="1:3" x14ac:dyDescent="0.25">
      <c r="A4394">
        <f>ROW()</f>
        <v>4394</v>
      </c>
      <c r="B4394" t="s">
        <v>1869</v>
      </c>
      <c r="C4394" t="s">
        <v>71</v>
      </c>
    </row>
    <row r="4395" spans="1:3" x14ac:dyDescent="0.25">
      <c r="A4395">
        <f>ROW()</f>
        <v>4395</v>
      </c>
      <c r="B4395" t="s">
        <v>1870</v>
      </c>
      <c r="C4395" t="s">
        <v>71</v>
      </c>
    </row>
    <row r="4396" spans="1:3" x14ac:dyDescent="0.25">
      <c r="A4396">
        <f>ROW()</f>
        <v>4396</v>
      </c>
      <c r="B4396" t="s">
        <v>1871</v>
      </c>
      <c r="C4396" t="s">
        <v>56</v>
      </c>
    </row>
    <row r="4397" spans="1:3" x14ac:dyDescent="0.25">
      <c r="A4397">
        <f>ROW()</f>
        <v>4397</v>
      </c>
      <c r="B4397" t="s">
        <v>1905</v>
      </c>
      <c r="C4397" t="s">
        <v>56</v>
      </c>
    </row>
    <row r="4398" spans="1:3" x14ac:dyDescent="0.25">
      <c r="A4398">
        <f>ROW()</f>
        <v>4398</v>
      </c>
      <c r="B4398" t="s">
        <v>1872</v>
      </c>
      <c r="C4398" t="s">
        <v>72</v>
      </c>
    </row>
    <row r="4399" spans="1:3" x14ac:dyDescent="0.25">
      <c r="A4399">
        <f>ROW()</f>
        <v>4399</v>
      </c>
      <c r="B4399" t="s">
        <v>1906</v>
      </c>
      <c r="C4399" t="s">
        <v>318</v>
      </c>
    </row>
    <row r="4400" spans="1:3" x14ac:dyDescent="0.25">
      <c r="A4400">
        <f>ROW()</f>
        <v>4400</v>
      </c>
      <c r="B4400" t="s">
        <v>1873</v>
      </c>
      <c r="C4400" t="s">
        <v>56</v>
      </c>
    </row>
    <row r="4401" spans="1:3" x14ac:dyDescent="0.25">
      <c r="A4401">
        <f>ROW()</f>
        <v>4401</v>
      </c>
      <c r="B4401" t="s">
        <v>1907</v>
      </c>
      <c r="C4401" t="s">
        <v>55</v>
      </c>
    </row>
    <row r="4402" spans="1:3" x14ac:dyDescent="0.25">
      <c r="A4402">
        <f>ROW()</f>
        <v>4402</v>
      </c>
      <c r="B4402" t="s">
        <v>1874</v>
      </c>
      <c r="C4402" t="s">
        <v>73</v>
      </c>
    </row>
    <row r="4403" spans="1:3" x14ac:dyDescent="0.25">
      <c r="A4403">
        <f>ROW()</f>
        <v>4403</v>
      </c>
      <c r="B4403" t="s">
        <v>1875</v>
      </c>
      <c r="C4403" t="s">
        <v>117</v>
      </c>
    </row>
    <row r="4404" spans="1:3" x14ac:dyDescent="0.25">
      <c r="A4404">
        <f>ROW()</f>
        <v>4404</v>
      </c>
      <c r="B4404" t="s">
        <v>1876</v>
      </c>
      <c r="C4404" t="s">
        <v>112</v>
      </c>
    </row>
    <row r="4405" spans="1:3" x14ac:dyDescent="0.25">
      <c r="A4405">
        <f>ROW()</f>
        <v>4405</v>
      </c>
      <c r="B4405" t="s">
        <v>1909</v>
      </c>
      <c r="C4405" t="s">
        <v>117</v>
      </c>
    </row>
    <row r="4406" spans="1:3" x14ac:dyDescent="0.25">
      <c r="A4406">
        <f>ROW()</f>
        <v>4406</v>
      </c>
      <c r="B4406" t="s">
        <v>1910</v>
      </c>
      <c r="C4406" t="s">
        <v>112</v>
      </c>
    </row>
    <row r="4407" spans="1:3" x14ac:dyDescent="0.25">
      <c r="A4407">
        <f>ROW()</f>
        <v>4407</v>
      </c>
      <c r="B4407" t="s">
        <v>1877</v>
      </c>
      <c r="C4407" t="s">
        <v>133</v>
      </c>
    </row>
    <row r="4408" spans="1:3" x14ac:dyDescent="0.25">
      <c r="A4408">
        <f>ROW()</f>
        <v>4408</v>
      </c>
      <c r="B4408" t="s">
        <v>1911</v>
      </c>
      <c r="C4408" t="s">
        <v>133</v>
      </c>
    </row>
    <row r="4409" spans="1:3" x14ac:dyDescent="0.25">
      <c r="A4409">
        <f>ROW()</f>
        <v>4409</v>
      </c>
      <c r="B4409" t="s">
        <v>1878</v>
      </c>
      <c r="C4409" t="s">
        <v>56</v>
      </c>
    </row>
    <row r="4410" spans="1:3" x14ac:dyDescent="0.25">
      <c r="A4410">
        <f>ROW()</f>
        <v>4410</v>
      </c>
      <c r="B4410" t="s">
        <v>1923</v>
      </c>
      <c r="C4410" t="s">
        <v>105</v>
      </c>
    </row>
    <row r="4411" spans="1:3" x14ac:dyDescent="0.25">
      <c r="A4411">
        <f>ROW()</f>
        <v>4411</v>
      </c>
      <c r="B4411" t="s">
        <v>1879</v>
      </c>
      <c r="C4411" t="s">
        <v>76</v>
      </c>
    </row>
    <row r="4412" spans="1:3" x14ac:dyDescent="0.25">
      <c r="A4412">
        <f>ROW()</f>
        <v>4412</v>
      </c>
      <c r="B4412" t="s">
        <v>1912</v>
      </c>
      <c r="C4412" t="s">
        <v>108</v>
      </c>
    </row>
    <row r="4413" spans="1:3" x14ac:dyDescent="0.25">
      <c r="A4413">
        <f>ROW()</f>
        <v>4413</v>
      </c>
      <c r="B4413" t="s">
        <v>1880</v>
      </c>
      <c r="C4413" t="s">
        <v>133</v>
      </c>
    </row>
    <row r="4414" spans="1:3" x14ac:dyDescent="0.25">
      <c r="A4414">
        <f>ROW()</f>
        <v>4414</v>
      </c>
      <c r="B4414" t="s">
        <v>1881</v>
      </c>
      <c r="C4414" t="s">
        <v>56</v>
      </c>
    </row>
    <row r="4415" spans="1:3" x14ac:dyDescent="0.25">
      <c r="A4415">
        <f>ROW()</f>
        <v>4415</v>
      </c>
      <c r="B4415" t="s">
        <v>1882</v>
      </c>
      <c r="C4415" t="s">
        <v>319</v>
      </c>
    </row>
    <row r="4416" spans="1:3" x14ac:dyDescent="0.25">
      <c r="A4416">
        <f>ROW()</f>
        <v>4416</v>
      </c>
      <c r="B4416" t="s">
        <v>1913</v>
      </c>
      <c r="C4416" t="s">
        <v>319</v>
      </c>
    </row>
    <row r="4417" spans="1:3" x14ac:dyDescent="0.25">
      <c r="A4417">
        <f>ROW()</f>
        <v>4417</v>
      </c>
      <c r="B4417" t="s">
        <v>1893</v>
      </c>
      <c r="C4417" t="s">
        <v>454</v>
      </c>
    </row>
    <row r="4418" spans="1:3" x14ac:dyDescent="0.25">
      <c r="A4418">
        <f>ROW()</f>
        <v>4418</v>
      </c>
      <c r="B4418" t="s">
        <v>1914</v>
      </c>
      <c r="C4418" t="s">
        <v>455</v>
      </c>
    </row>
    <row r="4419" spans="1:3" x14ac:dyDescent="0.25">
      <c r="A4419">
        <f>ROW()</f>
        <v>4419</v>
      </c>
      <c r="B4419" t="s">
        <v>1926</v>
      </c>
      <c r="C4419" t="s">
        <v>106</v>
      </c>
    </row>
    <row r="4420" spans="1:3" x14ac:dyDescent="0.25">
      <c r="A4420">
        <f>ROW()</f>
        <v>4420</v>
      </c>
      <c r="B4420" t="s">
        <v>1915</v>
      </c>
      <c r="C4420" t="s">
        <v>94</v>
      </c>
    </row>
    <row r="4421" spans="1:3" x14ac:dyDescent="0.25">
      <c r="A4421">
        <f>ROW()</f>
        <v>4421</v>
      </c>
      <c r="B4421" t="s">
        <v>1924</v>
      </c>
      <c r="C4421" t="s">
        <v>70</v>
      </c>
    </row>
    <row r="4422" spans="1:3" x14ac:dyDescent="0.25">
      <c r="A4422">
        <f>ROW()</f>
        <v>4422</v>
      </c>
      <c r="B4422" t="s">
        <v>1884</v>
      </c>
      <c r="C4422" t="s">
        <v>80</v>
      </c>
    </row>
    <row r="4423" spans="1:3" x14ac:dyDescent="0.25">
      <c r="A4423">
        <f>ROW()</f>
        <v>4423</v>
      </c>
      <c r="B4423" t="s">
        <v>1885</v>
      </c>
      <c r="C4423" t="s">
        <v>75</v>
      </c>
    </row>
    <row r="4424" spans="1:3" x14ac:dyDescent="0.25">
      <c r="A4424">
        <f>ROW()</f>
        <v>4424</v>
      </c>
      <c r="B4424" t="s">
        <v>1888</v>
      </c>
      <c r="C4424" t="s">
        <v>84</v>
      </c>
    </row>
    <row r="4425" spans="1:3" x14ac:dyDescent="0.25">
      <c r="A4425">
        <f>ROW()</f>
        <v>4425</v>
      </c>
      <c r="B4425" t="s">
        <v>1889</v>
      </c>
      <c r="C4425" t="s">
        <v>74</v>
      </c>
    </row>
    <row r="4426" spans="1:3" x14ac:dyDescent="0.25">
      <c r="A4426">
        <f>ROW()</f>
        <v>4426</v>
      </c>
      <c r="B4426" t="s">
        <v>1890</v>
      </c>
      <c r="C4426" t="s">
        <v>132</v>
      </c>
    </row>
    <row r="4427" spans="1:3" x14ac:dyDescent="0.25">
      <c r="A4427">
        <f>ROW()</f>
        <v>4427</v>
      </c>
      <c r="B4427" t="s">
        <v>1891</v>
      </c>
      <c r="C4427" t="s">
        <v>74</v>
      </c>
    </row>
    <row r="4428" spans="1:3" x14ac:dyDescent="0.25">
      <c r="A4428">
        <f>ROW()</f>
        <v>4428</v>
      </c>
      <c r="B4428" t="s">
        <v>1892</v>
      </c>
      <c r="C4428" t="s">
        <v>84</v>
      </c>
    </row>
    <row r="4429" spans="1:3" x14ac:dyDescent="0.25">
      <c r="A4429">
        <f>ROW()</f>
        <v>4429</v>
      </c>
      <c r="B4429" t="s">
        <v>1925</v>
      </c>
      <c r="C4429" t="s">
        <v>73</v>
      </c>
    </row>
    <row r="4430" spans="1:3" x14ac:dyDescent="0.25">
      <c r="A4430">
        <f>ROW()</f>
        <v>4430</v>
      </c>
      <c r="B4430" t="s">
        <v>1895</v>
      </c>
      <c r="C4430" t="s">
        <v>184</v>
      </c>
    </row>
    <row r="4431" spans="1:3" x14ac:dyDescent="0.25">
      <c r="A4431">
        <f>ROW()</f>
        <v>4431</v>
      </c>
      <c r="B4431" t="s">
        <v>1806</v>
      </c>
      <c r="C4431" t="s">
        <v>105</v>
      </c>
    </row>
    <row r="4432" spans="1:3" x14ac:dyDescent="0.25">
      <c r="A4432">
        <f>ROW()</f>
        <v>4432</v>
      </c>
      <c r="B4432" t="s">
        <v>2</v>
      </c>
      <c r="C4432" t="s">
        <v>2</v>
      </c>
    </row>
    <row r="4433" spans="1:3" x14ac:dyDescent="0.25">
      <c r="A4433">
        <f>ROW()</f>
        <v>4433</v>
      </c>
      <c r="B4433" t="s">
        <v>2</v>
      </c>
      <c r="C4433" t="s">
        <v>2</v>
      </c>
    </row>
    <row r="4434" spans="1:3" x14ac:dyDescent="0.25">
      <c r="A4434">
        <f>ROW()</f>
        <v>4434</v>
      </c>
      <c r="B4434" t="s">
        <v>3626</v>
      </c>
      <c r="C4434" t="s">
        <v>2</v>
      </c>
    </row>
    <row r="4435" spans="1:3" x14ac:dyDescent="0.25">
      <c r="A4435">
        <f>ROW()</f>
        <v>4435</v>
      </c>
      <c r="B4435" t="s">
        <v>52</v>
      </c>
      <c r="C4435" t="s">
        <v>2</v>
      </c>
    </row>
    <row r="4436" spans="1:3" x14ac:dyDescent="0.25">
      <c r="A4436">
        <f>ROW()</f>
        <v>4436</v>
      </c>
      <c r="B4436" t="s">
        <v>1843</v>
      </c>
      <c r="C4436" t="s">
        <v>3524</v>
      </c>
    </row>
    <row r="4437" spans="1:3" x14ac:dyDescent="0.25">
      <c r="A4437">
        <f>ROW()</f>
        <v>4437</v>
      </c>
      <c r="B4437" t="s">
        <v>1844</v>
      </c>
      <c r="C4437" t="s">
        <v>55</v>
      </c>
    </row>
    <row r="4438" spans="1:3" x14ac:dyDescent="0.25">
      <c r="A4438">
        <f>ROW()</f>
        <v>4438</v>
      </c>
      <c r="B4438" t="s">
        <v>1845</v>
      </c>
      <c r="C4438" t="s">
        <v>121</v>
      </c>
    </row>
    <row r="4439" spans="1:3" x14ac:dyDescent="0.25">
      <c r="A4439">
        <f>ROW()</f>
        <v>4439</v>
      </c>
      <c r="B4439" t="s">
        <v>1846</v>
      </c>
      <c r="C4439" t="s">
        <v>118</v>
      </c>
    </row>
    <row r="4440" spans="1:3" x14ac:dyDescent="0.25">
      <c r="A4440">
        <f>ROW()</f>
        <v>4440</v>
      </c>
      <c r="B4440" t="s">
        <v>1847</v>
      </c>
      <c r="C4440" t="s">
        <v>458</v>
      </c>
    </row>
    <row r="4441" spans="1:3" x14ac:dyDescent="0.25">
      <c r="A4441">
        <f>ROW()</f>
        <v>4441</v>
      </c>
      <c r="B4441" t="s">
        <v>1850</v>
      </c>
      <c r="C4441" t="s">
        <v>102</v>
      </c>
    </row>
    <row r="4442" spans="1:3" x14ac:dyDescent="0.25">
      <c r="A4442">
        <f>ROW()</f>
        <v>4442</v>
      </c>
      <c r="B4442" t="s">
        <v>1851</v>
      </c>
      <c r="C4442" t="s">
        <v>56</v>
      </c>
    </row>
    <row r="4443" spans="1:3" x14ac:dyDescent="0.25">
      <c r="A4443">
        <f>ROW()</f>
        <v>4443</v>
      </c>
      <c r="B4443" t="s">
        <v>1852</v>
      </c>
      <c r="C4443" t="s">
        <v>56</v>
      </c>
    </row>
    <row r="4444" spans="1:3" x14ac:dyDescent="0.25">
      <c r="A4444">
        <f>ROW()</f>
        <v>4444</v>
      </c>
      <c r="B4444" t="s">
        <v>1853</v>
      </c>
      <c r="C4444" t="s">
        <v>56</v>
      </c>
    </row>
    <row r="4445" spans="1:3" x14ac:dyDescent="0.25">
      <c r="A4445">
        <f>ROW()</f>
        <v>4445</v>
      </c>
      <c r="B4445" t="s">
        <v>1854</v>
      </c>
      <c r="C4445" t="s">
        <v>238</v>
      </c>
    </row>
    <row r="4446" spans="1:3" x14ac:dyDescent="0.25">
      <c r="A4446">
        <f>ROW()</f>
        <v>4446</v>
      </c>
      <c r="B4446" t="s">
        <v>1856</v>
      </c>
      <c r="C4446" t="s">
        <v>64</v>
      </c>
    </row>
    <row r="4447" spans="1:3" x14ac:dyDescent="0.25">
      <c r="A4447">
        <f>ROW()</f>
        <v>4447</v>
      </c>
      <c r="B4447" t="s">
        <v>1857</v>
      </c>
      <c r="C4447" t="s">
        <v>65</v>
      </c>
    </row>
    <row r="4448" spans="1:3" x14ac:dyDescent="0.25">
      <c r="A4448">
        <f>ROW()</f>
        <v>4448</v>
      </c>
      <c r="B4448" t="s">
        <v>1858</v>
      </c>
      <c r="C4448" t="s">
        <v>56</v>
      </c>
    </row>
    <row r="4449" spans="1:3" x14ac:dyDescent="0.25">
      <c r="A4449">
        <f>ROW()</f>
        <v>4449</v>
      </c>
      <c r="B4449" t="s">
        <v>1896</v>
      </c>
      <c r="C4449" t="s">
        <v>65</v>
      </c>
    </row>
    <row r="4450" spans="1:3" x14ac:dyDescent="0.25">
      <c r="A4450">
        <f>ROW()</f>
        <v>4450</v>
      </c>
      <c r="B4450" t="s">
        <v>1859</v>
      </c>
      <c r="C4450" t="s">
        <v>63</v>
      </c>
    </row>
    <row r="4451" spans="1:3" x14ac:dyDescent="0.25">
      <c r="A4451">
        <f>ROW()</f>
        <v>4451</v>
      </c>
      <c r="B4451" t="s">
        <v>1860</v>
      </c>
      <c r="C4451" t="s">
        <v>73</v>
      </c>
    </row>
    <row r="4452" spans="1:3" x14ac:dyDescent="0.25">
      <c r="A4452">
        <f>ROW()</f>
        <v>4452</v>
      </c>
      <c r="B4452" t="s">
        <v>1861</v>
      </c>
      <c r="C4452" t="s">
        <v>108</v>
      </c>
    </row>
    <row r="4453" spans="1:3" x14ac:dyDescent="0.25">
      <c r="A4453">
        <f>ROW()</f>
        <v>4453</v>
      </c>
      <c r="B4453" t="s">
        <v>1862</v>
      </c>
      <c r="C4453" t="s">
        <v>56</v>
      </c>
    </row>
    <row r="4454" spans="1:3" x14ac:dyDescent="0.25">
      <c r="A4454">
        <f>ROW()</f>
        <v>4454</v>
      </c>
      <c r="B4454" t="s">
        <v>1863</v>
      </c>
      <c r="C4454" t="s">
        <v>82</v>
      </c>
    </row>
    <row r="4455" spans="1:3" x14ac:dyDescent="0.25">
      <c r="A4455">
        <f>ROW()</f>
        <v>4455</v>
      </c>
      <c r="B4455" t="s">
        <v>1864</v>
      </c>
      <c r="C4455" t="s">
        <v>459</v>
      </c>
    </row>
    <row r="4456" spans="1:3" x14ac:dyDescent="0.25">
      <c r="A4456">
        <f>ROW()</f>
        <v>4456</v>
      </c>
      <c r="B4456" t="s">
        <v>1865</v>
      </c>
      <c r="C4456" t="s">
        <v>55</v>
      </c>
    </row>
    <row r="4457" spans="1:3" x14ac:dyDescent="0.25">
      <c r="A4457">
        <f>ROW()</f>
        <v>4457</v>
      </c>
      <c r="B4457" t="s">
        <v>1866</v>
      </c>
      <c r="C4457" t="s">
        <v>139</v>
      </c>
    </row>
    <row r="4458" spans="1:3" x14ac:dyDescent="0.25">
      <c r="A4458">
        <f>ROW()</f>
        <v>4458</v>
      </c>
      <c r="B4458" t="s">
        <v>1867</v>
      </c>
      <c r="C4458" t="s">
        <v>63</v>
      </c>
    </row>
    <row r="4459" spans="1:3" x14ac:dyDescent="0.25">
      <c r="A4459">
        <f>ROW()</f>
        <v>4459</v>
      </c>
      <c r="B4459" t="s">
        <v>1868</v>
      </c>
      <c r="C4459" t="s">
        <v>71</v>
      </c>
    </row>
    <row r="4460" spans="1:3" x14ac:dyDescent="0.25">
      <c r="A4460">
        <f>ROW()</f>
        <v>4460</v>
      </c>
      <c r="B4460" t="s">
        <v>1869</v>
      </c>
      <c r="C4460" t="s">
        <v>71</v>
      </c>
    </row>
    <row r="4461" spans="1:3" x14ac:dyDescent="0.25">
      <c r="A4461">
        <f>ROW()</f>
        <v>4461</v>
      </c>
      <c r="B4461" t="s">
        <v>1870</v>
      </c>
      <c r="C4461" t="s">
        <v>71</v>
      </c>
    </row>
    <row r="4462" spans="1:3" x14ac:dyDescent="0.25">
      <c r="A4462">
        <f>ROW()</f>
        <v>4462</v>
      </c>
      <c r="B4462" t="s">
        <v>1871</v>
      </c>
      <c r="C4462" t="s">
        <v>56</v>
      </c>
    </row>
    <row r="4463" spans="1:3" x14ac:dyDescent="0.25">
      <c r="A4463">
        <f>ROW()</f>
        <v>4463</v>
      </c>
      <c r="B4463" t="s">
        <v>1905</v>
      </c>
      <c r="C4463" t="s">
        <v>56</v>
      </c>
    </row>
    <row r="4464" spans="1:3" x14ac:dyDescent="0.25">
      <c r="A4464">
        <f>ROW()</f>
        <v>4464</v>
      </c>
      <c r="B4464" t="s">
        <v>1872</v>
      </c>
      <c r="C4464" t="s">
        <v>72</v>
      </c>
    </row>
    <row r="4465" spans="1:3" x14ac:dyDescent="0.25">
      <c r="A4465">
        <f>ROW()</f>
        <v>4465</v>
      </c>
      <c r="B4465" t="s">
        <v>1906</v>
      </c>
      <c r="C4465" t="s">
        <v>318</v>
      </c>
    </row>
    <row r="4466" spans="1:3" x14ac:dyDescent="0.25">
      <c r="A4466">
        <f>ROW()</f>
        <v>4466</v>
      </c>
      <c r="B4466" t="s">
        <v>1873</v>
      </c>
      <c r="C4466" t="s">
        <v>56</v>
      </c>
    </row>
    <row r="4467" spans="1:3" x14ac:dyDescent="0.25">
      <c r="A4467">
        <f>ROW()</f>
        <v>4467</v>
      </c>
      <c r="B4467" t="s">
        <v>1907</v>
      </c>
      <c r="C4467" t="s">
        <v>63</v>
      </c>
    </row>
    <row r="4468" spans="1:3" x14ac:dyDescent="0.25">
      <c r="A4468">
        <f>ROW()</f>
        <v>4468</v>
      </c>
      <c r="B4468" t="s">
        <v>1874</v>
      </c>
      <c r="C4468" t="s">
        <v>73</v>
      </c>
    </row>
    <row r="4469" spans="1:3" x14ac:dyDescent="0.25">
      <c r="A4469">
        <f>ROW()</f>
        <v>4469</v>
      </c>
      <c r="B4469" t="s">
        <v>1875</v>
      </c>
      <c r="C4469" t="s">
        <v>76</v>
      </c>
    </row>
    <row r="4470" spans="1:3" x14ac:dyDescent="0.25">
      <c r="A4470">
        <f>ROW()</f>
        <v>4470</v>
      </c>
      <c r="B4470" t="s">
        <v>1909</v>
      </c>
      <c r="C4470" t="s">
        <v>108</v>
      </c>
    </row>
    <row r="4471" spans="1:3" x14ac:dyDescent="0.25">
      <c r="A4471">
        <f>ROW()</f>
        <v>4471</v>
      </c>
      <c r="B4471" t="s">
        <v>1876</v>
      </c>
      <c r="C4471" t="s">
        <v>76</v>
      </c>
    </row>
    <row r="4472" spans="1:3" x14ac:dyDescent="0.25">
      <c r="A4472">
        <f>ROW()</f>
        <v>4472</v>
      </c>
      <c r="B4472" t="s">
        <v>1910</v>
      </c>
      <c r="C4472" t="s">
        <v>108</v>
      </c>
    </row>
    <row r="4473" spans="1:3" x14ac:dyDescent="0.25">
      <c r="A4473">
        <f>ROW()</f>
        <v>4473</v>
      </c>
      <c r="B4473" t="s">
        <v>1878</v>
      </c>
      <c r="C4473" t="s">
        <v>56</v>
      </c>
    </row>
    <row r="4474" spans="1:3" x14ac:dyDescent="0.25">
      <c r="A4474">
        <f>ROW()</f>
        <v>4474</v>
      </c>
      <c r="B4474" t="s">
        <v>1923</v>
      </c>
      <c r="C4474" t="s">
        <v>67</v>
      </c>
    </row>
    <row r="4475" spans="1:3" x14ac:dyDescent="0.25">
      <c r="A4475">
        <f>ROW()</f>
        <v>4475</v>
      </c>
      <c r="B4475" t="s">
        <v>1879</v>
      </c>
      <c r="C4475" t="s">
        <v>81</v>
      </c>
    </row>
    <row r="4476" spans="1:3" x14ac:dyDescent="0.25">
      <c r="A4476">
        <f>ROW()</f>
        <v>4476</v>
      </c>
      <c r="B4476" t="s">
        <v>1912</v>
      </c>
      <c r="C4476" t="s">
        <v>91</v>
      </c>
    </row>
    <row r="4477" spans="1:3" x14ac:dyDescent="0.25">
      <c r="A4477">
        <f>ROW()</f>
        <v>4477</v>
      </c>
      <c r="B4477" t="s">
        <v>1877</v>
      </c>
      <c r="C4477" t="s">
        <v>124</v>
      </c>
    </row>
    <row r="4478" spans="1:3" x14ac:dyDescent="0.25">
      <c r="A4478">
        <f>ROW()</f>
        <v>4478</v>
      </c>
      <c r="B4478" t="s">
        <v>1911</v>
      </c>
      <c r="C4478" t="s">
        <v>124</v>
      </c>
    </row>
    <row r="4479" spans="1:3" x14ac:dyDescent="0.25">
      <c r="A4479">
        <f>ROW()</f>
        <v>4479</v>
      </c>
      <c r="B4479" t="s">
        <v>1880</v>
      </c>
      <c r="C4479" t="s">
        <v>133</v>
      </c>
    </row>
    <row r="4480" spans="1:3" x14ac:dyDescent="0.25">
      <c r="A4480">
        <f>ROW()</f>
        <v>4480</v>
      </c>
      <c r="B4480" t="s">
        <v>1883</v>
      </c>
      <c r="C4480" t="s">
        <v>94</v>
      </c>
    </row>
    <row r="4481" spans="1:3" x14ac:dyDescent="0.25">
      <c r="A4481">
        <f>ROW()</f>
        <v>4481</v>
      </c>
      <c r="B4481" t="s">
        <v>1915</v>
      </c>
      <c r="C4481" t="s">
        <v>79</v>
      </c>
    </row>
    <row r="4482" spans="1:3" x14ac:dyDescent="0.25">
      <c r="A4482">
        <f>ROW()</f>
        <v>4482</v>
      </c>
      <c r="B4482" t="s">
        <v>1913</v>
      </c>
      <c r="C4482" t="s">
        <v>319</v>
      </c>
    </row>
    <row r="4483" spans="1:3" x14ac:dyDescent="0.25">
      <c r="A4483">
        <f>ROW()</f>
        <v>4483</v>
      </c>
      <c r="B4483" t="s">
        <v>1882</v>
      </c>
      <c r="C4483" t="s">
        <v>319</v>
      </c>
    </row>
    <row r="4484" spans="1:3" x14ac:dyDescent="0.25">
      <c r="A4484">
        <f>ROW()</f>
        <v>4484</v>
      </c>
      <c r="B4484" t="s">
        <v>1893</v>
      </c>
      <c r="C4484" t="s">
        <v>260</v>
      </c>
    </row>
    <row r="4485" spans="1:3" x14ac:dyDescent="0.25">
      <c r="A4485">
        <f>ROW()</f>
        <v>4485</v>
      </c>
      <c r="B4485" t="s">
        <v>1914</v>
      </c>
      <c r="C4485" t="s">
        <v>460</v>
      </c>
    </row>
    <row r="4486" spans="1:3" x14ac:dyDescent="0.25">
      <c r="A4486">
        <f>ROW()</f>
        <v>4486</v>
      </c>
      <c r="B4486" t="s">
        <v>1881</v>
      </c>
      <c r="C4486" t="s">
        <v>56</v>
      </c>
    </row>
    <row r="4487" spans="1:3" x14ac:dyDescent="0.25">
      <c r="A4487">
        <f>ROW()</f>
        <v>4487</v>
      </c>
      <c r="B4487" t="s">
        <v>1884</v>
      </c>
      <c r="C4487" t="s">
        <v>63</v>
      </c>
    </row>
    <row r="4488" spans="1:3" x14ac:dyDescent="0.25">
      <c r="A4488">
        <f>ROW()</f>
        <v>4488</v>
      </c>
      <c r="B4488" t="s">
        <v>1885</v>
      </c>
      <c r="C4488" t="s">
        <v>121</v>
      </c>
    </row>
    <row r="4489" spans="1:3" x14ac:dyDescent="0.25">
      <c r="A4489">
        <f>ROW()</f>
        <v>4489</v>
      </c>
      <c r="B4489" t="s">
        <v>1886</v>
      </c>
      <c r="C4489" t="s">
        <v>80</v>
      </c>
    </row>
    <row r="4490" spans="1:3" x14ac:dyDescent="0.25">
      <c r="A4490">
        <f>ROW()</f>
        <v>4490</v>
      </c>
      <c r="B4490" t="s">
        <v>1886</v>
      </c>
      <c r="C4490" t="s">
        <v>138</v>
      </c>
    </row>
    <row r="4491" spans="1:3" x14ac:dyDescent="0.25">
      <c r="A4491">
        <f>ROW()</f>
        <v>4491</v>
      </c>
      <c r="B4491" t="s">
        <v>1888</v>
      </c>
      <c r="C4491" t="s">
        <v>70</v>
      </c>
    </row>
    <row r="4492" spans="1:3" x14ac:dyDescent="0.25">
      <c r="A4492">
        <f>ROW()</f>
        <v>4492</v>
      </c>
      <c r="B4492" t="s">
        <v>1889</v>
      </c>
      <c r="C4492" t="s">
        <v>63</v>
      </c>
    </row>
    <row r="4493" spans="1:3" x14ac:dyDescent="0.25">
      <c r="A4493">
        <f>ROW()</f>
        <v>4493</v>
      </c>
      <c r="B4493" t="s">
        <v>1890</v>
      </c>
      <c r="C4493" t="s">
        <v>84</v>
      </c>
    </row>
    <row r="4494" spans="1:3" x14ac:dyDescent="0.25">
      <c r="A4494">
        <f>ROW()</f>
        <v>4494</v>
      </c>
      <c r="B4494" t="s">
        <v>1891</v>
      </c>
      <c r="C4494" t="s">
        <v>63</v>
      </c>
    </row>
    <row r="4495" spans="1:3" x14ac:dyDescent="0.25">
      <c r="A4495">
        <f>ROW()</f>
        <v>4495</v>
      </c>
      <c r="B4495" t="s">
        <v>1892</v>
      </c>
      <c r="C4495" t="s">
        <v>137</v>
      </c>
    </row>
    <row r="4496" spans="1:3" x14ac:dyDescent="0.25">
      <c r="A4496">
        <f>ROW()</f>
        <v>4496</v>
      </c>
      <c r="B4496" t="s">
        <v>1894</v>
      </c>
      <c r="C4496" t="s">
        <v>721</v>
      </c>
    </row>
    <row r="4497" spans="1:3" x14ac:dyDescent="0.25">
      <c r="A4497">
        <f>ROW()</f>
        <v>4497</v>
      </c>
      <c r="B4497" t="s">
        <v>1925</v>
      </c>
      <c r="C4497" t="s">
        <v>76</v>
      </c>
    </row>
    <row r="4498" spans="1:3" x14ac:dyDescent="0.25">
      <c r="A4498">
        <f>ROW()</f>
        <v>4498</v>
      </c>
      <c r="B4498" t="s">
        <v>1926</v>
      </c>
      <c r="C4498" t="s">
        <v>133</v>
      </c>
    </row>
    <row r="4499" spans="1:3" x14ac:dyDescent="0.25">
      <c r="A4499">
        <f>ROW()</f>
        <v>4499</v>
      </c>
      <c r="B4499" t="s">
        <v>1924</v>
      </c>
      <c r="C4499" t="s">
        <v>188</v>
      </c>
    </row>
    <row r="4500" spans="1:3" x14ac:dyDescent="0.25">
      <c r="A4500">
        <f>ROW()</f>
        <v>4500</v>
      </c>
      <c r="B4500" t="s">
        <v>1895</v>
      </c>
      <c r="C4500" t="s">
        <v>184</v>
      </c>
    </row>
    <row r="4501" spans="1:3" x14ac:dyDescent="0.25">
      <c r="A4501">
        <f>ROW()</f>
        <v>4501</v>
      </c>
      <c r="B4501" t="s">
        <v>1806</v>
      </c>
      <c r="C4501" t="s">
        <v>105</v>
      </c>
    </row>
    <row r="4502" spans="1:3" x14ac:dyDescent="0.25">
      <c r="A4502">
        <f>ROW()</f>
        <v>4502</v>
      </c>
      <c r="B4502" t="s">
        <v>2</v>
      </c>
      <c r="C4502" t="s">
        <v>2</v>
      </c>
    </row>
    <row r="4503" spans="1:3" x14ac:dyDescent="0.25">
      <c r="A4503">
        <f>ROW()</f>
        <v>4503</v>
      </c>
      <c r="B4503" t="s">
        <v>2</v>
      </c>
      <c r="C4503" t="s">
        <v>2</v>
      </c>
    </row>
    <row r="4504" spans="1:3" x14ac:dyDescent="0.25">
      <c r="A4504">
        <f>ROW()</f>
        <v>4504</v>
      </c>
      <c r="B4504" t="s">
        <v>456</v>
      </c>
      <c r="C4504" t="s">
        <v>2</v>
      </c>
    </row>
    <row r="4505" spans="1:3" x14ac:dyDescent="0.25">
      <c r="A4505">
        <f>ROW()</f>
        <v>4505</v>
      </c>
      <c r="B4505" t="s">
        <v>2</v>
      </c>
      <c r="C4505" t="s">
        <v>2</v>
      </c>
    </row>
    <row r="4506" spans="1:3" x14ac:dyDescent="0.25">
      <c r="A4506">
        <f>ROW()</f>
        <v>4506</v>
      </c>
      <c r="B4506" t="s">
        <v>3627</v>
      </c>
      <c r="C4506" t="s">
        <v>2</v>
      </c>
    </row>
    <row r="4507" spans="1:3" x14ac:dyDescent="0.25">
      <c r="A4507">
        <f>ROW()</f>
        <v>4507</v>
      </c>
      <c r="B4507" t="s">
        <v>52</v>
      </c>
      <c r="C4507" t="s">
        <v>2</v>
      </c>
    </row>
    <row r="4508" spans="1:3" x14ac:dyDescent="0.25">
      <c r="A4508">
        <f>ROW()</f>
        <v>4508</v>
      </c>
      <c r="B4508" t="s">
        <v>1843</v>
      </c>
      <c r="C4508" t="s">
        <v>457</v>
      </c>
    </row>
    <row r="4509" spans="1:3" x14ac:dyDescent="0.25">
      <c r="A4509">
        <f>ROW()</f>
        <v>4509</v>
      </c>
      <c r="B4509" t="s">
        <v>1844</v>
      </c>
      <c r="C4509" t="s">
        <v>55</v>
      </c>
    </row>
    <row r="4510" spans="1:3" x14ac:dyDescent="0.25">
      <c r="A4510">
        <f>ROW()</f>
        <v>4510</v>
      </c>
      <c r="B4510" t="s">
        <v>1845</v>
      </c>
      <c r="C4510" t="s">
        <v>200</v>
      </c>
    </row>
    <row r="4511" spans="1:3" x14ac:dyDescent="0.25">
      <c r="A4511">
        <f>ROW()</f>
        <v>4511</v>
      </c>
      <c r="B4511" t="s">
        <v>1846</v>
      </c>
      <c r="C4511" t="s">
        <v>118</v>
      </c>
    </row>
    <row r="4512" spans="1:3" x14ac:dyDescent="0.25">
      <c r="A4512">
        <f>ROW()</f>
        <v>4512</v>
      </c>
      <c r="B4512" t="s">
        <v>1847</v>
      </c>
      <c r="C4512" t="s">
        <v>3525</v>
      </c>
    </row>
    <row r="4513" spans="1:3" x14ac:dyDescent="0.25">
      <c r="A4513">
        <f>ROW()</f>
        <v>4513</v>
      </c>
      <c r="B4513" t="s">
        <v>1850</v>
      </c>
      <c r="C4513" t="s">
        <v>102</v>
      </c>
    </row>
    <row r="4514" spans="1:3" x14ac:dyDescent="0.25">
      <c r="A4514">
        <f>ROW()</f>
        <v>4514</v>
      </c>
      <c r="B4514" t="s">
        <v>1851</v>
      </c>
      <c r="C4514" t="s">
        <v>56</v>
      </c>
    </row>
    <row r="4515" spans="1:3" x14ac:dyDescent="0.25">
      <c r="A4515">
        <f>ROW()</f>
        <v>4515</v>
      </c>
      <c r="B4515" t="s">
        <v>1852</v>
      </c>
      <c r="C4515" t="s">
        <v>56</v>
      </c>
    </row>
    <row r="4516" spans="1:3" x14ac:dyDescent="0.25">
      <c r="A4516">
        <f>ROW()</f>
        <v>4516</v>
      </c>
      <c r="B4516" t="s">
        <v>1853</v>
      </c>
      <c r="C4516" t="s">
        <v>56</v>
      </c>
    </row>
    <row r="4517" spans="1:3" x14ac:dyDescent="0.25">
      <c r="A4517">
        <f>ROW()</f>
        <v>4517</v>
      </c>
      <c r="B4517" t="s">
        <v>1854</v>
      </c>
      <c r="C4517" t="s">
        <v>372</v>
      </c>
    </row>
    <row r="4518" spans="1:3" x14ac:dyDescent="0.25">
      <c r="A4518">
        <f>ROW()</f>
        <v>4518</v>
      </c>
      <c r="B4518" t="s">
        <v>1856</v>
      </c>
      <c r="C4518" t="s">
        <v>64</v>
      </c>
    </row>
    <row r="4519" spans="1:3" x14ac:dyDescent="0.25">
      <c r="A4519">
        <f>ROW()</f>
        <v>4519</v>
      </c>
      <c r="B4519" t="s">
        <v>1857</v>
      </c>
      <c r="C4519" t="s">
        <v>65</v>
      </c>
    </row>
    <row r="4520" spans="1:3" x14ac:dyDescent="0.25">
      <c r="A4520">
        <f>ROW()</f>
        <v>4520</v>
      </c>
      <c r="B4520" t="s">
        <v>1858</v>
      </c>
      <c r="C4520" t="s">
        <v>56</v>
      </c>
    </row>
    <row r="4521" spans="1:3" x14ac:dyDescent="0.25">
      <c r="A4521">
        <f>ROW()</f>
        <v>4521</v>
      </c>
      <c r="B4521" t="s">
        <v>1896</v>
      </c>
      <c r="C4521" t="s">
        <v>65</v>
      </c>
    </row>
    <row r="4522" spans="1:3" x14ac:dyDescent="0.25">
      <c r="A4522">
        <f>ROW()</f>
        <v>4522</v>
      </c>
      <c r="B4522" t="s">
        <v>1859</v>
      </c>
      <c r="C4522" t="s">
        <v>63</v>
      </c>
    </row>
    <row r="4523" spans="1:3" x14ac:dyDescent="0.25">
      <c r="A4523">
        <f>ROW()</f>
        <v>4523</v>
      </c>
      <c r="B4523" t="s">
        <v>1860</v>
      </c>
      <c r="C4523" t="s">
        <v>73</v>
      </c>
    </row>
    <row r="4524" spans="1:3" x14ac:dyDescent="0.25">
      <c r="A4524">
        <f>ROW()</f>
        <v>4524</v>
      </c>
      <c r="B4524" t="s">
        <v>1861</v>
      </c>
      <c r="C4524" t="s">
        <v>95</v>
      </c>
    </row>
    <row r="4525" spans="1:3" x14ac:dyDescent="0.25">
      <c r="A4525">
        <f>ROW()</f>
        <v>4525</v>
      </c>
      <c r="B4525" t="s">
        <v>1862</v>
      </c>
      <c r="C4525" t="s">
        <v>56</v>
      </c>
    </row>
    <row r="4526" spans="1:3" x14ac:dyDescent="0.25">
      <c r="A4526">
        <f>ROW()</f>
        <v>4526</v>
      </c>
      <c r="B4526" t="s">
        <v>1863</v>
      </c>
      <c r="C4526" t="s">
        <v>83</v>
      </c>
    </row>
    <row r="4527" spans="1:3" x14ac:dyDescent="0.25">
      <c r="A4527">
        <f>ROW()</f>
        <v>4527</v>
      </c>
      <c r="B4527" t="s">
        <v>1864</v>
      </c>
      <c r="C4527" t="s">
        <v>473</v>
      </c>
    </row>
    <row r="4528" spans="1:3" x14ac:dyDescent="0.25">
      <c r="A4528">
        <f>ROW()</f>
        <v>4528</v>
      </c>
      <c r="B4528" t="s">
        <v>1865</v>
      </c>
      <c r="C4528" t="s">
        <v>105</v>
      </c>
    </row>
    <row r="4529" spans="1:3" x14ac:dyDescent="0.25">
      <c r="A4529">
        <f>ROW()</f>
        <v>4529</v>
      </c>
      <c r="B4529" t="s">
        <v>1866</v>
      </c>
      <c r="C4529" t="s">
        <v>139</v>
      </c>
    </row>
    <row r="4530" spans="1:3" x14ac:dyDescent="0.25">
      <c r="A4530">
        <f>ROW()</f>
        <v>4530</v>
      </c>
      <c r="B4530" t="s">
        <v>1867</v>
      </c>
      <c r="C4530" t="s">
        <v>63</v>
      </c>
    </row>
    <row r="4531" spans="1:3" x14ac:dyDescent="0.25">
      <c r="A4531">
        <f>ROW()</f>
        <v>4531</v>
      </c>
      <c r="B4531" t="s">
        <v>1868</v>
      </c>
      <c r="C4531" t="s">
        <v>71</v>
      </c>
    </row>
    <row r="4532" spans="1:3" x14ac:dyDescent="0.25">
      <c r="A4532">
        <f>ROW()</f>
        <v>4532</v>
      </c>
      <c r="B4532" t="s">
        <v>1869</v>
      </c>
      <c r="C4532" t="s">
        <v>71</v>
      </c>
    </row>
    <row r="4533" spans="1:3" x14ac:dyDescent="0.25">
      <c r="A4533">
        <f>ROW()</f>
        <v>4533</v>
      </c>
      <c r="B4533" t="s">
        <v>1871</v>
      </c>
      <c r="C4533" t="s">
        <v>56</v>
      </c>
    </row>
    <row r="4534" spans="1:3" x14ac:dyDescent="0.25">
      <c r="A4534">
        <f>ROW()</f>
        <v>4534</v>
      </c>
      <c r="B4534" t="s">
        <v>1905</v>
      </c>
      <c r="C4534" t="s">
        <v>56</v>
      </c>
    </row>
    <row r="4535" spans="1:3" x14ac:dyDescent="0.25">
      <c r="A4535">
        <f>ROW()</f>
        <v>4535</v>
      </c>
      <c r="B4535" t="s">
        <v>1872</v>
      </c>
      <c r="C4535" t="s">
        <v>72</v>
      </c>
    </row>
    <row r="4536" spans="1:3" x14ac:dyDescent="0.25">
      <c r="A4536">
        <f>ROW()</f>
        <v>4536</v>
      </c>
      <c r="B4536" t="s">
        <v>1906</v>
      </c>
      <c r="C4536" t="s">
        <v>318</v>
      </c>
    </row>
    <row r="4537" spans="1:3" x14ac:dyDescent="0.25">
      <c r="A4537">
        <f>ROW()</f>
        <v>4537</v>
      </c>
      <c r="B4537" t="s">
        <v>1873</v>
      </c>
      <c r="C4537" t="s">
        <v>56</v>
      </c>
    </row>
    <row r="4538" spans="1:3" x14ac:dyDescent="0.25">
      <c r="A4538">
        <f>ROW()</f>
        <v>4538</v>
      </c>
      <c r="B4538" t="s">
        <v>1907</v>
      </c>
      <c r="C4538" t="s">
        <v>63</v>
      </c>
    </row>
    <row r="4539" spans="1:3" x14ac:dyDescent="0.25">
      <c r="A4539">
        <f>ROW()</f>
        <v>4539</v>
      </c>
      <c r="B4539" t="s">
        <v>1874</v>
      </c>
      <c r="C4539" t="s">
        <v>73</v>
      </c>
    </row>
    <row r="4540" spans="1:3" x14ac:dyDescent="0.25">
      <c r="A4540">
        <f>ROW()</f>
        <v>4540</v>
      </c>
      <c r="B4540" t="s">
        <v>1875</v>
      </c>
      <c r="C4540" t="s">
        <v>166</v>
      </c>
    </row>
    <row r="4541" spans="1:3" x14ac:dyDescent="0.25">
      <c r="A4541">
        <f>ROW()</f>
        <v>4541</v>
      </c>
      <c r="B4541" t="s">
        <v>1876</v>
      </c>
      <c r="C4541" t="s">
        <v>123</v>
      </c>
    </row>
    <row r="4542" spans="1:3" x14ac:dyDescent="0.25">
      <c r="A4542">
        <f>ROW()</f>
        <v>4542</v>
      </c>
      <c r="B4542" t="s">
        <v>1909</v>
      </c>
      <c r="C4542" t="s">
        <v>166</v>
      </c>
    </row>
    <row r="4543" spans="1:3" x14ac:dyDescent="0.25">
      <c r="A4543">
        <f>ROW()</f>
        <v>4543</v>
      </c>
      <c r="B4543" t="s">
        <v>1910</v>
      </c>
      <c r="C4543" t="s">
        <v>123</v>
      </c>
    </row>
    <row r="4544" spans="1:3" x14ac:dyDescent="0.25">
      <c r="A4544">
        <f>ROW()</f>
        <v>4544</v>
      </c>
      <c r="B4544" t="s">
        <v>1878</v>
      </c>
      <c r="C4544" t="s">
        <v>56</v>
      </c>
    </row>
    <row r="4545" spans="1:3" x14ac:dyDescent="0.25">
      <c r="A4545">
        <f>ROW()</f>
        <v>4545</v>
      </c>
      <c r="B4545" t="s">
        <v>1923</v>
      </c>
      <c r="C4545" t="s">
        <v>66</v>
      </c>
    </row>
    <row r="4546" spans="1:3" x14ac:dyDescent="0.25">
      <c r="A4546">
        <f>ROW()</f>
        <v>4546</v>
      </c>
      <c r="B4546" t="s">
        <v>1879</v>
      </c>
      <c r="C4546" t="s">
        <v>108</v>
      </c>
    </row>
    <row r="4547" spans="1:3" x14ac:dyDescent="0.25">
      <c r="A4547">
        <f>ROW()</f>
        <v>4547</v>
      </c>
      <c r="B4547" t="s">
        <v>1912</v>
      </c>
      <c r="C4547" t="s">
        <v>148</v>
      </c>
    </row>
    <row r="4548" spans="1:3" x14ac:dyDescent="0.25">
      <c r="A4548">
        <f>ROW()</f>
        <v>4548</v>
      </c>
      <c r="B4548" t="s">
        <v>1877</v>
      </c>
      <c r="C4548" t="s">
        <v>158</v>
      </c>
    </row>
    <row r="4549" spans="1:3" x14ac:dyDescent="0.25">
      <c r="A4549">
        <f>ROW()</f>
        <v>4549</v>
      </c>
      <c r="B4549" t="s">
        <v>1911</v>
      </c>
      <c r="C4549" t="s">
        <v>158</v>
      </c>
    </row>
    <row r="4550" spans="1:3" x14ac:dyDescent="0.25">
      <c r="A4550">
        <f>ROW()</f>
        <v>4550</v>
      </c>
      <c r="B4550" t="s">
        <v>1880</v>
      </c>
      <c r="C4550" t="s">
        <v>133</v>
      </c>
    </row>
    <row r="4551" spans="1:3" x14ac:dyDescent="0.25">
      <c r="A4551">
        <f>ROW()</f>
        <v>4551</v>
      </c>
      <c r="B4551" t="s">
        <v>1881</v>
      </c>
      <c r="C4551" t="s">
        <v>56</v>
      </c>
    </row>
    <row r="4552" spans="1:3" x14ac:dyDescent="0.25">
      <c r="A4552">
        <f>ROW()</f>
        <v>4552</v>
      </c>
      <c r="B4552" t="s">
        <v>1913</v>
      </c>
      <c r="C4552" t="s">
        <v>319</v>
      </c>
    </row>
    <row r="4553" spans="1:3" x14ac:dyDescent="0.25">
      <c r="A4553">
        <f>ROW()</f>
        <v>4553</v>
      </c>
      <c r="B4553" t="s">
        <v>1882</v>
      </c>
      <c r="C4553" t="s">
        <v>319</v>
      </c>
    </row>
    <row r="4554" spans="1:3" x14ac:dyDescent="0.25">
      <c r="A4554">
        <f>ROW()</f>
        <v>4554</v>
      </c>
      <c r="B4554" t="s">
        <v>1893</v>
      </c>
      <c r="C4554" t="s">
        <v>55</v>
      </c>
    </row>
    <row r="4555" spans="1:3" x14ac:dyDescent="0.25">
      <c r="A4555">
        <f>ROW()</f>
        <v>4555</v>
      </c>
      <c r="B4555" t="s">
        <v>1914</v>
      </c>
      <c r="C4555" t="s">
        <v>849</v>
      </c>
    </row>
    <row r="4556" spans="1:3" x14ac:dyDescent="0.25">
      <c r="A4556">
        <f>ROW()</f>
        <v>4556</v>
      </c>
      <c r="B4556" t="s">
        <v>1881</v>
      </c>
      <c r="C4556" t="s">
        <v>56</v>
      </c>
    </row>
    <row r="4557" spans="1:3" x14ac:dyDescent="0.25">
      <c r="A4557">
        <f>ROW()</f>
        <v>4557</v>
      </c>
      <c r="B4557" t="s">
        <v>1894</v>
      </c>
      <c r="C4557" t="s">
        <v>721</v>
      </c>
    </row>
    <row r="4558" spans="1:3" x14ac:dyDescent="0.25">
      <c r="A4558">
        <f>ROW()</f>
        <v>4558</v>
      </c>
      <c r="B4558" t="s">
        <v>1925</v>
      </c>
      <c r="C4558" t="s">
        <v>76</v>
      </c>
    </row>
    <row r="4559" spans="1:3" x14ac:dyDescent="0.25">
      <c r="A4559">
        <f>ROW()</f>
        <v>4559</v>
      </c>
      <c r="B4559" t="s">
        <v>1926</v>
      </c>
      <c r="C4559" t="s">
        <v>133</v>
      </c>
    </row>
    <row r="4560" spans="1:3" x14ac:dyDescent="0.25">
      <c r="A4560">
        <f>ROW()</f>
        <v>4560</v>
      </c>
      <c r="B4560" t="s">
        <v>1924</v>
      </c>
      <c r="C4560" t="s">
        <v>188</v>
      </c>
    </row>
    <row r="4561" spans="1:3" x14ac:dyDescent="0.25">
      <c r="A4561">
        <f>ROW()</f>
        <v>4561</v>
      </c>
      <c r="B4561" t="s">
        <v>1883</v>
      </c>
      <c r="C4561" t="s">
        <v>79</v>
      </c>
    </row>
    <row r="4562" spans="1:3" x14ac:dyDescent="0.25">
      <c r="A4562">
        <f>ROW()</f>
        <v>4562</v>
      </c>
      <c r="B4562" t="s">
        <v>1915</v>
      </c>
      <c r="C4562" t="s">
        <v>111</v>
      </c>
    </row>
    <row r="4563" spans="1:3" x14ac:dyDescent="0.25">
      <c r="A4563">
        <f>ROW()</f>
        <v>4563</v>
      </c>
      <c r="B4563" t="s">
        <v>1884</v>
      </c>
      <c r="C4563" t="s">
        <v>63</v>
      </c>
    </row>
    <row r="4564" spans="1:3" x14ac:dyDescent="0.25">
      <c r="A4564">
        <f>ROW()</f>
        <v>4564</v>
      </c>
      <c r="B4564" t="s">
        <v>1885</v>
      </c>
      <c r="C4564" t="s">
        <v>121</v>
      </c>
    </row>
    <row r="4565" spans="1:3" x14ac:dyDescent="0.25">
      <c r="A4565">
        <f>ROW()</f>
        <v>4565</v>
      </c>
      <c r="B4565" t="s">
        <v>1886</v>
      </c>
      <c r="C4565" t="s">
        <v>80</v>
      </c>
    </row>
    <row r="4566" spans="1:3" x14ac:dyDescent="0.25">
      <c r="A4566">
        <f>ROW()</f>
        <v>4566</v>
      </c>
      <c r="B4566" t="s">
        <v>1887</v>
      </c>
      <c r="C4566" t="s">
        <v>81</v>
      </c>
    </row>
    <row r="4567" spans="1:3" x14ac:dyDescent="0.25">
      <c r="A4567">
        <f>ROW()</f>
        <v>4567</v>
      </c>
      <c r="B4567" t="s">
        <v>1888</v>
      </c>
      <c r="C4567" t="s">
        <v>63</v>
      </c>
    </row>
    <row r="4568" spans="1:3" x14ac:dyDescent="0.25">
      <c r="A4568">
        <f>ROW()</f>
        <v>4568</v>
      </c>
      <c r="B4568" t="s">
        <v>1889</v>
      </c>
      <c r="C4568" t="s">
        <v>84</v>
      </c>
    </row>
    <row r="4569" spans="1:3" x14ac:dyDescent="0.25">
      <c r="A4569">
        <f>ROW()</f>
        <v>4569</v>
      </c>
      <c r="B4569" t="s">
        <v>1890</v>
      </c>
      <c r="C4569" t="s">
        <v>70</v>
      </c>
    </row>
    <row r="4570" spans="1:3" x14ac:dyDescent="0.25">
      <c r="A4570">
        <f>ROW()</f>
        <v>4570</v>
      </c>
      <c r="B4570" t="s">
        <v>1891</v>
      </c>
      <c r="C4570" t="s">
        <v>55</v>
      </c>
    </row>
    <row r="4571" spans="1:3" x14ac:dyDescent="0.25">
      <c r="A4571">
        <f>ROW()</f>
        <v>4571</v>
      </c>
      <c r="B4571" t="s">
        <v>1892</v>
      </c>
      <c r="C4571" t="s">
        <v>137</v>
      </c>
    </row>
    <row r="4572" spans="1:3" x14ac:dyDescent="0.25">
      <c r="A4572">
        <f>ROW()</f>
        <v>4572</v>
      </c>
      <c r="B4572" t="s">
        <v>1936</v>
      </c>
      <c r="C4572" t="s">
        <v>55</v>
      </c>
    </row>
    <row r="4573" spans="1:3" x14ac:dyDescent="0.25">
      <c r="A4573">
        <f>ROW()</f>
        <v>4573</v>
      </c>
      <c r="B4573" t="s">
        <v>1895</v>
      </c>
      <c r="C4573" t="s">
        <v>184</v>
      </c>
    </row>
    <row r="4574" spans="1:3" x14ac:dyDescent="0.25">
      <c r="A4574">
        <f>ROW()</f>
        <v>4574</v>
      </c>
      <c r="B4574" t="s">
        <v>1806</v>
      </c>
      <c r="C4574" t="s">
        <v>105</v>
      </c>
    </row>
    <row r="4575" spans="1:3" x14ac:dyDescent="0.25">
      <c r="A4575">
        <f>ROW()</f>
        <v>4575</v>
      </c>
      <c r="B4575" t="s">
        <v>2</v>
      </c>
      <c r="C4575" t="s">
        <v>2</v>
      </c>
    </row>
    <row r="4576" spans="1:3" x14ac:dyDescent="0.25">
      <c r="A4576">
        <f>ROW()</f>
        <v>4576</v>
      </c>
      <c r="B4576" t="s">
        <v>2</v>
      </c>
      <c r="C4576" t="s">
        <v>2</v>
      </c>
    </row>
    <row r="4577" spans="1:3" x14ac:dyDescent="0.25">
      <c r="A4577">
        <f>ROW()</f>
        <v>4577</v>
      </c>
      <c r="C4577" t="s">
        <v>2</v>
      </c>
    </row>
    <row r="4578" spans="1:3" x14ac:dyDescent="0.25">
      <c r="A4578">
        <f>ROW()</f>
        <v>4578</v>
      </c>
      <c r="B4578" t="s">
        <v>3628</v>
      </c>
      <c r="C4578" t="s">
        <v>2</v>
      </c>
    </row>
    <row r="4579" spans="1:3" x14ac:dyDescent="0.25">
      <c r="A4579">
        <f>ROW()</f>
        <v>4579</v>
      </c>
      <c r="B4579" t="s">
        <v>52</v>
      </c>
      <c r="C4579" t="s">
        <v>2</v>
      </c>
    </row>
    <row r="4580" spans="1:3" x14ac:dyDescent="0.25">
      <c r="A4580">
        <f>ROW()</f>
        <v>4580</v>
      </c>
      <c r="B4580" t="s">
        <v>1843</v>
      </c>
      <c r="C4580" t="s">
        <v>3526</v>
      </c>
    </row>
    <row r="4581" spans="1:3" x14ac:dyDescent="0.25">
      <c r="A4581">
        <f>ROW()</f>
        <v>4581</v>
      </c>
      <c r="B4581" t="s">
        <v>1844</v>
      </c>
      <c r="C4581" t="s">
        <v>55</v>
      </c>
    </row>
    <row r="4582" spans="1:3" x14ac:dyDescent="0.25">
      <c r="A4582">
        <f>ROW()</f>
        <v>4582</v>
      </c>
      <c r="B4582" t="s">
        <v>1845</v>
      </c>
      <c r="C4582" t="s">
        <v>105</v>
      </c>
    </row>
    <row r="4583" spans="1:3" x14ac:dyDescent="0.25">
      <c r="A4583">
        <f>ROW()</f>
        <v>4583</v>
      </c>
      <c r="B4583" t="s">
        <v>1846</v>
      </c>
      <c r="C4583" t="s">
        <v>118</v>
      </c>
    </row>
    <row r="4584" spans="1:3" x14ac:dyDescent="0.25">
      <c r="A4584">
        <f>ROW()</f>
        <v>4584</v>
      </c>
      <c r="B4584" t="s">
        <v>1847</v>
      </c>
      <c r="C4584" t="s">
        <v>3527</v>
      </c>
    </row>
    <row r="4585" spans="1:3" x14ac:dyDescent="0.25">
      <c r="A4585">
        <f>ROW()</f>
        <v>4585</v>
      </c>
      <c r="B4585" t="s">
        <v>1850</v>
      </c>
      <c r="C4585" t="s">
        <v>102</v>
      </c>
    </row>
    <row r="4586" spans="1:3" x14ac:dyDescent="0.25">
      <c r="A4586">
        <f>ROW()</f>
        <v>4586</v>
      </c>
      <c r="B4586" t="s">
        <v>1851</v>
      </c>
      <c r="C4586" t="s">
        <v>56</v>
      </c>
    </row>
    <row r="4587" spans="1:3" x14ac:dyDescent="0.25">
      <c r="A4587">
        <f>ROW()</f>
        <v>4587</v>
      </c>
      <c r="B4587" t="s">
        <v>1852</v>
      </c>
      <c r="C4587" t="s">
        <v>56</v>
      </c>
    </row>
    <row r="4588" spans="1:3" x14ac:dyDescent="0.25">
      <c r="A4588">
        <f>ROW()</f>
        <v>4588</v>
      </c>
      <c r="B4588" t="s">
        <v>1853</v>
      </c>
      <c r="C4588" t="s">
        <v>56</v>
      </c>
    </row>
    <row r="4589" spans="1:3" x14ac:dyDescent="0.25">
      <c r="A4589">
        <f>ROW()</f>
        <v>4589</v>
      </c>
      <c r="B4589" t="s">
        <v>1854</v>
      </c>
      <c r="C4589" t="s">
        <v>710</v>
      </c>
    </row>
    <row r="4590" spans="1:3" x14ac:dyDescent="0.25">
      <c r="A4590">
        <f>ROW()</f>
        <v>4590</v>
      </c>
      <c r="B4590" t="s">
        <v>1856</v>
      </c>
      <c r="C4590" t="s">
        <v>64</v>
      </c>
    </row>
    <row r="4591" spans="1:3" x14ac:dyDescent="0.25">
      <c r="A4591">
        <f>ROW()</f>
        <v>4591</v>
      </c>
      <c r="B4591" t="s">
        <v>1857</v>
      </c>
      <c r="C4591" t="s">
        <v>65</v>
      </c>
    </row>
    <row r="4592" spans="1:3" x14ac:dyDescent="0.25">
      <c r="A4592">
        <f>ROW()</f>
        <v>4592</v>
      </c>
      <c r="B4592" t="s">
        <v>1858</v>
      </c>
      <c r="C4592" t="s">
        <v>56</v>
      </c>
    </row>
    <row r="4593" spans="1:3" x14ac:dyDescent="0.25">
      <c r="A4593">
        <f>ROW()</f>
        <v>4593</v>
      </c>
      <c r="B4593" t="s">
        <v>1896</v>
      </c>
      <c r="C4593" t="s">
        <v>65</v>
      </c>
    </row>
    <row r="4594" spans="1:3" x14ac:dyDescent="0.25">
      <c r="A4594">
        <f>ROW()</f>
        <v>4594</v>
      </c>
      <c r="B4594" t="s">
        <v>1859</v>
      </c>
      <c r="C4594" t="s">
        <v>63</v>
      </c>
    </row>
    <row r="4595" spans="1:3" x14ac:dyDescent="0.25">
      <c r="A4595">
        <f>ROW()</f>
        <v>4595</v>
      </c>
      <c r="B4595" t="s">
        <v>1860</v>
      </c>
      <c r="C4595" t="s">
        <v>73</v>
      </c>
    </row>
    <row r="4596" spans="1:3" x14ac:dyDescent="0.25">
      <c r="A4596">
        <f>ROW()</f>
        <v>4596</v>
      </c>
      <c r="B4596" t="s">
        <v>1861</v>
      </c>
      <c r="C4596" t="s">
        <v>73</v>
      </c>
    </row>
    <row r="4597" spans="1:3" x14ac:dyDescent="0.25">
      <c r="A4597">
        <f>ROW()</f>
        <v>4597</v>
      </c>
      <c r="B4597" t="s">
        <v>1862</v>
      </c>
      <c r="C4597" t="s">
        <v>56</v>
      </c>
    </row>
    <row r="4598" spans="1:3" x14ac:dyDescent="0.25">
      <c r="A4598">
        <f>ROW()</f>
        <v>4598</v>
      </c>
      <c r="B4598" t="s">
        <v>1863</v>
      </c>
      <c r="C4598" t="s">
        <v>91</v>
      </c>
    </row>
    <row r="4599" spans="1:3" x14ac:dyDescent="0.25">
      <c r="A4599">
        <f>ROW()</f>
        <v>4599</v>
      </c>
      <c r="B4599" t="s">
        <v>1864</v>
      </c>
      <c r="C4599" t="s">
        <v>317</v>
      </c>
    </row>
    <row r="4600" spans="1:3" x14ac:dyDescent="0.25">
      <c r="A4600">
        <f>ROW()</f>
        <v>4600</v>
      </c>
      <c r="B4600" t="s">
        <v>1865</v>
      </c>
      <c r="C4600" t="s">
        <v>121</v>
      </c>
    </row>
    <row r="4601" spans="1:3" x14ac:dyDescent="0.25">
      <c r="A4601">
        <f>ROW()</f>
        <v>4601</v>
      </c>
      <c r="B4601" t="s">
        <v>1866</v>
      </c>
      <c r="C4601" t="s">
        <v>70</v>
      </c>
    </row>
    <row r="4602" spans="1:3" x14ac:dyDescent="0.25">
      <c r="A4602">
        <f>ROW()</f>
        <v>4602</v>
      </c>
      <c r="B4602" t="s">
        <v>1867</v>
      </c>
      <c r="C4602" t="s">
        <v>63</v>
      </c>
    </row>
    <row r="4603" spans="1:3" x14ac:dyDescent="0.25">
      <c r="A4603">
        <f>ROW()</f>
        <v>4603</v>
      </c>
      <c r="B4603" t="s">
        <v>1868</v>
      </c>
      <c r="C4603" t="s">
        <v>71</v>
      </c>
    </row>
    <row r="4604" spans="1:3" x14ac:dyDescent="0.25">
      <c r="A4604">
        <f>ROW()</f>
        <v>4604</v>
      </c>
      <c r="B4604" t="s">
        <v>1869</v>
      </c>
      <c r="C4604" t="s">
        <v>71</v>
      </c>
    </row>
    <row r="4605" spans="1:3" x14ac:dyDescent="0.25">
      <c r="A4605">
        <f>ROW()</f>
        <v>4605</v>
      </c>
      <c r="B4605" t="s">
        <v>1870</v>
      </c>
      <c r="C4605" t="s">
        <v>71</v>
      </c>
    </row>
    <row r="4606" spans="1:3" x14ac:dyDescent="0.25">
      <c r="A4606">
        <f>ROW()</f>
        <v>4606</v>
      </c>
      <c r="B4606" t="s">
        <v>1871</v>
      </c>
      <c r="C4606" t="s">
        <v>56</v>
      </c>
    </row>
    <row r="4607" spans="1:3" x14ac:dyDescent="0.25">
      <c r="A4607">
        <f>ROW()</f>
        <v>4607</v>
      </c>
      <c r="B4607" t="s">
        <v>1872</v>
      </c>
      <c r="C4607" t="s">
        <v>72</v>
      </c>
    </row>
    <row r="4608" spans="1:3" x14ac:dyDescent="0.25">
      <c r="A4608">
        <f>ROW()</f>
        <v>4608</v>
      </c>
      <c r="B4608" t="s">
        <v>1873</v>
      </c>
      <c r="C4608" t="s">
        <v>56</v>
      </c>
    </row>
    <row r="4609" spans="1:3" x14ac:dyDescent="0.25">
      <c r="A4609">
        <f>ROW()</f>
        <v>4609</v>
      </c>
      <c r="B4609" t="s">
        <v>1874</v>
      </c>
      <c r="C4609" t="s">
        <v>73</v>
      </c>
    </row>
    <row r="4610" spans="1:3" x14ac:dyDescent="0.25">
      <c r="A4610">
        <f>ROW()</f>
        <v>4610</v>
      </c>
      <c r="B4610" t="s">
        <v>1875</v>
      </c>
      <c r="C4610" t="s">
        <v>620</v>
      </c>
    </row>
    <row r="4611" spans="1:3" x14ac:dyDescent="0.25">
      <c r="A4611">
        <f>ROW()</f>
        <v>4611</v>
      </c>
      <c r="B4611" t="s">
        <v>1876</v>
      </c>
      <c r="C4611" t="s">
        <v>123</v>
      </c>
    </row>
    <row r="4612" spans="1:3" x14ac:dyDescent="0.25">
      <c r="A4612">
        <f>ROW()</f>
        <v>4612</v>
      </c>
      <c r="B4612" t="s">
        <v>1877</v>
      </c>
      <c r="C4612" t="s">
        <v>158</v>
      </c>
    </row>
    <row r="4613" spans="1:3" x14ac:dyDescent="0.25">
      <c r="A4613">
        <f>ROW()</f>
        <v>4613</v>
      </c>
      <c r="B4613" t="s">
        <v>1883</v>
      </c>
      <c r="C4613" t="s">
        <v>79</v>
      </c>
    </row>
    <row r="4614" spans="1:3" x14ac:dyDescent="0.25">
      <c r="A4614">
        <f>ROW()</f>
        <v>4614</v>
      </c>
      <c r="B4614" t="s">
        <v>1878</v>
      </c>
      <c r="C4614" t="s">
        <v>56</v>
      </c>
    </row>
    <row r="4615" spans="1:3" x14ac:dyDescent="0.25">
      <c r="A4615">
        <f>ROW()</f>
        <v>4615</v>
      </c>
      <c r="B4615" t="s">
        <v>1879</v>
      </c>
      <c r="C4615" t="s">
        <v>93</v>
      </c>
    </row>
    <row r="4616" spans="1:3" x14ac:dyDescent="0.25">
      <c r="A4616">
        <f>ROW()</f>
        <v>4616</v>
      </c>
      <c r="B4616" t="s">
        <v>1880</v>
      </c>
      <c r="C4616" t="s">
        <v>77</v>
      </c>
    </row>
    <row r="4617" spans="1:3" x14ac:dyDescent="0.25">
      <c r="A4617">
        <f>ROW()</f>
        <v>4617</v>
      </c>
      <c r="B4617" t="s">
        <v>1882</v>
      </c>
      <c r="C4617" t="s">
        <v>125</v>
      </c>
    </row>
    <row r="4618" spans="1:3" x14ac:dyDescent="0.25">
      <c r="A4618">
        <f>ROW()</f>
        <v>4618</v>
      </c>
      <c r="B4618" t="s">
        <v>1893</v>
      </c>
      <c r="C4618" t="s">
        <v>55</v>
      </c>
    </row>
    <row r="4619" spans="1:3" x14ac:dyDescent="0.25">
      <c r="A4619">
        <f>ROW()</f>
        <v>4619</v>
      </c>
      <c r="B4619" t="s">
        <v>1881</v>
      </c>
      <c r="C4619" t="s">
        <v>56</v>
      </c>
    </row>
    <row r="4620" spans="1:3" x14ac:dyDescent="0.25">
      <c r="A4620">
        <f>ROW()</f>
        <v>4620</v>
      </c>
      <c r="B4620" t="s">
        <v>1894</v>
      </c>
      <c r="C4620" t="s">
        <v>721</v>
      </c>
    </row>
    <row r="4621" spans="1:3" x14ac:dyDescent="0.25">
      <c r="A4621">
        <f>ROW()</f>
        <v>4621</v>
      </c>
      <c r="B4621" t="s">
        <v>1884</v>
      </c>
      <c r="C4621" t="s">
        <v>121</v>
      </c>
    </row>
    <row r="4622" spans="1:3" x14ac:dyDescent="0.25">
      <c r="A4622">
        <f>ROW()</f>
        <v>4622</v>
      </c>
      <c r="B4622" t="s">
        <v>1885</v>
      </c>
      <c r="C4622" t="s">
        <v>80</v>
      </c>
    </row>
    <row r="4623" spans="1:3" x14ac:dyDescent="0.25">
      <c r="A4623">
        <f>ROW()</f>
        <v>4623</v>
      </c>
      <c r="B4623" t="s">
        <v>1886</v>
      </c>
      <c r="C4623" t="s">
        <v>122</v>
      </c>
    </row>
    <row r="4624" spans="1:3" x14ac:dyDescent="0.25">
      <c r="A4624">
        <f>ROW()</f>
        <v>4624</v>
      </c>
      <c r="B4624" t="s">
        <v>1887</v>
      </c>
      <c r="C4624" t="s">
        <v>81</v>
      </c>
    </row>
    <row r="4625" spans="1:3" x14ac:dyDescent="0.25">
      <c r="A4625">
        <f>ROW()</f>
        <v>4625</v>
      </c>
      <c r="B4625" t="s">
        <v>1888</v>
      </c>
      <c r="C4625" t="s">
        <v>63</v>
      </c>
    </row>
    <row r="4626" spans="1:3" x14ac:dyDescent="0.25">
      <c r="A4626">
        <f>ROW()</f>
        <v>4626</v>
      </c>
      <c r="B4626" t="s">
        <v>1889</v>
      </c>
      <c r="C4626" t="s">
        <v>76</v>
      </c>
    </row>
    <row r="4627" spans="1:3" x14ac:dyDescent="0.25">
      <c r="A4627">
        <f>ROW()</f>
        <v>4627</v>
      </c>
      <c r="B4627" t="s">
        <v>1890</v>
      </c>
      <c r="C4627" t="s">
        <v>63</v>
      </c>
    </row>
    <row r="4628" spans="1:3" x14ac:dyDescent="0.25">
      <c r="A4628">
        <f>ROW()</f>
        <v>4628</v>
      </c>
      <c r="B4628" t="s">
        <v>1891</v>
      </c>
      <c r="C4628" t="s">
        <v>76</v>
      </c>
    </row>
    <row r="4629" spans="1:3" x14ac:dyDescent="0.25">
      <c r="A4629">
        <f>ROW()</f>
        <v>4629</v>
      </c>
      <c r="B4629" t="s">
        <v>1892</v>
      </c>
      <c r="C4629" t="s">
        <v>84</v>
      </c>
    </row>
    <row r="4630" spans="1:3" x14ac:dyDescent="0.25">
      <c r="A4630">
        <f>ROW()</f>
        <v>4630</v>
      </c>
      <c r="B4630" t="s">
        <v>1895</v>
      </c>
      <c r="C4630" t="s">
        <v>184</v>
      </c>
    </row>
    <row r="4631" spans="1:3" x14ac:dyDescent="0.25">
      <c r="A4631">
        <f>ROW()</f>
        <v>4631</v>
      </c>
      <c r="B4631" t="s">
        <v>1901</v>
      </c>
      <c r="C4631" t="s">
        <v>56</v>
      </c>
    </row>
    <row r="4632" spans="1:3" x14ac:dyDescent="0.25">
      <c r="A4632">
        <f>ROW()</f>
        <v>4632</v>
      </c>
      <c r="B4632" t="s">
        <v>1806</v>
      </c>
      <c r="C4632" t="s">
        <v>105</v>
      </c>
    </row>
    <row r="4633" spans="1:3" x14ac:dyDescent="0.25">
      <c r="A4633">
        <f>ROW()</f>
        <v>4633</v>
      </c>
      <c r="B4633" t="s">
        <v>2</v>
      </c>
      <c r="C4633" t="s">
        <v>2</v>
      </c>
    </row>
    <row r="4634" spans="1:3" x14ac:dyDescent="0.25">
      <c r="A4634">
        <f>ROW()</f>
        <v>4634</v>
      </c>
      <c r="B4634" t="s">
        <v>2</v>
      </c>
      <c r="C4634" t="s">
        <v>2</v>
      </c>
    </row>
    <row r="4635" spans="1:3" x14ac:dyDescent="0.25">
      <c r="A4635">
        <f>ROW()</f>
        <v>4635</v>
      </c>
      <c r="B4635" t="s">
        <v>461</v>
      </c>
      <c r="C4635" t="s">
        <v>2</v>
      </c>
    </row>
    <row r="4636" spans="1:3" x14ac:dyDescent="0.25">
      <c r="A4636">
        <f>ROW()</f>
        <v>4636</v>
      </c>
      <c r="B4636" t="s">
        <v>2</v>
      </c>
      <c r="C4636" t="s">
        <v>2</v>
      </c>
    </row>
    <row r="4637" spans="1:3" x14ac:dyDescent="0.25">
      <c r="A4637">
        <f>ROW()</f>
        <v>4637</v>
      </c>
      <c r="B4637" t="s">
        <v>3629</v>
      </c>
      <c r="C4637" t="s">
        <v>2</v>
      </c>
    </row>
    <row r="4638" spans="1:3" x14ac:dyDescent="0.25">
      <c r="A4638">
        <f>ROW()</f>
        <v>4638</v>
      </c>
      <c r="B4638" t="s">
        <v>52</v>
      </c>
      <c r="C4638" t="s">
        <v>2</v>
      </c>
    </row>
    <row r="4639" spans="1:3" x14ac:dyDescent="0.25">
      <c r="A4639">
        <f>ROW()</f>
        <v>4639</v>
      </c>
      <c r="B4639" t="s">
        <v>1843</v>
      </c>
      <c r="C4639" t="s">
        <v>462</v>
      </c>
    </row>
    <row r="4640" spans="1:3" x14ac:dyDescent="0.25">
      <c r="A4640">
        <f>ROW()</f>
        <v>4640</v>
      </c>
      <c r="B4640" t="s">
        <v>1844</v>
      </c>
      <c r="C4640" t="s">
        <v>55</v>
      </c>
    </row>
    <row r="4641" spans="1:3" x14ac:dyDescent="0.25">
      <c r="A4641">
        <f>ROW()</f>
        <v>4641</v>
      </c>
      <c r="B4641" t="s">
        <v>1845</v>
      </c>
      <c r="C4641" t="s">
        <v>117</v>
      </c>
    </row>
    <row r="4642" spans="1:3" x14ac:dyDescent="0.25">
      <c r="A4642">
        <f>ROW()</f>
        <v>4642</v>
      </c>
      <c r="B4642" t="s">
        <v>1846</v>
      </c>
      <c r="C4642" t="s">
        <v>118</v>
      </c>
    </row>
    <row r="4643" spans="1:3" x14ac:dyDescent="0.25">
      <c r="A4643">
        <f>ROW()</f>
        <v>4643</v>
      </c>
      <c r="B4643" t="s">
        <v>1847</v>
      </c>
      <c r="C4643" t="s">
        <v>463</v>
      </c>
    </row>
    <row r="4644" spans="1:3" x14ac:dyDescent="0.25">
      <c r="A4644">
        <f>ROW()</f>
        <v>4644</v>
      </c>
      <c r="B4644" t="s">
        <v>1850</v>
      </c>
      <c r="C4644" t="s">
        <v>102</v>
      </c>
    </row>
    <row r="4645" spans="1:3" x14ac:dyDescent="0.25">
      <c r="A4645">
        <f>ROW()</f>
        <v>4645</v>
      </c>
      <c r="B4645" t="s">
        <v>1851</v>
      </c>
      <c r="C4645" t="s">
        <v>56</v>
      </c>
    </row>
    <row r="4646" spans="1:3" x14ac:dyDescent="0.25">
      <c r="A4646">
        <f>ROW()</f>
        <v>4646</v>
      </c>
      <c r="B4646" t="s">
        <v>1852</v>
      </c>
      <c r="C4646" t="s">
        <v>56</v>
      </c>
    </row>
    <row r="4647" spans="1:3" x14ac:dyDescent="0.25">
      <c r="A4647">
        <f>ROW()</f>
        <v>4647</v>
      </c>
      <c r="B4647" t="s">
        <v>1853</v>
      </c>
      <c r="C4647" t="s">
        <v>56</v>
      </c>
    </row>
    <row r="4648" spans="1:3" x14ac:dyDescent="0.25">
      <c r="A4648">
        <f>ROW()</f>
        <v>4648</v>
      </c>
      <c r="B4648" t="s">
        <v>1854</v>
      </c>
      <c r="C4648" t="s">
        <v>247</v>
      </c>
    </row>
    <row r="4649" spans="1:3" x14ac:dyDescent="0.25">
      <c r="A4649">
        <f>ROW()</f>
        <v>4649</v>
      </c>
      <c r="B4649" t="s">
        <v>1856</v>
      </c>
      <c r="C4649" t="s">
        <v>64</v>
      </c>
    </row>
    <row r="4650" spans="1:3" x14ac:dyDescent="0.25">
      <c r="A4650">
        <f>ROW()</f>
        <v>4650</v>
      </c>
      <c r="B4650" t="s">
        <v>1857</v>
      </c>
      <c r="C4650" t="s">
        <v>65</v>
      </c>
    </row>
    <row r="4651" spans="1:3" x14ac:dyDescent="0.25">
      <c r="A4651">
        <f>ROW()</f>
        <v>4651</v>
      </c>
      <c r="B4651" t="s">
        <v>1858</v>
      </c>
      <c r="C4651" t="s">
        <v>56</v>
      </c>
    </row>
    <row r="4652" spans="1:3" x14ac:dyDescent="0.25">
      <c r="A4652">
        <f>ROW()</f>
        <v>4652</v>
      </c>
      <c r="B4652" t="s">
        <v>1896</v>
      </c>
      <c r="C4652" t="s">
        <v>65</v>
      </c>
    </row>
    <row r="4653" spans="1:3" x14ac:dyDescent="0.25">
      <c r="A4653">
        <f>ROW()</f>
        <v>4653</v>
      </c>
      <c r="B4653" t="s">
        <v>1859</v>
      </c>
      <c r="C4653" t="s">
        <v>63</v>
      </c>
    </row>
    <row r="4654" spans="1:3" x14ac:dyDescent="0.25">
      <c r="A4654">
        <f>ROW()</f>
        <v>4654</v>
      </c>
      <c r="B4654" t="s">
        <v>1860</v>
      </c>
      <c r="C4654" t="s">
        <v>73</v>
      </c>
    </row>
    <row r="4655" spans="1:3" x14ac:dyDescent="0.25">
      <c r="A4655">
        <f>ROW()</f>
        <v>4655</v>
      </c>
      <c r="B4655" t="s">
        <v>1861</v>
      </c>
      <c r="C4655" t="s">
        <v>105</v>
      </c>
    </row>
    <row r="4656" spans="1:3" x14ac:dyDescent="0.25">
      <c r="A4656">
        <f>ROW()</f>
        <v>4656</v>
      </c>
      <c r="B4656" t="s">
        <v>1862</v>
      </c>
      <c r="C4656" t="s">
        <v>56</v>
      </c>
    </row>
    <row r="4657" spans="1:3" x14ac:dyDescent="0.25">
      <c r="A4657">
        <f>ROW()</f>
        <v>4657</v>
      </c>
      <c r="B4657" t="s">
        <v>1863</v>
      </c>
      <c r="C4657" t="s">
        <v>200</v>
      </c>
    </row>
    <row r="4658" spans="1:3" x14ac:dyDescent="0.25">
      <c r="A4658">
        <f>ROW()</f>
        <v>4658</v>
      </c>
      <c r="B4658" t="s">
        <v>1864</v>
      </c>
      <c r="C4658" t="s">
        <v>464</v>
      </c>
    </row>
    <row r="4659" spans="1:3" x14ac:dyDescent="0.25">
      <c r="A4659">
        <f>ROW()</f>
        <v>4659</v>
      </c>
      <c r="B4659" t="s">
        <v>1865</v>
      </c>
      <c r="C4659" t="s">
        <v>121</v>
      </c>
    </row>
    <row r="4660" spans="1:3" x14ac:dyDescent="0.25">
      <c r="A4660">
        <f>ROW()</f>
        <v>4660</v>
      </c>
      <c r="B4660" t="s">
        <v>1866</v>
      </c>
      <c r="C4660" t="s">
        <v>70</v>
      </c>
    </row>
    <row r="4661" spans="1:3" x14ac:dyDescent="0.25">
      <c r="A4661">
        <f>ROW()</f>
        <v>4661</v>
      </c>
      <c r="B4661" t="s">
        <v>1867</v>
      </c>
      <c r="C4661" t="s">
        <v>63</v>
      </c>
    </row>
    <row r="4662" spans="1:3" x14ac:dyDescent="0.25">
      <c r="A4662">
        <f>ROW()</f>
        <v>4662</v>
      </c>
      <c r="B4662" t="s">
        <v>1868</v>
      </c>
      <c r="C4662" t="s">
        <v>71</v>
      </c>
    </row>
    <row r="4663" spans="1:3" x14ac:dyDescent="0.25">
      <c r="A4663">
        <f>ROW()</f>
        <v>4663</v>
      </c>
      <c r="B4663" t="s">
        <v>1869</v>
      </c>
      <c r="C4663" t="s">
        <v>71</v>
      </c>
    </row>
    <row r="4664" spans="1:3" x14ac:dyDescent="0.25">
      <c r="A4664">
        <f>ROW()</f>
        <v>4664</v>
      </c>
      <c r="B4664" t="s">
        <v>1870</v>
      </c>
      <c r="C4664" t="s">
        <v>71</v>
      </c>
    </row>
    <row r="4665" spans="1:3" x14ac:dyDescent="0.25">
      <c r="A4665">
        <f>ROW()</f>
        <v>4665</v>
      </c>
      <c r="B4665" t="s">
        <v>1871</v>
      </c>
      <c r="C4665" t="s">
        <v>56</v>
      </c>
    </row>
    <row r="4666" spans="1:3" x14ac:dyDescent="0.25">
      <c r="A4666">
        <f>ROW()</f>
        <v>4666</v>
      </c>
      <c r="B4666" t="s">
        <v>1872</v>
      </c>
      <c r="C4666" t="s">
        <v>72</v>
      </c>
    </row>
    <row r="4667" spans="1:3" x14ac:dyDescent="0.25">
      <c r="A4667">
        <f>ROW()</f>
        <v>4667</v>
      </c>
      <c r="B4667" t="s">
        <v>1873</v>
      </c>
      <c r="C4667" t="s">
        <v>56</v>
      </c>
    </row>
    <row r="4668" spans="1:3" x14ac:dyDescent="0.25">
      <c r="A4668">
        <f>ROW()</f>
        <v>4668</v>
      </c>
      <c r="B4668" t="s">
        <v>1874</v>
      </c>
      <c r="C4668" t="s">
        <v>73</v>
      </c>
    </row>
    <row r="4669" spans="1:3" x14ac:dyDescent="0.25">
      <c r="A4669">
        <f>ROW()</f>
        <v>4669</v>
      </c>
      <c r="B4669" t="s">
        <v>1875</v>
      </c>
      <c r="C4669" t="s">
        <v>77</v>
      </c>
    </row>
    <row r="4670" spans="1:3" x14ac:dyDescent="0.25">
      <c r="A4670">
        <f>ROW()</f>
        <v>4670</v>
      </c>
      <c r="B4670" t="s">
        <v>1876</v>
      </c>
      <c r="C4670" t="s">
        <v>110</v>
      </c>
    </row>
    <row r="4671" spans="1:3" x14ac:dyDescent="0.25">
      <c r="A4671">
        <f>ROW()</f>
        <v>4671</v>
      </c>
      <c r="B4671" t="s">
        <v>1877</v>
      </c>
      <c r="C4671" t="s">
        <v>268</v>
      </c>
    </row>
    <row r="4672" spans="1:3" x14ac:dyDescent="0.25">
      <c r="A4672">
        <f>ROW()</f>
        <v>4672</v>
      </c>
      <c r="B4672" t="s">
        <v>1883</v>
      </c>
      <c r="C4672" t="s">
        <v>79</v>
      </c>
    </row>
    <row r="4673" spans="1:3" x14ac:dyDescent="0.25">
      <c r="A4673">
        <f>ROW()</f>
        <v>4673</v>
      </c>
      <c r="B4673" t="s">
        <v>1878</v>
      </c>
      <c r="C4673" t="s">
        <v>56</v>
      </c>
    </row>
    <row r="4674" spans="1:3" x14ac:dyDescent="0.25">
      <c r="A4674">
        <f>ROW()</f>
        <v>4674</v>
      </c>
      <c r="B4674" t="s">
        <v>1879</v>
      </c>
      <c r="C4674" t="s">
        <v>108</v>
      </c>
    </row>
    <row r="4675" spans="1:3" x14ac:dyDescent="0.25">
      <c r="A4675">
        <f>ROW()</f>
        <v>4675</v>
      </c>
      <c r="B4675" t="s">
        <v>1880</v>
      </c>
      <c r="C4675" t="s">
        <v>95</v>
      </c>
    </row>
    <row r="4676" spans="1:3" x14ac:dyDescent="0.25">
      <c r="A4676">
        <f>ROW()</f>
        <v>4676</v>
      </c>
      <c r="B4676" t="s">
        <v>1882</v>
      </c>
      <c r="C4676" t="s">
        <v>125</v>
      </c>
    </row>
    <row r="4677" spans="1:3" x14ac:dyDescent="0.25">
      <c r="A4677">
        <f>ROW()</f>
        <v>4677</v>
      </c>
      <c r="B4677" t="s">
        <v>1893</v>
      </c>
      <c r="C4677" t="s">
        <v>55</v>
      </c>
    </row>
    <row r="4678" spans="1:3" x14ac:dyDescent="0.25">
      <c r="A4678">
        <f>ROW()</f>
        <v>4678</v>
      </c>
      <c r="B4678" t="s">
        <v>1881</v>
      </c>
      <c r="C4678" t="s">
        <v>56</v>
      </c>
    </row>
    <row r="4679" spans="1:3" x14ac:dyDescent="0.25">
      <c r="A4679">
        <f>ROW()</f>
        <v>4679</v>
      </c>
      <c r="B4679" t="s">
        <v>1899</v>
      </c>
      <c r="C4679" t="s">
        <v>108</v>
      </c>
    </row>
    <row r="4680" spans="1:3" x14ac:dyDescent="0.25">
      <c r="A4680">
        <f>ROW()</f>
        <v>4680</v>
      </c>
      <c r="B4680" t="s">
        <v>1884</v>
      </c>
      <c r="C4680" t="s">
        <v>82</v>
      </c>
    </row>
    <row r="4681" spans="1:3" x14ac:dyDescent="0.25">
      <c r="A4681">
        <f>ROW()</f>
        <v>4681</v>
      </c>
      <c r="B4681" t="s">
        <v>1888</v>
      </c>
      <c r="C4681" t="s">
        <v>105</v>
      </c>
    </row>
    <row r="4682" spans="1:3" x14ac:dyDescent="0.25">
      <c r="A4682">
        <f>ROW()</f>
        <v>4682</v>
      </c>
      <c r="B4682" t="s">
        <v>1889</v>
      </c>
      <c r="C4682" t="s">
        <v>74</v>
      </c>
    </row>
    <row r="4683" spans="1:3" x14ac:dyDescent="0.25">
      <c r="A4683">
        <f>ROW()</f>
        <v>4683</v>
      </c>
      <c r="B4683" t="s">
        <v>1890</v>
      </c>
      <c r="C4683" t="s">
        <v>66</v>
      </c>
    </row>
    <row r="4684" spans="1:3" x14ac:dyDescent="0.25">
      <c r="A4684">
        <f>ROW()</f>
        <v>4684</v>
      </c>
      <c r="B4684" t="s">
        <v>1891</v>
      </c>
      <c r="C4684" t="s">
        <v>73</v>
      </c>
    </row>
    <row r="4685" spans="1:3" x14ac:dyDescent="0.25">
      <c r="A4685">
        <f>ROW()</f>
        <v>4685</v>
      </c>
      <c r="B4685" t="s">
        <v>1892</v>
      </c>
      <c r="C4685" t="s">
        <v>137</v>
      </c>
    </row>
    <row r="4686" spans="1:3" x14ac:dyDescent="0.25">
      <c r="A4686">
        <f>ROW()</f>
        <v>4686</v>
      </c>
      <c r="B4686" t="s">
        <v>1895</v>
      </c>
      <c r="C4686" t="s">
        <v>184</v>
      </c>
    </row>
    <row r="4687" spans="1:3" x14ac:dyDescent="0.25">
      <c r="A4687">
        <f>ROW()</f>
        <v>4687</v>
      </c>
      <c r="B4687" t="s">
        <v>1806</v>
      </c>
      <c r="C4687" t="s">
        <v>105</v>
      </c>
    </row>
    <row r="4688" spans="1:3" x14ac:dyDescent="0.25">
      <c r="A4688">
        <f>ROW()</f>
        <v>4688</v>
      </c>
      <c r="B4688" t="s">
        <v>2</v>
      </c>
      <c r="C4688" t="s">
        <v>2</v>
      </c>
    </row>
    <row r="4689" spans="1:3" x14ac:dyDescent="0.25">
      <c r="A4689">
        <f>ROW()</f>
        <v>4689</v>
      </c>
      <c r="B4689" t="s">
        <v>2</v>
      </c>
      <c r="C4689" t="s">
        <v>2</v>
      </c>
    </row>
    <row r="4690" spans="1:3" x14ac:dyDescent="0.25">
      <c r="A4690">
        <f>ROW()</f>
        <v>4690</v>
      </c>
      <c r="B4690" t="s">
        <v>2</v>
      </c>
      <c r="C4690" t="s">
        <v>2</v>
      </c>
    </row>
    <row r="4691" spans="1:3" x14ac:dyDescent="0.25">
      <c r="A4691">
        <f>ROW()</f>
        <v>4691</v>
      </c>
      <c r="C4691" t="s">
        <v>2</v>
      </c>
    </row>
    <row r="4692" spans="1:3" x14ac:dyDescent="0.25">
      <c r="A4692">
        <f>ROW()</f>
        <v>4692</v>
      </c>
      <c r="B4692" t="s">
        <v>3630</v>
      </c>
      <c r="C4692" t="s">
        <v>2</v>
      </c>
    </row>
    <row r="4693" spans="1:3" x14ac:dyDescent="0.25">
      <c r="A4693">
        <f>ROW()</f>
        <v>4693</v>
      </c>
      <c r="B4693" t="s">
        <v>52</v>
      </c>
      <c r="C4693" t="s">
        <v>2</v>
      </c>
    </row>
    <row r="4694" spans="1:3" x14ac:dyDescent="0.25">
      <c r="A4694">
        <f>ROW()</f>
        <v>4694</v>
      </c>
      <c r="B4694" t="s">
        <v>1843</v>
      </c>
      <c r="C4694" t="s">
        <v>3528</v>
      </c>
    </row>
    <row r="4695" spans="1:3" x14ac:dyDescent="0.25">
      <c r="A4695">
        <f>ROW()</f>
        <v>4695</v>
      </c>
      <c r="B4695" t="s">
        <v>1844</v>
      </c>
      <c r="C4695" t="s">
        <v>55</v>
      </c>
    </row>
    <row r="4696" spans="1:3" x14ac:dyDescent="0.25">
      <c r="A4696">
        <f>ROW()</f>
        <v>4696</v>
      </c>
      <c r="B4696" t="s">
        <v>1845</v>
      </c>
      <c r="C4696" t="s">
        <v>117</v>
      </c>
    </row>
    <row r="4697" spans="1:3" x14ac:dyDescent="0.25">
      <c r="A4697">
        <f>ROW()</f>
        <v>4697</v>
      </c>
      <c r="B4697" t="s">
        <v>1846</v>
      </c>
      <c r="C4697" t="s">
        <v>118</v>
      </c>
    </row>
    <row r="4698" spans="1:3" x14ac:dyDescent="0.25">
      <c r="A4698">
        <f>ROW()</f>
        <v>4698</v>
      </c>
      <c r="B4698" t="s">
        <v>1847</v>
      </c>
      <c r="C4698" t="s">
        <v>3529</v>
      </c>
    </row>
    <row r="4699" spans="1:3" x14ac:dyDescent="0.25">
      <c r="A4699">
        <f>ROW()</f>
        <v>4699</v>
      </c>
      <c r="B4699" t="s">
        <v>1850</v>
      </c>
      <c r="C4699" t="s">
        <v>102</v>
      </c>
    </row>
    <row r="4700" spans="1:3" x14ac:dyDescent="0.25">
      <c r="A4700">
        <f>ROW()</f>
        <v>4700</v>
      </c>
      <c r="B4700" t="s">
        <v>1851</v>
      </c>
      <c r="C4700" t="s">
        <v>56</v>
      </c>
    </row>
    <row r="4701" spans="1:3" x14ac:dyDescent="0.25">
      <c r="A4701">
        <f>ROW()</f>
        <v>4701</v>
      </c>
      <c r="B4701" t="s">
        <v>1852</v>
      </c>
      <c r="C4701" t="s">
        <v>56</v>
      </c>
    </row>
    <row r="4702" spans="1:3" x14ac:dyDescent="0.25">
      <c r="A4702">
        <f>ROW()</f>
        <v>4702</v>
      </c>
      <c r="B4702" t="s">
        <v>1853</v>
      </c>
      <c r="C4702" t="s">
        <v>56</v>
      </c>
    </row>
    <row r="4703" spans="1:3" x14ac:dyDescent="0.25">
      <c r="A4703">
        <f>ROW()</f>
        <v>4703</v>
      </c>
      <c r="B4703" t="s">
        <v>1854</v>
      </c>
      <c r="C4703" t="s">
        <v>3508</v>
      </c>
    </row>
    <row r="4704" spans="1:3" x14ac:dyDescent="0.25">
      <c r="A4704">
        <f>ROW()</f>
        <v>4704</v>
      </c>
      <c r="B4704" t="s">
        <v>1856</v>
      </c>
      <c r="C4704" t="s">
        <v>64</v>
      </c>
    </row>
    <row r="4705" spans="1:3" x14ac:dyDescent="0.25">
      <c r="A4705">
        <f>ROW()</f>
        <v>4705</v>
      </c>
      <c r="B4705" t="s">
        <v>1857</v>
      </c>
      <c r="C4705" t="s">
        <v>65</v>
      </c>
    </row>
    <row r="4706" spans="1:3" x14ac:dyDescent="0.25">
      <c r="A4706">
        <f>ROW()</f>
        <v>4706</v>
      </c>
      <c r="B4706" t="s">
        <v>1858</v>
      </c>
      <c r="C4706" t="s">
        <v>56</v>
      </c>
    </row>
    <row r="4707" spans="1:3" x14ac:dyDescent="0.25">
      <c r="A4707">
        <f>ROW()</f>
        <v>4707</v>
      </c>
      <c r="B4707" t="s">
        <v>1896</v>
      </c>
      <c r="C4707" t="s">
        <v>65</v>
      </c>
    </row>
    <row r="4708" spans="1:3" x14ac:dyDescent="0.25">
      <c r="A4708">
        <f>ROW()</f>
        <v>4708</v>
      </c>
      <c r="B4708" t="s">
        <v>1859</v>
      </c>
      <c r="C4708" t="s">
        <v>63</v>
      </c>
    </row>
    <row r="4709" spans="1:3" x14ac:dyDescent="0.25">
      <c r="A4709">
        <f>ROW()</f>
        <v>4709</v>
      </c>
      <c r="B4709" t="s">
        <v>1860</v>
      </c>
      <c r="C4709" t="s">
        <v>73</v>
      </c>
    </row>
    <row r="4710" spans="1:3" x14ac:dyDescent="0.25">
      <c r="A4710">
        <f>ROW()</f>
        <v>4710</v>
      </c>
      <c r="B4710" t="s">
        <v>1861</v>
      </c>
      <c r="C4710" t="s">
        <v>95</v>
      </c>
    </row>
    <row r="4711" spans="1:3" x14ac:dyDescent="0.25">
      <c r="A4711">
        <f>ROW()</f>
        <v>4711</v>
      </c>
      <c r="B4711" t="s">
        <v>1862</v>
      </c>
      <c r="C4711" t="s">
        <v>56</v>
      </c>
    </row>
    <row r="4712" spans="1:3" x14ac:dyDescent="0.25">
      <c r="A4712">
        <f>ROW()</f>
        <v>4712</v>
      </c>
      <c r="B4712" t="s">
        <v>1863</v>
      </c>
      <c r="C4712" t="s">
        <v>200</v>
      </c>
    </row>
    <row r="4713" spans="1:3" x14ac:dyDescent="0.25">
      <c r="A4713">
        <f>ROW()</f>
        <v>4713</v>
      </c>
      <c r="B4713" t="s">
        <v>1864</v>
      </c>
      <c r="C4713" t="s">
        <v>464</v>
      </c>
    </row>
    <row r="4714" spans="1:3" x14ac:dyDescent="0.25">
      <c r="A4714">
        <f>ROW()</f>
        <v>4714</v>
      </c>
      <c r="B4714" t="s">
        <v>1865</v>
      </c>
      <c r="C4714" t="s">
        <v>121</v>
      </c>
    </row>
    <row r="4715" spans="1:3" x14ac:dyDescent="0.25">
      <c r="A4715">
        <f>ROW()</f>
        <v>4715</v>
      </c>
      <c r="B4715" t="s">
        <v>1866</v>
      </c>
      <c r="C4715" t="s">
        <v>70</v>
      </c>
    </row>
    <row r="4716" spans="1:3" x14ac:dyDescent="0.25">
      <c r="A4716">
        <f>ROW()</f>
        <v>4716</v>
      </c>
      <c r="B4716" t="s">
        <v>1867</v>
      </c>
      <c r="C4716" t="s">
        <v>63</v>
      </c>
    </row>
    <row r="4717" spans="1:3" x14ac:dyDescent="0.25">
      <c r="A4717">
        <f>ROW()</f>
        <v>4717</v>
      </c>
      <c r="B4717" t="s">
        <v>1868</v>
      </c>
      <c r="C4717" t="s">
        <v>71</v>
      </c>
    </row>
    <row r="4718" spans="1:3" x14ac:dyDescent="0.25">
      <c r="A4718">
        <f>ROW()</f>
        <v>4718</v>
      </c>
      <c r="B4718" t="s">
        <v>1869</v>
      </c>
      <c r="C4718" t="s">
        <v>71</v>
      </c>
    </row>
    <row r="4719" spans="1:3" x14ac:dyDescent="0.25">
      <c r="A4719">
        <f>ROW()</f>
        <v>4719</v>
      </c>
      <c r="B4719" t="s">
        <v>1870</v>
      </c>
      <c r="C4719" t="s">
        <v>71</v>
      </c>
    </row>
    <row r="4720" spans="1:3" x14ac:dyDescent="0.25">
      <c r="A4720">
        <f>ROW()</f>
        <v>4720</v>
      </c>
      <c r="B4720" t="s">
        <v>1871</v>
      </c>
      <c r="C4720" t="s">
        <v>56</v>
      </c>
    </row>
    <row r="4721" spans="1:3" x14ac:dyDescent="0.25">
      <c r="A4721">
        <f>ROW()</f>
        <v>4721</v>
      </c>
      <c r="B4721" t="s">
        <v>1872</v>
      </c>
      <c r="C4721" t="s">
        <v>72</v>
      </c>
    </row>
    <row r="4722" spans="1:3" x14ac:dyDescent="0.25">
      <c r="A4722">
        <f>ROW()</f>
        <v>4722</v>
      </c>
      <c r="B4722" t="s">
        <v>1873</v>
      </c>
      <c r="C4722" t="s">
        <v>56</v>
      </c>
    </row>
    <row r="4723" spans="1:3" x14ac:dyDescent="0.25">
      <c r="A4723">
        <f>ROW()</f>
        <v>4723</v>
      </c>
      <c r="B4723" t="s">
        <v>1874</v>
      </c>
      <c r="C4723" t="s">
        <v>73</v>
      </c>
    </row>
    <row r="4724" spans="1:3" x14ac:dyDescent="0.25">
      <c r="A4724">
        <f>ROW()</f>
        <v>4724</v>
      </c>
      <c r="B4724" t="s">
        <v>1875</v>
      </c>
      <c r="C4724" t="s">
        <v>124</v>
      </c>
    </row>
    <row r="4725" spans="1:3" x14ac:dyDescent="0.25">
      <c r="A4725">
        <f>ROW()</f>
        <v>4725</v>
      </c>
      <c r="B4725" t="s">
        <v>1876</v>
      </c>
      <c r="C4725" t="s">
        <v>146</v>
      </c>
    </row>
    <row r="4726" spans="1:3" x14ac:dyDescent="0.25">
      <c r="A4726">
        <f>ROW()</f>
        <v>4726</v>
      </c>
      <c r="B4726" t="s">
        <v>1877</v>
      </c>
      <c r="C4726" t="s">
        <v>268</v>
      </c>
    </row>
    <row r="4727" spans="1:3" x14ac:dyDescent="0.25">
      <c r="A4727">
        <f>ROW()</f>
        <v>4727</v>
      </c>
      <c r="B4727" t="s">
        <v>1883</v>
      </c>
      <c r="C4727" t="s">
        <v>79</v>
      </c>
    </row>
    <row r="4728" spans="1:3" x14ac:dyDescent="0.25">
      <c r="A4728">
        <f>ROW()</f>
        <v>4728</v>
      </c>
      <c r="B4728" t="s">
        <v>1878</v>
      </c>
      <c r="C4728" t="s">
        <v>56</v>
      </c>
    </row>
    <row r="4729" spans="1:3" x14ac:dyDescent="0.25">
      <c r="A4729">
        <f>ROW()</f>
        <v>4729</v>
      </c>
      <c r="B4729" t="s">
        <v>1879</v>
      </c>
      <c r="C4729" t="s">
        <v>108</v>
      </c>
    </row>
    <row r="4730" spans="1:3" x14ac:dyDescent="0.25">
      <c r="A4730">
        <f>ROW()</f>
        <v>4730</v>
      </c>
      <c r="B4730" t="s">
        <v>1880</v>
      </c>
      <c r="C4730" t="s">
        <v>108</v>
      </c>
    </row>
    <row r="4731" spans="1:3" x14ac:dyDescent="0.25">
      <c r="A4731">
        <f>ROW()</f>
        <v>4731</v>
      </c>
      <c r="B4731" t="s">
        <v>1882</v>
      </c>
      <c r="C4731" t="s">
        <v>125</v>
      </c>
    </row>
    <row r="4732" spans="1:3" x14ac:dyDescent="0.25">
      <c r="A4732">
        <f>ROW()</f>
        <v>4732</v>
      </c>
      <c r="B4732" t="s">
        <v>1893</v>
      </c>
      <c r="C4732" t="s">
        <v>55</v>
      </c>
    </row>
    <row r="4733" spans="1:3" x14ac:dyDescent="0.25">
      <c r="A4733">
        <f>ROW()</f>
        <v>4733</v>
      </c>
      <c r="B4733" t="s">
        <v>1881</v>
      </c>
      <c r="C4733" t="s">
        <v>56</v>
      </c>
    </row>
    <row r="4734" spans="1:3" x14ac:dyDescent="0.25">
      <c r="A4734">
        <f>ROW()</f>
        <v>4734</v>
      </c>
      <c r="B4734" t="s">
        <v>1899</v>
      </c>
      <c r="C4734" t="s">
        <v>108</v>
      </c>
    </row>
    <row r="4735" spans="1:3" x14ac:dyDescent="0.25">
      <c r="A4735">
        <f>ROW()</f>
        <v>4735</v>
      </c>
      <c r="B4735" t="s">
        <v>1888</v>
      </c>
      <c r="C4735" t="s">
        <v>105</v>
      </c>
    </row>
    <row r="4736" spans="1:3" x14ac:dyDescent="0.25">
      <c r="A4736">
        <f>ROW()</f>
        <v>4736</v>
      </c>
      <c r="B4736" t="s">
        <v>1889</v>
      </c>
      <c r="C4736" t="s">
        <v>139</v>
      </c>
    </row>
    <row r="4737" spans="1:3" x14ac:dyDescent="0.25">
      <c r="A4737">
        <f>ROW()</f>
        <v>4737</v>
      </c>
      <c r="B4737" t="s">
        <v>1890</v>
      </c>
      <c r="C4737" t="s">
        <v>75</v>
      </c>
    </row>
    <row r="4738" spans="1:3" x14ac:dyDescent="0.25">
      <c r="A4738">
        <f>ROW()</f>
        <v>4738</v>
      </c>
      <c r="B4738" t="s">
        <v>1891</v>
      </c>
      <c r="C4738" t="s">
        <v>262</v>
      </c>
    </row>
    <row r="4739" spans="1:3" x14ac:dyDescent="0.25">
      <c r="A4739">
        <f>ROW()</f>
        <v>4739</v>
      </c>
      <c r="B4739" t="s">
        <v>1892</v>
      </c>
      <c r="C4739" t="s">
        <v>95</v>
      </c>
    </row>
    <row r="4740" spans="1:3" x14ac:dyDescent="0.25">
      <c r="A4740">
        <f>ROW()</f>
        <v>4740</v>
      </c>
      <c r="B4740" t="s">
        <v>1936</v>
      </c>
      <c r="C4740" t="s">
        <v>84</v>
      </c>
    </row>
    <row r="4741" spans="1:3" x14ac:dyDescent="0.25">
      <c r="A4741">
        <f>ROW()</f>
        <v>4741</v>
      </c>
      <c r="B4741" t="s">
        <v>1937</v>
      </c>
      <c r="C4741" t="s">
        <v>549</v>
      </c>
    </row>
    <row r="4742" spans="1:3" x14ac:dyDescent="0.25">
      <c r="A4742">
        <f>ROW()</f>
        <v>4742</v>
      </c>
      <c r="B4742" t="s">
        <v>1895</v>
      </c>
      <c r="C4742" t="s">
        <v>184</v>
      </c>
    </row>
    <row r="4743" spans="1:3" x14ac:dyDescent="0.25">
      <c r="A4743">
        <f>ROW()</f>
        <v>4743</v>
      </c>
      <c r="B4743" t="s">
        <v>1806</v>
      </c>
      <c r="C4743" t="s">
        <v>105</v>
      </c>
    </row>
    <row r="4744" spans="1:3" x14ac:dyDescent="0.25">
      <c r="A4744">
        <f>ROW()</f>
        <v>4744</v>
      </c>
      <c r="B4744" t="s">
        <v>1901</v>
      </c>
      <c r="C4744" t="s">
        <v>56</v>
      </c>
    </row>
    <row r="4745" spans="1:3" x14ac:dyDescent="0.25">
      <c r="A4745">
        <f>ROW()</f>
        <v>4745</v>
      </c>
      <c r="B4745" t="s">
        <v>2</v>
      </c>
      <c r="C4745" t="s">
        <v>2</v>
      </c>
    </row>
    <row r="4746" spans="1:3" x14ac:dyDescent="0.25">
      <c r="A4746">
        <f>ROW()</f>
        <v>4746</v>
      </c>
      <c r="B4746" t="s">
        <v>2</v>
      </c>
      <c r="C4746" t="s">
        <v>2</v>
      </c>
    </row>
    <row r="4747" spans="1:3" x14ac:dyDescent="0.25">
      <c r="A4747">
        <f>ROW()</f>
        <v>4747</v>
      </c>
      <c r="B4747" t="s">
        <v>2</v>
      </c>
      <c r="C4747" t="s">
        <v>2</v>
      </c>
    </row>
    <row r="4748" spans="1:3" x14ac:dyDescent="0.25">
      <c r="A4748">
        <f>ROW()</f>
        <v>4748</v>
      </c>
      <c r="B4748" t="s">
        <v>465</v>
      </c>
      <c r="C4748" t="s">
        <v>2</v>
      </c>
    </row>
    <row r="4749" spans="1:3" x14ac:dyDescent="0.25">
      <c r="A4749">
        <f>ROW()</f>
        <v>4749</v>
      </c>
      <c r="B4749" t="s">
        <v>2</v>
      </c>
      <c r="C4749" t="s">
        <v>2</v>
      </c>
    </row>
    <row r="4750" spans="1:3" x14ac:dyDescent="0.25">
      <c r="A4750">
        <f>ROW()</f>
        <v>4750</v>
      </c>
      <c r="B4750" t="s">
        <v>3631</v>
      </c>
      <c r="C4750" t="s">
        <v>2</v>
      </c>
    </row>
    <row r="4751" spans="1:3" x14ac:dyDescent="0.25">
      <c r="A4751">
        <f>ROW()</f>
        <v>4751</v>
      </c>
      <c r="B4751" t="s">
        <v>52</v>
      </c>
      <c r="C4751" t="s">
        <v>2</v>
      </c>
    </row>
    <row r="4752" spans="1:3" x14ac:dyDescent="0.25">
      <c r="A4752">
        <f>ROW()</f>
        <v>4752</v>
      </c>
      <c r="B4752" t="s">
        <v>1843</v>
      </c>
      <c r="C4752" t="s">
        <v>466</v>
      </c>
    </row>
    <row r="4753" spans="1:3" x14ac:dyDescent="0.25">
      <c r="A4753">
        <f>ROW()</f>
        <v>4753</v>
      </c>
      <c r="B4753" t="s">
        <v>1844</v>
      </c>
      <c r="C4753" t="s">
        <v>55</v>
      </c>
    </row>
    <row r="4754" spans="1:3" x14ac:dyDescent="0.25">
      <c r="A4754">
        <f>ROW()</f>
        <v>4754</v>
      </c>
      <c r="B4754" t="s">
        <v>1845</v>
      </c>
      <c r="C4754" t="s">
        <v>105</v>
      </c>
    </row>
    <row r="4755" spans="1:3" x14ac:dyDescent="0.25">
      <c r="A4755">
        <f>ROW()</f>
        <v>4755</v>
      </c>
      <c r="B4755" t="s">
        <v>1846</v>
      </c>
      <c r="C4755" t="s">
        <v>99</v>
      </c>
    </row>
    <row r="4756" spans="1:3" x14ac:dyDescent="0.25">
      <c r="A4756">
        <f>ROW()</f>
        <v>4756</v>
      </c>
      <c r="B4756" t="s">
        <v>1847</v>
      </c>
      <c r="C4756" t="s">
        <v>467</v>
      </c>
    </row>
    <row r="4757" spans="1:3" x14ac:dyDescent="0.25">
      <c r="A4757">
        <f>ROW()</f>
        <v>4757</v>
      </c>
      <c r="B4757" t="s">
        <v>1850</v>
      </c>
      <c r="C4757" t="s">
        <v>102</v>
      </c>
    </row>
    <row r="4758" spans="1:3" x14ac:dyDescent="0.25">
      <c r="A4758">
        <f>ROW()</f>
        <v>4758</v>
      </c>
      <c r="B4758" t="s">
        <v>1851</v>
      </c>
      <c r="C4758" t="s">
        <v>56</v>
      </c>
    </row>
    <row r="4759" spans="1:3" x14ac:dyDescent="0.25">
      <c r="A4759">
        <f>ROW()</f>
        <v>4759</v>
      </c>
      <c r="B4759" t="s">
        <v>1852</v>
      </c>
      <c r="C4759" t="s">
        <v>56</v>
      </c>
    </row>
    <row r="4760" spans="1:3" x14ac:dyDescent="0.25">
      <c r="A4760">
        <f>ROW()</f>
        <v>4760</v>
      </c>
      <c r="B4760" t="s">
        <v>1853</v>
      </c>
      <c r="C4760" t="s">
        <v>56</v>
      </c>
    </row>
    <row r="4761" spans="1:3" x14ac:dyDescent="0.25">
      <c r="A4761">
        <f>ROW()</f>
        <v>4761</v>
      </c>
      <c r="B4761" t="s">
        <v>1854</v>
      </c>
      <c r="C4761" t="s">
        <v>468</v>
      </c>
    </row>
    <row r="4762" spans="1:3" x14ac:dyDescent="0.25">
      <c r="A4762">
        <f>ROW()</f>
        <v>4762</v>
      </c>
      <c r="B4762" t="s">
        <v>1856</v>
      </c>
      <c r="C4762" t="s">
        <v>64</v>
      </c>
    </row>
    <row r="4763" spans="1:3" x14ac:dyDescent="0.25">
      <c r="A4763">
        <f>ROW()</f>
        <v>4763</v>
      </c>
      <c r="B4763" t="s">
        <v>1857</v>
      </c>
      <c r="C4763" t="s">
        <v>65</v>
      </c>
    </row>
    <row r="4764" spans="1:3" x14ac:dyDescent="0.25">
      <c r="A4764">
        <f>ROW()</f>
        <v>4764</v>
      </c>
      <c r="B4764" t="s">
        <v>1858</v>
      </c>
      <c r="C4764" t="s">
        <v>56</v>
      </c>
    </row>
    <row r="4765" spans="1:3" x14ac:dyDescent="0.25">
      <c r="A4765">
        <f>ROW()</f>
        <v>4765</v>
      </c>
      <c r="B4765" t="s">
        <v>1896</v>
      </c>
      <c r="C4765" t="s">
        <v>65</v>
      </c>
    </row>
    <row r="4766" spans="1:3" x14ac:dyDescent="0.25">
      <c r="A4766">
        <f>ROW()</f>
        <v>4766</v>
      </c>
      <c r="B4766" t="s">
        <v>1859</v>
      </c>
      <c r="C4766" t="s">
        <v>63</v>
      </c>
    </row>
    <row r="4767" spans="1:3" x14ac:dyDescent="0.25">
      <c r="A4767">
        <f>ROW()</f>
        <v>4767</v>
      </c>
      <c r="B4767" t="s">
        <v>1860</v>
      </c>
      <c r="C4767" t="s">
        <v>73</v>
      </c>
    </row>
    <row r="4768" spans="1:3" x14ac:dyDescent="0.25">
      <c r="A4768">
        <f>ROW()</f>
        <v>4768</v>
      </c>
      <c r="B4768" t="s">
        <v>1861</v>
      </c>
      <c r="C4768" t="s">
        <v>105</v>
      </c>
    </row>
    <row r="4769" spans="1:3" x14ac:dyDescent="0.25">
      <c r="A4769">
        <f>ROW()</f>
        <v>4769</v>
      </c>
      <c r="B4769" t="s">
        <v>1862</v>
      </c>
      <c r="C4769" t="s">
        <v>56</v>
      </c>
    </row>
    <row r="4770" spans="1:3" x14ac:dyDescent="0.25">
      <c r="A4770">
        <f>ROW()</f>
        <v>4770</v>
      </c>
      <c r="B4770" t="s">
        <v>1863</v>
      </c>
      <c r="C4770" t="s">
        <v>91</v>
      </c>
    </row>
    <row r="4771" spans="1:3" x14ac:dyDescent="0.25">
      <c r="A4771">
        <f>ROW()</f>
        <v>4771</v>
      </c>
      <c r="B4771" t="s">
        <v>1864</v>
      </c>
      <c r="C4771" t="s">
        <v>317</v>
      </c>
    </row>
    <row r="4772" spans="1:3" x14ac:dyDescent="0.25">
      <c r="A4772">
        <f>ROW()</f>
        <v>4772</v>
      </c>
      <c r="B4772" t="s">
        <v>1865</v>
      </c>
      <c r="C4772" t="s">
        <v>121</v>
      </c>
    </row>
    <row r="4773" spans="1:3" x14ac:dyDescent="0.25">
      <c r="A4773">
        <f>ROW()</f>
        <v>4773</v>
      </c>
      <c r="B4773" t="s">
        <v>1866</v>
      </c>
      <c r="C4773" t="s">
        <v>70</v>
      </c>
    </row>
    <row r="4774" spans="1:3" x14ac:dyDescent="0.25">
      <c r="A4774">
        <f>ROW()</f>
        <v>4774</v>
      </c>
      <c r="B4774" t="s">
        <v>1867</v>
      </c>
      <c r="C4774" t="s">
        <v>63</v>
      </c>
    </row>
    <row r="4775" spans="1:3" x14ac:dyDescent="0.25">
      <c r="A4775">
        <f>ROW()</f>
        <v>4775</v>
      </c>
      <c r="B4775" t="s">
        <v>1868</v>
      </c>
      <c r="C4775" t="s">
        <v>71</v>
      </c>
    </row>
    <row r="4776" spans="1:3" x14ac:dyDescent="0.25">
      <c r="A4776">
        <f>ROW()</f>
        <v>4776</v>
      </c>
      <c r="B4776" t="s">
        <v>1869</v>
      </c>
      <c r="C4776" t="s">
        <v>71</v>
      </c>
    </row>
    <row r="4777" spans="1:3" x14ac:dyDescent="0.25">
      <c r="A4777">
        <f>ROW()</f>
        <v>4777</v>
      </c>
      <c r="B4777" t="s">
        <v>1870</v>
      </c>
      <c r="C4777" t="s">
        <v>71</v>
      </c>
    </row>
    <row r="4778" spans="1:3" x14ac:dyDescent="0.25">
      <c r="A4778">
        <f>ROW()</f>
        <v>4778</v>
      </c>
      <c r="B4778" t="s">
        <v>1871</v>
      </c>
      <c r="C4778" t="s">
        <v>56</v>
      </c>
    </row>
    <row r="4779" spans="1:3" x14ac:dyDescent="0.25">
      <c r="A4779">
        <f>ROW()</f>
        <v>4779</v>
      </c>
      <c r="B4779" t="s">
        <v>1872</v>
      </c>
      <c r="C4779" t="s">
        <v>72</v>
      </c>
    </row>
    <row r="4780" spans="1:3" x14ac:dyDescent="0.25">
      <c r="A4780">
        <f>ROW()</f>
        <v>4780</v>
      </c>
      <c r="B4780" t="s">
        <v>1873</v>
      </c>
      <c r="C4780" t="s">
        <v>56</v>
      </c>
    </row>
    <row r="4781" spans="1:3" x14ac:dyDescent="0.25">
      <c r="A4781">
        <f>ROW()</f>
        <v>4781</v>
      </c>
      <c r="B4781" t="s">
        <v>1874</v>
      </c>
      <c r="C4781" t="s">
        <v>73</v>
      </c>
    </row>
    <row r="4782" spans="1:3" x14ac:dyDescent="0.25">
      <c r="A4782">
        <f>ROW()</f>
        <v>4782</v>
      </c>
      <c r="B4782" t="s">
        <v>1875</v>
      </c>
      <c r="C4782" t="s">
        <v>620</v>
      </c>
    </row>
    <row r="4783" spans="1:3" x14ac:dyDescent="0.25">
      <c r="A4783">
        <f>ROW()</f>
        <v>4783</v>
      </c>
      <c r="B4783" t="s">
        <v>1876</v>
      </c>
      <c r="C4783" t="s">
        <v>123</v>
      </c>
    </row>
    <row r="4784" spans="1:3" x14ac:dyDescent="0.25">
      <c r="A4784">
        <f>ROW()</f>
        <v>4784</v>
      </c>
      <c r="B4784" t="s">
        <v>1877</v>
      </c>
      <c r="C4784" t="s">
        <v>113</v>
      </c>
    </row>
    <row r="4785" spans="1:3" x14ac:dyDescent="0.25">
      <c r="A4785">
        <f>ROW()</f>
        <v>4785</v>
      </c>
      <c r="B4785" t="s">
        <v>1878</v>
      </c>
      <c r="C4785" t="s">
        <v>56</v>
      </c>
    </row>
    <row r="4786" spans="1:3" x14ac:dyDescent="0.25">
      <c r="A4786">
        <f>ROW()</f>
        <v>4786</v>
      </c>
      <c r="B4786" t="s">
        <v>1879</v>
      </c>
      <c r="C4786" t="s">
        <v>158</v>
      </c>
    </row>
    <row r="4787" spans="1:3" x14ac:dyDescent="0.25">
      <c r="A4787">
        <f>ROW()</f>
        <v>4787</v>
      </c>
      <c r="B4787" t="s">
        <v>1880</v>
      </c>
      <c r="C4787" t="s">
        <v>133</v>
      </c>
    </row>
    <row r="4788" spans="1:3" x14ac:dyDescent="0.25">
      <c r="A4788">
        <f>ROW()</f>
        <v>4788</v>
      </c>
      <c r="B4788" t="s">
        <v>1881</v>
      </c>
      <c r="C4788" t="s">
        <v>56</v>
      </c>
    </row>
    <row r="4789" spans="1:3" x14ac:dyDescent="0.25">
      <c r="A4789">
        <f>ROW()</f>
        <v>4789</v>
      </c>
      <c r="B4789" t="s">
        <v>1882</v>
      </c>
      <c r="C4789" t="s">
        <v>125</v>
      </c>
    </row>
    <row r="4790" spans="1:3" x14ac:dyDescent="0.25">
      <c r="A4790">
        <f>ROW()</f>
        <v>4790</v>
      </c>
      <c r="B4790" t="s">
        <v>1893</v>
      </c>
      <c r="C4790" t="s">
        <v>68</v>
      </c>
    </row>
    <row r="4791" spans="1:3" x14ac:dyDescent="0.25">
      <c r="A4791">
        <f>ROW()</f>
        <v>4791</v>
      </c>
      <c r="B4791" t="s">
        <v>1883</v>
      </c>
      <c r="C4791" t="s">
        <v>79</v>
      </c>
    </row>
    <row r="4792" spans="1:3" x14ac:dyDescent="0.25">
      <c r="A4792">
        <f>ROW()</f>
        <v>4792</v>
      </c>
      <c r="B4792" t="s">
        <v>1884</v>
      </c>
      <c r="C4792" t="s">
        <v>137</v>
      </c>
    </row>
    <row r="4793" spans="1:3" x14ac:dyDescent="0.25">
      <c r="A4793">
        <f>ROW()</f>
        <v>4793</v>
      </c>
      <c r="B4793" t="s">
        <v>1888</v>
      </c>
      <c r="C4793" t="s">
        <v>137</v>
      </c>
    </row>
    <row r="4794" spans="1:3" x14ac:dyDescent="0.25">
      <c r="A4794">
        <f>ROW()</f>
        <v>4794</v>
      </c>
      <c r="B4794" t="s">
        <v>1889</v>
      </c>
      <c r="C4794" t="s">
        <v>63</v>
      </c>
    </row>
    <row r="4795" spans="1:3" x14ac:dyDescent="0.25">
      <c r="A4795">
        <f>ROW()</f>
        <v>4795</v>
      </c>
      <c r="B4795" t="s">
        <v>1890</v>
      </c>
      <c r="C4795" t="s">
        <v>137</v>
      </c>
    </row>
    <row r="4796" spans="1:3" x14ac:dyDescent="0.25">
      <c r="A4796">
        <f>ROW()</f>
        <v>4796</v>
      </c>
      <c r="B4796" t="s">
        <v>1891</v>
      </c>
      <c r="C4796" t="s">
        <v>63</v>
      </c>
    </row>
    <row r="4797" spans="1:3" x14ac:dyDescent="0.25">
      <c r="A4797">
        <f>ROW()</f>
        <v>4797</v>
      </c>
      <c r="B4797" t="s">
        <v>1892</v>
      </c>
      <c r="C4797" t="s">
        <v>137</v>
      </c>
    </row>
    <row r="4798" spans="1:3" x14ac:dyDescent="0.25">
      <c r="A4798">
        <f>ROW()</f>
        <v>4798</v>
      </c>
      <c r="B4798" t="s">
        <v>1899</v>
      </c>
      <c r="C4798" t="s">
        <v>77</v>
      </c>
    </row>
    <row r="4799" spans="1:3" x14ac:dyDescent="0.25">
      <c r="A4799">
        <f>ROW()</f>
        <v>4799</v>
      </c>
      <c r="B4799" t="s">
        <v>1895</v>
      </c>
      <c r="C4799" t="s">
        <v>184</v>
      </c>
    </row>
    <row r="4800" spans="1:3" x14ac:dyDescent="0.25">
      <c r="A4800">
        <f>ROW()</f>
        <v>4800</v>
      </c>
      <c r="B4800" t="s">
        <v>1806</v>
      </c>
      <c r="C4800" t="s">
        <v>105</v>
      </c>
    </row>
    <row r="4801" spans="1:3" x14ac:dyDescent="0.25">
      <c r="A4801">
        <f>ROW()</f>
        <v>4801</v>
      </c>
      <c r="B4801" t="s">
        <v>2</v>
      </c>
      <c r="C4801" t="s">
        <v>2</v>
      </c>
    </row>
    <row r="4802" spans="1:3" x14ac:dyDescent="0.25">
      <c r="A4802">
        <f>ROW()</f>
        <v>4802</v>
      </c>
      <c r="B4802" t="s">
        <v>2</v>
      </c>
      <c r="C4802" t="s">
        <v>2</v>
      </c>
    </row>
    <row r="4803" spans="1:3" x14ac:dyDescent="0.25">
      <c r="A4803">
        <f>ROW()</f>
        <v>4803</v>
      </c>
      <c r="B4803" t="s">
        <v>469</v>
      </c>
      <c r="C4803" t="s">
        <v>2</v>
      </c>
    </row>
    <row r="4804" spans="1:3" x14ac:dyDescent="0.25">
      <c r="A4804">
        <f>ROW()</f>
        <v>4804</v>
      </c>
      <c r="B4804" t="s">
        <v>2</v>
      </c>
      <c r="C4804" t="s">
        <v>2</v>
      </c>
    </row>
    <row r="4805" spans="1:3" x14ac:dyDescent="0.25">
      <c r="A4805">
        <f>ROW()</f>
        <v>4805</v>
      </c>
      <c r="B4805" t="s">
        <v>3632</v>
      </c>
      <c r="C4805" t="s">
        <v>2</v>
      </c>
    </row>
    <row r="4806" spans="1:3" x14ac:dyDescent="0.25">
      <c r="A4806">
        <f>ROW()</f>
        <v>4806</v>
      </c>
      <c r="B4806" t="s">
        <v>52</v>
      </c>
      <c r="C4806" t="s">
        <v>2</v>
      </c>
    </row>
    <row r="4807" spans="1:3" x14ac:dyDescent="0.25">
      <c r="A4807">
        <f>ROW()</f>
        <v>4807</v>
      </c>
      <c r="B4807" t="s">
        <v>1843</v>
      </c>
      <c r="C4807" t="s">
        <v>470</v>
      </c>
    </row>
    <row r="4808" spans="1:3" x14ac:dyDescent="0.25">
      <c r="A4808">
        <f>ROW()</f>
        <v>4808</v>
      </c>
      <c r="B4808" t="s">
        <v>1844</v>
      </c>
      <c r="C4808" t="s">
        <v>55</v>
      </c>
    </row>
    <row r="4809" spans="1:3" x14ac:dyDescent="0.25">
      <c r="A4809">
        <f>ROW()</f>
        <v>4809</v>
      </c>
      <c r="B4809" t="s">
        <v>1845</v>
      </c>
      <c r="C4809" t="s">
        <v>84</v>
      </c>
    </row>
    <row r="4810" spans="1:3" x14ac:dyDescent="0.25">
      <c r="A4810">
        <f>ROW()</f>
        <v>4810</v>
      </c>
      <c r="B4810" t="s">
        <v>1846</v>
      </c>
      <c r="C4810" t="s">
        <v>153</v>
      </c>
    </row>
    <row r="4811" spans="1:3" x14ac:dyDescent="0.25">
      <c r="A4811">
        <f>ROW()</f>
        <v>4811</v>
      </c>
      <c r="B4811" t="s">
        <v>1847</v>
      </c>
      <c r="C4811" t="s">
        <v>471</v>
      </c>
    </row>
    <row r="4812" spans="1:3" x14ac:dyDescent="0.25">
      <c r="A4812">
        <f>ROW()</f>
        <v>4812</v>
      </c>
      <c r="B4812" t="s">
        <v>1850</v>
      </c>
      <c r="C4812" t="s">
        <v>155</v>
      </c>
    </row>
    <row r="4813" spans="1:3" x14ac:dyDescent="0.25">
      <c r="A4813">
        <f>ROW()</f>
        <v>4813</v>
      </c>
      <c r="B4813" t="s">
        <v>1851</v>
      </c>
      <c r="C4813" t="s">
        <v>56</v>
      </c>
    </row>
    <row r="4814" spans="1:3" x14ac:dyDescent="0.25">
      <c r="A4814">
        <f>ROW()</f>
        <v>4814</v>
      </c>
      <c r="B4814" t="s">
        <v>1852</v>
      </c>
      <c r="C4814" t="s">
        <v>56</v>
      </c>
    </row>
    <row r="4815" spans="1:3" x14ac:dyDescent="0.25">
      <c r="A4815">
        <f>ROW()</f>
        <v>4815</v>
      </c>
      <c r="B4815" t="s">
        <v>1853</v>
      </c>
      <c r="C4815" t="s">
        <v>56</v>
      </c>
    </row>
    <row r="4816" spans="1:3" x14ac:dyDescent="0.25">
      <c r="A4816">
        <f>ROW()</f>
        <v>4816</v>
      </c>
      <c r="B4816" t="s">
        <v>1854</v>
      </c>
      <c r="C4816" t="s">
        <v>472</v>
      </c>
    </row>
    <row r="4817" spans="1:3" x14ac:dyDescent="0.25">
      <c r="A4817">
        <f>ROW()</f>
        <v>4817</v>
      </c>
      <c r="B4817" t="s">
        <v>1855</v>
      </c>
      <c r="C4817" t="s">
        <v>65</v>
      </c>
    </row>
    <row r="4818" spans="1:3" x14ac:dyDescent="0.25">
      <c r="A4818">
        <f>ROW()</f>
        <v>4818</v>
      </c>
      <c r="B4818" t="s">
        <v>1856</v>
      </c>
      <c r="C4818" t="s">
        <v>64</v>
      </c>
    </row>
    <row r="4819" spans="1:3" x14ac:dyDescent="0.25">
      <c r="A4819">
        <f>ROW()</f>
        <v>4819</v>
      </c>
      <c r="B4819" t="s">
        <v>1857</v>
      </c>
      <c r="C4819" t="s">
        <v>65</v>
      </c>
    </row>
    <row r="4820" spans="1:3" x14ac:dyDescent="0.25">
      <c r="A4820">
        <f>ROW()</f>
        <v>4820</v>
      </c>
      <c r="B4820" t="s">
        <v>1858</v>
      </c>
      <c r="C4820" t="s">
        <v>56</v>
      </c>
    </row>
    <row r="4821" spans="1:3" x14ac:dyDescent="0.25">
      <c r="A4821">
        <f>ROW()</f>
        <v>4821</v>
      </c>
      <c r="B4821" t="s">
        <v>1896</v>
      </c>
      <c r="C4821" t="s">
        <v>65</v>
      </c>
    </row>
    <row r="4822" spans="1:3" x14ac:dyDescent="0.25">
      <c r="A4822">
        <f>ROW()</f>
        <v>4822</v>
      </c>
      <c r="B4822" t="s">
        <v>1859</v>
      </c>
      <c r="C4822" t="s">
        <v>63</v>
      </c>
    </row>
    <row r="4823" spans="1:3" x14ac:dyDescent="0.25">
      <c r="A4823">
        <f>ROW()</f>
        <v>4823</v>
      </c>
      <c r="B4823" t="s">
        <v>1860</v>
      </c>
      <c r="C4823" t="s">
        <v>73</v>
      </c>
    </row>
    <row r="4824" spans="1:3" x14ac:dyDescent="0.25">
      <c r="A4824">
        <f>ROW()</f>
        <v>4824</v>
      </c>
      <c r="B4824" t="s">
        <v>1861</v>
      </c>
      <c r="C4824" t="s">
        <v>166</v>
      </c>
    </row>
    <row r="4825" spans="1:3" x14ac:dyDescent="0.25">
      <c r="A4825">
        <f>ROW()</f>
        <v>4825</v>
      </c>
      <c r="B4825" t="s">
        <v>1862</v>
      </c>
      <c r="C4825" t="s">
        <v>56</v>
      </c>
    </row>
    <row r="4826" spans="1:3" x14ac:dyDescent="0.25">
      <c r="A4826">
        <f>ROW()</f>
        <v>4826</v>
      </c>
      <c r="B4826" t="s">
        <v>1863</v>
      </c>
      <c r="C4826" t="s">
        <v>83</v>
      </c>
    </row>
    <row r="4827" spans="1:3" x14ac:dyDescent="0.25">
      <c r="A4827">
        <f>ROW()</f>
        <v>4827</v>
      </c>
      <c r="B4827" t="s">
        <v>1864</v>
      </c>
      <c r="C4827" t="s">
        <v>473</v>
      </c>
    </row>
    <row r="4828" spans="1:3" x14ac:dyDescent="0.25">
      <c r="A4828">
        <f>ROW()</f>
        <v>4828</v>
      </c>
      <c r="B4828" t="s">
        <v>1865</v>
      </c>
      <c r="C4828" t="s">
        <v>67</v>
      </c>
    </row>
    <row r="4829" spans="1:3" x14ac:dyDescent="0.25">
      <c r="A4829">
        <f>ROW()</f>
        <v>4829</v>
      </c>
      <c r="B4829" t="s">
        <v>1866</v>
      </c>
      <c r="C4829" t="s">
        <v>139</v>
      </c>
    </row>
    <row r="4830" spans="1:3" x14ac:dyDescent="0.25">
      <c r="A4830">
        <f>ROW()</f>
        <v>4830</v>
      </c>
      <c r="B4830" t="s">
        <v>1867</v>
      </c>
      <c r="C4830" t="s">
        <v>63</v>
      </c>
    </row>
    <row r="4831" spans="1:3" x14ac:dyDescent="0.25">
      <c r="A4831">
        <f>ROW()</f>
        <v>4831</v>
      </c>
      <c r="B4831" t="s">
        <v>1868</v>
      </c>
      <c r="C4831" t="s">
        <v>71</v>
      </c>
    </row>
    <row r="4832" spans="1:3" x14ac:dyDescent="0.25">
      <c r="A4832">
        <f>ROW()</f>
        <v>4832</v>
      </c>
      <c r="B4832" t="s">
        <v>1869</v>
      </c>
      <c r="C4832" t="s">
        <v>71</v>
      </c>
    </row>
    <row r="4833" spans="1:3" x14ac:dyDescent="0.25">
      <c r="A4833">
        <f>ROW()</f>
        <v>4833</v>
      </c>
      <c r="B4833" t="s">
        <v>1870</v>
      </c>
      <c r="C4833" t="s">
        <v>71</v>
      </c>
    </row>
    <row r="4834" spans="1:3" x14ac:dyDescent="0.25">
      <c r="A4834">
        <f>ROW()</f>
        <v>4834</v>
      </c>
      <c r="B4834" t="s">
        <v>1871</v>
      </c>
      <c r="C4834" t="s">
        <v>56</v>
      </c>
    </row>
    <row r="4835" spans="1:3" x14ac:dyDescent="0.25">
      <c r="A4835">
        <f>ROW()</f>
        <v>4835</v>
      </c>
      <c r="B4835" t="s">
        <v>1905</v>
      </c>
      <c r="C4835" t="s">
        <v>56</v>
      </c>
    </row>
    <row r="4836" spans="1:3" x14ac:dyDescent="0.25">
      <c r="A4836">
        <f>ROW()</f>
        <v>4836</v>
      </c>
      <c r="B4836" t="s">
        <v>1872</v>
      </c>
      <c r="C4836" t="s">
        <v>72</v>
      </c>
    </row>
    <row r="4837" spans="1:3" x14ac:dyDescent="0.25">
      <c r="A4837">
        <f>ROW()</f>
        <v>4837</v>
      </c>
      <c r="B4837" t="s">
        <v>1906</v>
      </c>
      <c r="C4837" t="s">
        <v>318</v>
      </c>
    </row>
    <row r="4838" spans="1:3" x14ac:dyDescent="0.25">
      <c r="A4838">
        <f>ROW()</f>
        <v>4838</v>
      </c>
      <c r="B4838" t="s">
        <v>1873</v>
      </c>
      <c r="C4838" t="s">
        <v>56</v>
      </c>
    </row>
    <row r="4839" spans="1:3" x14ac:dyDescent="0.25">
      <c r="A4839">
        <f>ROW()</f>
        <v>4839</v>
      </c>
      <c r="B4839" t="s">
        <v>1907</v>
      </c>
      <c r="C4839" t="s">
        <v>63</v>
      </c>
    </row>
    <row r="4840" spans="1:3" x14ac:dyDescent="0.25">
      <c r="A4840">
        <f>ROW()</f>
        <v>4840</v>
      </c>
      <c r="B4840" t="s">
        <v>1874</v>
      </c>
      <c r="C4840" t="s">
        <v>73</v>
      </c>
    </row>
    <row r="4841" spans="1:3" x14ac:dyDescent="0.25">
      <c r="A4841">
        <f>ROW()</f>
        <v>4841</v>
      </c>
      <c r="B4841" t="s">
        <v>1875</v>
      </c>
      <c r="C4841" t="s">
        <v>217</v>
      </c>
    </row>
    <row r="4842" spans="1:3" x14ac:dyDescent="0.25">
      <c r="A4842">
        <f>ROW()</f>
        <v>4842</v>
      </c>
      <c r="B4842" t="s">
        <v>1876</v>
      </c>
      <c r="C4842" t="s">
        <v>122</v>
      </c>
    </row>
    <row r="4843" spans="1:3" x14ac:dyDescent="0.25">
      <c r="A4843">
        <f>ROW()</f>
        <v>4843</v>
      </c>
      <c r="B4843" t="s">
        <v>1909</v>
      </c>
      <c r="C4843" t="s">
        <v>217</v>
      </c>
    </row>
    <row r="4844" spans="1:3" x14ac:dyDescent="0.25">
      <c r="A4844">
        <f>ROW()</f>
        <v>4844</v>
      </c>
      <c r="B4844" t="s">
        <v>1910</v>
      </c>
      <c r="C4844" t="s">
        <v>122</v>
      </c>
    </row>
    <row r="4845" spans="1:3" x14ac:dyDescent="0.25">
      <c r="A4845">
        <f>ROW()</f>
        <v>4845</v>
      </c>
      <c r="B4845" t="s">
        <v>1878</v>
      </c>
      <c r="C4845" t="s">
        <v>56</v>
      </c>
    </row>
    <row r="4846" spans="1:3" x14ac:dyDescent="0.25">
      <c r="A4846">
        <f>ROW()</f>
        <v>4846</v>
      </c>
      <c r="B4846" t="s">
        <v>1923</v>
      </c>
      <c r="C4846" t="s">
        <v>121</v>
      </c>
    </row>
    <row r="4847" spans="1:3" x14ac:dyDescent="0.25">
      <c r="A4847">
        <f>ROW()</f>
        <v>4847</v>
      </c>
      <c r="B4847" t="s">
        <v>1879</v>
      </c>
      <c r="C4847" t="s">
        <v>76</v>
      </c>
    </row>
    <row r="4848" spans="1:3" x14ac:dyDescent="0.25">
      <c r="A4848">
        <f>ROW()</f>
        <v>4848</v>
      </c>
      <c r="B4848" t="s">
        <v>1912</v>
      </c>
      <c r="C4848" t="s">
        <v>108</v>
      </c>
    </row>
    <row r="4849" spans="1:3" x14ac:dyDescent="0.25">
      <c r="A4849">
        <f>ROW()</f>
        <v>4849</v>
      </c>
      <c r="B4849" t="s">
        <v>1877</v>
      </c>
      <c r="C4849" t="s">
        <v>148</v>
      </c>
    </row>
    <row r="4850" spans="1:3" x14ac:dyDescent="0.25">
      <c r="A4850">
        <f>ROW()</f>
        <v>4850</v>
      </c>
      <c r="B4850" t="s">
        <v>1911</v>
      </c>
      <c r="C4850" t="s">
        <v>148</v>
      </c>
    </row>
    <row r="4851" spans="1:3" x14ac:dyDescent="0.25">
      <c r="A4851">
        <f>ROW()</f>
        <v>4851</v>
      </c>
      <c r="B4851" t="s">
        <v>1880</v>
      </c>
      <c r="C4851" t="s">
        <v>168</v>
      </c>
    </row>
    <row r="4852" spans="1:3" x14ac:dyDescent="0.25">
      <c r="A4852">
        <f>ROW()</f>
        <v>4852</v>
      </c>
      <c r="B4852" t="s">
        <v>1881</v>
      </c>
      <c r="C4852" t="s">
        <v>56</v>
      </c>
    </row>
    <row r="4853" spans="1:3" x14ac:dyDescent="0.25">
      <c r="A4853">
        <f>ROW()</f>
        <v>4853</v>
      </c>
      <c r="B4853" t="s">
        <v>1913</v>
      </c>
      <c r="C4853" t="s">
        <v>319</v>
      </c>
    </row>
    <row r="4854" spans="1:3" x14ac:dyDescent="0.25">
      <c r="A4854">
        <f>ROW()</f>
        <v>4854</v>
      </c>
      <c r="B4854" t="s">
        <v>1882</v>
      </c>
      <c r="C4854" t="s">
        <v>319</v>
      </c>
    </row>
    <row r="4855" spans="1:3" x14ac:dyDescent="0.25">
      <c r="A4855">
        <f>ROW()</f>
        <v>4855</v>
      </c>
      <c r="B4855" t="s">
        <v>1893</v>
      </c>
      <c r="C4855" t="s">
        <v>105</v>
      </c>
    </row>
    <row r="4856" spans="1:3" x14ac:dyDescent="0.25">
      <c r="A4856">
        <f>ROW()</f>
        <v>4856</v>
      </c>
      <c r="B4856" t="s">
        <v>1914</v>
      </c>
      <c r="C4856" t="s">
        <v>67</v>
      </c>
    </row>
    <row r="4857" spans="1:3" x14ac:dyDescent="0.25">
      <c r="A4857">
        <f>ROW()</f>
        <v>4857</v>
      </c>
      <c r="B4857" t="s">
        <v>1926</v>
      </c>
      <c r="C4857" t="s">
        <v>168</v>
      </c>
    </row>
    <row r="4858" spans="1:3" x14ac:dyDescent="0.25">
      <c r="A4858">
        <f>ROW()</f>
        <v>4858</v>
      </c>
      <c r="B4858" t="s">
        <v>1924</v>
      </c>
      <c r="C4858" t="s">
        <v>139</v>
      </c>
    </row>
    <row r="4859" spans="1:3" x14ac:dyDescent="0.25">
      <c r="A4859">
        <f>ROW()</f>
        <v>4859</v>
      </c>
      <c r="B4859" t="s">
        <v>1883</v>
      </c>
      <c r="C4859" t="s">
        <v>79</v>
      </c>
    </row>
    <row r="4860" spans="1:3" x14ac:dyDescent="0.25">
      <c r="A4860">
        <f>ROW()</f>
        <v>4860</v>
      </c>
      <c r="B4860" t="s">
        <v>1915</v>
      </c>
      <c r="C4860" t="s">
        <v>111</v>
      </c>
    </row>
    <row r="4861" spans="1:3" x14ac:dyDescent="0.25">
      <c r="A4861">
        <f>ROW()</f>
        <v>4861</v>
      </c>
      <c r="B4861" t="s">
        <v>1884</v>
      </c>
      <c r="C4861" t="s">
        <v>63</v>
      </c>
    </row>
    <row r="4862" spans="1:3" x14ac:dyDescent="0.25">
      <c r="A4862">
        <f>ROW()</f>
        <v>4862</v>
      </c>
      <c r="B4862" t="s">
        <v>1885</v>
      </c>
      <c r="C4862" t="s">
        <v>63</v>
      </c>
    </row>
    <row r="4863" spans="1:3" x14ac:dyDescent="0.25">
      <c r="A4863">
        <f>ROW()</f>
        <v>4863</v>
      </c>
      <c r="B4863" t="s">
        <v>1886</v>
      </c>
      <c r="C4863" t="s">
        <v>63</v>
      </c>
    </row>
    <row r="4864" spans="1:3" x14ac:dyDescent="0.25">
      <c r="A4864">
        <f>ROW()</f>
        <v>4864</v>
      </c>
      <c r="B4864" t="s">
        <v>1887</v>
      </c>
      <c r="C4864" t="s">
        <v>80</v>
      </c>
    </row>
    <row r="4865" spans="1:3" x14ac:dyDescent="0.25">
      <c r="A4865">
        <f>ROW()</f>
        <v>4865</v>
      </c>
      <c r="B4865" t="s">
        <v>1888</v>
      </c>
      <c r="C4865" t="s">
        <v>105</v>
      </c>
    </row>
    <row r="4866" spans="1:3" x14ac:dyDescent="0.25">
      <c r="A4866">
        <f>ROW()</f>
        <v>4866</v>
      </c>
      <c r="B4866" t="s">
        <v>1889</v>
      </c>
      <c r="C4866" t="s">
        <v>189</v>
      </c>
    </row>
    <row r="4867" spans="1:3" x14ac:dyDescent="0.25">
      <c r="A4867">
        <f>ROW()</f>
        <v>4867</v>
      </c>
      <c r="B4867" t="s">
        <v>1890</v>
      </c>
      <c r="C4867" t="s">
        <v>67</v>
      </c>
    </row>
    <row r="4868" spans="1:3" x14ac:dyDescent="0.25">
      <c r="A4868">
        <f>ROW()</f>
        <v>4868</v>
      </c>
      <c r="B4868" t="s">
        <v>1891</v>
      </c>
      <c r="C4868" t="s">
        <v>74</v>
      </c>
    </row>
    <row r="4869" spans="1:3" x14ac:dyDescent="0.25">
      <c r="A4869">
        <f>ROW()</f>
        <v>4869</v>
      </c>
      <c r="B4869" t="s">
        <v>1892</v>
      </c>
      <c r="C4869" t="s">
        <v>67</v>
      </c>
    </row>
    <row r="4870" spans="1:3" x14ac:dyDescent="0.25">
      <c r="A4870">
        <f>ROW()</f>
        <v>4870</v>
      </c>
      <c r="B4870" t="s">
        <v>1895</v>
      </c>
      <c r="C4870" t="s">
        <v>184</v>
      </c>
    </row>
    <row r="4871" spans="1:3" x14ac:dyDescent="0.25">
      <c r="A4871">
        <f>ROW()</f>
        <v>4871</v>
      </c>
      <c r="B4871" t="s">
        <v>1806</v>
      </c>
      <c r="C4871" t="s">
        <v>105</v>
      </c>
    </row>
    <row r="4872" spans="1:3" x14ac:dyDescent="0.25">
      <c r="A4872">
        <f>ROW()</f>
        <v>4872</v>
      </c>
      <c r="B4872" t="s">
        <v>2</v>
      </c>
      <c r="C4872" t="s">
        <v>2</v>
      </c>
    </row>
    <row r="4873" spans="1:3" x14ac:dyDescent="0.25">
      <c r="A4873">
        <f>ROW()</f>
        <v>4873</v>
      </c>
      <c r="B4873" t="s">
        <v>2</v>
      </c>
      <c r="C4873" t="s">
        <v>2</v>
      </c>
    </row>
    <row r="4874" spans="1:3" x14ac:dyDescent="0.25">
      <c r="A4874">
        <f>ROW()</f>
        <v>4874</v>
      </c>
      <c r="C4874" t="s">
        <v>2</v>
      </c>
    </row>
    <row r="4875" spans="1:3" x14ac:dyDescent="0.25">
      <c r="A4875">
        <f>ROW()</f>
        <v>4875</v>
      </c>
      <c r="B4875" t="s">
        <v>3633</v>
      </c>
      <c r="C4875" t="s">
        <v>2</v>
      </c>
    </row>
    <row r="4876" spans="1:3" x14ac:dyDescent="0.25">
      <c r="A4876">
        <f>ROW()</f>
        <v>4876</v>
      </c>
      <c r="B4876" t="s">
        <v>52</v>
      </c>
      <c r="C4876" t="s">
        <v>2</v>
      </c>
    </row>
    <row r="4877" spans="1:3" x14ac:dyDescent="0.25">
      <c r="A4877">
        <f>ROW()</f>
        <v>4877</v>
      </c>
      <c r="B4877" t="s">
        <v>1843</v>
      </c>
      <c r="C4877" t="s">
        <v>3530</v>
      </c>
    </row>
    <row r="4878" spans="1:3" x14ac:dyDescent="0.25">
      <c r="A4878">
        <f>ROW()</f>
        <v>4878</v>
      </c>
      <c r="B4878" t="s">
        <v>1844</v>
      </c>
      <c r="C4878" t="s">
        <v>55</v>
      </c>
    </row>
    <row r="4879" spans="1:3" x14ac:dyDescent="0.25">
      <c r="A4879">
        <f>ROW()</f>
        <v>4879</v>
      </c>
      <c r="B4879" t="s">
        <v>1845</v>
      </c>
      <c r="C4879" t="s">
        <v>84</v>
      </c>
    </row>
    <row r="4880" spans="1:3" x14ac:dyDescent="0.25">
      <c r="A4880">
        <f>ROW()</f>
        <v>4880</v>
      </c>
      <c r="B4880" t="s">
        <v>1846</v>
      </c>
      <c r="C4880" t="s">
        <v>153</v>
      </c>
    </row>
    <row r="4881" spans="1:3" x14ac:dyDescent="0.25">
      <c r="A4881">
        <f>ROW()</f>
        <v>4881</v>
      </c>
      <c r="B4881" t="s">
        <v>1847</v>
      </c>
      <c r="C4881" t="s">
        <v>3531</v>
      </c>
    </row>
    <row r="4882" spans="1:3" x14ac:dyDescent="0.25">
      <c r="A4882">
        <f>ROW()</f>
        <v>4882</v>
      </c>
      <c r="B4882" t="s">
        <v>1850</v>
      </c>
      <c r="C4882" t="s">
        <v>155</v>
      </c>
    </row>
    <row r="4883" spans="1:3" x14ac:dyDescent="0.25">
      <c r="A4883">
        <f>ROW()</f>
        <v>4883</v>
      </c>
      <c r="B4883" t="s">
        <v>1851</v>
      </c>
      <c r="C4883" t="s">
        <v>56</v>
      </c>
    </row>
    <row r="4884" spans="1:3" x14ac:dyDescent="0.25">
      <c r="A4884">
        <f>ROW()</f>
        <v>4884</v>
      </c>
      <c r="B4884" t="s">
        <v>1852</v>
      </c>
      <c r="C4884" t="s">
        <v>56</v>
      </c>
    </row>
    <row r="4885" spans="1:3" x14ac:dyDescent="0.25">
      <c r="A4885">
        <f>ROW()</f>
        <v>4885</v>
      </c>
      <c r="B4885" t="s">
        <v>1853</v>
      </c>
      <c r="C4885" t="s">
        <v>56</v>
      </c>
    </row>
    <row r="4886" spans="1:3" x14ac:dyDescent="0.25">
      <c r="A4886">
        <f>ROW()</f>
        <v>4886</v>
      </c>
      <c r="B4886" t="s">
        <v>1854</v>
      </c>
      <c r="C4886" t="s">
        <v>3532</v>
      </c>
    </row>
    <row r="4887" spans="1:3" x14ac:dyDescent="0.25">
      <c r="A4887">
        <f>ROW()</f>
        <v>4887</v>
      </c>
      <c r="B4887" t="s">
        <v>1855</v>
      </c>
      <c r="C4887" t="s">
        <v>65</v>
      </c>
    </row>
    <row r="4888" spans="1:3" x14ac:dyDescent="0.25">
      <c r="A4888">
        <f>ROW()</f>
        <v>4888</v>
      </c>
      <c r="B4888" t="s">
        <v>1856</v>
      </c>
      <c r="C4888" t="s">
        <v>64</v>
      </c>
    </row>
    <row r="4889" spans="1:3" x14ac:dyDescent="0.25">
      <c r="A4889">
        <f>ROW()</f>
        <v>4889</v>
      </c>
      <c r="B4889" t="s">
        <v>1857</v>
      </c>
      <c r="C4889" t="s">
        <v>65</v>
      </c>
    </row>
    <row r="4890" spans="1:3" x14ac:dyDescent="0.25">
      <c r="A4890">
        <f>ROW()</f>
        <v>4890</v>
      </c>
      <c r="B4890" t="s">
        <v>1858</v>
      </c>
      <c r="C4890" t="s">
        <v>56</v>
      </c>
    </row>
    <row r="4891" spans="1:3" x14ac:dyDescent="0.25">
      <c r="A4891">
        <f>ROW()</f>
        <v>4891</v>
      </c>
      <c r="B4891" t="s">
        <v>1896</v>
      </c>
      <c r="C4891" t="s">
        <v>65</v>
      </c>
    </row>
    <row r="4892" spans="1:3" x14ac:dyDescent="0.25">
      <c r="A4892">
        <f>ROW()</f>
        <v>4892</v>
      </c>
      <c r="B4892" t="s">
        <v>1859</v>
      </c>
      <c r="C4892" t="s">
        <v>63</v>
      </c>
    </row>
    <row r="4893" spans="1:3" x14ac:dyDescent="0.25">
      <c r="A4893">
        <f>ROW()</f>
        <v>4893</v>
      </c>
      <c r="B4893" t="s">
        <v>1860</v>
      </c>
      <c r="C4893" t="s">
        <v>73</v>
      </c>
    </row>
    <row r="4894" spans="1:3" x14ac:dyDescent="0.25">
      <c r="A4894">
        <f>ROW()</f>
        <v>4894</v>
      </c>
      <c r="B4894" t="s">
        <v>1861</v>
      </c>
      <c r="C4894" t="s">
        <v>108</v>
      </c>
    </row>
    <row r="4895" spans="1:3" x14ac:dyDescent="0.25">
      <c r="A4895">
        <f>ROW()</f>
        <v>4895</v>
      </c>
      <c r="B4895" t="s">
        <v>1862</v>
      </c>
      <c r="C4895" t="s">
        <v>56</v>
      </c>
    </row>
    <row r="4896" spans="1:3" x14ac:dyDescent="0.25">
      <c r="A4896">
        <f>ROW()</f>
        <v>4896</v>
      </c>
      <c r="B4896" t="s">
        <v>1863</v>
      </c>
      <c r="C4896" t="s">
        <v>189</v>
      </c>
    </row>
    <row r="4897" spans="1:3" x14ac:dyDescent="0.25">
      <c r="A4897">
        <f>ROW()</f>
        <v>4897</v>
      </c>
      <c r="B4897" t="s">
        <v>1864</v>
      </c>
      <c r="C4897" t="s">
        <v>377</v>
      </c>
    </row>
    <row r="4898" spans="1:3" x14ac:dyDescent="0.25">
      <c r="A4898">
        <f>ROW()</f>
        <v>4898</v>
      </c>
      <c r="B4898" t="s">
        <v>1865</v>
      </c>
      <c r="C4898" t="s">
        <v>67</v>
      </c>
    </row>
    <row r="4899" spans="1:3" x14ac:dyDescent="0.25">
      <c r="A4899">
        <f>ROW()</f>
        <v>4899</v>
      </c>
      <c r="B4899" t="s">
        <v>1866</v>
      </c>
      <c r="C4899" t="s">
        <v>139</v>
      </c>
    </row>
    <row r="4900" spans="1:3" x14ac:dyDescent="0.25">
      <c r="A4900">
        <f>ROW()</f>
        <v>4900</v>
      </c>
      <c r="B4900" t="s">
        <v>1867</v>
      </c>
      <c r="C4900" t="s">
        <v>63</v>
      </c>
    </row>
    <row r="4901" spans="1:3" x14ac:dyDescent="0.25">
      <c r="A4901">
        <f>ROW()</f>
        <v>4901</v>
      </c>
      <c r="B4901" t="s">
        <v>1868</v>
      </c>
      <c r="C4901" t="s">
        <v>71</v>
      </c>
    </row>
    <row r="4902" spans="1:3" x14ac:dyDescent="0.25">
      <c r="A4902">
        <f>ROW()</f>
        <v>4902</v>
      </c>
      <c r="B4902" t="s">
        <v>1869</v>
      </c>
      <c r="C4902" t="s">
        <v>71</v>
      </c>
    </row>
    <row r="4903" spans="1:3" x14ac:dyDescent="0.25">
      <c r="A4903">
        <f>ROW()</f>
        <v>4903</v>
      </c>
      <c r="B4903" t="s">
        <v>1870</v>
      </c>
      <c r="C4903" t="s">
        <v>71</v>
      </c>
    </row>
    <row r="4904" spans="1:3" x14ac:dyDescent="0.25">
      <c r="A4904">
        <f>ROW()</f>
        <v>4904</v>
      </c>
      <c r="B4904" t="s">
        <v>1871</v>
      </c>
      <c r="C4904" t="s">
        <v>56</v>
      </c>
    </row>
    <row r="4905" spans="1:3" x14ac:dyDescent="0.25">
      <c r="A4905">
        <f>ROW()</f>
        <v>4905</v>
      </c>
      <c r="B4905" t="s">
        <v>1905</v>
      </c>
      <c r="C4905" t="s">
        <v>56</v>
      </c>
    </row>
    <row r="4906" spans="1:3" x14ac:dyDescent="0.25">
      <c r="A4906">
        <f>ROW()</f>
        <v>4906</v>
      </c>
      <c r="B4906" t="s">
        <v>1872</v>
      </c>
      <c r="C4906" t="s">
        <v>72</v>
      </c>
    </row>
    <row r="4907" spans="1:3" x14ac:dyDescent="0.25">
      <c r="A4907">
        <f>ROW()</f>
        <v>4907</v>
      </c>
      <c r="B4907" t="s">
        <v>1906</v>
      </c>
      <c r="C4907" t="s">
        <v>318</v>
      </c>
    </row>
    <row r="4908" spans="1:3" x14ac:dyDescent="0.25">
      <c r="A4908">
        <f>ROW()</f>
        <v>4908</v>
      </c>
      <c r="B4908" t="s">
        <v>1873</v>
      </c>
      <c r="C4908" t="s">
        <v>56</v>
      </c>
    </row>
    <row r="4909" spans="1:3" x14ac:dyDescent="0.25">
      <c r="A4909">
        <f>ROW()</f>
        <v>4909</v>
      </c>
      <c r="B4909" t="s">
        <v>1907</v>
      </c>
      <c r="C4909" t="s">
        <v>63</v>
      </c>
    </row>
    <row r="4910" spans="1:3" x14ac:dyDescent="0.25">
      <c r="A4910">
        <f>ROW()</f>
        <v>4910</v>
      </c>
      <c r="B4910" t="s">
        <v>1874</v>
      </c>
      <c r="C4910" t="s">
        <v>73</v>
      </c>
    </row>
    <row r="4911" spans="1:3" x14ac:dyDescent="0.25">
      <c r="A4911">
        <f>ROW()</f>
        <v>4911</v>
      </c>
      <c r="B4911" t="s">
        <v>1875</v>
      </c>
      <c r="C4911" t="s">
        <v>382</v>
      </c>
    </row>
    <row r="4912" spans="1:3" x14ac:dyDescent="0.25">
      <c r="A4912">
        <f>ROW()</f>
        <v>4912</v>
      </c>
      <c r="B4912" t="s">
        <v>1876</v>
      </c>
      <c r="C4912" t="s">
        <v>133</v>
      </c>
    </row>
    <row r="4913" spans="1:3" x14ac:dyDescent="0.25">
      <c r="A4913">
        <f>ROW()</f>
        <v>4913</v>
      </c>
      <c r="B4913" t="s">
        <v>1909</v>
      </c>
      <c r="C4913" t="s">
        <v>382</v>
      </c>
    </row>
    <row r="4914" spans="1:3" x14ac:dyDescent="0.25">
      <c r="A4914">
        <f>ROW()</f>
        <v>4914</v>
      </c>
      <c r="B4914" t="s">
        <v>1910</v>
      </c>
      <c r="C4914" t="s">
        <v>133</v>
      </c>
    </row>
    <row r="4915" spans="1:3" x14ac:dyDescent="0.25">
      <c r="A4915">
        <f>ROW()</f>
        <v>4915</v>
      </c>
      <c r="B4915" t="s">
        <v>1878</v>
      </c>
      <c r="C4915" t="s">
        <v>56</v>
      </c>
    </row>
    <row r="4916" spans="1:3" x14ac:dyDescent="0.25">
      <c r="A4916">
        <f>ROW()</f>
        <v>4916</v>
      </c>
      <c r="B4916" t="s">
        <v>1923</v>
      </c>
      <c r="C4916" t="s">
        <v>67</v>
      </c>
    </row>
    <row r="4917" spans="1:3" x14ac:dyDescent="0.25">
      <c r="A4917">
        <f>ROW()</f>
        <v>4917</v>
      </c>
      <c r="B4917" t="s">
        <v>1879</v>
      </c>
      <c r="C4917" t="s">
        <v>76</v>
      </c>
    </row>
    <row r="4918" spans="1:3" x14ac:dyDescent="0.25">
      <c r="A4918">
        <f>ROW()</f>
        <v>4918</v>
      </c>
      <c r="B4918" t="s">
        <v>1912</v>
      </c>
      <c r="C4918" t="s">
        <v>124</v>
      </c>
    </row>
    <row r="4919" spans="1:3" x14ac:dyDescent="0.25">
      <c r="A4919">
        <f>ROW()</f>
        <v>4919</v>
      </c>
      <c r="B4919" t="s">
        <v>1877</v>
      </c>
      <c r="C4919" t="s">
        <v>146</v>
      </c>
    </row>
    <row r="4920" spans="1:3" x14ac:dyDescent="0.25">
      <c r="A4920">
        <f>ROW()</f>
        <v>4920</v>
      </c>
      <c r="B4920" t="s">
        <v>1911</v>
      </c>
      <c r="C4920" t="s">
        <v>146</v>
      </c>
    </row>
    <row r="4921" spans="1:3" x14ac:dyDescent="0.25">
      <c r="A4921">
        <f>ROW()</f>
        <v>4921</v>
      </c>
      <c r="B4921" t="s">
        <v>1880</v>
      </c>
      <c r="C4921" t="s">
        <v>133</v>
      </c>
    </row>
    <row r="4922" spans="1:3" x14ac:dyDescent="0.25">
      <c r="A4922">
        <f>ROW()</f>
        <v>4922</v>
      </c>
      <c r="B4922" t="s">
        <v>1913</v>
      </c>
      <c r="C4922" t="s">
        <v>319</v>
      </c>
    </row>
    <row r="4923" spans="1:3" x14ac:dyDescent="0.25">
      <c r="A4923">
        <f>ROW()</f>
        <v>4923</v>
      </c>
      <c r="B4923" t="s">
        <v>1882</v>
      </c>
      <c r="C4923" t="s">
        <v>319</v>
      </c>
    </row>
    <row r="4924" spans="1:3" x14ac:dyDescent="0.25">
      <c r="A4924">
        <f>ROW()</f>
        <v>4924</v>
      </c>
      <c r="B4924" t="s">
        <v>1893</v>
      </c>
      <c r="C4924" t="s">
        <v>105</v>
      </c>
    </row>
    <row r="4925" spans="1:3" x14ac:dyDescent="0.25">
      <c r="A4925">
        <f>ROW()</f>
        <v>4925</v>
      </c>
      <c r="B4925" t="s">
        <v>1914</v>
      </c>
      <c r="C4925" t="s">
        <v>67</v>
      </c>
    </row>
    <row r="4926" spans="1:3" x14ac:dyDescent="0.25">
      <c r="A4926">
        <f>ROW()</f>
        <v>4926</v>
      </c>
      <c r="B4926" t="s">
        <v>1884</v>
      </c>
      <c r="C4926" t="s">
        <v>63</v>
      </c>
    </row>
    <row r="4927" spans="1:3" x14ac:dyDescent="0.25">
      <c r="A4927">
        <f>ROW()</f>
        <v>4927</v>
      </c>
      <c r="B4927" t="s">
        <v>1885</v>
      </c>
      <c r="C4927" t="s">
        <v>63</v>
      </c>
    </row>
    <row r="4928" spans="1:3" x14ac:dyDescent="0.25">
      <c r="A4928">
        <f>ROW()</f>
        <v>4928</v>
      </c>
      <c r="B4928" t="s">
        <v>1886</v>
      </c>
      <c r="C4928" t="s">
        <v>80</v>
      </c>
    </row>
    <row r="4929" spans="1:3" x14ac:dyDescent="0.25">
      <c r="A4929">
        <f>ROW()</f>
        <v>4929</v>
      </c>
      <c r="B4929" t="s">
        <v>1888</v>
      </c>
      <c r="C4929" t="s">
        <v>189</v>
      </c>
    </row>
    <row r="4930" spans="1:3" x14ac:dyDescent="0.25">
      <c r="A4930">
        <f>ROW()</f>
        <v>4930</v>
      </c>
      <c r="B4930" t="s">
        <v>1889</v>
      </c>
      <c r="C4930" t="s">
        <v>121</v>
      </c>
    </row>
    <row r="4931" spans="1:3" x14ac:dyDescent="0.25">
      <c r="A4931">
        <f>ROW()</f>
        <v>4931</v>
      </c>
      <c r="B4931" t="s">
        <v>1890</v>
      </c>
      <c r="C4931" t="s">
        <v>74</v>
      </c>
    </row>
    <row r="4932" spans="1:3" x14ac:dyDescent="0.25">
      <c r="A4932">
        <f>ROW()</f>
        <v>4932</v>
      </c>
      <c r="B4932" t="s">
        <v>1891</v>
      </c>
      <c r="C4932" t="s">
        <v>56</v>
      </c>
    </row>
    <row r="4933" spans="1:3" x14ac:dyDescent="0.25">
      <c r="A4933">
        <f>ROW()</f>
        <v>4933</v>
      </c>
      <c r="B4933" t="s">
        <v>1892</v>
      </c>
      <c r="C4933" t="s">
        <v>74</v>
      </c>
    </row>
    <row r="4934" spans="1:3" x14ac:dyDescent="0.25">
      <c r="A4934">
        <f>ROW()</f>
        <v>4934</v>
      </c>
      <c r="B4934" t="s">
        <v>1881</v>
      </c>
      <c r="C4934" t="s">
        <v>56</v>
      </c>
    </row>
    <row r="4935" spans="1:3" x14ac:dyDescent="0.25">
      <c r="A4935">
        <f>ROW()</f>
        <v>4935</v>
      </c>
      <c r="B4935" t="s">
        <v>1926</v>
      </c>
      <c r="C4935" t="s">
        <v>268</v>
      </c>
    </row>
    <row r="4936" spans="1:3" x14ac:dyDescent="0.25">
      <c r="A4936">
        <f>ROW()</f>
        <v>4936</v>
      </c>
      <c r="B4936" t="s">
        <v>1924</v>
      </c>
      <c r="C4936" t="s">
        <v>139</v>
      </c>
    </row>
    <row r="4937" spans="1:3" x14ac:dyDescent="0.25">
      <c r="A4937">
        <f>ROW()</f>
        <v>4937</v>
      </c>
      <c r="B4937" t="s">
        <v>1883</v>
      </c>
      <c r="C4937" t="s">
        <v>79</v>
      </c>
    </row>
    <row r="4938" spans="1:3" x14ac:dyDescent="0.25">
      <c r="A4938">
        <f>ROW()</f>
        <v>4938</v>
      </c>
      <c r="B4938" t="s">
        <v>1915</v>
      </c>
      <c r="C4938" t="s">
        <v>111</v>
      </c>
    </row>
    <row r="4939" spans="1:3" x14ac:dyDescent="0.25">
      <c r="A4939">
        <f>ROW()</f>
        <v>4939</v>
      </c>
      <c r="B4939" t="s">
        <v>1895</v>
      </c>
      <c r="C4939" t="s">
        <v>184</v>
      </c>
    </row>
    <row r="4940" spans="1:3" x14ac:dyDescent="0.25">
      <c r="A4940">
        <f>ROW()</f>
        <v>4940</v>
      </c>
      <c r="B4940" t="s">
        <v>1901</v>
      </c>
      <c r="C4940" t="s">
        <v>56</v>
      </c>
    </row>
    <row r="4941" spans="1:3" x14ac:dyDescent="0.25">
      <c r="A4941">
        <f>ROW()</f>
        <v>4941</v>
      </c>
      <c r="B4941" t="s">
        <v>1806</v>
      </c>
      <c r="C4941" t="s">
        <v>105</v>
      </c>
    </row>
    <row r="4942" spans="1:3" x14ac:dyDescent="0.25">
      <c r="A4942">
        <f>ROW()</f>
        <v>4942</v>
      </c>
      <c r="B4942" t="s">
        <v>2</v>
      </c>
      <c r="C4942" t="s">
        <v>2</v>
      </c>
    </row>
    <row r="4943" spans="1:3" x14ac:dyDescent="0.25">
      <c r="A4943">
        <f>ROW()</f>
        <v>4943</v>
      </c>
      <c r="B4943" t="s">
        <v>2</v>
      </c>
      <c r="C4943" t="s">
        <v>2</v>
      </c>
    </row>
    <row r="4944" spans="1:3" x14ac:dyDescent="0.25">
      <c r="A4944">
        <f>ROW()</f>
        <v>4944</v>
      </c>
      <c r="C4944" t="s">
        <v>2</v>
      </c>
    </row>
    <row r="4945" spans="1:3" x14ac:dyDescent="0.25">
      <c r="A4945">
        <f>ROW()</f>
        <v>4945</v>
      </c>
      <c r="B4945" t="s">
        <v>3634</v>
      </c>
      <c r="C4945" t="s">
        <v>2</v>
      </c>
    </row>
    <row r="4946" spans="1:3" x14ac:dyDescent="0.25">
      <c r="A4946">
        <f>ROW()</f>
        <v>4946</v>
      </c>
      <c r="B4946" t="s">
        <v>52</v>
      </c>
      <c r="C4946" t="s">
        <v>2</v>
      </c>
    </row>
    <row r="4947" spans="1:3" x14ac:dyDescent="0.25">
      <c r="A4947">
        <f>ROW()</f>
        <v>4947</v>
      </c>
      <c r="B4947" t="s">
        <v>1843</v>
      </c>
      <c r="C4947" t="s">
        <v>3533</v>
      </c>
    </row>
    <row r="4948" spans="1:3" x14ac:dyDescent="0.25">
      <c r="A4948">
        <f>ROW()</f>
        <v>4948</v>
      </c>
      <c r="B4948" t="s">
        <v>1844</v>
      </c>
      <c r="C4948" t="s">
        <v>55</v>
      </c>
    </row>
    <row r="4949" spans="1:3" x14ac:dyDescent="0.25">
      <c r="A4949">
        <f>ROW()</f>
        <v>4949</v>
      </c>
      <c r="B4949" t="s">
        <v>1845</v>
      </c>
      <c r="C4949" t="s">
        <v>84</v>
      </c>
    </row>
    <row r="4950" spans="1:3" x14ac:dyDescent="0.25">
      <c r="A4950">
        <f>ROW()</f>
        <v>4950</v>
      </c>
      <c r="B4950" t="s">
        <v>1846</v>
      </c>
      <c r="C4950" t="s">
        <v>153</v>
      </c>
    </row>
    <row r="4951" spans="1:3" x14ac:dyDescent="0.25">
      <c r="A4951">
        <f>ROW()</f>
        <v>4951</v>
      </c>
      <c r="B4951" t="s">
        <v>1847</v>
      </c>
      <c r="C4951" t="s">
        <v>3534</v>
      </c>
    </row>
    <row r="4952" spans="1:3" x14ac:dyDescent="0.25">
      <c r="A4952">
        <f>ROW()</f>
        <v>4952</v>
      </c>
      <c r="B4952" t="s">
        <v>1850</v>
      </c>
      <c r="C4952" t="s">
        <v>155</v>
      </c>
    </row>
    <row r="4953" spans="1:3" x14ac:dyDescent="0.25">
      <c r="A4953">
        <f>ROW()</f>
        <v>4953</v>
      </c>
      <c r="B4953" t="s">
        <v>1851</v>
      </c>
      <c r="C4953" t="s">
        <v>56</v>
      </c>
    </row>
    <row r="4954" spans="1:3" x14ac:dyDescent="0.25">
      <c r="A4954">
        <f>ROW()</f>
        <v>4954</v>
      </c>
      <c r="B4954" t="s">
        <v>1852</v>
      </c>
      <c r="C4954" t="s">
        <v>56</v>
      </c>
    </row>
    <row r="4955" spans="1:3" x14ac:dyDescent="0.25">
      <c r="A4955">
        <f>ROW()</f>
        <v>4955</v>
      </c>
      <c r="B4955" t="s">
        <v>1853</v>
      </c>
      <c r="C4955" t="s">
        <v>56</v>
      </c>
    </row>
    <row r="4956" spans="1:3" x14ac:dyDescent="0.25">
      <c r="A4956">
        <f>ROW()</f>
        <v>4956</v>
      </c>
      <c r="B4956" t="s">
        <v>1854</v>
      </c>
      <c r="C4956" t="s">
        <v>3535</v>
      </c>
    </row>
    <row r="4957" spans="1:3" x14ac:dyDescent="0.25">
      <c r="A4957">
        <f>ROW()</f>
        <v>4957</v>
      </c>
      <c r="B4957" t="s">
        <v>1855</v>
      </c>
      <c r="C4957" t="s">
        <v>65</v>
      </c>
    </row>
    <row r="4958" spans="1:3" x14ac:dyDescent="0.25">
      <c r="A4958">
        <f>ROW()</f>
        <v>4958</v>
      </c>
      <c r="B4958" t="s">
        <v>1856</v>
      </c>
      <c r="C4958" t="s">
        <v>64</v>
      </c>
    </row>
    <row r="4959" spans="1:3" x14ac:dyDescent="0.25">
      <c r="A4959">
        <f>ROW()</f>
        <v>4959</v>
      </c>
      <c r="B4959" t="s">
        <v>1857</v>
      </c>
      <c r="C4959" t="s">
        <v>65</v>
      </c>
    </row>
    <row r="4960" spans="1:3" x14ac:dyDescent="0.25">
      <c r="A4960">
        <f>ROW()</f>
        <v>4960</v>
      </c>
      <c r="B4960" t="s">
        <v>1858</v>
      </c>
      <c r="C4960" t="s">
        <v>56</v>
      </c>
    </row>
    <row r="4961" spans="1:3" x14ac:dyDescent="0.25">
      <c r="A4961">
        <f>ROW()</f>
        <v>4961</v>
      </c>
      <c r="B4961" t="s">
        <v>1896</v>
      </c>
      <c r="C4961" t="s">
        <v>65</v>
      </c>
    </row>
    <row r="4962" spans="1:3" x14ac:dyDescent="0.25">
      <c r="A4962">
        <f>ROW()</f>
        <v>4962</v>
      </c>
      <c r="B4962" t="s">
        <v>1859</v>
      </c>
      <c r="C4962" t="s">
        <v>63</v>
      </c>
    </row>
    <row r="4963" spans="1:3" x14ac:dyDescent="0.25">
      <c r="A4963">
        <f>ROW()</f>
        <v>4963</v>
      </c>
      <c r="B4963" t="s">
        <v>1860</v>
      </c>
      <c r="C4963" t="s">
        <v>73</v>
      </c>
    </row>
    <row r="4964" spans="1:3" x14ac:dyDescent="0.25">
      <c r="A4964">
        <f>ROW()</f>
        <v>4964</v>
      </c>
      <c r="B4964" t="s">
        <v>1861</v>
      </c>
      <c r="C4964" t="s">
        <v>77</v>
      </c>
    </row>
    <row r="4965" spans="1:3" x14ac:dyDescent="0.25">
      <c r="A4965">
        <f>ROW()</f>
        <v>4965</v>
      </c>
      <c r="B4965" t="s">
        <v>1862</v>
      </c>
      <c r="C4965" t="s">
        <v>56</v>
      </c>
    </row>
    <row r="4966" spans="1:3" x14ac:dyDescent="0.25">
      <c r="A4966">
        <f>ROW()</f>
        <v>4966</v>
      </c>
      <c r="B4966" t="s">
        <v>1863</v>
      </c>
      <c r="C4966" t="s">
        <v>91</v>
      </c>
    </row>
    <row r="4967" spans="1:3" x14ac:dyDescent="0.25">
      <c r="A4967">
        <f>ROW()</f>
        <v>4967</v>
      </c>
      <c r="B4967" t="s">
        <v>1864</v>
      </c>
      <c r="C4967" t="s">
        <v>317</v>
      </c>
    </row>
    <row r="4968" spans="1:3" x14ac:dyDescent="0.25">
      <c r="A4968">
        <f>ROW()</f>
        <v>4968</v>
      </c>
      <c r="B4968" t="s">
        <v>1865</v>
      </c>
      <c r="C4968" t="s">
        <v>67</v>
      </c>
    </row>
    <row r="4969" spans="1:3" x14ac:dyDescent="0.25">
      <c r="A4969">
        <f>ROW()</f>
        <v>4969</v>
      </c>
      <c r="B4969" t="s">
        <v>1866</v>
      </c>
      <c r="C4969" t="s">
        <v>70</v>
      </c>
    </row>
    <row r="4970" spans="1:3" x14ac:dyDescent="0.25">
      <c r="A4970">
        <f>ROW()</f>
        <v>4970</v>
      </c>
      <c r="B4970" t="s">
        <v>1867</v>
      </c>
      <c r="C4970" t="s">
        <v>63</v>
      </c>
    </row>
    <row r="4971" spans="1:3" x14ac:dyDescent="0.25">
      <c r="A4971">
        <f>ROW()</f>
        <v>4971</v>
      </c>
      <c r="B4971" t="s">
        <v>1868</v>
      </c>
      <c r="C4971" t="s">
        <v>71</v>
      </c>
    </row>
    <row r="4972" spans="1:3" x14ac:dyDescent="0.25">
      <c r="A4972">
        <f>ROW()</f>
        <v>4972</v>
      </c>
      <c r="B4972" t="s">
        <v>1869</v>
      </c>
      <c r="C4972" t="s">
        <v>71</v>
      </c>
    </row>
    <row r="4973" spans="1:3" x14ac:dyDescent="0.25">
      <c r="A4973">
        <f>ROW()</f>
        <v>4973</v>
      </c>
      <c r="B4973" t="s">
        <v>1870</v>
      </c>
      <c r="C4973" t="s">
        <v>71</v>
      </c>
    </row>
    <row r="4974" spans="1:3" x14ac:dyDescent="0.25">
      <c r="A4974">
        <f>ROW()</f>
        <v>4974</v>
      </c>
      <c r="B4974" t="s">
        <v>1871</v>
      </c>
      <c r="C4974" t="s">
        <v>56</v>
      </c>
    </row>
    <row r="4975" spans="1:3" x14ac:dyDescent="0.25">
      <c r="A4975">
        <f>ROW()</f>
        <v>4975</v>
      </c>
      <c r="B4975" t="s">
        <v>1872</v>
      </c>
      <c r="C4975" t="s">
        <v>318</v>
      </c>
    </row>
    <row r="4976" spans="1:3" x14ac:dyDescent="0.25">
      <c r="A4976">
        <f>ROW()</f>
        <v>4976</v>
      </c>
      <c r="B4976" t="s">
        <v>1873</v>
      </c>
      <c r="C4976" t="s">
        <v>63</v>
      </c>
    </row>
    <row r="4977" spans="1:3" x14ac:dyDescent="0.25">
      <c r="A4977">
        <f>ROW()</f>
        <v>4977</v>
      </c>
      <c r="B4977" t="s">
        <v>1874</v>
      </c>
      <c r="C4977" t="s">
        <v>73</v>
      </c>
    </row>
    <row r="4978" spans="1:3" x14ac:dyDescent="0.25">
      <c r="A4978">
        <f>ROW()</f>
        <v>4978</v>
      </c>
      <c r="B4978" t="s">
        <v>1875</v>
      </c>
      <c r="C4978" t="s">
        <v>261</v>
      </c>
    </row>
    <row r="4979" spans="1:3" x14ac:dyDescent="0.25">
      <c r="A4979">
        <f>ROW()</f>
        <v>4979</v>
      </c>
      <c r="B4979" t="s">
        <v>1876</v>
      </c>
      <c r="C4979" t="s">
        <v>68</v>
      </c>
    </row>
    <row r="4980" spans="1:3" x14ac:dyDescent="0.25">
      <c r="A4980">
        <f>ROW()</f>
        <v>4980</v>
      </c>
      <c r="B4980" t="s">
        <v>1878</v>
      </c>
      <c r="C4980" t="s">
        <v>105</v>
      </c>
    </row>
    <row r="4981" spans="1:3" x14ac:dyDescent="0.25">
      <c r="A4981">
        <f>ROW()</f>
        <v>4981</v>
      </c>
      <c r="B4981" t="s">
        <v>1879</v>
      </c>
      <c r="C4981" t="s">
        <v>133</v>
      </c>
    </row>
    <row r="4982" spans="1:3" x14ac:dyDescent="0.25">
      <c r="A4982">
        <f>ROW()</f>
        <v>4982</v>
      </c>
      <c r="B4982" t="s">
        <v>1877</v>
      </c>
      <c r="C4982" t="s">
        <v>146</v>
      </c>
    </row>
    <row r="4983" spans="1:3" x14ac:dyDescent="0.25">
      <c r="A4983">
        <f>ROW()</f>
        <v>4983</v>
      </c>
      <c r="B4983" t="s">
        <v>1880</v>
      </c>
      <c r="C4983" t="s">
        <v>149</v>
      </c>
    </row>
    <row r="4984" spans="1:3" x14ac:dyDescent="0.25">
      <c r="A4984">
        <f>ROW()</f>
        <v>4984</v>
      </c>
      <c r="B4984" t="s">
        <v>1881</v>
      </c>
      <c r="C4984" t="s">
        <v>65</v>
      </c>
    </row>
    <row r="4985" spans="1:3" x14ac:dyDescent="0.25">
      <c r="A4985">
        <f>ROW()</f>
        <v>4985</v>
      </c>
      <c r="B4985" t="s">
        <v>1882</v>
      </c>
      <c r="C4985" t="s">
        <v>319</v>
      </c>
    </row>
    <row r="4986" spans="1:3" x14ac:dyDescent="0.25">
      <c r="A4986">
        <f>ROW()</f>
        <v>4986</v>
      </c>
      <c r="B4986" t="s">
        <v>1893</v>
      </c>
      <c r="C4986" t="s">
        <v>63</v>
      </c>
    </row>
    <row r="4987" spans="1:3" x14ac:dyDescent="0.25">
      <c r="A4987">
        <f>ROW()</f>
        <v>4987</v>
      </c>
      <c r="B4987" t="s">
        <v>1898</v>
      </c>
      <c r="C4987" t="s">
        <v>268</v>
      </c>
    </row>
    <row r="4988" spans="1:3" x14ac:dyDescent="0.25">
      <c r="A4988">
        <f>ROW()</f>
        <v>4988</v>
      </c>
      <c r="B4988" t="s">
        <v>1897</v>
      </c>
      <c r="C4988" t="s">
        <v>210</v>
      </c>
    </row>
    <row r="4989" spans="1:3" x14ac:dyDescent="0.25">
      <c r="A4989">
        <f>ROW()</f>
        <v>4989</v>
      </c>
      <c r="B4989" t="s">
        <v>1883</v>
      </c>
      <c r="C4989" t="s">
        <v>111</v>
      </c>
    </row>
    <row r="4990" spans="1:3" x14ac:dyDescent="0.25">
      <c r="A4990">
        <f>ROW()</f>
        <v>4990</v>
      </c>
      <c r="B4990" t="s">
        <v>1884</v>
      </c>
      <c r="C4990" t="s">
        <v>63</v>
      </c>
    </row>
    <row r="4991" spans="1:3" x14ac:dyDescent="0.25">
      <c r="A4991">
        <f>ROW()</f>
        <v>4991</v>
      </c>
      <c r="B4991" t="s">
        <v>1885</v>
      </c>
      <c r="C4991" t="s">
        <v>63</v>
      </c>
    </row>
    <row r="4992" spans="1:3" x14ac:dyDescent="0.25">
      <c r="A4992">
        <f>ROW()</f>
        <v>4992</v>
      </c>
      <c r="B4992" t="s">
        <v>1886</v>
      </c>
      <c r="C4992" t="s">
        <v>80</v>
      </c>
    </row>
    <row r="4993" spans="1:3" x14ac:dyDescent="0.25">
      <c r="A4993">
        <f>ROW()</f>
        <v>4993</v>
      </c>
      <c r="B4993" t="s">
        <v>1888</v>
      </c>
      <c r="C4993" t="s">
        <v>56</v>
      </c>
    </row>
    <row r="4994" spans="1:3" x14ac:dyDescent="0.25">
      <c r="A4994">
        <f>ROW()</f>
        <v>4994</v>
      </c>
      <c r="B4994" t="s">
        <v>1889</v>
      </c>
      <c r="C4994" t="s">
        <v>67</v>
      </c>
    </row>
    <row r="4995" spans="1:3" x14ac:dyDescent="0.25">
      <c r="A4995">
        <f>ROW()</f>
        <v>4995</v>
      </c>
      <c r="B4995" t="s">
        <v>1890</v>
      </c>
      <c r="C4995" t="s">
        <v>56</v>
      </c>
    </row>
    <row r="4996" spans="1:3" x14ac:dyDescent="0.25">
      <c r="A4996">
        <f>ROW()</f>
        <v>4996</v>
      </c>
      <c r="B4996" t="s">
        <v>1891</v>
      </c>
      <c r="C4996" t="s">
        <v>67</v>
      </c>
    </row>
    <row r="4997" spans="1:3" x14ac:dyDescent="0.25">
      <c r="A4997">
        <f>ROW()</f>
        <v>4997</v>
      </c>
      <c r="B4997" t="s">
        <v>1892</v>
      </c>
      <c r="C4997" t="s">
        <v>74</v>
      </c>
    </row>
    <row r="4998" spans="1:3" x14ac:dyDescent="0.25">
      <c r="A4998">
        <f>ROW()</f>
        <v>4998</v>
      </c>
      <c r="B4998" t="s">
        <v>1894</v>
      </c>
      <c r="C4998" t="s">
        <v>105</v>
      </c>
    </row>
    <row r="4999" spans="1:3" x14ac:dyDescent="0.25">
      <c r="A4999">
        <f>ROW()</f>
        <v>4999</v>
      </c>
      <c r="B4999" t="s">
        <v>1895</v>
      </c>
      <c r="C4999" t="s">
        <v>184</v>
      </c>
    </row>
    <row r="5000" spans="1:3" x14ac:dyDescent="0.25">
      <c r="A5000">
        <f>ROW()</f>
        <v>5000</v>
      </c>
      <c r="B5000" t="s">
        <v>1901</v>
      </c>
      <c r="C5000" t="s">
        <v>56</v>
      </c>
    </row>
    <row r="5001" spans="1:3" x14ac:dyDescent="0.25">
      <c r="A5001">
        <f>ROW()</f>
        <v>5001</v>
      </c>
      <c r="B5001" t="s">
        <v>1806</v>
      </c>
      <c r="C5001" t="s">
        <v>105</v>
      </c>
    </row>
    <row r="5002" spans="1:3" x14ac:dyDescent="0.25">
      <c r="A5002">
        <f>ROW()</f>
        <v>5002</v>
      </c>
      <c r="B5002" t="s">
        <v>2</v>
      </c>
      <c r="C5002" t="s">
        <v>2</v>
      </c>
    </row>
    <row r="5003" spans="1:3" x14ac:dyDescent="0.25">
      <c r="A5003">
        <f>ROW()</f>
        <v>5003</v>
      </c>
      <c r="B5003" t="s">
        <v>2</v>
      </c>
      <c r="C5003" t="s">
        <v>2</v>
      </c>
    </row>
    <row r="5004" spans="1:3" x14ac:dyDescent="0.25">
      <c r="A5004">
        <f>ROW()</f>
        <v>5004</v>
      </c>
      <c r="B5004" t="s">
        <v>3635</v>
      </c>
      <c r="C5004" t="s">
        <v>2</v>
      </c>
    </row>
    <row r="5005" spans="1:3" x14ac:dyDescent="0.25">
      <c r="A5005">
        <f>ROW()</f>
        <v>5005</v>
      </c>
      <c r="B5005" t="s">
        <v>52</v>
      </c>
      <c r="C5005" t="s">
        <v>2</v>
      </c>
    </row>
    <row r="5006" spans="1:3" x14ac:dyDescent="0.25">
      <c r="A5006">
        <f>ROW()</f>
        <v>5006</v>
      </c>
      <c r="B5006" t="s">
        <v>1843</v>
      </c>
      <c r="C5006" t="s">
        <v>3536</v>
      </c>
    </row>
    <row r="5007" spans="1:3" x14ac:dyDescent="0.25">
      <c r="A5007">
        <f>ROW()</f>
        <v>5007</v>
      </c>
      <c r="B5007" t="s">
        <v>1844</v>
      </c>
      <c r="C5007" t="s">
        <v>55</v>
      </c>
    </row>
    <row r="5008" spans="1:3" x14ac:dyDescent="0.25">
      <c r="A5008">
        <f>ROW()</f>
        <v>5008</v>
      </c>
      <c r="B5008" t="s">
        <v>1845</v>
      </c>
      <c r="C5008" t="s">
        <v>67</v>
      </c>
    </row>
    <row r="5009" spans="1:3" x14ac:dyDescent="0.25">
      <c r="A5009">
        <f>ROW()</f>
        <v>5009</v>
      </c>
      <c r="B5009" t="s">
        <v>1846</v>
      </c>
      <c r="C5009" t="s">
        <v>487</v>
      </c>
    </row>
    <row r="5010" spans="1:3" x14ac:dyDescent="0.25">
      <c r="A5010">
        <f>ROW()</f>
        <v>5010</v>
      </c>
      <c r="B5010" t="s">
        <v>1847</v>
      </c>
      <c r="C5010" t="s">
        <v>3537</v>
      </c>
    </row>
    <row r="5011" spans="1:3" x14ac:dyDescent="0.25">
      <c r="A5011">
        <f>ROW()</f>
        <v>5011</v>
      </c>
      <c r="B5011" t="s">
        <v>1848</v>
      </c>
      <c r="C5011" t="s">
        <v>59</v>
      </c>
    </row>
    <row r="5012" spans="1:3" x14ac:dyDescent="0.25">
      <c r="A5012">
        <f>ROW()</f>
        <v>5012</v>
      </c>
      <c r="B5012" t="s">
        <v>1849</v>
      </c>
      <c r="C5012" t="s">
        <v>101</v>
      </c>
    </row>
    <row r="5013" spans="1:3" x14ac:dyDescent="0.25">
      <c r="A5013">
        <f>ROW()</f>
        <v>5013</v>
      </c>
      <c r="B5013" t="s">
        <v>1850</v>
      </c>
      <c r="C5013" t="s">
        <v>155</v>
      </c>
    </row>
    <row r="5014" spans="1:3" x14ac:dyDescent="0.25">
      <c r="A5014">
        <f>ROW()</f>
        <v>5014</v>
      </c>
      <c r="B5014" t="s">
        <v>1851</v>
      </c>
      <c r="C5014" t="s">
        <v>56</v>
      </c>
    </row>
    <row r="5015" spans="1:3" x14ac:dyDescent="0.25">
      <c r="A5015">
        <f>ROW()</f>
        <v>5015</v>
      </c>
      <c r="B5015" t="s">
        <v>1852</v>
      </c>
      <c r="C5015" t="s">
        <v>56</v>
      </c>
    </row>
    <row r="5016" spans="1:3" x14ac:dyDescent="0.25">
      <c r="A5016">
        <f>ROW()</f>
        <v>5016</v>
      </c>
      <c r="B5016" t="s">
        <v>1853</v>
      </c>
      <c r="C5016" t="s">
        <v>56</v>
      </c>
    </row>
    <row r="5017" spans="1:3" x14ac:dyDescent="0.25">
      <c r="A5017">
        <f>ROW()</f>
        <v>5017</v>
      </c>
      <c r="B5017" t="s">
        <v>1854</v>
      </c>
      <c r="C5017" t="s">
        <v>3538</v>
      </c>
    </row>
    <row r="5018" spans="1:3" x14ac:dyDescent="0.25">
      <c r="A5018">
        <f>ROW()</f>
        <v>5018</v>
      </c>
      <c r="B5018" t="s">
        <v>1856</v>
      </c>
      <c r="C5018" t="s">
        <v>64</v>
      </c>
    </row>
    <row r="5019" spans="1:3" x14ac:dyDescent="0.25">
      <c r="A5019">
        <f>ROW()</f>
        <v>5019</v>
      </c>
      <c r="B5019" t="s">
        <v>1857</v>
      </c>
      <c r="C5019" t="s">
        <v>65</v>
      </c>
    </row>
    <row r="5020" spans="1:3" x14ac:dyDescent="0.25">
      <c r="A5020">
        <f>ROW()</f>
        <v>5020</v>
      </c>
      <c r="B5020" t="s">
        <v>1858</v>
      </c>
      <c r="C5020" t="s">
        <v>56</v>
      </c>
    </row>
    <row r="5021" spans="1:3" x14ac:dyDescent="0.25">
      <c r="A5021">
        <f>ROW()</f>
        <v>5021</v>
      </c>
      <c r="B5021" t="s">
        <v>1859</v>
      </c>
      <c r="C5021" t="s">
        <v>63</v>
      </c>
    </row>
    <row r="5022" spans="1:3" x14ac:dyDescent="0.25">
      <c r="A5022">
        <f>ROW()</f>
        <v>5022</v>
      </c>
      <c r="B5022" t="s">
        <v>1860</v>
      </c>
      <c r="C5022" t="s">
        <v>188</v>
      </c>
    </row>
    <row r="5023" spans="1:3" x14ac:dyDescent="0.25">
      <c r="A5023">
        <f>ROW()</f>
        <v>5023</v>
      </c>
      <c r="B5023" t="s">
        <v>1872</v>
      </c>
      <c r="C5023" t="s">
        <v>72</v>
      </c>
    </row>
    <row r="5024" spans="1:3" x14ac:dyDescent="0.25">
      <c r="A5024">
        <f>ROW()</f>
        <v>5024</v>
      </c>
      <c r="B5024" t="s">
        <v>1861</v>
      </c>
      <c r="C5024" t="s">
        <v>56</v>
      </c>
    </row>
    <row r="5025" spans="1:3" x14ac:dyDescent="0.25">
      <c r="A5025">
        <f>ROW()</f>
        <v>5025</v>
      </c>
      <c r="B5025" t="s">
        <v>1862</v>
      </c>
      <c r="C5025" t="s">
        <v>56</v>
      </c>
    </row>
    <row r="5026" spans="1:3" x14ac:dyDescent="0.25">
      <c r="A5026">
        <f>ROW()</f>
        <v>5026</v>
      </c>
      <c r="B5026" t="s">
        <v>1863</v>
      </c>
      <c r="C5026" t="s">
        <v>148</v>
      </c>
    </row>
    <row r="5027" spans="1:3" x14ac:dyDescent="0.25">
      <c r="A5027">
        <f>ROW()</f>
        <v>5027</v>
      </c>
      <c r="B5027" t="s">
        <v>1864</v>
      </c>
      <c r="C5027" t="s">
        <v>3539</v>
      </c>
    </row>
    <row r="5028" spans="1:3" x14ac:dyDescent="0.25">
      <c r="A5028">
        <f>ROW()</f>
        <v>5028</v>
      </c>
      <c r="B5028" t="s">
        <v>1865</v>
      </c>
      <c r="C5028" t="s">
        <v>84</v>
      </c>
    </row>
    <row r="5029" spans="1:3" x14ac:dyDescent="0.25">
      <c r="A5029">
        <f>ROW()</f>
        <v>5029</v>
      </c>
      <c r="B5029" t="s">
        <v>1866</v>
      </c>
      <c r="C5029" t="s">
        <v>70</v>
      </c>
    </row>
    <row r="5030" spans="1:3" x14ac:dyDescent="0.25">
      <c r="A5030">
        <f>ROW()</f>
        <v>5030</v>
      </c>
      <c r="B5030" t="s">
        <v>1867</v>
      </c>
      <c r="C5030" t="s">
        <v>105</v>
      </c>
    </row>
    <row r="5031" spans="1:3" x14ac:dyDescent="0.25">
      <c r="A5031">
        <f>ROW()</f>
        <v>5031</v>
      </c>
      <c r="B5031" t="s">
        <v>1868</v>
      </c>
      <c r="C5031" t="s">
        <v>157</v>
      </c>
    </row>
    <row r="5032" spans="1:3" x14ac:dyDescent="0.25">
      <c r="A5032">
        <f>ROW()</f>
        <v>5032</v>
      </c>
      <c r="B5032" t="s">
        <v>1871</v>
      </c>
      <c r="C5032" t="s">
        <v>84</v>
      </c>
    </row>
    <row r="5033" spans="1:3" x14ac:dyDescent="0.25">
      <c r="A5033">
        <f>ROW()</f>
        <v>5033</v>
      </c>
      <c r="B5033" t="s">
        <v>1873</v>
      </c>
      <c r="C5033" t="s">
        <v>56</v>
      </c>
    </row>
    <row r="5034" spans="1:3" x14ac:dyDescent="0.25">
      <c r="A5034">
        <f>ROW()</f>
        <v>5034</v>
      </c>
      <c r="B5034" t="s">
        <v>1874</v>
      </c>
      <c r="C5034" t="s">
        <v>73</v>
      </c>
    </row>
    <row r="5035" spans="1:3" x14ac:dyDescent="0.25">
      <c r="A5035">
        <f>ROW()</f>
        <v>5035</v>
      </c>
      <c r="B5035" t="s">
        <v>1875</v>
      </c>
      <c r="C5035" t="s">
        <v>77</v>
      </c>
    </row>
    <row r="5036" spans="1:3" x14ac:dyDescent="0.25">
      <c r="A5036">
        <f>ROW()</f>
        <v>5036</v>
      </c>
      <c r="B5036" t="s">
        <v>1876</v>
      </c>
      <c r="C5036" t="s">
        <v>158</v>
      </c>
    </row>
    <row r="5037" spans="1:3" x14ac:dyDescent="0.25">
      <c r="A5037">
        <f>ROW()</f>
        <v>5037</v>
      </c>
      <c r="B5037" t="s">
        <v>1903</v>
      </c>
      <c r="C5037" t="s">
        <v>170</v>
      </c>
    </row>
    <row r="5038" spans="1:3" x14ac:dyDescent="0.25">
      <c r="A5038">
        <f>ROW()</f>
        <v>5038</v>
      </c>
      <c r="B5038" t="s">
        <v>1877</v>
      </c>
      <c r="C5038" t="s">
        <v>106</v>
      </c>
    </row>
    <row r="5039" spans="1:3" x14ac:dyDescent="0.25">
      <c r="A5039">
        <f>ROW()</f>
        <v>5039</v>
      </c>
      <c r="B5039" t="s">
        <v>1878</v>
      </c>
      <c r="C5039" t="s">
        <v>56</v>
      </c>
    </row>
    <row r="5040" spans="1:3" x14ac:dyDescent="0.25">
      <c r="A5040">
        <f>ROW()</f>
        <v>5040</v>
      </c>
      <c r="B5040" t="s">
        <v>1879</v>
      </c>
      <c r="C5040" t="s">
        <v>77</v>
      </c>
    </row>
    <row r="5041" spans="1:3" x14ac:dyDescent="0.25">
      <c r="A5041">
        <f>ROW()</f>
        <v>5041</v>
      </c>
      <c r="B5041" t="s">
        <v>1880</v>
      </c>
      <c r="C5041" t="s">
        <v>149</v>
      </c>
    </row>
    <row r="5042" spans="1:3" x14ac:dyDescent="0.25">
      <c r="A5042">
        <f>ROW()</f>
        <v>5042</v>
      </c>
      <c r="B5042" t="s">
        <v>1882</v>
      </c>
      <c r="C5042" t="s">
        <v>491</v>
      </c>
    </row>
    <row r="5043" spans="1:3" x14ac:dyDescent="0.25">
      <c r="A5043">
        <f>ROW()</f>
        <v>5043</v>
      </c>
      <c r="B5043" t="s">
        <v>1893</v>
      </c>
      <c r="C5043" t="s">
        <v>240</v>
      </c>
    </row>
    <row r="5044" spans="1:3" x14ac:dyDescent="0.25">
      <c r="A5044">
        <f>ROW()</f>
        <v>5044</v>
      </c>
      <c r="B5044" t="s">
        <v>1883</v>
      </c>
      <c r="C5044" t="s">
        <v>159</v>
      </c>
    </row>
    <row r="5045" spans="1:3" x14ac:dyDescent="0.25">
      <c r="A5045">
        <f>ROW()</f>
        <v>5045</v>
      </c>
      <c r="B5045" t="s">
        <v>1927</v>
      </c>
      <c r="C5045" t="s">
        <v>107</v>
      </c>
    </row>
    <row r="5046" spans="1:3" x14ac:dyDescent="0.25">
      <c r="A5046">
        <f>ROW()</f>
        <v>5046</v>
      </c>
      <c r="B5046" t="s">
        <v>1884</v>
      </c>
      <c r="C5046" t="s">
        <v>77</v>
      </c>
    </row>
    <row r="5047" spans="1:3" x14ac:dyDescent="0.25">
      <c r="A5047">
        <f>ROW()</f>
        <v>5047</v>
      </c>
      <c r="B5047" t="s">
        <v>1888</v>
      </c>
      <c r="C5047" t="s">
        <v>63</v>
      </c>
    </row>
    <row r="5048" spans="1:3" x14ac:dyDescent="0.25">
      <c r="A5048">
        <f>ROW()</f>
        <v>5048</v>
      </c>
      <c r="B5048" t="s">
        <v>1889</v>
      </c>
      <c r="C5048" t="s">
        <v>63</v>
      </c>
    </row>
    <row r="5049" spans="1:3" x14ac:dyDescent="0.25">
      <c r="A5049">
        <f>ROW()</f>
        <v>5049</v>
      </c>
      <c r="B5049" t="s">
        <v>1890</v>
      </c>
      <c r="C5049" t="s">
        <v>56</v>
      </c>
    </row>
    <row r="5050" spans="1:3" x14ac:dyDescent="0.25">
      <c r="A5050">
        <f>ROW()</f>
        <v>5050</v>
      </c>
      <c r="B5050" t="s">
        <v>1891</v>
      </c>
      <c r="C5050" t="s">
        <v>63</v>
      </c>
    </row>
    <row r="5051" spans="1:3" x14ac:dyDescent="0.25">
      <c r="A5051">
        <f>ROW()</f>
        <v>5051</v>
      </c>
      <c r="B5051" t="s">
        <v>1892</v>
      </c>
      <c r="C5051" t="s">
        <v>63</v>
      </c>
    </row>
    <row r="5052" spans="1:3" x14ac:dyDescent="0.25">
      <c r="A5052">
        <f>ROW()</f>
        <v>5052</v>
      </c>
      <c r="B5052" t="s">
        <v>1928</v>
      </c>
      <c r="C5052" t="s">
        <v>270</v>
      </c>
    </row>
    <row r="5053" spans="1:3" x14ac:dyDescent="0.25">
      <c r="A5053">
        <f>ROW()</f>
        <v>5053</v>
      </c>
      <c r="B5053" t="s">
        <v>1902</v>
      </c>
      <c r="C5053" t="s">
        <v>134</v>
      </c>
    </row>
    <row r="5054" spans="1:3" x14ac:dyDescent="0.25">
      <c r="A5054">
        <f>ROW()</f>
        <v>5054</v>
      </c>
      <c r="B5054" t="s">
        <v>1933</v>
      </c>
      <c r="C5054" t="s">
        <v>56</v>
      </c>
    </row>
    <row r="5055" spans="1:3" x14ac:dyDescent="0.25">
      <c r="A5055">
        <f>ROW()</f>
        <v>5055</v>
      </c>
      <c r="B5055" t="s">
        <v>1903</v>
      </c>
      <c r="C5055" t="s">
        <v>170</v>
      </c>
    </row>
    <row r="5056" spans="1:3" x14ac:dyDescent="0.25">
      <c r="A5056">
        <f>ROW()</f>
        <v>5056</v>
      </c>
      <c r="B5056" t="s">
        <v>1936</v>
      </c>
      <c r="C5056" t="s">
        <v>55</v>
      </c>
    </row>
    <row r="5057" spans="1:3" x14ac:dyDescent="0.25">
      <c r="A5057">
        <f>ROW()</f>
        <v>5057</v>
      </c>
      <c r="B5057" t="s">
        <v>1937</v>
      </c>
      <c r="C5057" t="s">
        <v>563</v>
      </c>
    </row>
    <row r="5058" spans="1:3" x14ac:dyDescent="0.25">
      <c r="A5058">
        <f>ROW()</f>
        <v>5058</v>
      </c>
      <c r="B5058" t="s">
        <v>1895</v>
      </c>
      <c r="C5058" t="s">
        <v>184</v>
      </c>
    </row>
    <row r="5059" spans="1:3" x14ac:dyDescent="0.25">
      <c r="A5059">
        <f>ROW()</f>
        <v>5059</v>
      </c>
      <c r="B5059" t="s">
        <v>1806</v>
      </c>
      <c r="C5059" t="s">
        <v>105</v>
      </c>
    </row>
    <row r="5060" spans="1:3" x14ac:dyDescent="0.25">
      <c r="A5060">
        <f>ROW()</f>
        <v>5060</v>
      </c>
      <c r="B5060" t="s">
        <v>2</v>
      </c>
      <c r="C5060" t="s">
        <v>2</v>
      </c>
    </row>
    <row r="5061" spans="1:3" x14ac:dyDescent="0.25">
      <c r="A5061">
        <f>ROW()</f>
        <v>5061</v>
      </c>
      <c r="B5061" t="s">
        <v>2</v>
      </c>
      <c r="C5061" t="s">
        <v>2</v>
      </c>
    </row>
    <row r="5062" spans="1:3" x14ac:dyDescent="0.25">
      <c r="A5062">
        <f>ROW()</f>
        <v>5062</v>
      </c>
      <c r="B5062" t="s">
        <v>2</v>
      </c>
      <c r="C5062" t="s">
        <v>2</v>
      </c>
    </row>
    <row r="5063" spans="1:3" x14ac:dyDescent="0.25">
      <c r="A5063">
        <f>ROW()</f>
        <v>5063</v>
      </c>
      <c r="B5063" t="s">
        <v>474</v>
      </c>
      <c r="C5063" t="s">
        <v>2</v>
      </c>
    </row>
    <row r="5064" spans="1:3" x14ac:dyDescent="0.25">
      <c r="A5064">
        <f>ROW()</f>
        <v>5064</v>
      </c>
      <c r="B5064" t="s">
        <v>2</v>
      </c>
      <c r="C5064" t="s">
        <v>2</v>
      </c>
    </row>
    <row r="5065" spans="1:3" x14ac:dyDescent="0.25">
      <c r="A5065">
        <f>ROW()</f>
        <v>5065</v>
      </c>
      <c r="B5065" t="s">
        <v>3636</v>
      </c>
      <c r="C5065" t="s">
        <v>2</v>
      </c>
    </row>
    <row r="5066" spans="1:3" x14ac:dyDescent="0.25">
      <c r="A5066">
        <f>ROW()</f>
        <v>5066</v>
      </c>
      <c r="B5066" t="s">
        <v>52</v>
      </c>
      <c r="C5066" t="s">
        <v>2</v>
      </c>
    </row>
    <row r="5067" spans="1:3" x14ac:dyDescent="0.25">
      <c r="A5067">
        <f>ROW()</f>
        <v>5067</v>
      </c>
      <c r="B5067" t="s">
        <v>1843</v>
      </c>
      <c r="C5067" t="s">
        <v>475</v>
      </c>
    </row>
    <row r="5068" spans="1:3" x14ac:dyDescent="0.25">
      <c r="A5068">
        <f>ROW()</f>
        <v>5068</v>
      </c>
      <c r="B5068" t="s">
        <v>1844</v>
      </c>
      <c r="C5068" t="s">
        <v>55</v>
      </c>
    </row>
    <row r="5069" spans="1:3" x14ac:dyDescent="0.25">
      <c r="A5069">
        <f>ROW()</f>
        <v>5069</v>
      </c>
      <c r="B5069" t="s">
        <v>1845</v>
      </c>
      <c r="C5069" t="s">
        <v>66</v>
      </c>
    </row>
    <row r="5070" spans="1:3" x14ac:dyDescent="0.25">
      <c r="A5070">
        <f>ROW()</f>
        <v>5070</v>
      </c>
      <c r="B5070" t="s">
        <v>1846</v>
      </c>
      <c r="C5070" t="s">
        <v>476</v>
      </c>
    </row>
    <row r="5071" spans="1:3" x14ac:dyDescent="0.25">
      <c r="A5071">
        <f>ROW()</f>
        <v>5071</v>
      </c>
      <c r="B5071" t="s">
        <v>1847</v>
      </c>
      <c r="C5071" t="s">
        <v>477</v>
      </c>
    </row>
    <row r="5072" spans="1:3" x14ac:dyDescent="0.25">
      <c r="A5072">
        <f>ROW()</f>
        <v>5072</v>
      </c>
      <c r="B5072" t="s">
        <v>1850</v>
      </c>
      <c r="C5072" t="s">
        <v>155</v>
      </c>
    </row>
    <row r="5073" spans="1:3" x14ac:dyDescent="0.25">
      <c r="A5073">
        <f>ROW()</f>
        <v>5073</v>
      </c>
      <c r="B5073" t="s">
        <v>1851</v>
      </c>
      <c r="C5073" t="s">
        <v>56</v>
      </c>
    </row>
    <row r="5074" spans="1:3" x14ac:dyDescent="0.25">
      <c r="A5074">
        <f>ROW()</f>
        <v>5074</v>
      </c>
      <c r="B5074" t="s">
        <v>1852</v>
      </c>
      <c r="C5074" t="s">
        <v>56</v>
      </c>
    </row>
    <row r="5075" spans="1:3" x14ac:dyDescent="0.25">
      <c r="A5075">
        <f>ROW()</f>
        <v>5075</v>
      </c>
      <c r="B5075" t="s">
        <v>1853</v>
      </c>
      <c r="C5075" t="s">
        <v>56</v>
      </c>
    </row>
    <row r="5076" spans="1:3" x14ac:dyDescent="0.25">
      <c r="A5076">
        <f>ROW()</f>
        <v>5076</v>
      </c>
      <c r="B5076" t="s">
        <v>1854</v>
      </c>
      <c r="C5076" t="s">
        <v>390</v>
      </c>
    </row>
    <row r="5077" spans="1:3" x14ac:dyDescent="0.25">
      <c r="A5077">
        <f>ROW()</f>
        <v>5077</v>
      </c>
      <c r="B5077" t="s">
        <v>1857</v>
      </c>
      <c r="C5077" t="s">
        <v>65</v>
      </c>
    </row>
    <row r="5078" spans="1:3" x14ac:dyDescent="0.25">
      <c r="A5078">
        <f>ROW()</f>
        <v>5078</v>
      </c>
      <c r="B5078" t="s">
        <v>1858</v>
      </c>
      <c r="C5078" t="s">
        <v>56</v>
      </c>
    </row>
    <row r="5079" spans="1:3" x14ac:dyDescent="0.25">
      <c r="A5079">
        <f>ROW()</f>
        <v>5079</v>
      </c>
      <c r="B5079" t="s">
        <v>1896</v>
      </c>
      <c r="C5079" t="s">
        <v>65</v>
      </c>
    </row>
    <row r="5080" spans="1:3" x14ac:dyDescent="0.25">
      <c r="A5080">
        <f>ROW()</f>
        <v>5080</v>
      </c>
      <c r="B5080" t="s">
        <v>1859</v>
      </c>
      <c r="C5080" t="s">
        <v>63</v>
      </c>
    </row>
    <row r="5081" spans="1:3" x14ac:dyDescent="0.25">
      <c r="A5081">
        <f>ROW()</f>
        <v>5081</v>
      </c>
      <c r="B5081" t="s">
        <v>1860</v>
      </c>
      <c r="C5081" t="s">
        <v>139</v>
      </c>
    </row>
    <row r="5082" spans="1:3" x14ac:dyDescent="0.25">
      <c r="A5082">
        <f>ROW()</f>
        <v>5082</v>
      </c>
      <c r="B5082" t="s">
        <v>1861</v>
      </c>
      <c r="C5082" t="s">
        <v>107</v>
      </c>
    </row>
    <row r="5083" spans="1:3" x14ac:dyDescent="0.25">
      <c r="A5083">
        <f>ROW()</f>
        <v>5083</v>
      </c>
      <c r="B5083" t="s">
        <v>1862</v>
      </c>
      <c r="C5083" t="s">
        <v>56</v>
      </c>
    </row>
    <row r="5084" spans="1:3" x14ac:dyDescent="0.25">
      <c r="A5084">
        <f>ROW()</f>
        <v>5084</v>
      </c>
      <c r="B5084" t="s">
        <v>1863</v>
      </c>
      <c r="C5084" t="s">
        <v>83</v>
      </c>
    </row>
    <row r="5085" spans="1:3" x14ac:dyDescent="0.25">
      <c r="A5085">
        <f>ROW()</f>
        <v>5085</v>
      </c>
      <c r="B5085" t="s">
        <v>1864</v>
      </c>
      <c r="C5085" t="s">
        <v>473</v>
      </c>
    </row>
    <row r="5086" spans="1:3" x14ac:dyDescent="0.25">
      <c r="A5086">
        <f>ROW()</f>
        <v>5086</v>
      </c>
      <c r="B5086" t="s">
        <v>1865</v>
      </c>
      <c r="C5086" t="s">
        <v>84</v>
      </c>
    </row>
    <row r="5087" spans="1:3" x14ac:dyDescent="0.25">
      <c r="A5087">
        <f>ROW()</f>
        <v>5087</v>
      </c>
      <c r="B5087" t="s">
        <v>1866</v>
      </c>
      <c r="C5087" t="s">
        <v>70</v>
      </c>
    </row>
    <row r="5088" spans="1:3" x14ac:dyDescent="0.25">
      <c r="A5088">
        <f>ROW()</f>
        <v>5088</v>
      </c>
      <c r="B5088" t="s">
        <v>1867</v>
      </c>
      <c r="C5088" t="s">
        <v>63</v>
      </c>
    </row>
    <row r="5089" spans="1:3" x14ac:dyDescent="0.25">
      <c r="A5089">
        <f>ROW()</f>
        <v>5089</v>
      </c>
      <c r="B5089" t="s">
        <v>1868</v>
      </c>
      <c r="C5089" t="s">
        <v>157</v>
      </c>
    </row>
    <row r="5090" spans="1:3" x14ac:dyDescent="0.25">
      <c r="A5090">
        <f>ROW()</f>
        <v>5090</v>
      </c>
      <c r="B5090" t="s">
        <v>1869</v>
      </c>
      <c r="C5090" t="s">
        <v>157</v>
      </c>
    </row>
    <row r="5091" spans="1:3" x14ac:dyDescent="0.25">
      <c r="A5091">
        <f>ROW()</f>
        <v>5091</v>
      </c>
      <c r="B5091" t="s">
        <v>1871</v>
      </c>
      <c r="C5091" t="s">
        <v>56</v>
      </c>
    </row>
    <row r="5092" spans="1:3" x14ac:dyDescent="0.25">
      <c r="A5092">
        <f>ROW()</f>
        <v>5092</v>
      </c>
      <c r="B5092" t="s">
        <v>1872</v>
      </c>
      <c r="C5092" t="s">
        <v>318</v>
      </c>
    </row>
    <row r="5093" spans="1:3" x14ac:dyDescent="0.25">
      <c r="A5093">
        <f>ROW()</f>
        <v>5093</v>
      </c>
      <c r="B5093" t="s">
        <v>1873</v>
      </c>
      <c r="C5093" t="s">
        <v>55</v>
      </c>
    </row>
    <row r="5094" spans="1:3" x14ac:dyDescent="0.25">
      <c r="A5094">
        <f>ROW()</f>
        <v>5094</v>
      </c>
      <c r="B5094" t="s">
        <v>1874</v>
      </c>
      <c r="C5094" t="s">
        <v>73</v>
      </c>
    </row>
    <row r="5095" spans="1:3" x14ac:dyDescent="0.25">
      <c r="A5095">
        <f>ROW()</f>
        <v>5095</v>
      </c>
      <c r="B5095" t="s">
        <v>1875</v>
      </c>
      <c r="C5095" t="s">
        <v>227</v>
      </c>
    </row>
    <row r="5096" spans="1:3" x14ac:dyDescent="0.25">
      <c r="A5096">
        <f>ROW()</f>
        <v>5096</v>
      </c>
      <c r="B5096" t="s">
        <v>1876</v>
      </c>
      <c r="C5096" t="s">
        <v>269</v>
      </c>
    </row>
    <row r="5097" spans="1:3" x14ac:dyDescent="0.25">
      <c r="A5097">
        <f>ROW()</f>
        <v>5097</v>
      </c>
      <c r="B5097" t="s">
        <v>1877</v>
      </c>
      <c r="C5097" t="s">
        <v>158</v>
      </c>
    </row>
    <row r="5098" spans="1:3" x14ac:dyDescent="0.25">
      <c r="A5098">
        <f>ROW()</f>
        <v>5098</v>
      </c>
      <c r="B5098" t="s">
        <v>1878</v>
      </c>
      <c r="C5098" t="s">
        <v>105</v>
      </c>
    </row>
    <row r="5099" spans="1:3" x14ac:dyDescent="0.25">
      <c r="A5099">
        <f>ROW()</f>
        <v>5099</v>
      </c>
      <c r="B5099" t="s">
        <v>1879</v>
      </c>
      <c r="C5099" t="s">
        <v>93</v>
      </c>
    </row>
    <row r="5100" spans="1:3" x14ac:dyDescent="0.25">
      <c r="A5100">
        <f>ROW()</f>
        <v>5100</v>
      </c>
      <c r="B5100" t="s">
        <v>1880</v>
      </c>
      <c r="C5100" t="s">
        <v>149</v>
      </c>
    </row>
    <row r="5101" spans="1:3" x14ac:dyDescent="0.25">
      <c r="A5101">
        <f>ROW()</f>
        <v>5101</v>
      </c>
      <c r="B5101" t="s">
        <v>1882</v>
      </c>
      <c r="C5101" t="s">
        <v>227</v>
      </c>
    </row>
    <row r="5102" spans="1:3" x14ac:dyDescent="0.25">
      <c r="A5102">
        <f>ROW()</f>
        <v>5102</v>
      </c>
      <c r="B5102" t="s">
        <v>1893</v>
      </c>
      <c r="C5102" t="s">
        <v>63</v>
      </c>
    </row>
    <row r="5103" spans="1:3" x14ac:dyDescent="0.25">
      <c r="A5103">
        <f>ROW()</f>
        <v>5103</v>
      </c>
      <c r="B5103" t="s">
        <v>1898</v>
      </c>
      <c r="C5103" t="s">
        <v>148</v>
      </c>
    </row>
    <row r="5104" spans="1:3" x14ac:dyDescent="0.25">
      <c r="A5104">
        <f>ROW()</f>
        <v>5104</v>
      </c>
      <c r="B5104" t="s">
        <v>1883</v>
      </c>
      <c r="C5104" t="s">
        <v>79</v>
      </c>
    </row>
    <row r="5105" spans="1:3" x14ac:dyDescent="0.25">
      <c r="A5105">
        <f>ROW()</f>
        <v>5105</v>
      </c>
      <c r="B5105" t="s">
        <v>1884</v>
      </c>
      <c r="C5105" t="s">
        <v>63</v>
      </c>
    </row>
    <row r="5106" spans="1:3" x14ac:dyDescent="0.25">
      <c r="A5106">
        <f>ROW()</f>
        <v>5106</v>
      </c>
      <c r="B5106" t="s">
        <v>1885</v>
      </c>
      <c r="C5106" t="s">
        <v>63</v>
      </c>
    </row>
    <row r="5107" spans="1:3" x14ac:dyDescent="0.25">
      <c r="A5107">
        <f>ROW()</f>
        <v>5107</v>
      </c>
      <c r="B5107" t="s">
        <v>1886</v>
      </c>
      <c r="C5107" t="s">
        <v>63</v>
      </c>
    </row>
    <row r="5108" spans="1:3" x14ac:dyDescent="0.25">
      <c r="A5108">
        <f>ROW()</f>
        <v>5108</v>
      </c>
      <c r="B5108" t="s">
        <v>1887</v>
      </c>
      <c r="C5108" t="s">
        <v>63</v>
      </c>
    </row>
    <row r="5109" spans="1:3" x14ac:dyDescent="0.25">
      <c r="A5109">
        <f>ROW()</f>
        <v>5109</v>
      </c>
      <c r="B5109" t="s">
        <v>1931</v>
      </c>
      <c r="C5109" t="s">
        <v>77</v>
      </c>
    </row>
    <row r="5110" spans="1:3" x14ac:dyDescent="0.25">
      <c r="A5110">
        <f>ROW()</f>
        <v>5110</v>
      </c>
      <c r="B5110" t="s">
        <v>1888</v>
      </c>
      <c r="C5110" t="s">
        <v>83</v>
      </c>
    </row>
    <row r="5111" spans="1:3" x14ac:dyDescent="0.25">
      <c r="A5111">
        <f>ROW()</f>
        <v>5111</v>
      </c>
      <c r="B5111" t="s">
        <v>1889</v>
      </c>
      <c r="C5111" t="s">
        <v>228</v>
      </c>
    </row>
    <row r="5112" spans="1:3" x14ac:dyDescent="0.25">
      <c r="A5112">
        <f>ROW()</f>
        <v>5112</v>
      </c>
      <c r="B5112" t="s">
        <v>1890</v>
      </c>
      <c r="C5112" t="s">
        <v>83</v>
      </c>
    </row>
    <row r="5113" spans="1:3" x14ac:dyDescent="0.25">
      <c r="A5113">
        <f>ROW()</f>
        <v>5113</v>
      </c>
      <c r="B5113" t="s">
        <v>1891</v>
      </c>
      <c r="C5113" t="s">
        <v>228</v>
      </c>
    </row>
    <row r="5114" spans="1:3" x14ac:dyDescent="0.25">
      <c r="A5114">
        <f>ROW()</f>
        <v>5114</v>
      </c>
      <c r="B5114" t="s">
        <v>1892</v>
      </c>
      <c r="C5114" t="s">
        <v>83</v>
      </c>
    </row>
    <row r="5115" spans="1:3" x14ac:dyDescent="0.25">
      <c r="A5115">
        <f>ROW()</f>
        <v>5115</v>
      </c>
      <c r="B5115" t="s">
        <v>1897</v>
      </c>
      <c r="C5115" t="s">
        <v>188</v>
      </c>
    </row>
    <row r="5116" spans="1:3" x14ac:dyDescent="0.25">
      <c r="A5116">
        <f>ROW()</f>
        <v>5116</v>
      </c>
      <c r="B5116" t="s">
        <v>1927</v>
      </c>
      <c r="C5116" t="s">
        <v>106</v>
      </c>
    </row>
    <row r="5117" spans="1:3" x14ac:dyDescent="0.25">
      <c r="A5117">
        <f>ROW()</f>
        <v>5117</v>
      </c>
      <c r="B5117" t="s">
        <v>1894</v>
      </c>
      <c r="C5117" t="s">
        <v>76</v>
      </c>
    </row>
    <row r="5118" spans="1:3" x14ac:dyDescent="0.25">
      <c r="A5118">
        <f>ROW()</f>
        <v>5118</v>
      </c>
      <c r="B5118" t="s">
        <v>1895</v>
      </c>
      <c r="C5118" t="s">
        <v>184</v>
      </c>
    </row>
    <row r="5119" spans="1:3" x14ac:dyDescent="0.25">
      <c r="A5119">
        <f>ROW()</f>
        <v>5119</v>
      </c>
      <c r="B5119" t="s">
        <v>1806</v>
      </c>
      <c r="C5119" t="s">
        <v>105</v>
      </c>
    </row>
    <row r="5120" spans="1:3" x14ac:dyDescent="0.25">
      <c r="A5120">
        <f>ROW()</f>
        <v>5120</v>
      </c>
      <c r="B5120" t="s">
        <v>2</v>
      </c>
      <c r="C5120" t="s">
        <v>2</v>
      </c>
    </row>
    <row r="5121" spans="1:3" x14ac:dyDescent="0.25">
      <c r="A5121">
        <f>ROW()</f>
        <v>5121</v>
      </c>
      <c r="B5121" t="s">
        <v>2</v>
      </c>
      <c r="C5121" t="s">
        <v>2</v>
      </c>
    </row>
    <row r="5122" spans="1:3" x14ac:dyDescent="0.25">
      <c r="A5122">
        <f>ROW()</f>
        <v>5122</v>
      </c>
      <c r="B5122" t="s">
        <v>478</v>
      </c>
      <c r="C5122" t="s">
        <v>2</v>
      </c>
    </row>
    <row r="5123" spans="1:3" x14ac:dyDescent="0.25">
      <c r="A5123">
        <f>ROW()</f>
        <v>5123</v>
      </c>
      <c r="B5123" t="s">
        <v>2</v>
      </c>
      <c r="C5123" t="s">
        <v>2</v>
      </c>
    </row>
    <row r="5124" spans="1:3" x14ac:dyDescent="0.25">
      <c r="A5124">
        <f>ROW()</f>
        <v>5124</v>
      </c>
      <c r="B5124" t="s">
        <v>3637</v>
      </c>
      <c r="C5124" t="s">
        <v>2</v>
      </c>
    </row>
    <row r="5125" spans="1:3" x14ac:dyDescent="0.25">
      <c r="A5125">
        <f>ROW()</f>
        <v>5125</v>
      </c>
      <c r="B5125" t="s">
        <v>52</v>
      </c>
      <c r="C5125" t="s">
        <v>2</v>
      </c>
    </row>
    <row r="5126" spans="1:3" x14ac:dyDescent="0.25">
      <c r="A5126">
        <f>ROW()</f>
        <v>5126</v>
      </c>
      <c r="B5126" t="s">
        <v>1843</v>
      </c>
      <c r="C5126" t="s">
        <v>479</v>
      </c>
    </row>
    <row r="5127" spans="1:3" x14ac:dyDescent="0.25">
      <c r="A5127">
        <f>ROW()</f>
        <v>5127</v>
      </c>
      <c r="B5127" t="s">
        <v>1929</v>
      </c>
      <c r="C5127" t="s">
        <v>480</v>
      </c>
    </row>
    <row r="5128" spans="1:3" x14ac:dyDescent="0.25">
      <c r="A5128">
        <f>ROW()</f>
        <v>5128</v>
      </c>
      <c r="B5128" t="s">
        <v>1844</v>
      </c>
      <c r="C5128" t="s">
        <v>55</v>
      </c>
    </row>
    <row r="5129" spans="1:3" x14ac:dyDescent="0.25">
      <c r="A5129">
        <f>ROW()</f>
        <v>5129</v>
      </c>
      <c r="B5129" t="s">
        <v>1845</v>
      </c>
      <c r="C5129" t="s">
        <v>228</v>
      </c>
    </row>
    <row r="5130" spans="1:3" x14ac:dyDescent="0.25">
      <c r="A5130">
        <f>ROW()</f>
        <v>5130</v>
      </c>
      <c r="B5130" t="s">
        <v>1846</v>
      </c>
      <c r="C5130" t="s">
        <v>163</v>
      </c>
    </row>
    <row r="5131" spans="1:3" x14ac:dyDescent="0.25">
      <c r="A5131">
        <f>ROW()</f>
        <v>5131</v>
      </c>
      <c r="B5131" t="s">
        <v>1847</v>
      </c>
      <c r="C5131" t="s">
        <v>481</v>
      </c>
    </row>
    <row r="5132" spans="1:3" x14ac:dyDescent="0.25">
      <c r="A5132">
        <f>ROW()</f>
        <v>5132</v>
      </c>
      <c r="B5132" t="s">
        <v>1850</v>
      </c>
      <c r="C5132" t="s">
        <v>155</v>
      </c>
    </row>
    <row r="5133" spans="1:3" x14ac:dyDescent="0.25">
      <c r="A5133">
        <f>ROW()</f>
        <v>5133</v>
      </c>
      <c r="B5133" t="s">
        <v>1851</v>
      </c>
      <c r="C5133" t="s">
        <v>56</v>
      </c>
    </row>
    <row r="5134" spans="1:3" x14ac:dyDescent="0.25">
      <c r="A5134">
        <f>ROW()</f>
        <v>5134</v>
      </c>
      <c r="B5134" t="s">
        <v>1852</v>
      </c>
      <c r="C5134" t="s">
        <v>56</v>
      </c>
    </row>
    <row r="5135" spans="1:3" x14ac:dyDescent="0.25">
      <c r="A5135">
        <f>ROW()</f>
        <v>5135</v>
      </c>
      <c r="B5135" t="s">
        <v>1853</v>
      </c>
      <c r="C5135" t="s">
        <v>56</v>
      </c>
    </row>
    <row r="5136" spans="1:3" x14ac:dyDescent="0.25">
      <c r="A5136">
        <f>ROW()</f>
        <v>5136</v>
      </c>
      <c r="B5136" t="s">
        <v>1854</v>
      </c>
      <c r="C5136" t="s">
        <v>482</v>
      </c>
    </row>
    <row r="5137" spans="1:3" x14ac:dyDescent="0.25">
      <c r="A5137">
        <f>ROW()</f>
        <v>5137</v>
      </c>
      <c r="B5137" t="s">
        <v>1857</v>
      </c>
      <c r="C5137" t="s">
        <v>65</v>
      </c>
    </row>
    <row r="5138" spans="1:3" x14ac:dyDescent="0.25">
      <c r="A5138">
        <f>ROW()</f>
        <v>5138</v>
      </c>
      <c r="B5138" t="s">
        <v>1858</v>
      </c>
      <c r="C5138" t="s">
        <v>56</v>
      </c>
    </row>
    <row r="5139" spans="1:3" x14ac:dyDescent="0.25">
      <c r="A5139">
        <f>ROW()</f>
        <v>5139</v>
      </c>
      <c r="B5139" t="s">
        <v>1896</v>
      </c>
      <c r="C5139" t="s">
        <v>65</v>
      </c>
    </row>
    <row r="5140" spans="1:3" x14ac:dyDescent="0.25">
      <c r="A5140">
        <f>ROW()</f>
        <v>5140</v>
      </c>
      <c r="B5140" t="s">
        <v>1859</v>
      </c>
      <c r="C5140" t="s">
        <v>63</v>
      </c>
    </row>
    <row r="5141" spans="1:3" x14ac:dyDescent="0.25">
      <c r="A5141">
        <f>ROW()</f>
        <v>5141</v>
      </c>
      <c r="B5141" t="s">
        <v>1860</v>
      </c>
      <c r="C5141" t="s">
        <v>139</v>
      </c>
    </row>
    <row r="5142" spans="1:3" x14ac:dyDescent="0.25">
      <c r="A5142">
        <f>ROW()</f>
        <v>5142</v>
      </c>
      <c r="B5142" t="s">
        <v>1861</v>
      </c>
      <c r="C5142" t="s">
        <v>285</v>
      </c>
    </row>
    <row r="5143" spans="1:3" x14ac:dyDescent="0.25">
      <c r="A5143">
        <f>ROW()</f>
        <v>5143</v>
      </c>
      <c r="B5143" t="s">
        <v>1862</v>
      </c>
      <c r="C5143" t="s">
        <v>56</v>
      </c>
    </row>
    <row r="5144" spans="1:3" x14ac:dyDescent="0.25">
      <c r="A5144">
        <f>ROW()</f>
        <v>5144</v>
      </c>
      <c r="B5144" t="s">
        <v>1863</v>
      </c>
      <c r="C5144" t="s">
        <v>137</v>
      </c>
    </row>
    <row r="5145" spans="1:3" x14ac:dyDescent="0.25">
      <c r="A5145">
        <f>ROW()</f>
        <v>5145</v>
      </c>
      <c r="B5145" t="s">
        <v>1864</v>
      </c>
      <c r="C5145" t="s">
        <v>330</v>
      </c>
    </row>
    <row r="5146" spans="1:3" x14ac:dyDescent="0.25">
      <c r="A5146">
        <f>ROW()</f>
        <v>5146</v>
      </c>
      <c r="B5146" t="s">
        <v>1865</v>
      </c>
      <c r="C5146" t="s">
        <v>67</v>
      </c>
    </row>
    <row r="5147" spans="1:3" x14ac:dyDescent="0.25">
      <c r="A5147">
        <f>ROW()</f>
        <v>5147</v>
      </c>
      <c r="B5147" t="s">
        <v>1866</v>
      </c>
      <c r="C5147" t="s">
        <v>70</v>
      </c>
    </row>
    <row r="5148" spans="1:3" x14ac:dyDescent="0.25">
      <c r="A5148">
        <f>ROW()</f>
        <v>5148</v>
      </c>
      <c r="B5148" t="s">
        <v>1867</v>
      </c>
      <c r="C5148" t="s">
        <v>67</v>
      </c>
    </row>
    <row r="5149" spans="1:3" x14ac:dyDescent="0.25">
      <c r="A5149">
        <f>ROW()</f>
        <v>5149</v>
      </c>
      <c r="B5149" t="s">
        <v>1868</v>
      </c>
      <c r="C5149" t="s">
        <v>157</v>
      </c>
    </row>
    <row r="5150" spans="1:3" x14ac:dyDescent="0.25">
      <c r="A5150">
        <f>ROW()</f>
        <v>5150</v>
      </c>
      <c r="B5150" t="s">
        <v>1869</v>
      </c>
      <c r="C5150" t="s">
        <v>157</v>
      </c>
    </row>
    <row r="5151" spans="1:3" x14ac:dyDescent="0.25">
      <c r="A5151">
        <f>ROW()</f>
        <v>5151</v>
      </c>
      <c r="B5151" t="s">
        <v>1870</v>
      </c>
      <c r="C5151" t="s">
        <v>157</v>
      </c>
    </row>
    <row r="5152" spans="1:3" x14ac:dyDescent="0.25">
      <c r="A5152">
        <f>ROW()</f>
        <v>5152</v>
      </c>
      <c r="B5152" t="s">
        <v>1871</v>
      </c>
      <c r="C5152" t="s">
        <v>55</v>
      </c>
    </row>
    <row r="5153" spans="1:3" x14ac:dyDescent="0.25">
      <c r="A5153">
        <f>ROW()</f>
        <v>5153</v>
      </c>
      <c r="B5153" t="s">
        <v>1872</v>
      </c>
      <c r="C5153" t="s">
        <v>72</v>
      </c>
    </row>
    <row r="5154" spans="1:3" x14ac:dyDescent="0.25">
      <c r="A5154">
        <f>ROW()</f>
        <v>5154</v>
      </c>
      <c r="B5154" t="s">
        <v>1873</v>
      </c>
      <c r="C5154" t="s">
        <v>158</v>
      </c>
    </row>
    <row r="5155" spans="1:3" x14ac:dyDescent="0.25">
      <c r="A5155">
        <f>ROW()</f>
        <v>5155</v>
      </c>
      <c r="B5155" t="s">
        <v>1874</v>
      </c>
      <c r="C5155" t="s">
        <v>73</v>
      </c>
    </row>
    <row r="5156" spans="1:3" x14ac:dyDescent="0.25">
      <c r="A5156">
        <f>ROW()</f>
        <v>5156</v>
      </c>
      <c r="B5156" t="s">
        <v>1875</v>
      </c>
      <c r="C5156" t="s">
        <v>77</v>
      </c>
    </row>
    <row r="5157" spans="1:3" x14ac:dyDescent="0.25">
      <c r="A5157">
        <f>ROW()</f>
        <v>5157</v>
      </c>
      <c r="B5157" t="s">
        <v>1876</v>
      </c>
      <c r="C5157" t="s">
        <v>158</v>
      </c>
    </row>
    <row r="5158" spans="1:3" x14ac:dyDescent="0.25">
      <c r="A5158">
        <f>ROW()</f>
        <v>5158</v>
      </c>
      <c r="B5158" t="s">
        <v>1877</v>
      </c>
      <c r="C5158" t="s">
        <v>108</v>
      </c>
    </row>
    <row r="5159" spans="1:3" x14ac:dyDescent="0.25">
      <c r="A5159">
        <f>ROW()</f>
        <v>5159</v>
      </c>
      <c r="B5159" t="s">
        <v>1878</v>
      </c>
      <c r="C5159" t="s">
        <v>73</v>
      </c>
    </row>
    <row r="5160" spans="1:3" x14ac:dyDescent="0.25">
      <c r="A5160">
        <f>ROW()</f>
        <v>5160</v>
      </c>
      <c r="B5160" t="s">
        <v>1879</v>
      </c>
      <c r="C5160" t="s">
        <v>108</v>
      </c>
    </row>
    <row r="5161" spans="1:3" x14ac:dyDescent="0.25">
      <c r="A5161">
        <f>ROW()</f>
        <v>5161</v>
      </c>
      <c r="B5161" t="s">
        <v>1880</v>
      </c>
      <c r="C5161" t="s">
        <v>149</v>
      </c>
    </row>
    <row r="5162" spans="1:3" x14ac:dyDescent="0.25">
      <c r="A5162">
        <f>ROW()</f>
        <v>5162</v>
      </c>
      <c r="B5162" t="s">
        <v>1882</v>
      </c>
      <c r="C5162" t="s">
        <v>331</v>
      </c>
    </row>
    <row r="5163" spans="1:3" x14ac:dyDescent="0.25">
      <c r="A5163">
        <f>ROW()</f>
        <v>5163</v>
      </c>
      <c r="B5163" t="s">
        <v>1893</v>
      </c>
      <c r="C5163" t="s">
        <v>166</v>
      </c>
    </row>
    <row r="5164" spans="1:3" x14ac:dyDescent="0.25">
      <c r="A5164">
        <f>ROW()</f>
        <v>5164</v>
      </c>
      <c r="B5164" t="s">
        <v>1903</v>
      </c>
      <c r="C5164" t="s">
        <v>332</v>
      </c>
    </row>
    <row r="5165" spans="1:3" x14ac:dyDescent="0.25">
      <c r="A5165">
        <f>ROW()</f>
        <v>5165</v>
      </c>
      <c r="B5165" t="s">
        <v>1883</v>
      </c>
      <c r="C5165" t="s">
        <v>94</v>
      </c>
    </row>
    <row r="5166" spans="1:3" x14ac:dyDescent="0.25">
      <c r="A5166">
        <f>ROW()</f>
        <v>5166</v>
      </c>
      <c r="B5166" t="s">
        <v>1884</v>
      </c>
      <c r="C5166" t="s">
        <v>122</v>
      </c>
    </row>
    <row r="5167" spans="1:3" x14ac:dyDescent="0.25">
      <c r="A5167">
        <f>ROW()</f>
        <v>5167</v>
      </c>
      <c r="B5167" t="s">
        <v>1885</v>
      </c>
      <c r="C5167" t="s">
        <v>68</v>
      </c>
    </row>
    <row r="5168" spans="1:3" x14ac:dyDescent="0.25">
      <c r="A5168">
        <f>ROW()</f>
        <v>5168</v>
      </c>
      <c r="B5168" t="s">
        <v>1886</v>
      </c>
      <c r="C5168" t="s">
        <v>146</v>
      </c>
    </row>
    <row r="5169" spans="1:3" x14ac:dyDescent="0.25">
      <c r="A5169">
        <f>ROW()</f>
        <v>5169</v>
      </c>
      <c r="B5169" t="s">
        <v>1888</v>
      </c>
      <c r="C5169" t="s">
        <v>74</v>
      </c>
    </row>
    <row r="5170" spans="1:3" x14ac:dyDescent="0.25">
      <c r="A5170">
        <f>ROW()</f>
        <v>5170</v>
      </c>
      <c r="B5170" t="s">
        <v>1889</v>
      </c>
      <c r="C5170" t="s">
        <v>63</v>
      </c>
    </row>
    <row r="5171" spans="1:3" x14ac:dyDescent="0.25">
      <c r="A5171">
        <f>ROW()</f>
        <v>5171</v>
      </c>
      <c r="B5171" t="s">
        <v>1890</v>
      </c>
      <c r="C5171" t="s">
        <v>74</v>
      </c>
    </row>
    <row r="5172" spans="1:3" x14ac:dyDescent="0.25">
      <c r="A5172">
        <f>ROW()</f>
        <v>5172</v>
      </c>
      <c r="B5172" t="s">
        <v>1891</v>
      </c>
      <c r="C5172" t="s">
        <v>63</v>
      </c>
    </row>
    <row r="5173" spans="1:3" x14ac:dyDescent="0.25">
      <c r="A5173">
        <f>ROW()</f>
        <v>5173</v>
      </c>
      <c r="B5173" t="s">
        <v>1892</v>
      </c>
      <c r="C5173" t="s">
        <v>74</v>
      </c>
    </row>
    <row r="5174" spans="1:3" x14ac:dyDescent="0.25">
      <c r="A5174">
        <f>ROW()</f>
        <v>5174</v>
      </c>
      <c r="B5174" t="s">
        <v>1902</v>
      </c>
      <c r="C5174" t="s">
        <v>169</v>
      </c>
    </row>
    <row r="5175" spans="1:3" x14ac:dyDescent="0.25">
      <c r="A5175">
        <f>ROW()</f>
        <v>5175</v>
      </c>
      <c r="B5175" t="s">
        <v>1921</v>
      </c>
      <c r="C5175" t="s">
        <v>63</v>
      </c>
    </row>
    <row r="5176" spans="1:3" x14ac:dyDescent="0.25">
      <c r="A5176">
        <f>ROW()</f>
        <v>5176</v>
      </c>
      <c r="B5176" t="s">
        <v>1895</v>
      </c>
      <c r="C5176" t="s">
        <v>184</v>
      </c>
    </row>
    <row r="5177" spans="1:3" x14ac:dyDescent="0.25">
      <c r="A5177">
        <f>ROW()</f>
        <v>5177</v>
      </c>
      <c r="B5177" t="s">
        <v>1806</v>
      </c>
      <c r="C5177" t="s">
        <v>105</v>
      </c>
    </row>
    <row r="5178" spans="1:3" x14ac:dyDescent="0.25">
      <c r="A5178">
        <f>ROW()</f>
        <v>5178</v>
      </c>
      <c r="B5178" t="s">
        <v>2</v>
      </c>
      <c r="C5178" t="s">
        <v>2</v>
      </c>
    </row>
    <row r="5179" spans="1:3" x14ac:dyDescent="0.25">
      <c r="A5179">
        <f>ROW()</f>
        <v>5179</v>
      </c>
      <c r="B5179" t="s">
        <v>52</v>
      </c>
      <c r="C5179" t="s">
        <v>2</v>
      </c>
    </row>
    <row r="5180" spans="1:3" x14ac:dyDescent="0.25">
      <c r="A5180">
        <f>ROW()</f>
        <v>5180</v>
      </c>
      <c r="B5180" t="s">
        <v>1843</v>
      </c>
      <c r="C5180" t="s">
        <v>480</v>
      </c>
    </row>
    <row r="5181" spans="1:3" x14ac:dyDescent="0.25">
      <c r="A5181">
        <f>ROW()</f>
        <v>5181</v>
      </c>
      <c r="B5181" t="s">
        <v>1929</v>
      </c>
      <c r="C5181" t="s">
        <v>479</v>
      </c>
    </row>
    <row r="5182" spans="1:3" x14ac:dyDescent="0.25">
      <c r="A5182">
        <f>ROW()</f>
        <v>5182</v>
      </c>
      <c r="B5182" t="s">
        <v>1844</v>
      </c>
      <c r="C5182" t="s">
        <v>262</v>
      </c>
    </row>
    <row r="5183" spans="1:3" x14ac:dyDescent="0.25">
      <c r="A5183">
        <f>ROW()</f>
        <v>5183</v>
      </c>
      <c r="B5183" t="s">
        <v>1846</v>
      </c>
      <c r="C5183" t="s">
        <v>483</v>
      </c>
    </row>
    <row r="5184" spans="1:3" x14ac:dyDescent="0.25">
      <c r="A5184">
        <f>ROW()</f>
        <v>5184</v>
      </c>
      <c r="B5184" t="s">
        <v>1847</v>
      </c>
      <c r="C5184" t="s">
        <v>484</v>
      </c>
    </row>
    <row r="5185" spans="1:3" x14ac:dyDescent="0.25">
      <c r="A5185">
        <f>ROW()</f>
        <v>5185</v>
      </c>
      <c r="B5185" t="s">
        <v>1850</v>
      </c>
      <c r="C5185" t="s">
        <v>61</v>
      </c>
    </row>
    <row r="5186" spans="1:3" x14ac:dyDescent="0.25">
      <c r="A5186">
        <f>ROW()</f>
        <v>5186</v>
      </c>
      <c r="B5186" t="s">
        <v>1851</v>
      </c>
      <c r="C5186" t="s">
        <v>56</v>
      </c>
    </row>
    <row r="5187" spans="1:3" x14ac:dyDescent="0.25">
      <c r="A5187">
        <f>ROW()</f>
        <v>5187</v>
      </c>
      <c r="B5187" t="s">
        <v>1854</v>
      </c>
      <c r="C5187" t="s">
        <v>65</v>
      </c>
    </row>
    <row r="5188" spans="1:3" x14ac:dyDescent="0.25">
      <c r="A5188">
        <f>ROW()</f>
        <v>5188</v>
      </c>
      <c r="B5188" t="s">
        <v>1857</v>
      </c>
      <c r="C5188" t="s">
        <v>65</v>
      </c>
    </row>
    <row r="5189" spans="1:3" x14ac:dyDescent="0.25">
      <c r="A5189">
        <f>ROW()</f>
        <v>5189</v>
      </c>
      <c r="B5189" t="s">
        <v>1858</v>
      </c>
      <c r="C5189" t="s">
        <v>56</v>
      </c>
    </row>
    <row r="5190" spans="1:3" x14ac:dyDescent="0.25">
      <c r="A5190">
        <f>ROW()</f>
        <v>5190</v>
      </c>
      <c r="B5190" t="s">
        <v>1884</v>
      </c>
      <c r="C5190" t="s">
        <v>146</v>
      </c>
    </row>
    <row r="5191" spans="1:3" x14ac:dyDescent="0.25">
      <c r="A5191">
        <f>ROW()</f>
        <v>5191</v>
      </c>
      <c r="B5191" t="s">
        <v>2</v>
      </c>
      <c r="C5191" t="s">
        <v>2</v>
      </c>
    </row>
    <row r="5192" spans="1:3" x14ac:dyDescent="0.25">
      <c r="A5192">
        <f>ROW()</f>
        <v>5192</v>
      </c>
      <c r="B5192" t="s">
        <v>2</v>
      </c>
      <c r="C5192" t="s">
        <v>2</v>
      </c>
    </row>
    <row r="5193" spans="1:3" x14ac:dyDescent="0.25">
      <c r="A5193">
        <f>ROW()</f>
        <v>5193</v>
      </c>
      <c r="B5193" t="s">
        <v>485</v>
      </c>
      <c r="C5193" t="s">
        <v>2</v>
      </c>
    </row>
    <row r="5194" spans="1:3" x14ac:dyDescent="0.25">
      <c r="A5194">
        <f>ROW()</f>
        <v>5194</v>
      </c>
      <c r="B5194" t="s">
        <v>2</v>
      </c>
      <c r="C5194" t="s">
        <v>2</v>
      </c>
    </row>
    <row r="5195" spans="1:3" x14ac:dyDescent="0.25">
      <c r="A5195">
        <f>ROW()</f>
        <v>5195</v>
      </c>
      <c r="B5195" t="s">
        <v>3638</v>
      </c>
      <c r="C5195" t="s">
        <v>2</v>
      </c>
    </row>
    <row r="5196" spans="1:3" x14ac:dyDescent="0.25">
      <c r="A5196">
        <f>ROW()</f>
        <v>5196</v>
      </c>
      <c r="B5196" t="s">
        <v>52</v>
      </c>
      <c r="C5196" t="s">
        <v>2</v>
      </c>
    </row>
    <row r="5197" spans="1:3" x14ac:dyDescent="0.25">
      <c r="A5197">
        <f>ROW()</f>
        <v>5197</v>
      </c>
      <c r="B5197" t="s">
        <v>1843</v>
      </c>
      <c r="C5197" t="s">
        <v>486</v>
      </c>
    </row>
    <row r="5198" spans="1:3" x14ac:dyDescent="0.25">
      <c r="A5198">
        <f>ROW()</f>
        <v>5198</v>
      </c>
      <c r="B5198" t="s">
        <v>1844</v>
      </c>
      <c r="C5198" t="s">
        <v>55</v>
      </c>
    </row>
    <row r="5199" spans="1:3" x14ac:dyDescent="0.25">
      <c r="A5199">
        <f>ROW()</f>
        <v>5199</v>
      </c>
      <c r="B5199" t="s">
        <v>1845</v>
      </c>
      <c r="C5199" t="s">
        <v>80</v>
      </c>
    </row>
    <row r="5200" spans="1:3" x14ac:dyDescent="0.25">
      <c r="A5200">
        <f>ROW()</f>
        <v>5200</v>
      </c>
      <c r="B5200" t="s">
        <v>1846</v>
      </c>
      <c r="C5200" t="s">
        <v>487</v>
      </c>
    </row>
    <row r="5201" spans="1:3" x14ac:dyDescent="0.25">
      <c r="A5201">
        <f>ROW()</f>
        <v>5201</v>
      </c>
      <c r="B5201" t="s">
        <v>1847</v>
      </c>
      <c r="C5201" t="s">
        <v>488</v>
      </c>
    </row>
    <row r="5202" spans="1:3" x14ac:dyDescent="0.25">
      <c r="A5202">
        <f>ROW()</f>
        <v>5202</v>
      </c>
      <c r="B5202" t="s">
        <v>1850</v>
      </c>
      <c r="C5202" t="s">
        <v>61</v>
      </c>
    </row>
    <row r="5203" spans="1:3" x14ac:dyDescent="0.25">
      <c r="A5203">
        <f>ROW()</f>
        <v>5203</v>
      </c>
      <c r="B5203" t="s">
        <v>1851</v>
      </c>
      <c r="C5203" t="s">
        <v>56</v>
      </c>
    </row>
    <row r="5204" spans="1:3" x14ac:dyDescent="0.25">
      <c r="A5204">
        <f>ROW()</f>
        <v>5204</v>
      </c>
      <c r="B5204" t="s">
        <v>1852</v>
      </c>
      <c r="C5204" t="s">
        <v>56</v>
      </c>
    </row>
    <row r="5205" spans="1:3" x14ac:dyDescent="0.25">
      <c r="A5205">
        <f>ROW()</f>
        <v>5205</v>
      </c>
      <c r="B5205" t="s">
        <v>1853</v>
      </c>
      <c r="C5205" t="s">
        <v>56</v>
      </c>
    </row>
    <row r="5206" spans="1:3" x14ac:dyDescent="0.25">
      <c r="A5206">
        <f>ROW()</f>
        <v>5206</v>
      </c>
      <c r="B5206" t="s">
        <v>1854</v>
      </c>
      <c r="C5206" t="s">
        <v>489</v>
      </c>
    </row>
    <row r="5207" spans="1:3" x14ac:dyDescent="0.25">
      <c r="A5207">
        <f>ROW()</f>
        <v>5207</v>
      </c>
      <c r="B5207" t="s">
        <v>1856</v>
      </c>
      <c r="C5207" t="s">
        <v>64</v>
      </c>
    </row>
    <row r="5208" spans="1:3" x14ac:dyDescent="0.25">
      <c r="A5208">
        <f>ROW()</f>
        <v>5208</v>
      </c>
      <c r="B5208" t="s">
        <v>1857</v>
      </c>
      <c r="C5208" t="s">
        <v>65</v>
      </c>
    </row>
    <row r="5209" spans="1:3" x14ac:dyDescent="0.25">
      <c r="A5209">
        <f>ROW()</f>
        <v>5209</v>
      </c>
      <c r="B5209" t="s">
        <v>1858</v>
      </c>
      <c r="C5209" t="s">
        <v>56</v>
      </c>
    </row>
    <row r="5210" spans="1:3" x14ac:dyDescent="0.25">
      <c r="A5210">
        <f>ROW()</f>
        <v>5210</v>
      </c>
      <c r="B5210" t="s">
        <v>1859</v>
      </c>
      <c r="C5210" t="s">
        <v>63</v>
      </c>
    </row>
    <row r="5211" spans="1:3" x14ac:dyDescent="0.25">
      <c r="A5211">
        <f>ROW()</f>
        <v>5211</v>
      </c>
      <c r="B5211" t="s">
        <v>1860</v>
      </c>
      <c r="C5211" t="s">
        <v>188</v>
      </c>
    </row>
    <row r="5212" spans="1:3" x14ac:dyDescent="0.25">
      <c r="A5212">
        <f>ROW()</f>
        <v>5212</v>
      </c>
      <c r="B5212" t="s">
        <v>1872</v>
      </c>
      <c r="C5212" t="s">
        <v>72</v>
      </c>
    </row>
    <row r="5213" spans="1:3" x14ac:dyDescent="0.25">
      <c r="A5213">
        <f>ROW()</f>
        <v>5213</v>
      </c>
      <c r="B5213" t="s">
        <v>1916</v>
      </c>
      <c r="C5213" t="s">
        <v>56</v>
      </c>
    </row>
    <row r="5214" spans="1:3" x14ac:dyDescent="0.25">
      <c r="A5214">
        <f>ROW()</f>
        <v>5214</v>
      </c>
      <c r="B5214" t="s">
        <v>1865</v>
      </c>
      <c r="C5214" t="s">
        <v>105</v>
      </c>
    </row>
    <row r="5215" spans="1:3" x14ac:dyDescent="0.25">
      <c r="A5215">
        <f>ROW()</f>
        <v>5215</v>
      </c>
      <c r="B5215" t="s">
        <v>1866</v>
      </c>
      <c r="C5215" t="s">
        <v>56</v>
      </c>
    </row>
    <row r="5216" spans="1:3" x14ac:dyDescent="0.25">
      <c r="A5216">
        <f>ROW()</f>
        <v>5216</v>
      </c>
      <c r="B5216" t="s">
        <v>1867</v>
      </c>
      <c r="C5216" t="s">
        <v>105</v>
      </c>
    </row>
    <row r="5217" spans="1:3" x14ac:dyDescent="0.25">
      <c r="A5217">
        <f>ROW()</f>
        <v>5217</v>
      </c>
      <c r="B5217" t="s">
        <v>1868</v>
      </c>
      <c r="C5217" t="s">
        <v>157</v>
      </c>
    </row>
    <row r="5218" spans="1:3" x14ac:dyDescent="0.25">
      <c r="A5218">
        <f>ROW()</f>
        <v>5218</v>
      </c>
      <c r="B5218" t="s">
        <v>1869</v>
      </c>
      <c r="C5218" t="s">
        <v>71</v>
      </c>
    </row>
    <row r="5219" spans="1:3" x14ac:dyDescent="0.25">
      <c r="A5219">
        <f>ROW()</f>
        <v>5219</v>
      </c>
      <c r="B5219" t="s">
        <v>1870</v>
      </c>
      <c r="C5219" t="s">
        <v>71</v>
      </c>
    </row>
    <row r="5220" spans="1:3" x14ac:dyDescent="0.25">
      <c r="A5220">
        <f>ROW()</f>
        <v>5220</v>
      </c>
      <c r="B5220" t="s">
        <v>1871</v>
      </c>
      <c r="C5220" t="s">
        <v>84</v>
      </c>
    </row>
    <row r="5221" spans="1:3" x14ac:dyDescent="0.25">
      <c r="A5221">
        <f>ROW()</f>
        <v>5221</v>
      </c>
      <c r="B5221" t="s">
        <v>1873</v>
      </c>
      <c r="C5221" t="s">
        <v>56</v>
      </c>
    </row>
    <row r="5222" spans="1:3" x14ac:dyDescent="0.25">
      <c r="A5222">
        <f>ROW()</f>
        <v>5222</v>
      </c>
      <c r="B5222" t="s">
        <v>1874</v>
      </c>
      <c r="C5222" t="s">
        <v>73</v>
      </c>
    </row>
    <row r="5223" spans="1:3" x14ac:dyDescent="0.25">
      <c r="A5223">
        <f>ROW()</f>
        <v>5223</v>
      </c>
      <c r="B5223" t="s">
        <v>1875</v>
      </c>
      <c r="C5223" t="s">
        <v>504</v>
      </c>
    </row>
    <row r="5224" spans="1:3" x14ac:dyDescent="0.25">
      <c r="A5224">
        <f>ROW()</f>
        <v>5224</v>
      </c>
      <c r="B5224" t="s">
        <v>1876</v>
      </c>
      <c r="C5224" t="s">
        <v>1966</v>
      </c>
    </row>
    <row r="5225" spans="1:3" x14ac:dyDescent="0.25">
      <c r="A5225">
        <f>ROW()</f>
        <v>5225</v>
      </c>
      <c r="B5225" t="s">
        <v>1903</v>
      </c>
      <c r="C5225" t="s">
        <v>490</v>
      </c>
    </row>
    <row r="5226" spans="1:3" x14ac:dyDescent="0.25">
      <c r="A5226">
        <f>ROW()</f>
        <v>5226</v>
      </c>
      <c r="B5226" t="s">
        <v>1877</v>
      </c>
      <c r="C5226" t="s">
        <v>133</v>
      </c>
    </row>
    <row r="5227" spans="1:3" x14ac:dyDescent="0.25">
      <c r="A5227">
        <f>ROW()</f>
        <v>5227</v>
      </c>
      <c r="B5227" t="s">
        <v>1879</v>
      </c>
      <c r="C5227" t="s">
        <v>77</v>
      </c>
    </row>
    <row r="5228" spans="1:3" x14ac:dyDescent="0.25">
      <c r="A5228">
        <f>ROW()</f>
        <v>5228</v>
      </c>
      <c r="B5228" t="s">
        <v>1882</v>
      </c>
      <c r="C5228" t="s">
        <v>491</v>
      </c>
    </row>
    <row r="5229" spans="1:3" x14ac:dyDescent="0.25">
      <c r="A5229">
        <f>ROW()</f>
        <v>5229</v>
      </c>
      <c r="B5229" t="s">
        <v>1893</v>
      </c>
      <c r="C5229" t="s">
        <v>240</v>
      </c>
    </row>
    <row r="5230" spans="1:3" x14ac:dyDescent="0.25">
      <c r="A5230">
        <f>ROW()</f>
        <v>5230</v>
      </c>
      <c r="B5230" t="s">
        <v>1883</v>
      </c>
      <c r="C5230" t="s">
        <v>159</v>
      </c>
    </row>
    <row r="5231" spans="1:3" x14ac:dyDescent="0.25">
      <c r="A5231">
        <f>ROW()</f>
        <v>5231</v>
      </c>
      <c r="B5231" t="s">
        <v>1888</v>
      </c>
      <c r="C5231" t="s">
        <v>84</v>
      </c>
    </row>
    <row r="5232" spans="1:3" x14ac:dyDescent="0.25">
      <c r="A5232">
        <f>ROW()</f>
        <v>5232</v>
      </c>
      <c r="B5232" t="s">
        <v>1889</v>
      </c>
      <c r="C5232" t="s">
        <v>84</v>
      </c>
    </row>
    <row r="5233" spans="1:3" x14ac:dyDescent="0.25">
      <c r="A5233">
        <f>ROW()</f>
        <v>5233</v>
      </c>
      <c r="B5233" t="s">
        <v>1890</v>
      </c>
      <c r="C5233" t="s">
        <v>84</v>
      </c>
    </row>
    <row r="5234" spans="1:3" x14ac:dyDescent="0.25">
      <c r="A5234">
        <f>ROW()</f>
        <v>5234</v>
      </c>
      <c r="B5234" t="s">
        <v>1891</v>
      </c>
      <c r="C5234" t="s">
        <v>84</v>
      </c>
    </row>
    <row r="5235" spans="1:3" x14ac:dyDescent="0.25">
      <c r="A5235">
        <f>ROW()</f>
        <v>5235</v>
      </c>
      <c r="B5235" t="s">
        <v>1892</v>
      </c>
      <c r="C5235" t="s">
        <v>84</v>
      </c>
    </row>
    <row r="5236" spans="1:3" x14ac:dyDescent="0.25">
      <c r="A5236">
        <f>ROW()</f>
        <v>5236</v>
      </c>
      <c r="B5236" t="s">
        <v>1902</v>
      </c>
      <c r="C5236" t="s">
        <v>71</v>
      </c>
    </row>
    <row r="5237" spans="1:3" x14ac:dyDescent="0.25">
      <c r="A5237">
        <f>ROW()</f>
        <v>5237</v>
      </c>
      <c r="B5237" t="s">
        <v>1894</v>
      </c>
      <c r="C5237" t="s">
        <v>76</v>
      </c>
    </row>
    <row r="5238" spans="1:3" x14ac:dyDescent="0.25">
      <c r="A5238">
        <f>ROW()</f>
        <v>5238</v>
      </c>
      <c r="B5238" t="s">
        <v>1921</v>
      </c>
      <c r="C5238" t="s">
        <v>63</v>
      </c>
    </row>
    <row r="5239" spans="1:3" x14ac:dyDescent="0.25">
      <c r="A5239">
        <f>ROW()</f>
        <v>5239</v>
      </c>
      <c r="B5239" t="s">
        <v>1933</v>
      </c>
      <c r="C5239" t="s">
        <v>56</v>
      </c>
    </row>
    <row r="5240" spans="1:3" x14ac:dyDescent="0.25">
      <c r="A5240">
        <f>ROW()</f>
        <v>5240</v>
      </c>
      <c r="B5240" t="s">
        <v>1895</v>
      </c>
      <c r="C5240" t="s">
        <v>184</v>
      </c>
    </row>
    <row r="5241" spans="1:3" x14ac:dyDescent="0.25">
      <c r="A5241">
        <f>ROW()</f>
        <v>5241</v>
      </c>
      <c r="B5241" t="s">
        <v>1806</v>
      </c>
      <c r="C5241" t="s">
        <v>105</v>
      </c>
    </row>
    <row r="5242" spans="1:3" x14ac:dyDescent="0.25">
      <c r="A5242">
        <f>ROW()</f>
        <v>5242</v>
      </c>
      <c r="B5242" t="s">
        <v>2</v>
      </c>
      <c r="C5242" t="s">
        <v>2</v>
      </c>
    </row>
    <row r="5243" spans="1:3" x14ac:dyDescent="0.25">
      <c r="A5243">
        <f>ROW()</f>
        <v>5243</v>
      </c>
      <c r="B5243" t="s">
        <v>2</v>
      </c>
      <c r="C5243" t="s">
        <v>2</v>
      </c>
    </row>
    <row r="5244" spans="1:3" x14ac:dyDescent="0.25">
      <c r="A5244">
        <f>ROW()</f>
        <v>5244</v>
      </c>
      <c r="B5244" t="s">
        <v>492</v>
      </c>
      <c r="C5244" t="s">
        <v>2</v>
      </c>
    </row>
    <row r="5245" spans="1:3" x14ac:dyDescent="0.25">
      <c r="A5245">
        <f>ROW()</f>
        <v>5245</v>
      </c>
      <c r="B5245" t="s">
        <v>2</v>
      </c>
      <c r="C5245" t="s">
        <v>2</v>
      </c>
    </row>
    <row r="5246" spans="1:3" x14ac:dyDescent="0.25">
      <c r="A5246">
        <f>ROW()</f>
        <v>5246</v>
      </c>
      <c r="B5246" t="s">
        <v>3639</v>
      </c>
      <c r="C5246" t="s">
        <v>2</v>
      </c>
    </row>
    <row r="5247" spans="1:3" x14ac:dyDescent="0.25">
      <c r="A5247">
        <f>ROW()</f>
        <v>5247</v>
      </c>
      <c r="B5247" t="s">
        <v>52</v>
      </c>
      <c r="C5247" t="s">
        <v>2</v>
      </c>
    </row>
    <row r="5248" spans="1:3" x14ac:dyDescent="0.25">
      <c r="A5248">
        <f>ROW()</f>
        <v>5248</v>
      </c>
      <c r="B5248" t="s">
        <v>1843</v>
      </c>
      <c r="C5248" t="s">
        <v>493</v>
      </c>
    </row>
    <row r="5249" spans="1:3" x14ac:dyDescent="0.25">
      <c r="A5249">
        <f>ROW()</f>
        <v>5249</v>
      </c>
      <c r="B5249" t="s">
        <v>1844</v>
      </c>
      <c r="C5249" t="s">
        <v>55</v>
      </c>
    </row>
    <row r="5250" spans="1:3" x14ac:dyDescent="0.25">
      <c r="A5250">
        <f>ROW()</f>
        <v>5250</v>
      </c>
      <c r="B5250" t="s">
        <v>1845</v>
      </c>
      <c r="C5250" t="s">
        <v>81</v>
      </c>
    </row>
    <row r="5251" spans="1:3" x14ac:dyDescent="0.25">
      <c r="A5251">
        <f>ROW()</f>
        <v>5251</v>
      </c>
      <c r="B5251" t="s">
        <v>1846</v>
      </c>
      <c r="C5251" t="s">
        <v>494</v>
      </c>
    </row>
    <row r="5252" spans="1:3" x14ac:dyDescent="0.25">
      <c r="A5252">
        <f>ROW()</f>
        <v>5252</v>
      </c>
      <c r="B5252" t="s">
        <v>1847</v>
      </c>
      <c r="C5252" t="s">
        <v>495</v>
      </c>
    </row>
    <row r="5253" spans="1:3" x14ac:dyDescent="0.25">
      <c r="A5253">
        <f>ROW()</f>
        <v>5253</v>
      </c>
      <c r="B5253" t="s">
        <v>1850</v>
      </c>
      <c r="C5253" t="s">
        <v>61</v>
      </c>
    </row>
    <row r="5254" spans="1:3" x14ac:dyDescent="0.25">
      <c r="A5254">
        <f>ROW()</f>
        <v>5254</v>
      </c>
      <c r="B5254" t="s">
        <v>1851</v>
      </c>
      <c r="C5254" t="s">
        <v>56</v>
      </c>
    </row>
    <row r="5255" spans="1:3" x14ac:dyDescent="0.25">
      <c r="A5255">
        <f>ROW()</f>
        <v>5255</v>
      </c>
      <c r="B5255" t="s">
        <v>1852</v>
      </c>
      <c r="C5255" t="s">
        <v>56</v>
      </c>
    </row>
    <row r="5256" spans="1:3" x14ac:dyDescent="0.25">
      <c r="A5256">
        <f>ROW()</f>
        <v>5256</v>
      </c>
      <c r="B5256" t="s">
        <v>1853</v>
      </c>
      <c r="C5256" t="s">
        <v>56</v>
      </c>
    </row>
    <row r="5257" spans="1:3" x14ac:dyDescent="0.25">
      <c r="A5257">
        <f>ROW()</f>
        <v>5257</v>
      </c>
      <c r="B5257" t="s">
        <v>1854</v>
      </c>
      <c r="C5257" t="s">
        <v>496</v>
      </c>
    </row>
    <row r="5258" spans="1:3" x14ac:dyDescent="0.25">
      <c r="A5258">
        <f>ROW()</f>
        <v>5258</v>
      </c>
      <c r="B5258" t="s">
        <v>1856</v>
      </c>
      <c r="C5258" t="s">
        <v>64</v>
      </c>
    </row>
    <row r="5259" spans="1:3" x14ac:dyDescent="0.25">
      <c r="A5259">
        <f>ROW()</f>
        <v>5259</v>
      </c>
      <c r="B5259" t="s">
        <v>1857</v>
      </c>
      <c r="C5259" t="s">
        <v>65</v>
      </c>
    </row>
    <row r="5260" spans="1:3" x14ac:dyDescent="0.25">
      <c r="A5260">
        <f>ROW()</f>
        <v>5260</v>
      </c>
      <c r="B5260" t="s">
        <v>1858</v>
      </c>
      <c r="C5260" t="s">
        <v>56</v>
      </c>
    </row>
    <row r="5261" spans="1:3" x14ac:dyDescent="0.25">
      <c r="A5261">
        <f>ROW()</f>
        <v>5261</v>
      </c>
      <c r="B5261" t="s">
        <v>1896</v>
      </c>
      <c r="C5261" t="s">
        <v>65</v>
      </c>
    </row>
    <row r="5262" spans="1:3" x14ac:dyDescent="0.25">
      <c r="A5262">
        <f>ROW()</f>
        <v>5262</v>
      </c>
      <c r="B5262" t="s">
        <v>1859</v>
      </c>
      <c r="C5262" t="s">
        <v>63</v>
      </c>
    </row>
    <row r="5263" spans="1:3" x14ac:dyDescent="0.25">
      <c r="A5263">
        <f>ROW()</f>
        <v>5263</v>
      </c>
      <c r="B5263" t="s">
        <v>1860</v>
      </c>
      <c r="C5263" t="s">
        <v>56</v>
      </c>
    </row>
    <row r="5264" spans="1:3" x14ac:dyDescent="0.25">
      <c r="A5264">
        <f>ROW()</f>
        <v>5264</v>
      </c>
      <c r="B5264" t="s">
        <v>1865</v>
      </c>
      <c r="C5264" t="s">
        <v>56</v>
      </c>
    </row>
    <row r="5265" spans="1:3" x14ac:dyDescent="0.25">
      <c r="A5265">
        <f>ROW()</f>
        <v>5265</v>
      </c>
      <c r="B5265" t="s">
        <v>1866</v>
      </c>
      <c r="C5265" t="s">
        <v>56</v>
      </c>
    </row>
    <row r="5266" spans="1:3" x14ac:dyDescent="0.25">
      <c r="A5266">
        <f>ROW()</f>
        <v>5266</v>
      </c>
      <c r="B5266" t="s">
        <v>1868</v>
      </c>
      <c r="C5266" t="s">
        <v>176</v>
      </c>
    </row>
    <row r="5267" spans="1:3" x14ac:dyDescent="0.25">
      <c r="A5267">
        <f>ROW()</f>
        <v>5267</v>
      </c>
      <c r="B5267" t="s">
        <v>1869</v>
      </c>
      <c r="C5267" t="s">
        <v>176</v>
      </c>
    </row>
    <row r="5268" spans="1:3" x14ac:dyDescent="0.25">
      <c r="A5268">
        <f>ROW()</f>
        <v>5268</v>
      </c>
      <c r="B5268" t="s">
        <v>1870</v>
      </c>
      <c r="C5268" t="s">
        <v>71</v>
      </c>
    </row>
    <row r="5269" spans="1:3" x14ac:dyDescent="0.25">
      <c r="A5269">
        <f>ROW()</f>
        <v>5269</v>
      </c>
      <c r="B5269" t="s">
        <v>1904</v>
      </c>
      <c r="C5269" t="s">
        <v>113</v>
      </c>
    </row>
    <row r="5270" spans="1:3" x14ac:dyDescent="0.25">
      <c r="A5270">
        <f>ROW()</f>
        <v>5270</v>
      </c>
      <c r="B5270" t="s">
        <v>1871</v>
      </c>
      <c r="C5270" t="s">
        <v>56</v>
      </c>
    </row>
    <row r="5271" spans="1:3" x14ac:dyDescent="0.25">
      <c r="A5271">
        <f>ROW()</f>
        <v>5271</v>
      </c>
      <c r="B5271" t="s">
        <v>1872</v>
      </c>
      <c r="C5271" t="s">
        <v>177</v>
      </c>
    </row>
    <row r="5272" spans="1:3" x14ac:dyDescent="0.25">
      <c r="A5272">
        <f>ROW()</f>
        <v>5272</v>
      </c>
      <c r="B5272" t="s">
        <v>1873</v>
      </c>
      <c r="C5272" t="s">
        <v>67</v>
      </c>
    </row>
    <row r="5273" spans="1:3" x14ac:dyDescent="0.25">
      <c r="A5273">
        <f>ROW()</f>
        <v>5273</v>
      </c>
      <c r="B5273" t="s">
        <v>1874</v>
      </c>
      <c r="C5273" t="s">
        <v>73</v>
      </c>
    </row>
    <row r="5274" spans="1:3" x14ac:dyDescent="0.25">
      <c r="A5274">
        <f>ROW()</f>
        <v>5274</v>
      </c>
      <c r="B5274" t="s">
        <v>1875</v>
      </c>
      <c r="C5274" t="s">
        <v>93</v>
      </c>
    </row>
    <row r="5275" spans="1:3" x14ac:dyDescent="0.25">
      <c r="A5275">
        <f>ROW()</f>
        <v>5275</v>
      </c>
      <c r="B5275" t="s">
        <v>1876</v>
      </c>
      <c r="C5275" t="s">
        <v>108</v>
      </c>
    </row>
    <row r="5276" spans="1:3" x14ac:dyDescent="0.25">
      <c r="A5276">
        <f>ROW()</f>
        <v>5276</v>
      </c>
      <c r="B5276" t="s">
        <v>1877</v>
      </c>
      <c r="C5276" t="s">
        <v>63</v>
      </c>
    </row>
    <row r="5277" spans="1:3" x14ac:dyDescent="0.25">
      <c r="A5277">
        <f>ROW()</f>
        <v>5277</v>
      </c>
      <c r="B5277" t="s">
        <v>1879</v>
      </c>
      <c r="C5277" t="s">
        <v>73</v>
      </c>
    </row>
    <row r="5278" spans="1:3" x14ac:dyDescent="0.25">
      <c r="A5278">
        <f>ROW()</f>
        <v>5278</v>
      </c>
      <c r="B5278" t="s">
        <v>1882</v>
      </c>
      <c r="C5278" t="s">
        <v>145</v>
      </c>
    </row>
    <row r="5279" spans="1:3" x14ac:dyDescent="0.25">
      <c r="A5279">
        <f>ROW()</f>
        <v>5279</v>
      </c>
      <c r="B5279" t="s">
        <v>1893</v>
      </c>
      <c r="C5279" t="s">
        <v>81</v>
      </c>
    </row>
    <row r="5280" spans="1:3" x14ac:dyDescent="0.25">
      <c r="A5280">
        <f>ROW()</f>
        <v>5280</v>
      </c>
      <c r="B5280" t="s">
        <v>1883</v>
      </c>
      <c r="C5280" t="s">
        <v>184</v>
      </c>
    </row>
    <row r="5281" spans="1:3" x14ac:dyDescent="0.25">
      <c r="A5281">
        <f>ROW()</f>
        <v>5281</v>
      </c>
      <c r="B5281" t="s">
        <v>1884</v>
      </c>
      <c r="C5281" t="s">
        <v>112</v>
      </c>
    </row>
    <row r="5282" spans="1:3" x14ac:dyDescent="0.25">
      <c r="A5282">
        <f>ROW()</f>
        <v>5282</v>
      </c>
      <c r="B5282" t="s">
        <v>1888</v>
      </c>
      <c r="C5282" t="s">
        <v>55</v>
      </c>
    </row>
    <row r="5283" spans="1:3" x14ac:dyDescent="0.25">
      <c r="A5283">
        <f>ROW()</f>
        <v>5283</v>
      </c>
      <c r="B5283" t="s">
        <v>1889</v>
      </c>
      <c r="C5283" t="s">
        <v>84</v>
      </c>
    </row>
    <row r="5284" spans="1:3" x14ac:dyDescent="0.25">
      <c r="A5284">
        <f>ROW()</f>
        <v>5284</v>
      </c>
      <c r="B5284" t="s">
        <v>1890</v>
      </c>
      <c r="C5284" t="s">
        <v>63</v>
      </c>
    </row>
    <row r="5285" spans="1:3" x14ac:dyDescent="0.25">
      <c r="A5285">
        <f>ROW()</f>
        <v>5285</v>
      </c>
      <c r="B5285" t="s">
        <v>1891</v>
      </c>
      <c r="C5285" t="s">
        <v>84</v>
      </c>
    </row>
    <row r="5286" spans="1:3" x14ac:dyDescent="0.25">
      <c r="A5286">
        <f>ROW()</f>
        <v>5286</v>
      </c>
      <c r="B5286" t="s">
        <v>1892</v>
      </c>
      <c r="C5286" t="s">
        <v>55</v>
      </c>
    </row>
    <row r="5287" spans="1:3" x14ac:dyDescent="0.25">
      <c r="A5287">
        <f>ROW()</f>
        <v>5287</v>
      </c>
      <c r="B5287" t="s">
        <v>1806</v>
      </c>
      <c r="C5287" t="s">
        <v>105</v>
      </c>
    </row>
    <row r="5288" spans="1:3" x14ac:dyDescent="0.25">
      <c r="A5288">
        <f>ROW()</f>
        <v>5288</v>
      </c>
      <c r="B5288" t="s">
        <v>2</v>
      </c>
      <c r="C5288" t="s">
        <v>2</v>
      </c>
    </row>
    <row r="5289" spans="1:3" x14ac:dyDescent="0.25">
      <c r="A5289">
        <f>ROW()</f>
        <v>5289</v>
      </c>
      <c r="B5289" t="s">
        <v>2</v>
      </c>
      <c r="C5289" t="s">
        <v>2</v>
      </c>
    </row>
    <row r="5290" spans="1:3" x14ac:dyDescent="0.25">
      <c r="A5290">
        <f>ROW()</f>
        <v>5290</v>
      </c>
      <c r="B5290" t="s">
        <v>497</v>
      </c>
      <c r="C5290" t="s">
        <v>2</v>
      </c>
    </row>
    <row r="5291" spans="1:3" x14ac:dyDescent="0.25">
      <c r="A5291">
        <f>ROW()</f>
        <v>5291</v>
      </c>
      <c r="B5291" t="s">
        <v>2</v>
      </c>
      <c r="C5291" t="s">
        <v>2</v>
      </c>
    </row>
    <row r="5292" spans="1:3" x14ac:dyDescent="0.25">
      <c r="A5292">
        <f>ROW()</f>
        <v>5292</v>
      </c>
      <c r="B5292" t="s">
        <v>3640</v>
      </c>
      <c r="C5292" t="s">
        <v>2</v>
      </c>
    </row>
    <row r="5293" spans="1:3" x14ac:dyDescent="0.25">
      <c r="A5293">
        <f>ROW()</f>
        <v>5293</v>
      </c>
      <c r="B5293" t="s">
        <v>52</v>
      </c>
      <c r="C5293" t="s">
        <v>2</v>
      </c>
    </row>
    <row r="5294" spans="1:3" x14ac:dyDescent="0.25">
      <c r="A5294">
        <f>ROW()</f>
        <v>5294</v>
      </c>
      <c r="B5294" t="s">
        <v>1843</v>
      </c>
      <c r="C5294" t="s">
        <v>498</v>
      </c>
    </row>
    <row r="5295" spans="1:3" x14ac:dyDescent="0.25">
      <c r="A5295">
        <f>ROW()</f>
        <v>5295</v>
      </c>
      <c r="B5295" t="s">
        <v>1844</v>
      </c>
      <c r="C5295" t="s">
        <v>55</v>
      </c>
    </row>
    <row r="5296" spans="1:3" x14ac:dyDescent="0.25">
      <c r="A5296">
        <f>ROW()</f>
        <v>5296</v>
      </c>
      <c r="B5296" t="s">
        <v>1845</v>
      </c>
      <c r="C5296" t="s">
        <v>82</v>
      </c>
    </row>
    <row r="5297" spans="1:3" x14ac:dyDescent="0.25">
      <c r="A5297">
        <f>ROW()</f>
        <v>5297</v>
      </c>
      <c r="B5297" t="s">
        <v>1846</v>
      </c>
      <c r="C5297" t="s">
        <v>181</v>
      </c>
    </row>
    <row r="5298" spans="1:3" x14ac:dyDescent="0.25">
      <c r="A5298">
        <f>ROW()</f>
        <v>5298</v>
      </c>
      <c r="B5298" t="s">
        <v>1847</v>
      </c>
      <c r="C5298" t="s">
        <v>499</v>
      </c>
    </row>
    <row r="5299" spans="1:3" x14ac:dyDescent="0.25">
      <c r="A5299">
        <f>ROW()</f>
        <v>5299</v>
      </c>
      <c r="B5299" t="s">
        <v>1850</v>
      </c>
      <c r="C5299" t="s">
        <v>61</v>
      </c>
    </row>
    <row r="5300" spans="1:3" x14ac:dyDescent="0.25">
      <c r="A5300">
        <f>ROW()</f>
        <v>5300</v>
      </c>
      <c r="B5300" t="s">
        <v>1851</v>
      </c>
      <c r="C5300" t="s">
        <v>56</v>
      </c>
    </row>
    <row r="5301" spans="1:3" x14ac:dyDescent="0.25">
      <c r="A5301">
        <f>ROW()</f>
        <v>5301</v>
      </c>
      <c r="B5301" t="s">
        <v>1852</v>
      </c>
      <c r="C5301" t="s">
        <v>56</v>
      </c>
    </row>
    <row r="5302" spans="1:3" x14ac:dyDescent="0.25">
      <c r="A5302">
        <f>ROW()</f>
        <v>5302</v>
      </c>
      <c r="B5302" t="s">
        <v>1853</v>
      </c>
      <c r="C5302" t="s">
        <v>56</v>
      </c>
    </row>
    <row r="5303" spans="1:3" x14ac:dyDescent="0.25">
      <c r="A5303">
        <f>ROW()</f>
        <v>5303</v>
      </c>
      <c r="B5303" t="s">
        <v>1854</v>
      </c>
      <c r="C5303" t="s">
        <v>111</v>
      </c>
    </row>
    <row r="5304" spans="1:3" x14ac:dyDescent="0.25">
      <c r="A5304">
        <f>ROW()</f>
        <v>5304</v>
      </c>
      <c r="B5304" t="s">
        <v>1856</v>
      </c>
      <c r="C5304" t="s">
        <v>64</v>
      </c>
    </row>
    <row r="5305" spans="1:3" x14ac:dyDescent="0.25">
      <c r="A5305">
        <f>ROW()</f>
        <v>5305</v>
      </c>
      <c r="B5305" t="s">
        <v>1857</v>
      </c>
      <c r="C5305" t="s">
        <v>65</v>
      </c>
    </row>
    <row r="5306" spans="1:3" x14ac:dyDescent="0.25">
      <c r="A5306">
        <f>ROW()</f>
        <v>5306</v>
      </c>
      <c r="B5306" t="s">
        <v>1858</v>
      </c>
      <c r="C5306" t="s">
        <v>56</v>
      </c>
    </row>
    <row r="5307" spans="1:3" x14ac:dyDescent="0.25">
      <c r="A5307">
        <f>ROW()</f>
        <v>5307</v>
      </c>
      <c r="B5307" t="s">
        <v>1859</v>
      </c>
      <c r="C5307" t="s">
        <v>56</v>
      </c>
    </row>
    <row r="5308" spans="1:3" x14ac:dyDescent="0.25">
      <c r="A5308">
        <f>ROW()</f>
        <v>5308</v>
      </c>
      <c r="B5308" t="s">
        <v>1860</v>
      </c>
      <c r="C5308" t="s">
        <v>121</v>
      </c>
    </row>
    <row r="5309" spans="1:3" x14ac:dyDescent="0.25">
      <c r="A5309">
        <f>ROW()</f>
        <v>5309</v>
      </c>
      <c r="B5309" t="s">
        <v>1865</v>
      </c>
      <c r="C5309" t="s">
        <v>55</v>
      </c>
    </row>
    <row r="5310" spans="1:3" x14ac:dyDescent="0.25">
      <c r="A5310">
        <f>ROW()</f>
        <v>5310</v>
      </c>
      <c r="B5310" t="s">
        <v>1866</v>
      </c>
      <c r="C5310" t="s">
        <v>70</v>
      </c>
    </row>
    <row r="5311" spans="1:3" x14ac:dyDescent="0.25">
      <c r="A5311">
        <f>ROW()</f>
        <v>5311</v>
      </c>
      <c r="B5311" t="s">
        <v>1867</v>
      </c>
      <c r="C5311" t="s">
        <v>56</v>
      </c>
    </row>
    <row r="5312" spans="1:3" x14ac:dyDescent="0.25">
      <c r="A5312">
        <f>ROW()</f>
        <v>5312</v>
      </c>
      <c r="B5312" t="s">
        <v>1868</v>
      </c>
      <c r="C5312" t="s">
        <v>176</v>
      </c>
    </row>
    <row r="5313" spans="1:3" x14ac:dyDescent="0.25">
      <c r="A5313">
        <f>ROW()</f>
        <v>5313</v>
      </c>
      <c r="B5313" t="s">
        <v>1904</v>
      </c>
      <c r="C5313" t="s">
        <v>93</v>
      </c>
    </row>
    <row r="5314" spans="1:3" x14ac:dyDescent="0.25">
      <c r="A5314">
        <f>ROW()</f>
        <v>5314</v>
      </c>
      <c r="B5314" t="s">
        <v>1871</v>
      </c>
      <c r="C5314" t="s">
        <v>56</v>
      </c>
    </row>
    <row r="5315" spans="1:3" x14ac:dyDescent="0.25">
      <c r="A5315">
        <f>ROW()</f>
        <v>5315</v>
      </c>
      <c r="B5315" t="s">
        <v>1872</v>
      </c>
      <c r="C5315" t="s">
        <v>186</v>
      </c>
    </row>
    <row r="5316" spans="1:3" x14ac:dyDescent="0.25">
      <c r="A5316">
        <f>ROW()</f>
        <v>5316</v>
      </c>
      <c r="B5316" t="s">
        <v>1873</v>
      </c>
      <c r="C5316" t="s">
        <v>84</v>
      </c>
    </row>
    <row r="5317" spans="1:3" x14ac:dyDescent="0.25">
      <c r="A5317">
        <f>ROW()</f>
        <v>5317</v>
      </c>
      <c r="B5317" t="s">
        <v>1875</v>
      </c>
      <c r="C5317" t="s">
        <v>77</v>
      </c>
    </row>
    <row r="5318" spans="1:3" x14ac:dyDescent="0.25">
      <c r="A5318">
        <f>ROW()</f>
        <v>5318</v>
      </c>
      <c r="B5318" t="s">
        <v>1876</v>
      </c>
      <c r="C5318" t="s">
        <v>158</v>
      </c>
    </row>
    <row r="5319" spans="1:3" x14ac:dyDescent="0.25">
      <c r="A5319">
        <f>ROW()</f>
        <v>5319</v>
      </c>
      <c r="B5319" t="s">
        <v>1877</v>
      </c>
      <c r="C5319" t="s">
        <v>63</v>
      </c>
    </row>
    <row r="5320" spans="1:3" x14ac:dyDescent="0.25">
      <c r="A5320">
        <f>ROW()</f>
        <v>5320</v>
      </c>
      <c r="B5320" t="s">
        <v>1879</v>
      </c>
      <c r="C5320" t="s">
        <v>93</v>
      </c>
    </row>
    <row r="5321" spans="1:3" x14ac:dyDescent="0.25">
      <c r="A5321">
        <f>ROW()</f>
        <v>5321</v>
      </c>
      <c r="B5321" t="s">
        <v>1881</v>
      </c>
      <c r="C5321" t="s">
        <v>56</v>
      </c>
    </row>
    <row r="5322" spans="1:3" x14ac:dyDescent="0.25">
      <c r="A5322">
        <f>ROW()</f>
        <v>5322</v>
      </c>
      <c r="B5322" t="s">
        <v>1882</v>
      </c>
      <c r="C5322" t="s">
        <v>185</v>
      </c>
    </row>
    <row r="5323" spans="1:3" x14ac:dyDescent="0.25">
      <c r="A5323">
        <f>ROW()</f>
        <v>5323</v>
      </c>
      <c r="B5323" t="s">
        <v>1893</v>
      </c>
      <c r="C5323" t="s">
        <v>189</v>
      </c>
    </row>
    <row r="5324" spans="1:3" x14ac:dyDescent="0.25">
      <c r="A5324">
        <f>ROW()</f>
        <v>5324</v>
      </c>
      <c r="B5324" t="s">
        <v>1899</v>
      </c>
      <c r="C5324" t="s">
        <v>106</v>
      </c>
    </row>
    <row r="5325" spans="1:3" x14ac:dyDescent="0.25">
      <c r="A5325">
        <f>ROW()</f>
        <v>5325</v>
      </c>
      <c r="B5325" t="s">
        <v>1883</v>
      </c>
      <c r="C5325" t="s">
        <v>94</v>
      </c>
    </row>
    <row r="5326" spans="1:3" x14ac:dyDescent="0.25">
      <c r="A5326">
        <f>ROW()</f>
        <v>5326</v>
      </c>
      <c r="B5326" t="s">
        <v>1888</v>
      </c>
      <c r="C5326" t="s">
        <v>63</v>
      </c>
    </row>
    <row r="5327" spans="1:3" x14ac:dyDescent="0.25">
      <c r="A5327">
        <f>ROW()</f>
        <v>5327</v>
      </c>
      <c r="B5327" t="s">
        <v>1889</v>
      </c>
      <c r="C5327" t="s">
        <v>81</v>
      </c>
    </row>
    <row r="5328" spans="1:3" x14ac:dyDescent="0.25">
      <c r="A5328">
        <f>ROW()</f>
        <v>5328</v>
      </c>
      <c r="B5328" t="s">
        <v>1890</v>
      </c>
      <c r="C5328" t="s">
        <v>74</v>
      </c>
    </row>
    <row r="5329" spans="1:3" x14ac:dyDescent="0.25">
      <c r="A5329">
        <f>ROW()</f>
        <v>5329</v>
      </c>
      <c r="B5329" t="s">
        <v>1891</v>
      </c>
      <c r="C5329" t="s">
        <v>81</v>
      </c>
    </row>
    <row r="5330" spans="1:3" x14ac:dyDescent="0.25">
      <c r="A5330">
        <f>ROW()</f>
        <v>5330</v>
      </c>
      <c r="B5330" t="s">
        <v>1892</v>
      </c>
      <c r="C5330" t="s">
        <v>84</v>
      </c>
    </row>
    <row r="5331" spans="1:3" x14ac:dyDescent="0.25">
      <c r="A5331">
        <f>ROW()</f>
        <v>5331</v>
      </c>
      <c r="B5331" t="s">
        <v>1806</v>
      </c>
      <c r="C5331" t="s">
        <v>105</v>
      </c>
    </row>
    <row r="5332" spans="1:3" x14ac:dyDescent="0.25">
      <c r="A5332">
        <f>ROW()</f>
        <v>5332</v>
      </c>
      <c r="B5332" t="s">
        <v>2</v>
      </c>
      <c r="C5332" t="s">
        <v>2</v>
      </c>
    </row>
    <row r="5333" spans="1:3" x14ac:dyDescent="0.25">
      <c r="A5333">
        <f>ROW()</f>
        <v>5333</v>
      </c>
      <c r="C5333" t="s">
        <v>2</v>
      </c>
    </row>
    <row r="5334" spans="1:3" x14ac:dyDescent="0.25">
      <c r="A5334">
        <f>ROW()</f>
        <v>5334</v>
      </c>
      <c r="B5334" t="s">
        <v>3641</v>
      </c>
      <c r="C5334" t="s">
        <v>2</v>
      </c>
    </row>
    <row r="5335" spans="1:3" x14ac:dyDescent="0.25">
      <c r="A5335">
        <f>ROW()</f>
        <v>5335</v>
      </c>
      <c r="B5335" t="s">
        <v>52</v>
      </c>
      <c r="C5335" t="s">
        <v>2</v>
      </c>
    </row>
    <row r="5336" spans="1:3" x14ac:dyDescent="0.25">
      <c r="A5336">
        <f>ROW()</f>
        <v>5336</v>
      </c>
      <c r="B5336" t="s">
        <v>1843</v>
      </c>
      <c r="C5336" t="s">
        <v>3540</v>
      </c>
    </row>
    <row r="5337" spans="1:3" x14ac:dyDescent="0.25">
      <c r="A5337">
        <f>ROW()</f>
        <v>5337</v>
      </c>
      <c r="B5337" t="s">
        <v>1844</v>
      </c>
      <c r="C5337" t="s">
        <v>55</v>
      </c>
    </row>
    <row r="5338" spans="1:3" x14ac:dyDescent="0.25">
      <c r="A5338">
        <f>ROW()</f>
        <v>5338</v>
      </c>
      <c r="B5338" t="s">
        <v>1845</v>
      </c>
      <c r="C5338" t="s">
        <v>82</v>
      </c>
    </row>
    <row r="5339" spans="1:3" x14ac:dyDescent="0.25">
      <c r="A5339">
        <f>ROW()</f>
        <v>5339</v>
      </c>
      <c r="B5339" t="s">
        <v>1846</v>
      </c>
      <c r="C5339" t="s">
        <v>181</v>
      </c>
    </row>
    <row r="5340" spans="1:3" x14ac:dyDescent="0.25">
      <c r="A5340">
        <f>ROW()</f>
        <v>5340</v>
      </c>
      <c r="B5340" t="s">
        <v>1847</v>
      </c>
      <c r="C5340" t="s">
        <v>3541</v>
      </c>
    </row>
    <row r="5341" spans="1:3" x14ac:dyDescent="0.25">
      <c r="A5341">
        <f>ROW()</f>
        <v>5341</v>
      </c>
      <c r="B5341" t="s">
        <v>1850</v>
      </c>
      <c r="C5341" t="s">
        <v>61</v>
      </c>
    </row>
    <row r="5342" spans="1:3" x14ac:dyDescent="0.25">
      <c r="A5342">
        <f>ROW()</f>
        <v>5342</v>
      </c>
      <c r="B5342" t="s">
        <v>1851</v>
      </c>
      <c r="C5342" t="s">
        <v>56</v>
      </c>
    </row>
    <row r="5343" spans="1:3" x14ac:dyDescent="0.25">
      <c r="A5343">
        <f>ROW()</f>
        <v>5343</v>
      </c>
      <c r="B5343" t="s">
        <v>1852</v>
      </c>
      <c r="C5343" t="s">
        <v>56</v>
      </c>
    </row>
    <row r="5344" spans="1:3" x14ac:dyDescent="0.25">
      <c r="A5344">
        <f>ROW()</f>
        <v>5344</v>
      </c>
      <c r="B5344" t="s">
        <v>1853</v>
      </c>
      <c r="C5344" t="s">
        <v>56</v>
      </c>
    </row>
    <row r="5345" spans="1:3" x14ac:dyDescent="0.25">
      <c r="A5345">
        <f>ROW()</f>
        <v>5345</v>
      </c>
      <c r="B5345" t="s">
        <v>1854</v>
      </c>
      <c r="C5345" t="s">
        <v>339</v>
      </c>
    </row>
    <row r="5346" spans="1:3" x14ac:dyDescent="0.25">
      <c r="A5346">
        <f>ROW()</f>
        <v>5346</v>
      </c>
      <c r="B5346" t="s">
        <v>1855</v>
      </c>
      <c r="C5346" t="s">
        <v>65</v>
      </c>
    </row>
    <row r="5347" spans="1:3" x14ac:dyDescent="0.25">
      <c r="A5347">
        <f>ROW()</f>
        <v>5347</v>
      </c>
      <c r="B5347" t="s">
        <v>1856</v>
      </c>
      <c r="C5347" t="s">
        <v>64</v>
      </c>
    </row>
    <row r="5348" spans="1:3" x14ac:dyDescent="0.25">
      <c r="A5348">
        <f>ROW()</f>
        <v>5348</v>
      </c>
      <c r="B5348" t="s">
        <v>1857</v>
      </c>
      <c r="C5348" t="s">
        <v>65</v>
      </c>
    </row>
    <row r="5349" spans="1:3" x14ac:dyDescent="0.25">
      <c r="A5349">
        <f>ROW()</f>
        <v>5349</v>
      </c>
      <c r="B5349" t="s">
        <v>1858</v>
      </c>
      <c r="C5349" t="s">
        <v>56</v>
      </c>
    </row>
    <row r="5350" spans="1:3" x14ac:dyDescent="0.25">
      <c r="A5350">
        <f>ROW()</f>
        <v>5350</v>
      </c>
      <c r="B5350" t="s">
        <v>1859</v>
      </c>
      <c r="C5350" t="s">
        <v>56</v>
      </c>
    </row>
    <row r="5351" spans="1:3" x14ac:dyDescent="0.25">
      <c r="A5351">
        <f>ROW()</f>
        <v>5351</v>
      </c>
      <c r="B5351" t="s">
        <v>1860</v>
      </c>
      <c r="C5351" t="s">
        <v>121</v>
      </c>
    </row>
    <row r="5352" spans="1:3" x14ac:dyDescent="0.25">
      <c r="A5352">
        <f>ROW()</f>
        <v>5352</v>
      </c>
      <c r="B5352" t="s">
        <v>1865</v>
      </c>
      <c r="C5352" t="s">
        <v>63</v>
      </c>
    </row>
    <row r="5353" spans="1:3" x14ac:dyDescent="0.25">
      <c r="A5353">
        <f>ROW()</f>
        <v>5353</v>
      </c>
      <c r="B5353" t="s">
        <v>1866</v>
      </c>
      <c r="C5353" t="s">
        <v>55</v>
      </c>
    </row>
    <row r="5354" spans="1:3" x14ac:dyDescent="0.25">
      <c r="A5354">
        <f>ROW()</f>
        <v>5354</v>
      </c>
      <c r="B5354" t="s">
        <v>1867</v>
      </c>
      <c r="C5354" t="s">
        <v>56</v>
      </c>
    </row>
    <row r="5355" spans="1:3" x14ac:dyDescent="0.25">
      <c r="A5355">
        <f>ROW()</f>
        <v>5355</v>
      </c>
      <c r="B5355" t="s">
        <v>1904</v>
      </c>
      <c r="C5355" t="s">
        <v>93</v>
      </c>
    </row>
    <row r="5356" spans="1:3" x14ac:dyDescent="0.25">
      <c r="A5356">
        <f>ROW()</f>
        <v>5356</v>
      </c>
      <c r="B5356" t="s">
        <v>1868</v>
      </c>
      <c r="C5356" t="s">
        <v>176</v>
      </c>
    </row>
    <row r="5357" spans="1:3" x14ac:dyDescent="0.25">
      <c r="A5357">
        <f>ROW()</f>
        <v>5357</v>
      </c>
      <c r="B5357" t="s">
        <v>1869</v>
      </c>
      <c r="C5357" t="s">
        <v>176</v>
      </c>
    </row>
    <row r="5358" spans="1:3" x14ac:dyDescent="0.25">
      <c r="A5358">
        <f>ROW()</f>
        <v>5358</v>
      </c>
      <c r="B5358" t="s">
        <v>1870</v>
      </c>
      <c r="C5358" t="s">
        <v>71</v>
      </c>
    </row>
    <row r="5359" spans="1:3" x14ac:dyDescent="0.25">
      <c r="A5359">
        <f>ROW()</f>
        <v>5359</v>
      </c>
      <c r="B5359" t="s">
        <v>1871</v>
      </c>
      <c r="C5359" t="s">
        <v>56</v>
      </c>
    </row>
    <row r="5360" spans="1:3" x14ac:dyDescent="0.25">
      <c r="A5360">
        <f>ROW()</f>
        <v>5360</v>
      </c>
      <c r="B5360" t="s">
        <v>1905</v>
      </c>
      <c r="C5360" t="s">
        <v>56</v>
      </c>
    </row>
    <row r="5361" spans="1:3" x14ac:dyDescent="0.25">
      <c r="A5361">
        <f>ROW()</f>
        <v>5361</v>
      </c>
      <c r="B5361" t="s">
        <v>1906</v>
      </c>
      <c r="C5361" t="s">
        <v>186</v>
      </c>
    </row>
    <row r="5362" spans="1:3" x14ac:dyDescent="0.25">
      <c r="A5362">
        <f>ROW()</f>
        <v>5362</v>
      </c>
      <c r="B5362" t="s">
        <v>1872</v>
      </c>
      <c r="C5362" t="s">
        <v>187</v>
      </c>
    </row>
    <row r="5363" spans="1:3" x14ac:dyDescent="0.25">
      <c r="A5363">
        <f>ROW()</f>
        <v>5363</v>
      </c>
      <c r="B5363" t="s">
        <v>1907</v>
      </c>
      <c r="C5363" t="s">
        <v>84</v>
      </c>
    </row>
    <row r="5364" spans="1:3" x14ac:dyDescent="0.25">
      <c r="A5364">
        <f>ROW()</f>
        <v>5364</v>
      </c>
      <c r="B5364" t="s">
        <v>1873</v>
      </c>
      <c r="C5364" t="s">
        <v>66</v>
      </c>
    </row>
    <row r="5365" spans="1:3" x14ac:dyDescent="0.25">
      <c r="A5365">
        <f>ROW()</f>
        <v>5365</v>
      </c>
      <c r="B5365" t="s">
        <v>1875</v>
      </c>
      <c r="C5365" t="s">
        <v>133</v>
      </c>
    </row>
    <row r="5366" spans="1:3" x14ac:dyDescent="0.25">
      <c r="A5366">
        <f>ROW()</f>
        <v>5366</v>
      </c>
      <c r="B5366" t="s">
        <v>1876</v>
      </c>
      <c r="C5366" t="s">
        <v>77</v>
      </c>
    </row>
    <row r="5367" spans="1:3" x14ac:dyDescent="0.25">
      <c r="A5367">
        <f>ROW()</f>
        <v>5367</v>
      </c>
      <c r="B5367" t="s">
        <v>1909</v>
      </c>
      <c r="C5367" t="s">
        <v>108</v>
      </c>
    </row>
    <row r="5368" spans="1:3" x14ac:dyDescent="0.25">
      <c r="A5368">
        <f>ROW()</f>
        <v>5368</v>
      </c>
      <c r="B5368" t="s">
        <v>1910</v>
      </c>
      <c r="C5368" t="s">
        <v>133</v>
      </c>
    </row>
    <row r="5369" spans="1:3" x14ac:dyDescent="0.25">
      <c r="A5369">
        <f>ROW()</f>
        <v>5369</v>
      </c>
      <c r="B5369" t="s">
        <v>1911</v>
      </c>
      <c r="C5369" t="s">
        <v>63</v>
      </c>
    </row>
    <row r="5370" spans="1:3" x14ac:dyDescent="0.25">
      <c r="A5370">
        <f>ROW()</f>
        <v>5370</v>
      </c>
      <c r="B5370" t="s">
        <v>1877</v>
      </c>
      <c r="C5370" t="s">
        <v>55</v>
      </c>
    </row>
    <row r="5371" spans="1:3" x14ac:dyDescent="0.25">
      <c r="A5371">
        <f>ROW()</f>
        <v>5371</v>
      </c>
      <c r="B5371" t="s">
        <v>1912</v>
      </c>
      <c r="C5371" t="s">
        <v>95</v>
      </c>
    </row>
    <row r="5372" spans="1:3" x14ac:dyDescent="0.25">
      <c r="A5372">
        <f>ROW()</f>
        <v>5372</v>
      </c>
      <c r="B5372" t="s">
        <v>1879</v>
      </c>
      <c r="C5372" t="s">
        <v>93</v>
      </c>
    </row>
    <row r="5373" spans="1:3" x14ac:dyDescent="0.25">
      <c r="A5373">
        <f>ROW()</f>
        <v>5373</v>
      </c>
      <c r="B5373" t="s">
        <v>1881</v>
      </c>
      <c r="C5373" t="s">
        <v>56</v>
      </c>
    </row>
    <row r="5374" spans="1:3" x14ac:dyDescent="0.25">
      <c r="A5374">
        <f>ROW()</f>
        <v>5374</v>
      </c>
      <c r="B5374" t="s">
        <v>1917</v>
      </c>
      <c r="C5374" t="s">
        <v>65</v>
      </c>
    </row>
    <row r="5375" spans="1:3" x14ac:dyDescent="0.25">
      <c r="A5375">
        <f>ROW()</f>
        <v>5375</v>
      </c>
      <c r="B5375" t="s">
        <v>1882</v>
      </c>
      <c r="C5375" t="s">
        <v>185</v>
      </c>
    </row>
    <row r="5376" spans="1:3" x14ac:dyDescent="0.25">
      <c r="A5376">
        <f>ROW()</f>
        <v>5376</v>
      </c>
      <c r="B5376" t="s">
        <v>1913</v>
      </c>
      <c r="C5376" t="s">
        <v>185</v>
      </c>
    </row>
    <row r="5377" spans="1:3" x14ac:dyDescent="0.25">
      <c r="A5377">
        <f>ROW()</f>
        <v>5377</v>
      </c>
      <c r="B5377" t="s">
        <v>1893</v>
      </c>
      <c r="C5377" t="s">
        <v>83</v>
      </c>
    </row>
    <row r="5378" spans="1:3" x14ac:dyDescent="0.25">
      <c r="A5378">
        <f>ROW()</f>
        <v>5378</v>
      </c>
      <c r="B5378" t="s">
        <v>1914</v>
      </c>
      <c r="C5378" t="s">
        <v>189</v>
      </c>
    </row>
    <row r="5379" spans="1:3" x14ac:dyDescent="0.25">
      <c r="A5379">
        <f>ROW()</f>
        <v>5379</v>
      </c>
      <c r="B5379" t="s">
        <v>1915</v>
      </c>
      <c r="C5379" t="s">
        <v>94</v>
      </c>
    </row>
    <row r="5380" spans="1:3" x14ac:dyDescent="0.25">
      <c r="A5380">
        <f>ROW()</f>
        <v>5380</v>
      </c>
      <c r="B5380" t="s">
        <v>1883</v>
      </c>
      <c r="C5380" t="s">
        <v>79</v>
      </c>
    </row>
    <row r="5381" spans="1:3" x14ac:dyDescent="0.25">
      <c r="A5381">
        <f>ROW()</f>
        <v>5381</v>
      </c>
      <c r="B5381" t="s">
        <v>1884</v>
      </c>
      <c r="C5381" t="s">
        <v>70</v>
      </c>
    </row>
    <row r="5382" spans="1:3" x14ac:dyDescent="0.25">
      <c r="A5382">
        <f>ROW()</f>
        <v>5382</v>
      </c>
      <c r="B5382" t="s">
        <v>1888</v>
      </c>
      <c r="C5382" t="s">
        <v>139</v>
      </c>
    </row>
    <row r="5383" spans="1:3" x14ac:dyDescent="0.25">
      <c r="A5383">
        <f>ROW()</f>
        <v>5383</v>
      </c>
      <c r="B5383" t="s">
        <v>1889</v>
      </c>
      <c r="C5383" t="s">
        <v>93</v>
      </c>
    </row>
    <row r="5384" spans="1:3" x14ac:dyDescent="0.25">
      <c r="A5384">
        <f>ROW()</f>
        <v>5384</v>
      </c>
      <c r="B5384" t="s">
        <v>1890</v>
      </c>
      <c r="C5384" t="s">
        <v>139</v>
      </c>
    </row>
    <row r="5385" spans="1:3" x14ac:dyDescent="0.25">
      <c r="A5385">
        <f>ROW()</f>
        <v>5385</v>
      </c>
      <c r="B5385" t="s">
        <v>1891</v>
      </c>
      <c r="C5385" t="s">
        <v>93</v>
      </c>
    </row>
    <row r="5386" spans="1:3" x14ac:dyDescent="0.25">
      <c r="A5386">
        <f>ROW()</f>
        <v>5386</v>
      </c>
      <c r="B5386" t="s">
        <v>1892</v>
      </c>
      <c r="C5386" t="s">
        <v>139</v>
      </c>
    </row>
    <row r="5387" spans="1:3" x14ac:dyDescent="0.25">
      <c r="A5387">
        <f>ROW()</f>
        <v>5387</v>
      </c>
      <c r="B5387" t="s">
        <v>1899</v>
      </c>
      <c r="C5387" t="s">
        <v>107</v>
      </c>
    </row>
    <row r="5388" spans="1:3" x14ac:dyDescent="0.25">
      <c r="A5388">
        <f>ROW()</f>
        <v>5388</v>
      </c>
      <c r="B5388" t="s">
        <v>1900</v>
      </c>
      <c r="C5388" t="s">
        <v>111</v>
      </c>
    </row>
    <row r="5389" spans="1:3" x14ac:dyDescent="0.25">
      <c r="A5389">
        <f>ROW()</f>
        <v>5389</v>
      </c>
      <c r="B5389" t="s">
        <v>1806</v>
      </c>
      <c r="C5389" t="s">
        <v>105</v>
      </c>
    </row>
    <row r="5390" spans="1:3" x14ac:dyDescent="0.25">
      <c r="A5390">
        <f>ROW()</f>
        <v>5390</v>
      </c>
      <c r="B5390" t="s">
        <v>2</v>
      </c>
      <c r="C5390" t="s">
        <v>2</v>
      </c>
    </row>
    <row r="5391" spans="1:3" x14ac:dyDescent="0.25">
      <c r="A5391">
        <f>ROW()</f>
        <v>5391</v>
      </c>
      <c r="B5391" t="s">
        <v>2</v>
      </c>
      <c r="C5391" t="s">
        <v>2</v>
      </c>
    </row>
    <row r="5392" spans="1:3" x14ac:dyDescent="0.25">
      <c r="A5392">
        <f>ROW()</f>
        <v>5392</v>
      </c>
      <c r="B5392" t="s">
        <v>500</v>
      </c>
      <c r="C5392" t="s">
        <v>2</v>
      </c>
    </row>
    <row r="5393" spans="1:3" x14ac:dyDescent="0.25">
      <c r="A5393">
        <f>ROW()</f>
        <v>5393</v>
      </c>
      <c r="B5393" t="s">
        <v>2</v>
      </c>
      <c r="C5393" t="s">
        <v>2</v>
      </c>
    </row>
    <row r="5394" spans="1:3" x14ac:dyDescent="0.25">
      <c r="A5394">
        <f>ROW()</f>
        <v>5394</v>
      </c>
      <c r="B5394" t="s">
        <v>3642</v>
      </c>
      <c r="C5394" t="s">
        <v>2</v>
      </c>
    </row>
    <row r="5395" spans="1:3" x14ac:dyDescent="0.25">
      <c r="A5395">
        <f>ROW()</f>
        <v>5395</v>
      </c>
      <c r="B5395" t="s">
        <v>52</v>
      </c>
      <c r="C5395" t="s">
        <v>2</v>
      </c>
    </row>
    <row r="5396" spans="1:3" x14ac:dyDescent="0.25">
      <c r="A5396">
        <f>ROW()</f>
        <v>5396</v>
      </c>
      <c r="B5396" t="s">
        <v>1843</v>
      </c>
      <c r="C5396" t="s">
        <v>501</v>
      </c>
    </row>
    <row r="5397" spans="1:3" x14ac:dyDescent="0.25">
      <c r="A5397">
        <f>ROW()</f>
        <v>5397</v>
      </c>
      <c r="B5397" t="s">
        <v>1844</v>
      </c>
      <c r="C5397" t="s">
        <v>55</v>
      </c>
    </row>
    <row r="5398" spans="1:3" x14ac:dyDescent="0.25">
      <c r="A5398">
        <f>ROW()</f>
        <v>5398</v>
      </c>
      <c r="B5398" t="s">
        <v>1845</v>
      </c>
      <c r="C5398" t="s">
        <v>83</v>
      </c>
    </row>
    <row r="5399" spans="1:3" x14ac:dyDescent="0.25">
      <c r="A5399">
        <f>ROW()</f>
        <v>5399</v>
      </c>
      <c r="B5399" t="s">
        <v>1846</v>
      </c>
      <c r="C5399" t="s">
        <v>502</v>
      </c>
    </row>
    <row r="5400" spans="1:3" x14ac:dyDescent="0.25">
      <c r="A5400">
        <f>ROW()</f>
        <v>5400</v>
      </c>
      <c r="B5400" t="s">
        <v>1847</v>
      </c>
      <c r="C5400" t="s">
        <v>503</v>
      </c>
    </row>
    <row r="5401" spans="1:3" x14ac:dyDescent="0.25">
      <c r="A5401">
        <f>ROW()</f>
        <v>5401</v>
      </c>
      <c r="B5401" t="s">
        <v>1850</v>
      </c>
      <c r="C5401" t="s">
        <v>102</v>
      </c>
    </row>
    <row r="5402" spans="1:3" x14ac:dyDescent="0.25">
      <c r="A5402">
        <f>ROW()</f>
        <v>5402</v>
      </c>
      <c r="B5402" t="s">
        <v>1851</v>
      </c>
      <c r="C5402" t="s">
        <v>56</v>
      </c>
    </row>
    <row r="5403" spans="1:3" x14ac:dyDescent="0.25">
      <c r="A5403">
        <f>ROW()</f>
        <v>5403</v>
      </c>
      <c r="B5403" t="s">
        <v>1852</v>
      </c>
      <c r="C5403" t="s">
        <v>56</v>
      </c>
    </row>
    <row r="5404" spans="1:3" x14ac:dyDescent="0.25">
      <c r="A5404">
        <f>ROW()</f>
        <v>5404</v>
      </c>
      <c r="B5404" t="s">
        <v>1853</v>
      </c>
      <c r="C5404" t="s">
        <v>56</v>
      </c>
    </row>
    <row r="5405" spans="1:3" x14ac:dyDescent="0.25">
      <c r="A5405">
        <f>ROW()</f>
        <v>5405</v>
      </c>
      <c r="B5405" t="s">
        <v>1854</v>
      </c>
      <c r="C5405" t="s">
        <v>165</v>
      </c>
    </row>
    <row r="5406" spans="1:3" x14ac:dyDescent="0.25">
      <c r="A5406">
        <f>ROW()</f>
        <v>5406</v>
      </c>
      <c r="B5406" t="s">
        <v>1856</v>
      </c>
      <c r="C5406" t="s">
        <v>64</v>
      </c>
    </row>
    <row r="5407" spans="1:3" x14ac:dyDescent="0.25">
      <c r="A5407">
        <f>ROW()</f>
        <v>5407</v>
      </c>
      <c r="B5407" t="s">
        <v>1857</v>
      </c>
      <c r="C5407" t="s">
        <v>65</v>
      </c>
    </row>
    <row r="5408" spans="1:3" x14ac:dyDescent="0.25">
      <c r="A5408">
        <f>ROW()</f>
        <v>5408</v>
      </c>
      <c r="B5408" t="s">
        <v>1858</v>
      </c>
      <c r="C5408" t="s">
        <v>56</v>
      </c>
    </row>
    <row r="5409" spans="1:3" x14ac:dyDescent="0.25">
      <c r="A5409">
        <f>ROW()</f>
        <v>5409</v>
      </c>
      <c r="B5409" t="s">
        <v>1896</v>
      </c>
      <c r="C5409" t="s">
        <v>65</v>
      </c>
    </row>
    <row r="5410" spans="1:3" x14ac:dyDescent="0.25">
      <c r="A5410">
        <f>ROW()</f>
        <v>5410</v>
      </c>
      <c r="B5410" t="s">
        <v>1859</v>
      </c>
      <c r="C5410" t="s">
        <v>63</v>
      </c>
    </row>
    <row r="5411" spans="1:3" x14ac:dyDescent="0.25">
      <c r="A5411">
        <f>ROW()</f>
        <v>5411</v>
      </c>
      <c r="B5411" t="s">
        <v>1852</v>
      </c>
      <c r="C5411" t="s">
        <v>56</v>
      </c>
    </row>
    <row r="5412" spans="1:3" x14ac:dyDescent="0.25">
      <c r="A5412">
        <f>ROW()</f>
        <v>5412</v>
      </c>
      <c r="B5412" t="s">
        <v>1860</v>
      </c>
      <c r="C5412" t="s">
        <v>67</v>
      </c>
    </row>
    <row r="5413" spans="1:3" x14ac:dyDescent="0.25">
      <c r="A5413">
        <f>ROW()</f>
        <v>5413</v>
      </c>
      <c r="B5413" t="s">
        <v>1865</v>
      </c>
      <c r="C5413" t="s">
        <v>105</v>
      </c>
    </row>
    <row r="5414" spans="1:3" x14ac:dyDescent="0.25">
      <c r="A5414">
        <f>ROW()</f>
        <v>5414</v>
      </c>
      <c r="B5414" t="s">
        <v>1866</v>
      </c>
      <c r="C5414" t="s">
        <v>70</v>
      </c>
    </row>
    <row r="5415" spans="1:3" x14ac:dyDescent="0.25">
      <c r="A5415">
        <f>ROW()</f>
        <v>5415</v>
      </c>
      <c r="B5415" t="s">
        <v>1867</v>
      </c>
      <c r="C5415" t="s">
        <v>56</v>
      </c>
    </row>
    <row r="5416" spans="1:3" x14ac:dyDescent="0.25">
      <c r="A5416">
        <f>ROW()</f>
        <v>5416</v>
      </c>
      <c r="B5416" t="s">
        <v>1868</v>
      </c>
      <c r="C5416" t="s">
        <v>176</v>
      </c>
    </row>
    <row r="5417" spans="1:3" x14ac:dyDescent="0.25">
      <c r="A5417">
        <f>ROW()</f>
        <v>5417</v>
      </c>
      <c r="B5417" t="s">
        <v>1904</v>
      </c>
      <c r="C5417" t="s">
        <v>71</v>
      </c>
    </row>
    <row r="5418" spans="1:3" x14ac:dyDescent="0.25">
      <c r="A5418">
        <f>ROW()</f>
        <v>5418</v>
      </c>
      <c r="B5418" t="s">
        <v>1871</v>
      </c>
      <c r="C5418" t="s">
        <v>56</v>
      </c>
    </row>
    <row r="5419" spans="1:3" x14ac:dyDescent="0.25">
      <c r="A5419">
        <f>ROW()</f>
        <v>5419</v>
      </c>
      <c r="B5419" t="s">
        <v>1905</v>
      </c>
      <c r="C5419" t="s">
        <v>56</v>
      </c>
    </row>
    <row r="5420" spans="1:3" x14ac:dyDescent="0.25">
      <c r="A5420">
        <f>ROW()</f>
        <v>5420</v>
      </c>
      <c r="B5420" t="s">
        <v>1872</v>
      </c>
      <c r="C5420" t="s">
        <v>186</v>
      </c>
    </row>
    <row r="5421" spans="1:3" x14ac:dyDescent="0.25">
      <c r="A5421">
        <f>ROW()</f>
        <v>5421</v>
      </c>
      <c r="B5421" t="s">
        <v>1873</v>
      </c>
      <c r="C5421" t="s">
        <v>84</v>
      </c>
    </row>
    <row r="5422" spans="1:3" x14ac:dyDescent="0.25">
      <c r="A5422">
        <f>ROW()</f>
        <v>5422</v>
      </c>
      <c r="B5422" t="s">
        <v>1875</v>
      </c>
      <c r="C5422" t="s">
        <v>168</v>
      </c>
    </row>
    <row r="5423" spans="1:3" x14ac:dyDescent="0.25">
      <c r="A5423">
        <f>ROW()</f>
        <v>5423</v>
      </c>
      <c r="B5423" t="s">
        <v>1876</v>
      </c>
      <c r="C5423" t="s">
        <v>260</v>
      </c>
    </row>
    <row r="5424" spans="1:3" x14ac:dyDescent="0.25">
      <c r="A5424">
        <f>ROW()</f>
        <v>5424</v>
      </c>
      <c r="B5424" t="s">
        <v>1877</v>
      </c>
      <c r="C5424" t="s">
        <v>55</v>
      </c>
    </row>
    <row r="5425" spans="1:3" x14ac:dyDescent="0.25">
      <c r="A5425">
        <f>ROW()</f>
        <v>5425</v>
      </c>
      <c r="B5425" t="s">
        <v>1879</v>
      </c>
      <c r="C5425" t="s">
        <v>77</v>
      </c>
    </row>
    <row r="5426" spans="1:3" x14ac:dyDescent="0.25">
      <c r="A5426">
        <f>ROW()</f>
        <v>5426</v>
      </c>
      <c r="B5426" t="s">
        <v>1882</v>
      </c>
      <c r="C5426" t="s">
        <v>148</v>
      </c>
    </row>
    <row r="5427" spans="1:3" x14ac:dyDescent="0.25">
      <c r="A5427">
        <f>ROW()</f>
        <v>5427</v>
      </c>
      <c r="B5427" t="s">
        <v>1893</v>
      </c>
      <c r="C5427" t="s">
        <v>108</v>
      </c>
    </row>
    <row r="5428" spans="1:3" x14ac:dyDescent="0.25">
      <c r="A5428">
        <f>ROW()</f>
        <v>5428</v>
      </c>
      <c r="B5428" t="s">
        <v>1883</v>
      </c>
      <c r="C5428" t="s">
        <v>159</v>
      </c>
    </row>
    <row r="5429" spans="1:3" x14ac:dyDescent="0.25">
      <c r="A5429">
        <f>ROW()</f>
        <v>5429</v>
      </c>
      <c r="B5429" t="s">
        <v>1888</v>
      </c>
      <c r="C5429" t="s">
        <v>63</v>
      </c>
    </row>
    <row r="5430" spans="1:3" x14ac:dyDescent="0.25">
      <c r="A5430">
        <f>ROW()</f>
        <v>5430</v>
      </c>
      <c r="B5430" t="s">
        <v>1889</v>
      </c>
      <c r="C5430" t="s">
        <v>63</v>
      </c>
    </row>
    <row r="5431" spans="1:3" x14ac:dyDescent="0.25">
      <c r="A5431">
        <f>ROW()</f>
        <v>5431</v>
      </c>
      <c r="B5431" t="s">
        <v>1890</v>
      </c>
      <c r="C5431" t="s">
        <v>70</v>
      </c>
    </row>
    <row r="5432" spans="1:3" x14ac:dyDescent="0.25">
      <c r="A5432">
        <f>ROW()</f>
        <v>5432</v>
      </c>
      <c r="B5432" t="s">
        <v>1891</v>
      </c>
      <c r="C5432" t="s">
        <v>108</v>
      </c>
    </row>
    <row r="5433" spans="1:3" x14ac:dyDescent="0.25">
      <c r="A5433">
        <f>ROW()</f>
        <v>5433</v>
      </c>
      <c r="B5433" t="s">
        <v>1892</v>
      </c>
      <c r="C5433" t="s">
        <v>108</v>
      </c>
    </row>
    <row r="5434" spans="1:3" x14ac:dyDescent="0.25">
      <c r="A5434">
        <f>ROW()</f>
        <v>5434</v>
      </c>
      <c r="B5434" t="s">
        <v>1933</v>
      </c>
      <c r="C5434" t="s">
        <v>56</v>
      </c>
    </row>
    <row r="5435" spans="1:3" x14ac:dyDescent="0.25">
      <c r="A5435">
        <f>ROW()</f>
        <v>5435</v>
      </c>
      <c r="B5435" t="s">
        <v>1899</v>
      </c>
      <c r="C5435" t="s">
        <v>133</v>
      </c>
    </row>
    <row r="5436" spans="1:3" x14ac:dyDescent="0.25">
      <c r="A5436">
        <f>ROW()</f>
        <v>5436</v>
      </c>
      <c r="B5436" t="s">
        <v>1806</v>
      </c>
      <c r="C5436" t="s">
        <v>105</v>
      </c>
    </row>
    <row r="5437" spans="1:3" x14ac:dyDescent="0.25">
      <c r="A5437">
        <f>ROW()</f>
        <v>5437</v>
      </c>
      <c r="B5437" t="s">
        <v>2</v>
      </c>
      <c r="C5437" t="s">
        <v>2</v>
      </c>
    </row>
    <row r="5438" spans="1:3" x14ac:dyDescent="0.25">
      <c r="A5438">
        <f>ROW()</f>
        <v>5438</v>
      </c>
      <c r="B5438" t="s">
        <v>2</v>
      </c>
      <c r="C5438" t="s">
        <v>2</v>
      </c>
    </row>
    <row r="5439" spans="1:3" x14ac:dyDescent="0.25">
      <c r="A5439">
        <f>ROW()</f>
        <v>5439</v>
      </c>
      <c r="B5439" t="s">
        <v>505</v>
      </c>
      <c r="C5439" t="s">
        <v>2</v>
      </c>
    </row>
    <row r="5440" spans="1:3" x14ac:dyDescent="0.25">
      <c r="A5440">
        <f>ROW()</f>
        <v>5440</v>
      </c>
      <c r="B5440" t="s">
        <v>2</v>
      </c>
      <c r="C5440" t="s">
        <v>2</v>
      </c>
    </row>
    <row r="5441" spans="1:3" x14ac:dyDescent="0.25">
      <c r="A5441">
        <f>ROW()</f>
        <v>5441</v>
      </c>
      <c r="B5441" t="s">
        <v>3643</v>
      </c>
      <c r="C5441" t="s">
        <v>2</v>
      </c>
    </row>
    <row r="5442" spans="1:3" x14ac:dyDescent="0.25">
      <c r="A5442">
        <f>ROW()</f>
        <v>5442</v>
      </c>
      <c r="B5442" t="s">
        <v>52</v>
      </c>
      <c r="C5442" t="s">
        <v>2</v>
      </c>
    </row>
    <row r="5443" spans="1:3" x14ac:dyDescent="0.25">
      <c r="A5443">
        <f>ROW()</f>
        <v>5443</v>
      </c>
      <c r="B5443" t="s">
        <v>1843</v>
      </c>
      <c r="C5443" t="s">
        <v>506</v>
      </c>
    </row>
    <row r="5444" spans="1:3" x14ac:dyDescent="0.25">
      <c r="A5444">
        <f>ROW()</f>
        <v>5444</v>
      </c>
      <c r="B5444" t="s">
        <v>1844</v>
      </c>
      <c r="C5444" t="s">
        <v>55</v>
      </c>
    </row>
    <row r="5445" spans="1:3" x14ac:dyDescent="0.25">
      <c r="A5445">
        <f>ROW()</f>
        <v>5445</v>
      </c>
      <c r="B5445" t="s">
        <v>1845</v>
      </c>
      <c r="C5445" t="s">
        <v>189</v>
      </c>
    </row>
    <row r="5446" spans="1:3" x14ac:dyDescent="0.25">
      <c r="A5446">
        <f>ROW()</f>
        <v>5446</v>
      </c>
      <c r="B5446" t="s">
        <v>1846</v>
      </c>
      <c r="C5446" t="s">
        <v>507</v>
      </c>
    </row>
    <row r="5447" spans="1:3" x14ac:dyDescent="0.25">
      <c r="A5447">
        <f>ROW()</f>
        <v>5447</v>
      </c>
      <c r="B5447" t="s">
        <v>1847</v>
      </c>
      <c r="C5447" t="s">
        <v>508</v>
      </c>
    </row>
    <row r="5448" spans="1:3" x14ac:dyDescent="0.25">
      <c r="A5448">
        <f>ROW()</f>
        <v>5448</v>
      </c>
      <c r="B5448" t="s">
        <v>1850</v>
      </c>
      <c r="C5448" t="s">
        <v>61</v>
      </c>
    </row>
    <row r="5449" spans="1:3" x14ac:dyDescent="0.25">
      <c r="A5449">
        <f>ROW()</f>
        <v>5449</v>
      </c>
      <c r="B5449" t="s">
        <v>1851</v>
      </c>
      <c r="C5449" t="s">
        <v>56</v>
      </c>
    </row>
    <row r="5450" spans="1:3" x14ac:dyDescent="0.25">
      <c r="A5450">
        <f>ROW()</f>
        <v>5450</v>
      </c>
      <c r="B5450" t="s">
        <v>1853</v>
      </c>
      <c r="C5450" t="s">
        <v>56</v>
      </c>
    </row>
    <row r="5451" spans="1:3" x14ac:dyDescent="0.25">
      <c r="A5451">
        <f>ROW()</f>
        <v>5451</v>
      </c>
      <c r="B5451" t="s">
        <v>1854</v>
      </c>
      <c r="C5451" t="s">
        <v>238</v>
      </c>
    </row>
    <row r="5452" spans="1:3" x14ac:dyDescent="0.25">
      <c r="A5452">
        <f>ROW()</f>
        <v>5452</v>
      </c>
      <c r="B5452" t="s">
        <v>1855</v>
      </c>
      <c r="C5452" t="s">
        <v>65</v>
      </c>
    </row>
    <row r="5453" spans="1:3" x14ac:dyDescent="0.25">
      <c r="A5453">
        <f>ROW()</f>
        <v>5453</v>
      </c>
      <c r="B5453" t="s">
        <v>1856</v>
      </c>
      <c r="C5453" t="s">
        <v>64</v>
      </c>
    </row>
    <row r="5454" spans="1:3" x14ac:dyDescent="0.25">
      <c r="A5454">
        <f>ROW()</f>
        <v>5454</v>
      </c>
      <c r="B5454" t="s">
        <v>1857</v>
      </c>
      <c r="C5454" t="s">
        <v>65</v>
      </c>
    </row>
    <row r="5455" spans="1:3" x14ac:dyDescent="0.25">
      <c r="A5455">
        <f>ROW()</f>
        <v>5455</v>
      </c>
      <c r="B5455" t="s">
        <v>1858</v>
      </c>
      <c r="C5455" t="s">
        <v>55</v>
      </c>
    </row>
    <row r="5456" spans="1:3" x14ac:dyDescent="0.25">
      <c r="A5456">
        <f>ROW()</f>
        <v>5456</v>
      </c>
      <c r="B5456" t="s">
        <v>1896</v>
      </c>
      <c r="C5456" t="s">
        <v>56</v>
      </c>
    </row>
    <row r="5457" spans="1:3" x14ac:dyDescent="0.25">
      <c r="A5457">
        <f>ROW()</f>
        <v>5457</v>
      </c>
      <c r="B5457" t="s">
        <v>1859</v>
      </c>
      <c r="C5457" t="s">
        <v>210</v>
      </c>
    </row>
    <row r="5458" spans="1:3" x14ac:dyDescent="0.25">
      <c r="A5458">
        <f>ROW()</f>
        <v>5458</v>
      </c>
      <c r="B5458" t="s">
        <v>1860</v>
      </c>
      <c r="C5458" t="s">
        <v>84</v>
      </c>
    </row>
    <row r="5459" spans="1:3" x14ac:dyDescent="0.25">
      <c r="A5459">
        <f>ROW()</f>
        <v>5459</v>
      </c>
      <c r="B5459" t="s">
        <v>1865</v>
      </c>
      <c r="C5459" t="s">
        <v>121</v>
      </c>
    </row>
    <row r="5460" spans="1:3" x14ac:dyDescent="0.25">
      <c r="A5460">
        <f>ROW()</f>
        <v>5460</v>
      </c>
      <c r="B5460" t="s">
        <v>1904</v>
      </c>
      <c r="C5460" t="s">
        <v>107</v>
      </c>
    </row>
    <row r="5461" spans="1:3" x14ac:dyDescent="0.25">
      <c r="A5461">
        <f>ROW()</f>
        <v>5461</v>
      </c>
      <c r="B5461" t="s">
        <v>1866</v>
      </c>
      <c r="C5461" t="s">
        <v>55</v>
      </c>
    </row>
    <row r="5462" spans="1:3" x14ac:dyDescent="0.25">
      <c r="A5462">
        <f>ROW()</f>
        <v>5462</v>
      </c>
      <c r="B5462" t="s">
        <v>1867</v>
      </c>
      <c r="C5462" t="s">
        <v>56</v>
      </c>
    </row>
    <row r="5463" spans="1:3" x14ac:dyDescent="0.25">
      <c r="A5463">
        <f>ROW()</f>
        <v>5463</v>
      </c>
      <c r="B5463" t="s">
        <v>1868</v>
      </c>
      <c r="C5463" t="s">
        <v>196</v>
      </c>
    </row>
    <row r="5464" spans="1:3" x14ac:dyDescent="0.25">
      <c r="A5464">
        <f>ROW()</f>
        <v>5464</v>
      </c>
      <c r="B5464" t="s">
        <v>1869</v>
      </c>
      <c r="C5464" t="s">
        <v>176</v>
      </c>
    </row>
    <row r="5465" spans="1:3" x14ac:dyDescent="0.25">
      <c r="A5465">
        <f>ROW()</f>
        <v>5465</v>
      </c>
      <c r="B5465" t="s">
        <v>1870</v>
      </c>
      <c r="C5465" t="s">
        <v>71</v>
      </c>
    </row>
    <row r="5466" spans="1:3" x14ac:dyDescent="0.25">
      <c r="A5466">
        <f>ROW()</f>
        <v>5466</v>
      </c>
      <c r="B5466" t="s">
        <v>1871</v>
      </c>
      <c r="C5466" t="s">
        <v>56</v>
      </c>
    </row>
    <row r="5467" spans="1:3" x14ac:dyDescent="0.25">
      <c r="A5467">
        <f>ROW()</f>
        <v>5467</v>
      </c>
      <c r="B5467" t="s">
        <v>1905</v>
      </c>
      <c r="C5467" t="s">
        <v>56</v>
      </c>
    </row>
    <row r="5468" spans="1:3" x14ac:dyDescent="0.25">
      <c r="A5468">
        <f>ROW()</f>
        <v>5468</v>
      </c>
      <c r="B5468" t="s">
        <v>1872</v>
      </c>
      <c r="C5468" t="s">
        <v>197</v>
      </c>
    </row>
    <row r="5469" spans="1:3" x14ac:dyDescent="0.25">
      <c r="A5469">
        <f>ROW()</f>
        <v>5469</v>
      </c>
      <c r="B5469" t="s">
        <v>1906</v>
      </c>
      <c r="C5469" t="s">
        <v>187</v>
      </c>
    </row>
    <row r="5470" spans="1:3" x14ac:dyDescent="0.25">
      <c r="A5470">
        <f>ROW()</f>
        <v>5470</v>
      </c>
      <c r="B5470" t="s">
        <v>1916</v>
      </c>
      <c r="C5470" t="s">
        <v>56</v>
      </c>
    </row>
    <row r="5471" spans="1:3" x14ac:dyDescent="0.25">
      <c r="A5471">
        <f>ROW()</f>
        <v>5471</v>
      </c>
      <c r="B5471" t="s">
        <v>1873</v>
      </c>
      <c r="C5471" t="s">
        <v>70</v>
      </c>
    </row>
    <row r="5472" spans="1:3" x14ac:dyDescent="0.25">
      <c r="A5472">
        <f>ROW()</f>
        <v>5472</v>
      </c>
      <c r="B5472" t="s">
        <v>1907</v>
      </c>
      <c r="C5472" t="s">
        <v>66</v>
      </c>
    </row>
    <row r="5473" spans="1:3" x14ac:dyDescent="0.25">
      <c r="A5473">
        <f>ROW()</f>
        <v>5473</v>
      </c>
      <c r="B5473" t="s">
        <v>1875</v>
      </c>
      <c r="C5473" t="s">
        <v>260</v>
      </c>
    </row>
    <row r="5474" spans="1:3" x14ac:dyDescent="0.25">
      <c r="A5474">
        <f>ROW()</f>
        <v>5474</v>
      </c>
      <c r="B5474" t="s">
        <v>1876</v>
      </c>
      <c r="C5474" t="s">
        <v>659</v>
      </c>
    </row>
    <row r="5475" spans="1:3" x14ac:dyDescent="0.25">
      <c r="A5475">
        <f>ROW()</f>
        <v>5475</v>
      </c>
      <c r="B5475" t="s">
        <v>1903</v>
      </c>
      <c r="C5475" t="s">
        <v>198</v>
      </c>
    </row>
    <row r="5476" spans="1:3" x14ac:dyDescent="0.25">
      <c r="A5476">
        <f>ROW()</f>
        <v>5476</v>
      </c>
      <c r="B5476" t="s">
        <v>1877</v>
      </c>
      <c r="C5476" t="s">
        <v>76</v>
      </c>
    </row>
    <row r="5477" spans="1:3" x14ac:dyDescent="0.25">
      <c r="A5477">
        <f>ROW()</f>
        <v>5477</v>
      </c>
      <c r="B5477" t="s">
        <v>1879</v>
      </c>
      <c r="C5477" t="s">
        <v>77</v>
      </c>
    </row>
    <row r="5478" spans="1:3" x14ac:dyDescent="0.25">
      <c r="A5478">
        <f>ROW()</f>
        <v>5478</v>
      </c>
      <c r="B5478" t="s">
        <v>1881</v>
      </c>
      <c r="C5478" t="s">
        <v>56</v>
      </c>
    </row>
    <row r="5479" spans="1:3" x14ac:dyDescent="0.25">
      <c r="A5479">
        <f>ROW()</f>
        <v>5479</v>
      </c>
      <c r="B5479" t="s">
        <v>1882</v>
      </c>
      <c r="C5479" t="s">
        <v>199</v>
      </c>
    </row>
    <row r="5480" spans="1:3" x14ac:dyDescent="0.25">
      <c r="A5480">
        <f>ROW()</f>
        <v>5480</v>
      </c>
      <c r="B5480" t="s">
        <v>1893</v>
      </c>
      <c r="C5480" t="s">
        <v>112</v>
      </c>
    </row>
    <row r="5481" spans="1:3" x14ac:dyDescent="0.25">
      <c r="A5481">
        <f>ROW()</f>
        <v>5481</v>
      </c>
      <c r="B5481" t="s">
        <v>1914</v>
      </c>
      <c r="C5481" t="s">
        <v>200</v>
      </c>
    </row>
    <row r="5482" spans="1:3" x14ac:dyDescent="0.25">
      <c r="A5482">
        <f>ROW()</f>
        <v>5482</v>
      </c>
      <c r="B5482" t="s">
        <v>1909</v>
      </c>
      <c r="C5482" t="s">
        <v>260</v>
      </c>
    </row>
    <row r="5483" spans="1:3" x14ac:dyDescent="0.25">
      <c r="A5483">
        <f>ROW()</f>
        <v>5483</v>
      </c>
      <c r="B5483" t="s">
        <v>1910</v>
      </c>
      <c r="C5483" t="s">
        <v>659</v>
      </c>
    </row>
    <row r="5484" spans="1:3" x14ac:dyDescent="0.25">
      <c r="A5484">
        <f>ROW()</f>
        <v>5484</v>
      </c>
      <c r="B5484" t="s">
        <v>1911</v>
      </c>
      <c r="C5484" t="s">
        <v>121</v>
      </c>
    </row>
    <row r="5485" spans="1:3" x14ac:dyDescent="0.25">
      <c r="A5485">
        <f>ROW()</f>
        <v>5485</v>
      </c>
      <c r="B5485" t="s">
        <v>1912</v>
      </c>
      <c r="C5485" t="s">
        <v>133</v>
      </c>
    </row>
    <row r="5486" spans="1:3" x14ac:dyDescent="0.25">
      <c r="A5486">
        <f>ROW()</f>
        <v>5486</v>
      </c>
      <c r="B5486" t="s">
        <v>1917</v>
      </c>
      <c r="C5486" t="s">
        <v>56</v>
      </c>
    </row>
    <row r="5487" spans="1:3" x14ac:dyDescent="0.25">
      <c r="A5487">
        <f>ROW()</f>
        <v>5487</v>
      </c>
      <c r="B5487" t="s">
        <v>1913</v>
      </c>
      <c r="C5487" t="s">
        <v>199</v>
      </c>
    </row>
    <row r="5488" spans="1:3" x14ac:dyDescent="0.25">
      <c r="A5488">
        <f>ROW()</f>
        <v>5488</v>
      </c>
      <c r="B5488" t="s">
        <v>1883</v>
      </c>
      <c r="C5488" t="s">
        <v>159</v>
      </c>
    </row>
    <row r="5489" spans="1:3" x14ac:dyDescent="0.25">
      <c r="A5489">
        <f>ROW()</f>
        <v>5489</v>
      </c>
      <c r="B5489" t="s">
        <v>1915</v>
      </c>
      <c r="C5489" t="s">
        <v>79</v>
      </c>
    </row>
    <row r="5490" spans="1:3" x14ac:dyDescent="0.25">
      <c r="A5490">
        <f>ROW()</f>
        <v>5490</v>
      </c>
      <c r="B5490" t="s">
        <v>1884</v>
      </c>
      <c r="C5490" t="s">
        <v>188</v>
      </c>
    </row>
    <row r="5491" spans="1:3" x14ac:dyDescent="0.25">
      <c r="A5491">
        <f>ROW()</f>
        <v>5491</v>
      </c>
      <c r="B5491" t="s">
        <v>1888</v>
      </c>
      <c r="C5491" t="s">
        <v>66</v>
      </c>
    </row>
    <row r="5492" spans="1:3" x14ac:dyDescent="0.25">
      <c r="A5492">
        <f>ROW()</f>
        <v>5492</v>
      </c>
      <c r="B5492" t="s">
        <v>1889</v>
      </c>
      <c r="C5492" t="s">
        <v>66</v>
      </c>
    </row>
    <row r="5493" spans="1:3" x14ac:dyDescent="0.25">
      <c r="A5493">
        <f>ROW()</f>
        <v>5493</v>
      </c>
      <c r="B5493" t="s">
        <v>1890</v>
      </c>
      <c r="C5493" t="s">
        <v>82</v>
      </c>
    </row>
    <row r="5494" spans="1:3" x14ac:dyDescent="0.25">
      <c r="A5494">
        <f>ROW()</f>
        <v>5494</v>
      </c>
      <c r="B5494" t="s">
        <v>1891</v>
      </c>
      <c r="C5494" t="s">
        <v>70</v>
      </c>
    </row>
    <row r="5495" spans="1:3" x14ac:dyDescent="0.25">
      <c r="A5495">
        <f>ROW()</f>
        <v>5495</v>
      </c>
      <c r="B5495" t="s">
        <v>1892</v>
      </c>
      <c r="C5495" t="s">
        <v>73</v>
      </c>
    </row>
    <row r="5496" spans="1:3" x14ac:dyDescent="0.25">
      <c r="A5496">
        <f>ROW()</f>
        <v>5496</v>
      </c>
      <c r="B5496" t="s">
        <v>1899</v>
      </c>
      <c r="C5496" t="s">
        <v>107</v>
      </c>
    </row>
    <row r="5497" spans="1:3" x14ac:dyDescent="0.25">
      <c r="A5497">
        <f>ROW()</f>
        <v>5497</v>
      </c>
      <c r="B5497" t="s">
        <v>1806</v>
      </c>
      <c r="C5497" t="s">
        <v>105</v>
      </c>
    </row>
    <row r="5498" spans="1:3" x14ac:dyDescent="0.25">
      <c r="A5498">
        <f>ROW()</f>
        <v>5498</v>
      </c>
      <c r="B5498" t="s">
        <v>2</v>
      </c>
      <c r="C5498" t="s">
        <v>2</v>
      </c>
    </row>
    <row r="5499" spans="1:3" x14ac:dyDescent="0.25">
      <c r="A5499">
        <f>ROW()</f>
        <v>5499</v>
      </c>
      <c r="B5499" t="s">
        <v>2</v>
      </c>
      <c r="C5499" t="s">
        <v>2</v>
      </c>
    </row>
    <row r="5500" spans="1:3" x14ac:dyDescent="0.25">
      <c r="A5500">
        <f>ROW()</f>
        <v>5500</v>
      </c>
      <c r="B5500" t="s">
        <v>509</v>
      </c>
      <c r="C5500" t="s">
        <v>2</v>
      </c>
    </row>
    <row r="5501" spans="1:3" x14ac:dyDescent="0.25">
      <c r="A5501">
        <f>ROW()</f>
        <v>5501</v>
      </c>
      <c r="B5501" t="s">
        <v>2</v>
      </c>
      <c r="C5501" t="s">
        <v>2</v>
      </c>
    </row>
    <row r="5502" spans="1:3" x14ac:dyDescent="0.25">
      <c r="A5502">
        <f>ROW()</f>
        <v>5502</v>
      </c>
      <c r="B5502" t="s">
        <v>3644</v>
      </c>
      <c r="C5502" t="s">
        <v>2</v>
      </c>
    </row>
    <row r="5503" spans="1:3" x14ac:dyDescent="0.25">
      <c r="A5503">
        <f>ROW()</f>
        <v>5503</v>
      </c>
      <c r="B5503" t="s">
        <v>52</v>
      </c>
      <c r="C5503" t="s">
        <v>2</v>
      </c>
    </row>
    <row r="5504" spans="1:3" x14ac:dyDescent="0.25">
      <c r="A5504">
        <f>ROW()</f>
        <v>5504</v>
      </c>
      <c r="B5504" t="s">
        <v>1843</v>
      </c>
      <c r="C5504" t="s">
        <v>510</v>
      </c>
    </row>
    <row r="5505" spans="1:3" x14ac:dyDescent="0.25">
      <c r="A5505">
        <f>ROW()</f>
        <v>5505</v>
      </c>
      <c r="B5505" t="s">
        <v>1844</v>
      </c>
      <c r="C5505" t="s">
        <v>55</v>
      </c>
    </row>
    <row r="5506" spans="1:3" x14ac:dyDescent="0.25">
      <c r="A5506">
        <f>ROW()</f>
        <v>5506</v>
      </c>
      <c r="B5506" t="s">
        <v>1845</v>
      </c>
      <c r="C5506" t="s">
        <v>74</v>
      </c>
    </row>
    <row r="5507" spans="1:3" x14ac:dyDescent="0.25">
      <c r="A5507">
        <f>ROW()</f>
        <v>5507</v>
      </c>
      <c r="B5507" t="s">
        <v>1846</v>
      </c>
      <c r="C5507" t="s">
        <v>204</v>
      </c>
    </row>
    <row r="5508" spans="1:3" x14ac:dyDescent="0.25">
      <c r="A5508">
        <f>ROW()</f>
        <v>5508</v>
      </c>
      <c r="B5508" t="s">
        <v>1847</v>
      </c>
      <c r="C5508" t="s">
        <v>511</v>
      </c>
    </row>
    <row r="5509" spans="1:3" x14ac:dyDescent="0.25">
      <c r="A5509">
        <f>ROW()</f>
        <v>5509</v>
      </c>
      <c r="B5509" t="s">
        <v>1918</v>
      </c>
      <c r="C5509" t="s">
        <v>121</v>
      </c>
    </row>
    <row r="5510" spans="1:3" x14ac:dyDescent="0.25">
      <c r="A5510">
        <f>ROW()</f>
        <v>5510</v>
      </c>
      <c r="B5510" t="s">
        <v>1850</v>
      </c>
      <c r="C5510" t="s">
        <v>61</v>
      </c>
    </row>
    <row r="5511" spans="1:3" x14ac:dyDescent="0.25">
      <c r="A5511">
        <f>ROW()</f>
        <v>5511</v>
      </c>
      <c r="B5511" t="s">
        <v>1851</v>
      </c>
      <c r="C5511" t="s">
        <v>56</v>
      </c>
    </row>
    <row r="5512" spans="1:3" x14ac:dyDescent="0.25">
      <c r="A5512">
        <f>ROW()</f>
        <v>5512</v>
      </c>
      <c r="B5512" t="s">
        <v>1853</v>
      </c>
      <c r="C5512" t="s">
        <v>56</v>
      </c>
    </row>
    <row r="5513" spans="1:3" x14ac:dyDescent="0.25">
      <c r="A5513">
        <f>ROW()</f>
        <v>5513</v>
      </c>
      <c r="B5513" t="s">
        <v>1854</v>
      </c>
      <c r="C5513" t="s">
        <v>1934</v>
      </c>
    </row>
    <row r="5514" spans="1:3" x14ac:dyDescent="0.25">
      <c r="A5514">
        <f>ROW()</f>
        <v>5514</v>
      </c>
      <c r="B5514" t="s">
        <v>1855</v>
      </c>
      <c r="C5514" t="s">
        <v>65</v>
      </c>
    </row>
    <row r="5515" spans="1:3" x14ac:dyDescent="0.25">
      <c r="A5515">
        <f>ROW()</f>
        <v>5515</v>
      </c>
      <c r="B5515" t="s">
        <v>1856</v>
      </c>
      <c r="C5515" t="s">
        <v>64</v>
      </c>
    </row>
    <row r="5516" spans="1:3" x14ac:dyDescent="0.25">
      <c r="A5516">
        <f>ROW()</f>
        <v>5516</v>
      </c>
      <c r="B5516" t="s">
        <v>1857</v>
      </c>
      <c r="C5516" t="s">
        <v>65</v>
      </c>
    </row>
    <row r="5517" spans="1:3" x14ac:dyDescent="0.25">
      <c r="A5517">
        <f>ROW()</f>
        <v>5517</v>
      </c>
      <c r="B5517" t="s">
        <v>1858</v>
      </c>
      <c r="C5517" t="s">
        <v>56</v>
      </c>
    </row>
    <row r="5518" spans="1:3" x14ac:dyDescent="0.25">
      <c r="A5518">
        <f>ROW()</f>
        <v>5518</v>
      </c>
      <c r="B5518" t="s">
        <v>1896</v>
      </c>
      <c r="C5518" t="s">
        <v>56</v>
      </c>
    </row>
    <row r="5519" spans="1:3" x14ac:dyDescent="0.25">
      <c r="A5519">
        <f>ROW()</f>
        <v>5519</v>
      </c>
      <c r="B5519" t="s">
        <v>1859</v>
      </c>
      <c r="C5519" t="s">
        <v>210</v>
      </c>
    </row>
    <row r="5520" spans="1:3" x14ac:dyDescent="0.25">
      <c r="A5520">
        <f>ROW()</f>
        <v>5520</v>
      </c>
      <c r="B5520" t="s">
        <v>1860</v>
      </c>
      <c r="C5520" t="s">
        <v>56</v>
      </c>
    </row>
    <row r="5521" spans="1:3" x14ac:dyDescent="0.25">
      <c r="A5521">
        <f>ROW()</f>
        <v>5521</v>
      </c>
      <c r="B5521" t="s">
        <v>1865</v>
      </c>
      <c r="C5521" t="s">
        <v>55</v>
      </c>
    </row>
    <row r="5522" spans="1:3" x14ac:dyDescent="0.25">
      <c r="A5522">
        <f>ROW()</f>
        <v>5522</v>
      </c>
      <c r="B5522" t="s">
        <v>1866</v>
      </c>
      <c r="C5522" t="s">
        <v>56</v>
      </c>
    </row>
    <row r="5523" spans="1:3" x14ac:dyDescent="0.25">
      <c r="A5523">
        <f>ROW()</f>
        <v>5523</v>
      </c>
      <c r="B5523" t="s">
        <v>1867</v>
      </c>
      <c r="C5523" t="s">
        <v>121</v>
      </c>
    </row>
    <row r="5524" spans="1:3" x14ac:dyDescent="0.25">
      <c r="A5524">
        <f>ROW()</f>
        <v>5524</v>
      </c>
      <c r="B5524" t="s">
        <v>1868</v>
      </c>
      <c r="C5524" t="s">
        <v>196</v>
      </c>
    </row>
    <row r="5525" spans="1:3" x14ac:dyDescent="0.25">
      <c r="A5525">
        <f>ROW()</f>
        <v>5525</v>
      </c>
      <c r="B5525" t="s">
        <v>1869</v>
      </c>
      <c r="C5525" t="s">
        <v>71</v>
      </c>
    </row>
    <row r="5526" spans="1:3" x14ac:dyDescent="0.25">
      <c r="A5526">
        <f>ROW()</f>
        <v>5526</v>
      </c>
      <c r="B5526" t="s">
        <v>1870</v>
      </c>
      <c r="C5526" t="s">
        <v>71</v>
      </c>
    </row>
    <row r="5527" spans="1:3" x14ac:dyDescent="0.25">
      <c r="A5527">
        <f>ROW()</f>
        <v>5527</v>
      </c>
      <c r="B5527" t="s">
        <v>1871</v>
      </c>
      <c r="C5527" t="s">
        <v>84</v>
      </c>
    </row>
    <row r="5528" spans="1:3" x14ac:dyDescent="0.25">
      <c r="A5528">
        <f>ROW()</f>
        <v>5528</v>
      </c>
      <c r="B5528" t="s">
        <v>1872</v>
      </c>
      <c r="C5528" t="s">
        <v>197</v>
      </c>
    </row>
    <row r="5529" spans="1:3" x14ac:dyDescent="0.25">
      <c r="A5529">
        <f>ROW()</f>
        <v>5529</v>
      </c>
      <c r="B5529" t="s">
        <v>1916</v>
      </c>
      <c r="C5529" t="s">
        <v>56</v>
      </c>
    </row>
    <row r="5530" spans="1:3" x14ac:dyDescent="0.25">
      <c r="A5530">
        <f>ROW()</f>
        <v>5530</v>
      </c>
      <c r="B5530" t="s">
        <v>1873</v>
      </c>
      <c r="C5530" t="s">
        <v>70</v>
      </c>
    </row>
    <row r="5531" spans="1:3" x14ac:dyDescent="0.25">
      <c r="A5531">
        <f>ROW()</f>
        <v>5531</v>
      </c>
      <c r="B5531" t="s">
        <v>1875</v>
      </c>
      <c r="C5531" t="s">
        <v>254</v>
      </c>
    </row>
    <row r="5532" spans="1:3" x14ac:dyDescent="0.25">
      <c r="A5532">
        <f>ROW()</f>
        <v>5532</v>
      </c>
      <c r="B5532" t="s">
        <v>1876</v>
      </c>
      <c r="C5532" t="s">
        <v>249</v>
      </c>
    </row>
    <row r="5533" spans="1:3" x14ac:dyDescent="0.25">
      <c r="A5533">
        <f>ROW()</f>
        <v>5533</v>
      </c>
      <c r="B5533" t="s">
        <v>1903</v>
      </c>
      <c r="C5533" t="s">
        <v>170</v>
      </c>
    </row>
    <row r="5534" spans="1:3" x14ac:dyDescent="0.25">
      <c r="A5534">
        <f>ROW()</f>
        <v>5534</v>
      </c>
      <c r="B5534" t="s">
        <v>1877</v>
      </c>
      <c r="C5534" t="s">
        <v>108</v>
      </c>
    </row>
    <row r="5535" spans="1:3" x14ac:dyDescent="0.25">
      <c r="A5535">
        <f>ROW()</f>
        <v>5535</v>
      </c>
      <c r="B5535" t="s">
        <v>1879</v>
      </c>
      <c r="C5535" t="s">
        <v>108</v>
      </c>
    </row>
    <row r="5536" spans="1:3" x14ac:dyDescent="0.25">
      <c r="A5536">
        <f>ROW()</f>
        <v>5536</v>
      </c>
      <c r="B5536" t="s">
        <v>1905</v>
      </c>
      <c r="C5536" t="s">
        <v>84</v>
      </c>
    </row>
    <row r="5537" spans="1:3" x14ac:dyDescent="0.25">
      <c r="A5537">
        <f>ROW()</f>
        <v>5537</v>
      </c>
      <c r="B5537" t="s">
        <v>1909</v>
      </c>
      <c r="C5537" t="s">
        <v>107</v>
      </c>
    </row>
    <row r="5538" spans="1:3" x14ac:dyDescent="0.25">
      <c r="A5538">
        <f>ROW()</f>
        <v>5538</v>
      </c>
      <c r="B5538" t="s">
        <v>1919</v>
      </c>
      <c r="C5538" t="s">
        <v>56</v>
      </c>
    </row>
    <row r="5539" spans="1:3" x14ac:dyDescent="0.25">
      <c r="A5539">
        <f>ROW()</f>
        <v>5539</v>
      </c>
      <c r="B5539" t="s">
        <v>1920</v>
      </c>
      <c r="C5539" t="s">
        <v>73</v>
      </c>
    </row>
    <row r="5540" spans="1:3" x14ac:dyDescent="0.25">
      <c r="A5540">
        <f>ROW()</f>
        <v>5540</v>
      </c>
      <c r="B5540" t="s">
        <v>1899</v>
      </c>
      <c r="C5540" t="s">
        <v>107</v>
      </c>
    </row>
    <row r="5541" spans="1:3" x14ac:dyDescent="0.25">
      <c r="A5541">
        <f>ROW()</f>
        <v>5541</v>
      </c>
      <c r="B5541" t="s">
        <v>1882</v>
      </c>
      <c r="C5541" t="s">
        <v>206</v>
      </c>
    </row>
    <row r="5542" spans="1:3" x14ac:dyDescent="0.25">
      <c r="A5542">
        <f>ROW()</f>
        <v>5542</v>
      </c>
      <c r="B5542" t="s">
        <v>1893</v>
      </c>
      <c r="C5542" t="s">
        <v>148</v>
      </c>
    </row>
    <row r="5543" spans="1:3" x14ac:dyDescent="0.25">
      <c r="A5543">
        <f>ROW()</f>
        <v>5543</v>
      </c>
      <c r="B5543" t="s">
        <v>1888</v>
      </c>
      <c r="C5543" t="s">
        <v>63</v>
      </c>
    </row>
    <row r="5544" spans="1:3" x14ac:dyDescent="0.25">
      <c r="A5544">
        <f>ROW()</f>
        <v>5544</v>
      </c>
      <c r="B5544" t="s">
        <v>1889</v>
      </c>
      <c r="C5544" t="s">
        <v>63</v>
      </c>
    </row>
    <row r="5545" spans="1:3" x14ac:dyDescent="0.25">
      <c r="A5545">
        <f>ROW()</f>
        <v>5545</v>
      </c>
      <c r="B5545" t="s">
        <v>1890</v>
      </c>
      <c r="C5545" t="s">
        <v>63</v>
      </c>
    </row>
    <row r="5546" spans="1:3" x14ac:dyDescent="0.25">
      <c r="A5546">
        <f>ROW()</f>
        <v>5546</v>
      </c>
      <c r="B5546" t="s">
        <v>1891</v>
      </c>
      <c r="C5546" t="s">
        <v>63</v>
      </c>
    </row>
    <row r="5547" spans="1:3" x14ac:dyDescent="0.25">
      <c r="A5547">
        <f>ROW()</f>
        <v>5547</v>
      </c>
      <c r="B5547" t="s">
        <v>1892</v>
      </c>
      <c r="C5547" t="s">
        <v>74</v>
      </c>
    </row>
    <row r="5548" spans="1:3" x14ac:dyDescent="0.25">
      <c r="A5548">
        <f>ROW()</f>
        <v>5548</v>
      </c>
      <c r="B5548" t="s">
        <v>1883</v>
      </c>
      <c r="C5548" t="s">
        <v>159</v>
      </c>
    </row>
    <row r="5549" spans="1:3" x14ac:dyDescent="0.25">
      <c r="A5549">
        <f>ROW()</f>
        <v>5549</v>
      </c>
      <c r="B5549" t="s">
        <v>1921</v>
      </c>
      <c r="C5549" t="s">
        <v>121</v>
      </c>
    </row>
    <row r="5550" spans="1:3" x14ac:dyDescent="0.25">
      <c r="A5550">
        <f>ROW()</f>
        <v>5550</v>
      </c>
      <c r="B5550" t="s">
        <v>1922</v>
      </c>
      <c r="C5550" t="s">
        <v>238</v>
      </c>
    </row>
    <row r="5551" spans="1:3" x14ac:dyDescent="0.25">
      <c r="A5551">
        <f>ROW()</f>
        <v>5551</v>
      </c>
      <c r="B5551" t="s">
        <v>1806</v>
      </c>
      <c r="C5551" t="s">
        <v>105</v>
      </c>
    </row>
    <row r="5552" spans="1:3" x14ac:dyDescent="0.25">
      <c r="A5552">
        <f>ROW()</f>
        <v>5552</v>
      </c>
      <c r="B5552" t="s">
        <v>2</v>
      </c>
      <c r="C5552" t="s">
        <v>2</v>
      </c>
    </row>
    <row r="5553" spans="1:3" x14ac:dyDescent="0.25">
      <c r="A5553">
        <f>ROW()</f>
        <v>5553</v>
      </c>
      <c r="B5553" t="s">
        <v>2</v>
      </c>
      <c r="C5553" t="s">
        <v>2</v>
      </c>
    </row>
    <row r="5554" spans="1:3" x14ac:dyDescent="0.25">
      <c r="A5554">
        <f>ROW()</f>
        <v>5554</v>
      </c>
      <c r="B5554" t="s">
        <v>513</v>
      </c>
      <c r="C5554" t="s">
        <v>2</v>
      </c>
    </row>
    <row r="5555" spans="1:3" x14ac:dyDescent="0.25">
      <c r="A5555">
        <f>ROW()</f>
        <v>5555</v>
      </c>
      <c r="B5555" t="s">
        <v>2</v>
      </c>
      <c r="C5555" t="s">
        <v>2</v>
      </c>
    </row>
    <row r="5556" spans="1:3" x14ac:dyDescent="0.25">
      <c r="A5556">
        <f>ROW()</f>
        <v>5556</v>
      </c>
      <c r="B5556" t="s">
        <v>3645</v>
      </c>
      <c r="C5556" t="s">
        <v>2</v>
      </c>
    </row>
    <row r="5557" spans="1:3" x14ac:dyDescent="0.25">
      <c r="A5557">
        <f>ROW()</f>
        <v>5557</v>
      </c>
      <c r="B5557" t="s">
        <v>52</v>
      </c>
      <c r="C5557" t="s">
        <v>2</v>
      </c>
    </row>
    <row r="5558" spans="1:3" x14ac:dyDescent="0.25">
      <c r="A5558">
        <f>ROW()</f>
        <v>5558</v>
      </c>
      <c r="B5558" t="s">
        <v>1843</v>
      </c>
      <c r="C5558" t="s">
        <v>514</v>
      </c>
    </row>
    <row r="5559" spans="1:3" x14ac:dyDescent="0.25">
      <c r="A5559">
        <f>ROW()</f>
        <v>5559</v>
      </c>
      <c r="B5559" t="s">
        <v>1844</v>
      </c>
      <c r="C5559" t="s">
        <v>55</v>
      </c>
    </row>
    <row r="5560" spans="1:3" x14ac:dyDescent="0.25">
      <c r="A5560">
        <f>ROW()</f>
        <v>5560</v>
      </c>
      <c r="B5560" t="s">
        <v>1845</v>
      </c>
      <c r="C5560" t="s">
        <v>112</v>
      </c>
    </row>
    <row r="5561" spans="1:3" x14ac:dyDescent="0.25">
      <c r="A5561">
        <f>ROW()</f>
        <v>5561</v>
      </c>
      <c r="B5561" t="s">
        <v>1846</v>
      </c>
      <c r="C5561" t="s">
        <v>204</v>
      </c>
    </row>
    <row r="5562" spans="1:3" x14ac:dyDescent="0.25">
      <c r="A5562">
        <f>ROW()</f>
        <v>5562</v>
      </c>
      <c r="B5562" t="s">
        <v>1847</v>
      </c>
      <c r="C5562" t="s">
        <v>515</v>
      </c>
    </row>
    <row r="5563" spans="1:3" x14ac:dyDescent="0.25">
      <c r="A5563">
        <f>ROW()</f>
        <v>5563</v>
      </c>
      <c r="B5563" t="s">
        <v>1850</v>
      </c>
      <c r="C5563" t="s">
        <v>61</v>
      </c>
    </row>
    <row r="5564" spans="1:3" x14ac:dyDescent="0.25">
      <c r="A5564">
        <f>ROW()</f>
        <v>5564</v>
      </c>
      <c r="B5564" t="s">
        <v>1851</v>
      </c>
      <c r="C5564" t="s">
        <v>56</v>
      </c>
    </row>
    <row r="5565" spans="1:3" x14ac:dyDescent="0.25">
      <c r="A5565">
        <f>ROW()</f>
        <v>5565</v>
      </c>
      <c r="B5565" t="s">
        <v>1854</v>
      </c>
      <c r="C5565" t="s">
        <v>516</v>
      </c>
    </row>
    <row r="5566" spans="1:3" x14ac:dyDescent="0.25">
      <c r="A5566">
        <f>ROW()</f>
        <v>5566</v>
      </c>
      <c r="B5566" t="s">
        <v>1855</v>
      </c>
      <c r="C5566" t="s">
        <v>65</v>
      </c>
    </row>
    <row r="5567" spans="1:3" x14ac:dyDescent="0.25">
      <c r="A5567">
        <f>ROW()</f>
        <v>5567</v>
      </c>
      <c r="B5567" t="s">
        <v>1856</v>
      </c>
      <c r="C5567" t="s">
        <v>64</v>
      </c>
    </row>
    <row r="5568" spans="1:3" x14ac:dyDescent="0.25">
      <c r="A5568">
        <f>ROW()</f>
        <v>5568</v>
      </c>
      <c r="B5568" t="s">
        <v>1857</v>
      </c>
      <c r="C5568" t="s">
        <v>65</v>
      </c>
    </row>
    <row r="5569" spans="1:3" x14ac:dyDescent="0.25">
      <c r="A5569">
        <f>ROW()</f>
        <v>5569</v>
      </c>
      <c r="B5569" t="s">
        <v>1858</v>
      </c>
      <c r="C5569" t="s">
        <v>56</v>
      </c>
    </row>
    <row r="5570" spans="1:3" x14ac:dyDescent="0.25">
      <c r="A5570">
        <f>ROW()</f>
        <v>5570</v>
      </c>
      <c r="B5570" t="s">
        <v>1896</v>
      </c>
      <c r="C5570" t="s">
        <v>56</v>
      </c>
    </row>
    <row r="5571" spans="1:3" x14ac:dyDescent="0.25">
      <c r="A5571">
        <f>ROW()</f>
        <v>5571</v>
      </c>
      <c r="B5571" t="s">
        <v>1859</v>
      </c>
      <c r="C5571" t="s">
        <v>210</v>
      </c>
    </row>
    <row r="5572" spans="1:3" x14ac:dyDescent="0.25">
      <c r="A5572">
        <f>ROW()</f>
        <v>5572</v>
      </c>
      <c r="B5572" t="s">
        <v>1918</v>
      </c>
      <c r="C5572" t="s">
        <v>121</v>
      </c>
    </row>
    <row r="5573" spans="1:3" x14ac:dyDescent="0.25">
      <c r="A5573">
        <f>ROW()</f>
        <v>5573</v>
      </c>
      <c r="B5573" t="s">
        <v>1860</v>
      </c>
      <c r="C5573" t="s">
        <v>56</v>
      </c>
    </row>
    <row r="5574" spans="1:3" x14ac:dyDescent="0.25">
      <c r="A5574">
        <f>ROW()</f>
        <v>5574</v>
      </c>
      <c r="B5574" t="s">
        <v>1865</v>
      </c>
      <c r="C5574" t="s">
        <v>105</v>
      </c>
    </row>
    <row r="5575" spans="1:3" x14ac:dyDescent="0.25">
      <c r="A5575">
        <f>ROW()</f>
        <v>5575</v>
      </c>
      <c r="B5575" t="s">
        <v>1866</v>
      </c>
      <c r="C5575" t="s">
        <v>56</v>
      </c>
    </row>
    <row r="5576" spans="1:3" x14ac:dyDescent="0.25">
      <c r="A5576">
        <f>ROW()</f>
        <v>5576</v>
      </c>
      <c r="B5576" t="s">
        <v>1867</v>
      </c>
      <c r="C5576" t="s">
        <v>121</v>
      </c>
    </row>
    <row r="5577" spans="1:3" x14ac:dyDescent="0.25">
      <c r="A5577">
        <f>ROW()</f>
        <v>5577</v>
      </c>
      <c r="B5577" t="s">
        <v>1868</v>
      </c>
      <c r="C5577" t="s">
        <v>196</v>
      </c>
    </row>
    <row r="5578" spans="1:3" x14ac:dyDescent="0.25">
      <c r="A5578">
        <f>ROW()</f>
        <v>5578</v>
      </c>
      <c r="B5578" t="s">
        <v>1869</v>
      </c>
      <c r="C5578" t="s">
        <v>71</v>
      </c>
    </row>
    <row r="5579" spans="1:3" x14ac:dyDescent="0.25">
      <c r="A5579">
        <f>ROW()</f>
        <v>5579</v>
      </c>
      <c r="B5579" t="s">
        <v>1870</v>
      </c>
      <c r="C5579" t="s">
        <v>71</v>
      </c>
    </row>
    <row r="5580" spans="1:3" x14ac:dyDescent="0.25">
      <c r="A5580">
        <f>ROW()</f>
        <v>5580</v>
      </c>
      <c r="B5580" t="s">
        <v>1871</v>
      </c>
      <c r="C5580" t="s">
        <v>121</v>
      </c>
    </row>
    <row r="5581" spans="1:3" x14ac:dyDescent="0.25">
      <c r="A5581">
        <f>ROW()</f>
        <v>5581</v>
      </c>
      <c r="B5581" t="s">
        <v>1872</v>
      </c>
      <c r="C5581" t="s">
        <v>197</v>
      </c>
    </row>
    <row r="5582" spans="1:3" x14ac:dyDescent="0.25">
      <c r="A5582">
        <f>ROW()</f>
        <v>5582</v>
      </c>
      <c r="B5582" t="s">
        <v>1916</v>
      </c>
      <c r="C5582" t="s">
        <v>56</v>
      </c>
    </row>
    <row r="5583" spans="1:3" x14ac:dyDescent="0.25">
      <c r="A5583">
        <f>ROW()</f>
        <v>5583</v>
      </c>
      <c r="B5583" t="s">
        <v>1873</v>
      </c>
      <c r="C5583" t="s">
        <v>70</v>
      </c>
    </row>
    <row r="5584" spans="1:3" x14ac:dyDescent="0.25">
      <c r="A5584">
        <f>ROW()</f>
        <v>5584</v>
      </c>
      <c r="B5584" t="s">
        <v>1875</v>
      </c>
      <c r="C5584" t="s">
        <v>65</v>
      </c>
    </row>
    <row r="5585" spans="1:3" x14ac:dyDescent="0.25">
      <c r="A5585">
        <f>ROW()</f>
        <v>5585</v>
      </c>
      <c r="B5585" t="s">
        <v>1876</v>
      </c>
      <c r="C5585" t="s">
        <v>65</v>
      </c>
    </row>
    <row r="5586" spans="1:3" x14ac:dyDescent="0.25">
      <c r="A5586">
        <f>ROW()</f>
        <v>5586</v>
      </c>
      <c r="B5586" t="s">
        <v>1903</v>
      </c>
      <c r="C5586" t="s">
        <v>170</v>
      </c>
    </row>
    <row r="5587" spans="1:3" x14ac:dyDescent="0.25">
      <c r="A5587">
        <f>ROW()</f>
        <v>5587</v>
      </c>
      <c r="B5587" t="s">
        <v>1877</v>
      </c>
      <c r="C5587" t="s">
        <v>73</v>
      </c>
    </row>
    <row r="5588" spans="1:3" x14ac:dyDescent="0.25">
      <c r="A5588">
        <f>ROW()</f>
        <v>5588</v>
      </c>
      <c r="B5588" t="s">
        <v>1879</v>
      </c>
      <c r="C5588" t="s">
        <v>106</v>
      </c>
    </row>
    <row r="5589" spans="1:3" x14ac:dyDescent="0.25">
      <c r="A5589">
        <f>ROW()</f>
        <v>5589</v>
      </c>
      <c r="B5589" t="s">
        <v>1882</v>
      </c>
      <c r="C5589" t="s">
        <v>206</v>
      </c>
    </row>
    <row r="5590" spans="1:3" x14ac:dyDescent="0.25">
      <c r="A5590">
        <f>ROW()</f>
        <v>5590</v>
      </c>
      <c r="B5590" t="s">
        <v>1893</v>
      </c>
      <c r="C5590" t="s">
        <v>148</v>
      </c>
    </row>
    <row r="5591" spans="1:3" x14ac:dyDescent="0.25">
      <c r="A5591">
        <f>ROW()</f>
        <v>5591</v>
      </c>
      <c r="B5591" t="s">
        <v>1888</v>
      </c>
      <c r="C5591" t="s">
        <v>74</v>
      </c>
    </row>
    <row r="5592" spans="1:3" x14ac:dyDescent="0.25">
      <c r="A5592">
        <f>ROW()</f>
        <v>5592</v>
      </c>
      <c r="B5592" t="s">
        <v>1889</v>
      </c>
      <c r="C5592" t="s">
        <v>74</v>
      </c>
    </row>
    <row r="5593" spans="1:3" x14ac:dyDescent="0.25">
      <c r="A5593">
        <f>ROW()</f>
        <v>5593</v>
      </c>
      <c r="B5593" t="s">
        <v>1890</v>
      </c>
      <c r="C5593" t="s">
        <v>74</v>
      </c>
    </row>
    <row r="5594" spans="1:3" x14ac:dyDescent="0.25">
      <c r="A5594">
        <f>ROW()</f>
        <v>5594</v>
      </c>
      <c r="B5594" t="s">
        <v>1891</v>
      </c>
      <c r="C5594" t="s">
        <v>74</v>
      </c>
    </row>
    <row r="5595" spans="1:3" x14ac:dyDescent="0.25">
      <c r="A5595">
        <f>ROW()</f>
        <v>5595</v>
      </c>
      <c r="B5595" t="s">
        <v>1892</v>
      </c>
      <c r="C5595" t="s">
        <v>74</v>
      </c>
    </row>
    <row r="5596" spans="1:3" x14ac:dyDescent="0.25">
      <c r="A5596">
        <f>ROW()</f>
        <v>5596</v>
      </c>
      <c r="B5596" t="s">
        <v>1883</v>
      </c>
      <c r="C5596" t="s">
        <v>159</v>
      </c>
    </row>
    <row r="5597" spans="1:3" x14ac:dyDescent="0.25">
      <c r="A5597">
        <f>ROW()</f>
        <v>5597</v>
      </c>
      <c r="B5597" t="s">
        <v>1921</v>
      </c>
      <c r="C5597" t="s">
        <v>55</v>
      </c>
    </row>
    <row r="5598" spans="1:3" x14ac:dyDescent="0.25">
      <c r="A5598">
        <f>ROW()</f>
        <v>5598</v>
      </c>
      <c r="B5598" t="s">
        <v>1922</v>
      </c>
      <c r="C5598" t="s">
        <v>238</v>
      </c>
    </row>
    <row r="5599" spans="1:3" x14ac:dyDescent="0.25">
      <c r="A5599">
        <f>ROW()</f>
        <v>5599</v>
      </c>
      <c r="B5599" t="s">
        <v>1806</v>
      </c>
      <c r="C5599" t="s">
        <v>105</v>
      </c>
    </row>
    <row r="5600" spans="1:3" x14ac:dyDescent="0.25">
      <c r="A5600">
        <f>ROW()</f>
        <v>5600</v>
      </c>
      <c r="B5600" t="s">
        <v>2</v>
      </c>
      <c r="C5600" t="s">
        <v>2</v>
      </c>
    </row>
    <row r="5601" spans="1:3" x14ac:dyDescent="0.25">
      <c r="A5601">
        <f>ROW()</f>
        <v>5601</v>
      </c>
      <c r="B5601" t="s">
        <v>2</v>
      </c>
      <c r="C5601" t="s">
        <v>2</v>
      </c>
    </row>
    <row r="5602" spans="1:3" x14ac:dyDescent="0.25">
      <c r="A5602">
        <f>ROW()</f>
        <v>5602</v>
      </c>
      <c r="B5602" t="s">
        <v>2</v>
      </c>
      <c r="C5602" t="s">
        <v>2</v>
      </c>
    </row>
    <row r="5603" spans="1:3" x14ac:dyDescent="0.25">
      <c r="A5603">
        <f>ROW()</f>
        <v>5603</v>
      </c>
      <c r="B5603" t="s">
        <v>517</v>
      </c>
      <c r="C5603" t="s">
        <v>2</v>
      </c>
    </row>
    <row r="5604" spans="1:3" x14ac:dyDescent="0.25">
      <c r="A5604">
        <f>ROW()</f>
        <v>5604</v>
      </c>
      <c r="B5604" t="s">
        <v>2</v>
      </c>
      <c r="C5604" t="s">
        <v>2</v>
      </c>
    </row>
    <row r="5605" spans="1:3" x14ac:dyDescent="0.25">
      <c r="A5605">
        <f>ROW()</f>
        <v>5605</v>
      </c>
      <c r="B5605" t="s">
        <v>2</v>
      </c>
      <c r="C5605" t="s">
        <v>2</v>
      </c>
    </row>
    <row r="5606" spans="1:3" x14ac:dyDescent="0.25">
      <c r="A5606">
        <f>ROW()</f>
        <v>5606</v>
      </c>
      <c r="B5606" t="s">
        <v>518</v>
      </c>
      <c r="C5606" t="s">
        <v>2</v>
      </c>
    </row>
    <row r="5607" spans="1:3" x14ac:dyDescent="0.25">
      <c r="A5607">
        <f>ROW()</f>
        <v>5607</v>
      </c>
      <c r="B5607" t="s">
        <v>2</v>
      </c>
      <c r="C5607" t="s">
        <v>2</v>
      </c>
    </row>
    <row r="5608" spans="1:3" x14ac:dyDescent="0.25">
      <c r="A5608">
        <f>ROW()</f>
        <v>5608</v>
      </c>
      <c r="B5608" t="s">
        <v>3646</v>
      </c>
      <c r="C5608" t="s">
        <v>2</v>
      </c>
    </row>
    <row r="5609" spans="1:3" x14ac:dyDescent="0.25">
      <c r="A5609">
        <f>ROW()</f>
        <v>5609</v>
      </c>
      <c r="B5609" t="s">
        <v>52</v>
      </c>
      <c r="C5609" t="s">
        <v>2</v>
      </c>
    </row>
    <row r="5610" spans="1:3" x14ac:dyDescent="0.25">
      <c r="A5610">
        <f>ROW()</f>
        <v>5610</v>
      </c>
      <c r="B5610" t="s">
        <v>1843</v>
      </c>
      <c r="C5610" t="s">
        <v>519</v>
      </c>
    </row>
    <row r="5611" spans="1:3" x14ac:dyDescent="0.25">
      <c r="A5611">
        <f>ROW()</f>
        <v>5611</v>
      </c>
      <c r="B5611" t="s">
        <v>1844</v>
      </c>
      <c r="C5611" t="s">
        <v>55</v>
      </c>
    </row>
    <row r="5612" spans="1:3" x14ac:dyDescent="0.25">
      <c r="A5612">
        <f>ROW()</f>
        <v>5612</v>
      </c>
      <c r="B5612" t="s">
        <v>1845</v>
      </c>
      <c r="C5612" t="s">
        <v>56</v>
      </c>
    </row>
    <row r="5613" spans="1:3" x14ac:dyDescent="0.25">
      <c r="A5613">
        <f>ROW()</f>
        <v>5613</v>
      </c>
      <c r="B5613" t="s">
        <v>1846</v>
      </c>
      <c r="C5613" t="s">
        <v>223</v>
      </c>
    </row>
    <row r="5614" spans="1:3" x14ac:dyDescent="0.25">
      <c r="A5614">
        <f>ROW()</f>
        <v>5614</v>
      </c>
      <c r="B5614" t="s">
        <v>1847</v>
      </c>
      <c r="C5614" t="s">
        <v>520</v>
      </c>
    </row>
    <row r="5615" spans="1:3" x14ac:dyDescent="0.25">
      <c r="A5615">
        <f>ROW()</f>
        <v>5615</v>
      </c>
      <c r="B5615" t="s">
        <v>1850</v>
      </c>
      <c r="C5615" t="s">
        <v>61</v>
      </c>
    </row>
    <row r="5616" spans="1:3" x14ac:dyDescent="0.25">
      <c r="A5616">
        <f>ROW()</f>
        <v>5616</v>
      </c>
      <c r="B5616" t="s">
        <v>1851</v>
      </c>
      <c r="C5616" t="s">
        <v>56</v>
      </c>
    </row>
    <row r="5617" spans="1:3" x14ac:dyDescent="0.25">
      <c r="A5617">
        <f>ROW()</f>
        <v>5617</v>
      </c>
      <c r="B5617" t="s">
        <v>1852</v>
      </c>
      <c r="C5617" t="s">
        <v>56</v>
      </c>
    </row>
    <row r="5618" spans="1:3" x14ac:dyDescent="0.25">
      <c r="A5618">
        <f>ROW()</f>
        <v>5618</v>
      </c>
      <c r="B5618" t="s">
        <v>1853</v>
      </c>
      <c r="C5618" t="s">
        <v>56</v>
      </c>
    </row>
    <row r="5619" spans="1:3" x14ac:dyDescent="0.25">
      <c r="A5619">
        <f>ROW()</f>
        <v>5619</v>
      </c>
      <c r="B5619" t="s">
        <v>1854</v>
      </c>
      <c r="C5619" t="s">
        <v>521</v>
      </c>
    </row>
    <row r="5620" spans="1:3" x14ac:dyDescent="0.25">
      <c r="A5620">
        <f>ROW()</f>
        <v>5620</v>
      </c>
      <c r="B5620" t="s">
        <v>1855</v>
      </c>
      <c r="C5620" t="s">
        <v>65</v>
      </c>
    </row>
    <row r="5621" spans="1:3" x14ac:dyDescent="0.25">
      <c r="A5621">
        <f>ROW()</f>
        <v>5621</v>
      </c>
      <c r="B5621" t="s">
        <v>1856</v>
      </c>
      <c r="C5621" t="s">
        <v>64</v>
      </c>
    </row>
    <row r="5622" spans="1:3" x14ac:dyDescent="0.25">
      <c r="A5622">
        <f>ROW()</f>
        <v>5622</v>
      </c>
      <c r="B5622" t="s">
        <v>1857</v>
      </c>
      <c r="C5622" t="s">
        <v>65</v>
      </c>
    </row>
    <row r="5623" spans="1:3" x14ac:dyDescent="0.25">
      <c r="A5623">
        <f>ROW()</f>
        <v>5623</v>
      </c>
      <c r="B5623" t="s">
        <v>1858</v>
      </c>
      <c r="C5623" t="s">
        <v>56</v>
      </c>
    </row>
    <row r="5624" spans="1:3" x14ac:dyDescent="0.25">
      <c r="A5624">
        <f>ROW()</f>
        <v>5624</v>
      </c>
      <c r="B5624" t="s">
        <v>1896</v>
      </c>
      <c r="C5624" t="s">
        <v>65</v>
      </c>
    </row>
    <row r="5625" spans="1:3" x14ac:dyDescent="0.25">
      <c r="A5625">
        <f>ROW()</f>
        <v>5625</v>
      </c>
      <c r="B5625" t="s">
        <v>1859</v>
      </c>
      <c r="C5625" t="s">
        <v>63</v>
      </c>
    </row>
    <row r="5626" spans="1:3" x14ac:dyDescent="0.25">
      <c r="A5626">
        <f>ROW()</f>
        <v>5626</v>
      </c>
      <c r="B5626" t="s">
        <v>1860</v>
      </c>
      <c r="C5626" t="s">
        <v>66</v>
      </c>
    </row>
    <row r="5627" spans="1:3" x14ac:dyDescent="0.25">
      <c r="A5627">
        <f>ROW()</f>
        <v>5627</v>
      </c>
      <c r="B5627" t="s">
        <v>1861</v>
      </c>
      <c r="C5627" t="s">
        <v>67</v>
      </c>
    </row>
    <row r="5628" spans="1:3" x14ac:dyDescent="0.25">
      <c r="A5628">
        <f>ROW()</f>
        <v>5628</v>
      </c>
      <c r="B5628" t="s">
        <v>1862</v>
      </c>
      <c r="C5628" t="s">
        <v>56</v>
      </c>
    </row>
    <row r="5629" spans="1:3" x14ac:dyDescent="0.25">
      <c r="A5629">
        <f>ROW()</f>
        <v>5629</v>
      </c>
      <c r="B5629" t="s">
        <v>1863</v>
      </c>
      <c r="C5629" t="s">
        <v>70</v>
      </c>
    </row>
    <row r="5630" spans="1:3" x14ac:dyDescent="0.25">
      <c r="A5630">
        <f>ROW()</f>
        <v>5630</v>
      </c>
      <c r="B5630" t="s">
        <v>1864</v>
      </c>
      <c r="C5630" t="s">
        <v>439</v>
      </c>
    </row>
    <row r="5631" spans="1:3" x14ac:dyDescent="0.25">
      <c r="A5631">
        <f>ROW()</f>
        <v>5631</v>
      </c>
      <c r="B5631" t="s">
        <v>1865</v>
      </c>
      <c r="C5631" t="s">
        <v>67</v>
      </c>
    </row>
    <row r="5632" spans="1:3" x14ac:dyDescent="0.25">
      <c r="A5632">
        <f>ROW()</f>
        <v>5632</v>
      </c>
      <c r="B5632" t="s">
        <v>1866</v>
      </c>
      <c r="C5632" t="s">
        <v>139</v>
      </c>
    </row>
    <row r="5633" spans="1:3" x14ac:dyDescent="0.25">
      <c r="A5633">
        <f>ROW()</f>
        <v>5633</v>
      </c>
      <c r="B5633" t="s">
        <v>1868</v>
      </c>
      <c r="C5633" t="s">
        <v>71</v>
      </c>
    </row>
    <row r="5634" spans="1:3" x14ac:dyDescent="0.25">
      <c r="A5634">
        <f>ROW()</f>
        <v>5634</v>
      </c>
      <c r="B5634" t="s">
        <v>1869</v>
      </c>
      <c r="C5634" t="s">
        <v>71</v>
      </c>
    </row>
    <row r="5635" spans="1:3" x14ac:dyDescent="0.25">
      <c r="A5635">
        <f>ROW()</f>
        <v>5635</v>
      </c>
      <c r="B5635" t="s">
        <v>1870</v>
      </c>
      <c r="C5635" t="s">
        <v>71</v>
      </c>
    </row>
    <row r="5636" spans="1:3" x14ac:dyDescent="0.25">
      <c r="A5636">
        <f>ROW()</f>
        <v>5636</v>
      </c>
      <c r="B5636" t="s">
        <v>1871</v>
      </c>
      <c r="C5636" t="s">
        <v>56</v>
      </c>
    </row>
    <row r="5637" spans="1:3" x14ac:dyDescent="0.25">
      <c r="A5637">
        <f>ROW()</f>
        <v>5637</v>
      </c>
      <c r="B5637" t="s">
        <v>1905</v>
      </c>
      <c r="C5637" t="s">
        <v>56</v>
      </c>
    </row>
    <row r="5638" spans="1:3" x14ac:dyDescent="0.25">
      <c r="A5638">
        <f>ROW()</f>
        <v>5638</v>
      </c>
      <c r="B5638" t="s">
        <v>1872</v>
      </c>
      <c r="C5638" t="s">
        <v>72</v>
      </c>
    </row>
    <row r="5639" spans="1:3" x14ac:dyDescent="0.25">
      <c r="A5639">
        <f>ROW()</f>
        <v>5639</v>
      </c>
      <c r="B5639" t="s">
        <v>1906</v>
      </c>
      <c r="C5639" t="s">
        <v>72</v>
      </c>
    </row>
    <row r="5640" spans="1:3" x14ac:dyDescent="0.25">
      <c r="A5640">
        <f>ROW()</f>
        <v>5640</v>
      </c>
      <c r="B5640" t="s">
        <v>1873</v>
      </c>
      <c r="C5640" t="s">
        <v>56</v>
      </c>
    </row>
    <row r="5641" spans="1:3" x14ac:dyDescent="0.25">
      <c r="A5641">
        <f>ROW()</f>
        <v>5641</v>
      </c>
      <c r="B5641" t="s">
        <v>1907</v>
      </c>
      <c r="C5641" t="s">
        <v>226</v>
      </c>
    </row>
    <row r="5642" spans="1:3" x14ac:dyDescent="0.25">
      <c r="A5642">
        <f>ROW()</f>
        <v>5642</v>
      </c>
      <c r="B5642" t="s">
        <v>1874</v>
      </c>
      <c r="C5642" t="s">
        <v>73</v>
      </c>
    </row>
    <row r="5643" spans="1:3" x14ac:dyDescent="0.25">
      <c r="A5643">
        <f>ROW()</f>
        <v>5643</v>
      </c>
      <c r="B5643" t="s">
        <v>1875</v>
      </c>
      <c r="C5643" t="s">
        <v>261</v>
      </c>
    </row>
    <row r="5644" spans="1:3" x14ac:dyDescent="0.25">
      <c r="A5644">
        <f>ROW()</f>
        <v>5644</v>
      </c>
      <c r="B5644" t="s">
        <v>1909</v>
      </c>
      <c r="C5644" t="s">
        <v>261</v>
      </c>
    </row>
    <row r="5645" spans="1:3" x14ac:dyDescent="0.25">
      <c r="A5645">
        <f>ROW()</f>
        <v>5645</v>
      </c>
      <c r="B5645" t="s">
        <v>1876</v>
      </c>
      <c r="C5645" t="s">
        <v>77</v>
      </c>
    </row>
    <row r="5646" spans="1:3" x14ac:dyDescent="0.25">
      <c r="A5646">
        <f>ROW()</f>
        <v>5646</v>
      </c>
      <c r="B5646" t="s">
        <v>1910</v>
      </c>
      <c r="C5646" t="s">
        <v>77</v>
      </c>
    </row>
    <row r="5647" spans="1:3" x14ac:dyDescent="0.25">
      <c r="A5647">
        <f>ROW()</f>
        <v>5647</v>
      </c>
      <c r="B5647" t="s">
        <v>1877</v>
      </c>
      <c r="C5647" t="s">
        <v>124</v>
      </c>
    </row>
    <row r="5648" spans="1:3" x14ac:dyDescent="0.25">
      <c r="A5648">
        <f>ROW()</f>
        <v>5648</v>
      </c>
      <c r="B5648" t="s">
        <v>1911</v>
      </c>
      <c r="C5648" t="s">
        <v>108</v>
      </c>
    </row>
    <row r="5649" spans="1:3" x14ac:dyDescent="0.25">
      <c r="A5649">
        <f>ROW()</f>
        <v>5649</v>
      </c>
      <c r="B5649" t="s">
        <v>1878</v>
      </c>
      <c r="C5649" t="s">
        <v>56</v>
      </c>
    </row>
    <row r="5650" spans="1:3" x14ac:dyDescent="0.25">
      <c r="A5650">
        <f>ROW()</f>
        <v>5650</v>
      </c>
      <c r="B5650" t="s">
        <v>1923</v>
      </c>
      <c r="C5650" t="s">
        <v>56</v>
      </c>
    </row>
    <row r="5651" spans="1:3" x14ac:dyDescent="0.25">
      <c r="A5651">
        <f>ROW()</f>
        <v>5651</v>
      </c>
      <c r="B5651" t="s">
        <v>1879</v>
      </c>
      <c r="C5651" t="s">
        <v>108</v>
      </c>
    </row>
    <row r="5652" spans="1:3" x14ac:dyDescent="0.25">
      <c r="A5652">
        <f>ROW()</f>
        <v>5652</v>
      </c>
      <c r="B5652" t="s">
        <v>1912</v>
      </c>
      <c r="C5652" t="s">
        <v>76</v>
      </c>
    </row>
    <row r="5653" spans="1:3" x14ac:dyDescent="0.25">
      <c r="A5653">
        <f>ROW()</f>
        <v>5653</v>
      </c>
      <c r="B5653" t="s">
        <v>1880</v>
      </c>
      <c r="C5653" t="s">
        <v>133</v>
      </c>
    </row>
    <row r="5654" spans="1:3" x14ac:dyDescent="0.25">
      <c r="A5654">
        <f>ROW()</f>
        <v>5654</v>
      </c>
      <c r="B5654" t="s">
        <v>1881</v>
      </c>
      <c r="C5654" t="s">
        <v>56</v>
      </c>
    </row>
    <row r="5655" spans="1:3" x14ac:dyDescent="0.25">
      <c r="A5655">
        <f>ROW()</f>
        <v>5655</v>
      </c>
      <c r="B5655" t="s">
        <v>1917</v>
      </c>
      <c r="C5655" t="s">
        <v>65</v>
      </c>
    </row>
    <row r="5656" spans="1:3" x14ac:dyDescent="0.25">
      <c r="A5656">
        <f>ROW()</f>
        <v>5656</v>
      </c>
      <c r="B5656" t="s">
        <v>1882</v>
      </c>
      <c r="C5656" t="s">
        <v>229</v>
      </c>
    </row>
    <row r="5657" spans="1:3" x14ac:dyDescent="0.25">
      <c r="A5657">
        <f>ROW()</f>
        <v>5657</v>
      </c>
      <c r="B5657" t="s">
        <v>1913</v>
      </c>
      <c r="C5657" t="s">
        <v>229</v>
      </c>
    </row>
    <row r="5658" spans="1:3" x14ac:dyDescent="0.25">
      <c r="A5658">
        <f>ROW()</f>
        <v>5658</v>
      </c>
      <c r="B5658" t="s">
        <v>1893</v>
      </c>
      <c r="C5658" t="s">
        <v>122</v>
      </c>
    </row>
    <row r="5659" spans="1:3" x14ac:dyDescent="0.25">
      <c r="A5659">
        <f>ROW()</f>
        <v>5659</v>
      </c>
      <c r="B5659" t="s">
        <v>1914</v>
      </c>
      <c r="C5659" t="s">
        <v>122</v>
      </c>
    </row>
    <row r="5660" spans="1:3" x14ac:dyDescent="0.25">
      <c r="A5660">
        <f>ROW()</f>
        <v>5660</v>
      </c>
      <c r="B5660" t="s">
        <v>1883</v>
      </c>
      <c r="C5660" t="s">
        <v>94</v>
      </c>
    </row>
    <row r="5661" spans="1:3" x14ac:dyDescent="0.25">
      <c r="A5661">
        <f>ROW()</f>
        <v>5661</v>
      </c>
      <c r="B5661" t="s">
        <v>1915</v>
      </c>
      <c r="C5661" t="s">
        <v>184</v>
      </c>
    </row>
    <row r="5662" spans="1:3" x14ac:dyDescent="0.25">
      <c r="A5662">
        <f>ROW()</f>
        <v>5662</v>
      </c>
      <c r="B5662" t="s">
        <v>1884</v>
      </c>
      <c r="C5662" t="s">
        <v>56</v>
      </c>
    </row>
    <row r="5663" spans="1:3" x14ac:dyDescent="0.25">
      <c r="A5663">
        <f>ROW()</f>
        <v>5663</v>
      </c>
      <c r="B5663" t="s">
        <v>1885</v>
      </c>
      <c r="C5663" t="s">
        <v>80</v>
      </c>
    </row>
    <row r="5664" spans="1:3" x14ac:dyDescent="0.25">
      <c r="A5664">
        <f>ROW()</f>
        <v>5664</v>
      </c>
      <c r="B5664" t="s">
        <v>1886</v>
      </c>
      <c r="C5664" t="s">
        <v>83</v>
      </c>
    </row>
    <row r="5665" spans="1:3" x14ac:dyDescent="0.25">
      <c r="A5665">
        <f>ROW()</f>
        <v>5665</v>
      </c>
      <c r="B5665" t="s">
        <v>1887</v>
      </c>
      <c r="C5665" t="s">
        <v>91</v>
      </c>
    </row>
    <row r="5666" spans="1:3" x14ac:dyDescent="0.25">
      <c r="A5666">
        <f>ROW()</f>
        <v>5666</v>
      </c>
      <c r="B5666" t="s">
        <v>1888</v>
      </c>
      <c r="C5666" t="s">
        <v>105</v>
      </c>
    </row>
    <row r="5667" spans="1:3" x14ac:dyDescent="0.25">
      <c r="A5667">
        <f>ROW()</f>
        <v>5667</v>
      </c>
      <c r="B5667" t="s">
        <v>1889</v>
      </c>
      <c r="C5667" t="s">
        <v>73</v>
      </c>
    </row>
    <row r="5668" spans="1:3" x14ac:dyDescent="0.25">
      <c r="A5668">
        <f>ROW()</f>
        <v>5668</v>
      </c>
      <c r="B5668" t="s">
        <v>1890</v>
      </c>
      <c r="C5668" t="s">
        <v>74</v>
      </c>
    </row>
    <row r="5669" spans="1:3" x14ac:dyDescent="0.25">
      <c r="A5669">
        <f>ROW()</f>
        <v>5669</v>
      </c>
      <c r="B5669" t="s">
        <v>1891</v>
      </c>
      <c r="C5669" t="s">
        <v>84</v>
      </c>
    </row>
    <row r="5670" spans="1:3" x14ac:dyDescent="0.25">
      <c r="A5670">
        <f>ROW()</f>
        <v>5670</v>
      </c>
      <c r="B5670" t="s">
        <v>1892</v>
      </c>
      <c r="C5670" t="s">
        <v>75</v>
      </c>
    </row>
    <row r="5671" spans="1:3" x14ac:dyDescent="0.25">
      <c r="A5671">
        <f>ROW()</f>
        <v>5671</v>
      </c>
      <c r="B5671" t="s">
        <v>1924</v>
      </c>
      <c r="C5671" t="s">
        <v>83</v>
      </c>
    </row>
    <row r="5672" spans="1:3" x14ac:dyDescent="0.25">
      <c r="A5672">
        <f>ROW()</f>
        <v>5672</v>
      </c>
      <c r="B5672" t="s">
        <v>1925</v>
      </c>
      <c r="C5672" t="s">
        <v>93</v>
      </c>
    </row>
    <row r="5673" spans="1:3" x14ac:dyDescent="0.25">
      <c r="A5673">
        <f>ROW()</f>
        <v>5673</v>
      </c>
      <c r="B5673" t="s">
        <v>1926</v>
      </c>
      <c r="C5673" t="s">
        <v>71</v>
      </c>
    </row>
    <row r="5674" spans="1:3" x14ac:dyDescent="0.25">
      <c r="A5674">
        <f>ROW()</f>
        <v>5674</v>
      </c>
      <c r="B5674" t="s">
        <v>1895</v>
      </c>
      <c r="C5674" t="s">
        <v>71</v>
      </c>
    </row>
    <row r="5675" spans="1:3" x14ac:dyDescent="0.25">
      <c r="A5675">
        <f>ROW()</f>
        <v>5675</v>
      </c>
      <c r="B5675" t="s">
        <v>1806</v>
      </c>
      <c r="C5675" t="s">
        <v>67</v>
      </c>
    </row>
    <row r="5676" spans="1:3" x14ac:dyDescent="0.25">
      <c r="A5676">
        <f>ROW()</f>
        <v>5676</v>
      </c>
      <c r="B5676" t="s">
        <v>2</v>
      </c>
      <c r="C5676" t="s">
        <v>2</v>
      </c>
    </row>
    <row r="5677" spans="1:3" x14ac:dyDescent="0.25">
      <c r="A5677">
        <f>ROW()</f>
        <v>5677</v>
      </c>
      <c r="B5677" t="s">
        <v>3647</v>
      </c>
      <c r="C5677" t="s">
        <v>2</v>
      </c>
    </row>
    <row r="5678" spans="1:3" x14ac:dyDescent="0.25">
      <c r="A5678">
        <f>ROW()</f>
        <v>5678</v>
      </c>
      <c r="B5678" t="s">
        <v>52</v>
      </c>
      <c r="C5678" t="s">
        <v>2</v>
      </c>
    </row>
    <row r="5679" spans="1:3" x14ac:dyDescent="0.25">
      <c r="A5679">
        <f>ROW()</f>
        <v>5679</v>
      </c>
      <c r="B5679" t="s">
        <v>1843</v>
      </c>
      <c r="C5679" t="s">
        <v>522</v>
      </c>
    </row>
    <row r="5680" spans="1:3" x14ac:dyDescent="0.25">
      <c r="A5680">
        <f>ROW()</f>
        <v>5680</v>
      </c>
      <c r="B5680" t="s">
        <v>1844</v>
      </c>
      <c r="C5680" t="s">
        <v>55</v>
      </c>
    </row>
    <row r="5681" spans="1:3" x14ac:dyDescent="0.25">
      <c r="A5681">
        <f>ROW()</f>
        <v>5681</v>
      </c>
      <c r="B5681" t="s">
        <v>1845</v>
      </c>
      <c r="C5681" t="s">
        <v>56</v>
      </c>
    </row>
    <row r="5682" spans="1:3" x14ac:dyDescent="0.25">
      <c r="A5682">
        <f>ROW()</f>
        <v>5682</v>
      </c>
      <c r="B5682" t="s">
        <v>1846</v>
      </c>
      <c r="C5682" t="s">
        <v>223</v>
      </c>
    </row>
    <row r="5683" spans="1:3" x14ac:dyDescent="0.25">
      <c r="A5683">
        <f>ROW()</f>
        <v>5683</v>
      </c>
      <c r="B5683" t="s">
        <v>1847</v>
      </c>
      <c r="C5683" t="s">
        <v>523</v>
      </c>
    </row>
    <row r="5684" spans="1:3" x14ac:dyDescent="0.25">
      <c r="A5684">
        <f>ROW()</f>
        <v>5684</v>
      </c>
      <c r="B5684" t="s">
        <v>1850</v>
      </c>
      <c r="C5684" t="s">
        <v>61</v>
      </c>
    </row>
    <row r="5685" spans="1:3" x14ac:dyDescent="0.25">
      <c r="A5685">
        <f>ROW()</f>
        <v>5685</v>
      </c>
      <c r="B5685" t="s">
        <v>1851</v>
      </c>
      <c r="C5685" t="s">
        <v>56</v>
      </c>
    </row>
    <row r="5686" spans="1:3" x14ac:dyDescent="0.25">
      <c r="A5686">
        <f>ROW()</f>
        <v>5686</v>
      </c>
      <c r="B5686" t="s">
        <v>1852</v>
      </c>
      <c r="C5686" t="s">
        <v>56</v>
      </c>
    </row>
    <row r="5687" spans="1:3" x14ac:dyDescent="0.25">
      <c r="A5687">
        <f>ROW()</f>
        <v>5687</v>
      </c>
      <c r="B5687" t="s">
        <v>1853</v>
      </c>
      <c r="C5687" t="s">
        <v>56</v>
      </c>
    </row>
    <row r="5688" spans="1:3" x14ac:dyDescent="0.25">
      <c r="A5688">
        <f>ROW()</f>
        <v>5688</v>
      </c>
      <c r="B5688" t="s">
        <v>1854</v>
      </c>
      <c r="C5688" t="s">
        <v>435</v>
      </c>
    </row>
    <row r="5689" spans="1:3" x14ac:dyDescent="0.25">
      <c r="A5689">
        <f>ROW()</f>
        <v>5689</v>
      </c>
      <c r="B5689" t="s">
        <v>1855</v>
      </c>
      <c r="C5689" t="s">
        <v>65</v>
      </c>
    </row>
    <row r="5690" spans="1:3" x14ac:dyDescent="0.25">
      <c r="A5690">
        <f>ROW()</f>
        <v>5690</v>
      </c>
      <c r="B5690" t="s">
        <v>1856</v>
      </c>
      <c r="C5690" t="s">
        <v>64</v>
      </c>
    </row>
    <row r="5691" spans="1:3" x14ac:dyDescent="0.25">
      <c r="A5691">
        <f>ROW()</f>
        <v>5691</v>
      </c>
      <c r="B5691" t="s">
        <v>1857</v>
      </c>
      <c r="C5691" t="s">
        <v>65</v>
      </c>
    </row>
    <row r="5692" spans="1:3" x14ac:dyDescent="0.25">
      <c r="A5692">
        <f>ROW()</f>
        <v>5692</v>
      </c>
      <c r="B5692" t="s">
        <v>1858</v>
      </c>
      <c r="C5692" t="s">
        <v>56</v>
      </c>
    </row>
    <row r="5693" spans="1:3" x14ac:dyDescent="0.25">
      <c r="A5693">
        <f>ROW()</f>
        <v>5693</v>
      </c>
      <c r="B5693" t="s">
        <v>1896</v>
      </c>
      <c r="C5693" t="s">
        <v>65</v>
      </c>
    </row>
    <row r="5694" spans="1:3" x14ac:dyDescent="0.25">
      <c r="A5694">
        <f>ROW()</f>
        <v>5694</v>
      </c>
      <c r="B5694" t="s">
        <v>1859</v>
      </c>
      <c r="C5694" t="s">
        <v>63</v>
      </c>
    </row>
    <row r="5695" spans="1:3" x14ac:dyDescent="0.25">
      <c r="A5695">
        <f>ROW()</f>
        <v>5695</v>
      </c>
      <c r="B5695" t="s">
        <v>1860</v>
      </c>
      <c r="C5695" t="s">
        <v>66</v>
      </c>
    </row>
    <row r="5696" spans="1:3" x14ac:dyDescent="0.25">
      <c r="A5696">
        <f>ROW()</f>
        <v>5696</v>
      </c>
      <c r="B5696" t="s">
        <v>1861</v>
      </c>
      <c r="C5696" t="s">
        <v>70</v>
      </c>
    </row>
    <row r="5697" spans="1:3" x14ac:dyDescent="0.25">
      <c r="A5697">
        <f>ROW()</f>
        <v>5697</v>
      </c>
      <c r="B5697" t="s">
        <v>1862</v>
      </c>
      <c r="C5697" t="s">
        <v>56</v>
      </c>
    </row>
    <row r="5698" spans="1:3" x14ac:dyDescent="0.25">
      <c r="A5698">
        <f>ROW()</f>
        <v>5698</v>
      </c>
      <c r="B5698" t="s">
        <v>1863</v>
      </c>
      <c r="C5698" t="s">
        <v>227</v>
      </c>
    </row>
    <row r="5699" spans="1:3" x14ac:dyDescent="0.25">
      <c r="A5699">
        <f>ROW()</f>
        <v>5699</v>
      </c>
      <c r="B5699" t="s">
        <v>1864</v>
      </c>
      <c r="C5699" t="s">
        <v>436</v>
      </c>
    </row>
    <row r="5700" spans="1:3" x14ac:dyDescent="0.25">
      <c r="A5700">
        <f>ROW()</f>
        <v>5700</v>
      </c>
      <c r="B5700" t="s">
        <v>1865</v>
      </c>
      <c r="C5700" t="s">
        <v>55</v>
      </c>
    </row>
    <row r="5701" spans="1:3" x14ac:dyDescent="0.25">
      <c r="A5701">
        <f>ROW()</f>
        <v>5701</v>
      </c>
      <c r="B5701" t="s">
        <v>1866</v>
      </c>
      <c r="C5701" t="s">
        <v>70</v>
      </c>
    </row>
    <row r="5702" spans="1:3" x14ac:dyDescent="0.25">
      <c r="A5702">
        <f>ROW()</f>
        <v>5702</v>
      </c>
      <c r="B5702" t="s">
        <v>1880</v>
      </c>
      <c r="C5702" t="s">
        <v>76</v>
      </c>
    </row>
    <row r="5703" spans="1:3" x14ac:dyDescent="0.25">
      <c r="A5703">
        <f>ROW()</f>
        <v>5703</v>
      </c>
      <c r="B5703" t="s">
        <v>1867</v>
      </c>
      <c r="C5703" t="s">
        <v>63</v>
      </c>
    </row>
    <row r="5704" spans="1:3" x14ac:dyDescent="0.25">
      <c r="A5704">
        <f>ROW()</f>
        <v>5704</v>
      </c>
      <c r="B5704" t="s">
        <v>1868</v>
      </c>
      <c r="C5704" t="s">
        <v>71</v>
      </c>
    </row>
    <row r="5705" spans="1:3" x14ac:dyDescent="0.25">
      <c r="A5705">
        <f>ROW()</f>
        <v>5705</v>
      </c>
      <c r="B5705" t="s">
        <v>1869</v>
      </c>
      <c r="C5705" t="s">
        <v>71</v>
      </c>
    </row>
    <row r="5706" spans="1:3" x14ac:dyDescent="0.25">
      <c r="A5706">
        <f>ROW()</f>
        <v>5706</v>
      </c>
      <c r="B5706" t="s">
        <v>1870</v>
      </c>
      <c r="C5706" t="s">
        <v>71</v>
      </c>
    </row>
    <row r="5707" spans="1:3" x14ac:dyDescent="0.25">
      <c r="A5707">
        <f>ROW()</f>
        <v>5707</v>
      </c>
      <c r="B5707" t="s">
        <v>1871</v>
      </c>
      <c r="C5707" t="s">
        <v>56</v>
      </c>
    </row>
    <row r="5708" spans="1:3" x14ac:dyDescent="0.25">
      <c r="A5708">
        <f>ROW()</f>
        <v>5708</v>
      </c>
      <c r="B5708" t="s">
        <v>1872</v>
      </c>
      <c r="C5708" t="s">
        <v>72</v>
      </c>
    </row>
    <row r="5709" spans="1:3" x14ac:dyDescent="0.25">
      <c r="A5709">
        <f>ROW()</f>
        <v>5709</v>
      </c>
      <c r="B5709" t="s">
        <v>1873</v>
      </c>
      <c r="C5709" t="s">
        <v>56</v>
      </c>
    </row>
    <row r="5710" spans="1:3" x14ac:dyDescent="0.25">
      <c r="A5710">
        <f>ROW()</f>
        <v>5710</v>
      </c>
      <c r="B5710" t="s">
        <v>1874</v>
      </c>
      <c r="C5710" t="s">
        <v>73</v>
      </c>
    </row>
    <row r="5711" spans="1:3" x14ac:dyDescent="0.25">
      <c r="A5711">
        <f>ROW()</f>
        <v>5711</v>
      </c>
      <c r="B5711" t="s">
        <v>1875</v>
      </c>
      <c r="C5711" t="s">
        <v>76</v>
      </c>
    </row>
    <row r="5712" spans="1:3" x14ac:dyDescent="0.25">
      <c r="A5712">
        <f>ROW()</f>
        <v>5712</v>
      </c>
      <c r="B5712" t="s">
        <v>1876</v>
      </c>
      <c r="C5712" t="s">
        <v>74</v>
      </c>
    </row>
    <row r="5713" spans="1:3" x14ac:dyDescent="0.25">
      <c r="A5713">
        <f>ROW()</f>
        <v>5713</v>
      </c>
      <c r="B5713" t="s">
        <v>1877</v>
      </c>
      <c r="C5713" t="s">
        <v>124</v>
      </c>
    </row>
    <row r="5714" spans="1:3" x14ac:dyDescent="0.25">
      <c r="A5714">
        <f>ROW()</f>
        <v>5714</v>
      </c>
      <c r="B5714" t="s">
        <v>1878</v>
      </c>
      <c r="C5714" t="s">
        <v>56</v>
      </c>
    </row>
    <row r="5715" spans="1:3" x14ac:dyDescent="0.25">
      <c r="A5715">
        <f>ROW()</f>
        <v>5715</v>
      </c>
      <c r="B5715" t="s">
        <v>1879</v>
      </c>
      <c r="C5715" t="s">
        <v>73</v>
      </c>
    </row>
    <row r="5716" spans="1:3" x14ac:dyDescent="0.25">
      <c r="A5716">
        <f>ROW()</f>
        <v>5716</v>
      </c>
      <c r="B5716" t="s">
        <v>1881</v>
      </c>
      <c r="C5716" t="s">
        <v>56</v>
      </c>
    </row>
    <row r="5717" spans="1:3" x14ac:dyDescent="0.25">
      <c r="A5717">
        <f>ROW()</f>
        <v>5717</v>
      </c>
      <c r="B5717" t="s">
        <v>1882</v>
      </c>
      <c r="C5717" t="s">
        <v>268</v>
      </c>
    </row>
    <row r="5718" spans="1:3" x14ac:dyDescent="0.25">
      <c r="A5718">
        <f>ROW()</f>
        <v>5718</v>
      </c>
      <c r="B5718" t="s">
        <v>1893</v>
      </c>
      <c r="C5718" t="s">
        <v>227</v>
      </c>
    </row>
    <row r="5719" spans="1:3" x14ac:dyDescent="0.25">
      <c r="A5719">
        <f>ROW()</f>
        <v>5719</v>
      </c>
      <c r="B5719" t="s">
        <v>1883</v>
      </c>
      <c r="C5719" t="s">
        <v>184</v>
      </c>
    </row>
    <row r="5720" spans="1:3" x14ac:dyDescent="0.25">
      <c r="A5720">
        <f>ROW()</f>
        <v>5720</v>
      </c>
      <c r="B5720" t="s">
        <v>1884</v>
      </c>
      <c r="C5720" t="s">
        <v>80</v>
      </c>
    </row>
    <row r="5721" spans="1:3" x14ac:dyDescent="0.25">
      <c r="A5721">
        <f>ROW()</f>
        <v>5721</v>
      </c>
      <c r="B5721" t="s">
        <v>1885</v>
      </c>
      <c r="C5721" t="s">
        <v>76</v>
      </c>
    </row>
    <row r="5722" spans="1:3" x14ac:dyDescent="0.25">
      <c r="A5722">
        <f>ROW()</f>
        <v>5722</v>
      </c>
      <c r="B5722" t="s">
        <v>1886</v>
      </c>
      <c r="C5722" t="s">
        <v>226</v>
      </c>
    </row>
    <row r="5723" spans="1:3" x14ac:dyDescent="0.25">
      <c r="A5723">
        <f>ROW()</f>
        <v>5723</v>
      </c>
      <c r="B5723" t="s">
        <v>1888</v>
      </c>
      <c r="C5723" t="s">
        <v>67</v>
      </c>
    </row>
    <row r="5724" spans="1:3" x14ac:dyDescent="0.25">
      <c r="A5724">
        <f>ROW()</f>
        <v>5724</v>
      </c>
      <c r="B5724" t="s">
        <v>1889</v>
      </c>
      <c r="C5724" t="s">
        <v>80</v>
      </c>
    </row>
    <row r="5725" spans="1:3" x14ac:dyDescent="0.25">
      <c r="A5725">
        <f>ROW()</f>
        <v>5725</v>
      </c>
      <c r="B5725" t="s">
        <v>1890</v>
      </c>
      <c r="C5725" t="s">
        <v>74</v>
      </c>
    </row>
    <row r="5726" spans="1:3" x14ac:dyDescent="0.25">
      <c r="A5726">
        <f>ROW()</f>
        <v>5726</v>
      </c>
      <c r="B5726" t="s">
        <v>1891</v>
      </c>
      <c r="C5726" t="s">
        <v>84</v>
      </c>
    </row>
    <row r="5727" spans="1:3" x14ac:dyDescent="0.25">
      <c r="A5727">
        <f>ROW()</f>
        <v>5727</v>
      </c>
      <c r="B5727" t="s">
        <v>1892</v>
      </c>
      <c r="C5727" t="s">
        <v>67</v>
      </c>
    </row>
    <row r="5728" spans="1:3" x14ac:dyDescent="0.25">
      <c r="A5728">
        <f>ROW()</f>
        <v>5728</v>
      </c>
      <c r="B5728" t="s">
        <v>1895</v>
      </c>
      <c r="C5728" t="s">
        <v>71</v>
      </c>
    </row>
    <row r="5729" spans="1:3" x14ac:dyDescent="0.25">
      <c r="A5729">
        <f>ROW()</f>
        <v>5729</v>
      </c>
      <c r="B5729" t="s">
        <v>1806</v>
      </c>
      <c r="C5729" t="s">
        <v>67</v>
      </c>
    </row>
    <row r="5730" spans="1:3" x14ac:dyDescent="0.25">
      <c r="A5730">
        <f>ROW()</f>
        <v>5730</v>
      </c>
      <c r="B5730" t="s">
        <v>2</v>
      </c>
      <c r="C5730" t="s">
        <v>2</v>
      </c>
    </row>
    <row r="5731" spans="1:3" x14ac:dyDescent="0.25">
      <c r="A5731">
        <f>ROW()</f>
        <v>5731</v>
      </c>
      <c r="B5731" t="s">
        <v>524</v>
      </c>
      <c r="C5731" t="s">
        <v>2</v>
      </c>
    </row>
    <row r="5732" spans="1:3" x14ac:dyDescent="0.25">
      <c r="A5732">
        <f>ROW()</f>
        <v>5732</v>
      </c>
      <c r="B5732" t="s">
        <v>2</v>
      </c>
      <c r="C5732" t="s">
        <v>2</v>
      </c>
    </row>
    <row r="5733" spans="1:3" x14ac:dyDescent="0.25">
      <c r="A5733">
        <f>ROW()</f>
        <v>5733</v>
      </c>
      <c r="B5733" t="s">
        <v>3648</v>
      </c>
      <c r="C5733" t="s">
        <v>2</v>
      </c>
    </row>
    <row r="5734" spans="1:3" x14ac:dyDescent="0.25">
      <c r="A5734">
        <f>ROW()</f>
        <v>5734</v>
      </c>
      <c r="B5734" t="s">
        <v>52</v>
      </c>
      <c r="C5734" t="s">
        <v>2</v>
      </c>
    </row>
    <row r="5735" spans="1:3" x14ac:dyDescent="0.25">
      <c r="A5735">
        <f>ROW()</f>
        <v>5735</v>
      </c>
      <c r="B5735" t="s">
        <v>1843</v>
      </c>
      <c r="C5735" t="s">
        <v>525</v>
      </c>
    </row>
    <row r="5736" spans="1:3" x14ac:dyDescent="0.25">
      <c r="A5736">
        <f>ROW()</f>
        <v>5736</v>
      </c>
      <c r="B5736" t="s">
        <v>1844</v>
      </c>
      <c r="C5736" t="s">
        <v>55</v>
      </c>
    </row>
    <row r="5737" spans="1:3" x14ac:dyDescent="0.25">
      <c r="A5737">
        <f>ROW()</f>
        <v>5737</v>
      </c>
      <c r="B5737" t="s">
        <v>1845</v>
      </c>
      <c r="C5737" t="s">
        <v>63</v>
      </c>
    </row>
    <row r="5738" spans="1:3" x14ac:dyDescent="0.25">
      <c r="A5738">
        <f>ROW()</f>
        <v>5738</v>
      </c>
      <c r="B5738" t="s">
        <v>1846</v>
      </c>
      <c r="C5738" t="s">
        <v>360</v>
      </c>
    </row>
    <row r="5739" spans="1:3" x14ac:dyDescent="0.25">
      <c r="A5739">
        <f>ROW()</f>
        <v>5739</v>
      </c>
      <c r="B5739" t="s">
        <v>1847</v>
      </c>
      <c r="C5739" t="s">
        <v>526</v>
      </c>
    </row>
    <row r="5740" spans="1:3" x14ac:dyDescent="0.25">
      <c r="A5740">
        <f>ROW()</f>
        <v>5740</v>
      </c>
      <c r="B5740" t="s">
        <v>1850</v>
      </c>
      <c r="C5740" t="s">
        <v>61</v>
      </c>
    </row>
    <row r="5741" spans="1:3" x14ac:dyDescent="0.25">
      <c r="A5741">
        <f>ROW()</f>
        <v>5741</v>
      </c>
      <c r="B5741" t="s">
        <v>1851</v>
      </c>
      <c r="C5741" t="s">
        <v>56</v>
      </c>
    </row>
    <row r="5742" spans="1:3" x14ac:dyDescent="0.25">
      <c r="A5742">
        <f>ROW()</f>
        <v>5742</v>
      </c>
      <c r="B5742" t="s">
        <v>1852</v>
      </c>
      <c r="C5742" t="s">
        <v>56</v>
      </c>
    </row>
    <row r="5743" spans="1:3" x14ac:dyDescent="0.25">
      <c r="A5743">
        <f>ROW()</f>
        <v>5743</v>
      </c>
      <c r="B5743" t="s">
        <v>1853</v>
      </c>
      <c r="C5743" t="s">
        <v>56</v>
      </c>
    </row>
    <row r="5744" spans="1:3" x14ac:dyDescent="0.25">
      <c r="A5744">
        <f>ROW()</f>
        <v>5744</v>
      </c>
      <c r="B5744" t="s">
        <v>1854</v>
      </c>
      <c r="C5744" t="s">
        <v>468</v>
      </c>
    </row>
    <row r="5745" spans="1:3" x14ac:dyDescent="0.25">
      <c r="A5745">
        <f>ROW()</f>
        <v>5745</v>
      </c>
      <c r="B5745" t="s">
        <v>1856</v>
      </c>
      <c r="C5745" t="s">
        <v>64</v>
      </c>
    </row>
    <row r="5746" spans="1:3" x14ac:dyDescent="0.25">
      <c r="A5746">
        <f>ROW()</f>
        <v>5746</v>
      </c>
      <c r="B5746" t="s">
        <v>1857</v>
      </c>
      <c r="C5746" t="s">
        <v>65</v>
      </c>
    </row>
    <row r="5747" spans="1:3" x14ac:dyDescent="0.25">
      <c r="A5747">
        <f>ROW()</f>
        <v>5747</v>
      </c>
      <c r="B5747" t="s">
        <v>1858</v>
      </c>
      <c r="C5747" t="s">
        <v>56</v>
      </c>
    </row>
    <row r="5748" spans="1:3" x14ac:dyDescent="0.25">
      <c r="A5748">
        <f>ROW()</f>
        <v>5748</v>
      </c>
      <c r="B5748" t="s">
        <v>1896</v>
      </c>
      <c r="C5748" t="s">
        <v>65</v>
      </c>
    </row>
    <row r="5749" spans="1:3" x14ac:dyDescent="0.25">
      <c r="A5749">
        <f>ROW()</f>
        <v>5749</v>
      </c>
      <c r="B5749" t="s">
        <v>1859</v>
      </c>
      <c r="C5749" t="s">
        <v>63</v>
      </c>
    </row>
    <row r="5750" spans="1:3" x14ac:dyDescent="0.25">
      <c r="A5750">
        <f>ROW()</f>
        <v>5750</v>
      </c>
      <c r="B5750" t="s">
        <v>1860</v>
      </c>
      <c r="C5750" t="s">
        <v>70</v>
      </c>
    </row>
    <row r="5751" spans="1:3" x14ac:dyDescent="0.25">
      <c r="A5751">
        <f>ROW()</f>
        <v>5751</v>
      </c>
      <c r="B5751" t="s">
        <v>1861</v>
      </c>
      <c r="C5751" t="s">
        <v>200</v>
      </c>
    </row>
    <row r="5752" spans="1:3" x14ac:dyDescent="0.25">
      <c r="A5752">
        <f>ROW()</f>
        <v>5752</v>
      </c>
      <c r="B5752" t="s">
        <v>1862</v>
      </c>
      <c r="C5752" t="s">
        <v>56</v>
      </c>
    </row>
    <row r="5753" spans="1:3" x14ac:dyDescent="0.25">
      <c r="A5753">
        <f>ROW()</f>
        <v>5753</v>
      </c>
      <c r="B5753" t="s">
        <v>1863</v>
      </c>
      <c r="C5753" t="s">
        <v>80</v>
      </c>
    </row>
    <row r="5754" spans="1:3" x14ac:dyDescent="0.25">
      <c r="A5754">
        <f>ROW()</f>
        <v>5754</v>
      </c>
      <c r="B5754" t="s">
        <v>1864</v>
      </c>
      <c r="C5754" t="s">
        <v>706</v>
      </c>
    </row>
    <row r="5755" spans="1:3" x14ac:dyDescent="0.25">
      <c r="A5755">
        <f>ROW()</f>
        <v>5755</v>
      </c>
      <c r="B5755" t="s">
        <v>1865</v>
      </c>
      <c r="C5755" t="s">
        <v>55</v>
      </c>
    </row>
    <row r="5756" spans="1:3" x14ac:dyDescent="0.25">
      <c r="A5756">
        <f>ROW()</f>
        <v>5756</v>
      </c>
      <c r="B5756" t="s">
        <v>1866</v>
      </c>
      <c r="C5756" t="s">
        <v>139</v>
      </c>
    </row>
    <row r="5757" spans="1:3" x14ac:dyDescent="0.25">
      <c r="A5757">
        <f>ROW()</f>
        <v>5757</v>
      </c>
      <c r="B5757" t="s">
        <v>1867</v>
      </c>
      <c r="C5757" t="s">
        <v>63</v>
      </c>
    </row>
    <row r="5758" spans="1:3" x14ac:dyDescent="0.25">
      <c r="A5758">
        <f>ROW()</f>
        <v>5758</v>
      </c>
      <c r="B5758" t="s">
        <v>1868</v>
      </c>
      <c r="C5758" t="s">
        <v>71</v>
      </c>
    </row>
    <row r="5759" spans="1:3" x14ac:dyDescent="0.25">
      <c r="A5759">
        <f>ROW()</f>
        <v>5759</v>
      </c>
      <c r="B5759" t="s">
        <v>1869</v>
      </c>
      <c r="C5759" t="s">
        <v>71</v>
      </c>
    </row>
    <row r="5760" spans="1:3" x14ac:dyDescent="0.25">
      <c r="A5760">
        <f>ROW()</f>
        <v>5760</v>
      </c>
      <c r="B5760" t="s">
        <v>1870</v>
      </c>
      <c r="C5760" t="s">
        <v>71</v>
      </c>
    </row>
    <row r="5761" spans="1:3" x14ac:dyDescent="0.25">
      <c r="A5761">
        <f>ROW()</f>
        <v>5761</v>
      </c>
      <c r="B5761" t="s">
        <v>1871</v>
      </c>
      <c r="C5761" t="s">
        <v>56</v>
      </c>
    </row>
    <row r="5762" spans="1:3" x14ac:dyDescent="0.25">
      <c r="A5762">
        <f>ROW()</f>
        <v>5762</v>
      </c>
      <c r="B5762" t="s">
        <v>1905</v>
      </c>
      <c r="C5762" t="s">
        <v>56</v>
      </c>
    </row>
    <row r="5763" spans="1:3" x14ac:dyDescent="0.25">
      <c r="A5763">
        <f>ROW()</f>
        <v>5763</v>
      </c>
      <c r="B5763" t="s">
        <v>1872</v>
      </c>
      <c r="C5763" t="s">
        <v>72</v>
      </c>
    </row>
    <row r="5764" spans="1:3" x14ac:dyDescent="0.25">
      <c r="A5764">
        <f>ROW()</f>
        <v>5764</v>
      </c>
      <c r="B5764" t="s">
        <v>1906</v>
      </c>
      <c r="C5764" t="s">
        <v>318</v>
      </c>
    </row>
    <row r="5765" spans="1:3" x14ac:dyDescent="0.25">
      <c r="A5765">
        <f>ROW()</f>
        <v>5765</v>
      </c>
      <c r="B5765" t="s">
        <v>1873</v>
      </c>
      <c r="C5765" t="s">
        <v>56</v>
      </c>
    </row>
    <row r="5766" spans="1:3" x14ac:dyDescent="0.25">
      <c r="A5766">
        <f>ROW()</f>
        <v>5766</v>
      </c>
      <c r="B5766" t="s">
        <v>1907</v>
      </c>
      <c r="C5766" t="s">
        <v>55</v>
      </c>
    </row>
    <row r="5767" spans="1:3" x14ac:dyDescent="0.25">
      <c r="A5767">
        <f>ROW()</f>
        <v>5767</v>
      </c>
      <c r="B5767" t="s">
        <v>1874</v>
      </c>
      <c r="C5767" t="s">
        <v>73</v>
      </c>
    </row>
    <row r="5768" spans="1:3" x14ac:dyDescent="0.25">
      <c r="A5768">
        <f>ROW()</f>
        <v>5768</v>
      </c>
      <c r="B5768" t="s">
        <v>1875</v>
      </c>
      <c r="C5768" t="s">
        <v>82</v>
      </c>
    </row>
    <row r="5769" spans="1:3" x14ac:dyDescent="0.25">
      <c r="A5769">
        <f>ROW()</f>
        <v>5769</v>
      </c>
      <c r="B5769" t="s">
        <v>1876</v>
      </c>
      <c r="C5769" t="s">
        <v>132</v>
      </c>
    </row>
    <row r="5770" spans="1:3" x14ac:dyDescent="0.25">
      <c r="A5770">
        <f>ROW()</f>
        <v>5770</v>
      </c>
      <c r="B5770" t="s">
        <v>1909</v>
      </c>
      <c r="C5770" t="s">
        <v>82</v>
      </c>
    </row>
    <row r="5771" spans="1:3" x14ac:dyDescent="0.25">
      <c r="A5771">
        <f>ROW()</f>
        <v>5771</v>
      </c>
      <c r="B5771" t="s">
        <v>1910</v>
      </c>
      <c r="C5771" t="s">
        <v>132</v>
      </c>
    </row>
    <row r="5772" spans="1:3" x14ac:dyDescent="0.25">
      <c r="A5772">
        <f>ROW()</f>
        <v>5772</v>
      </c>
      <c r="B5772" t="s">
        <v>1911</v>
      </c>
      <c r="C5772" t="s">
        <v>93</v>
      </c>
    </row>
    <row r="5773" spans="1:3" x14ac:dyDescent="0.25">
      <c r="A5773">
        <f>ROW()</f>
        <v>5773</v>
      </c>
      <c r="B5773" t="s">
        <v>1877</v>
      </c>
      <c r="C5773" t="s">
        <v>93</v>
      </c>
    </row>
    <row r="5774" spans="1:3" x14ac:dyDescent="0.25">
      <c r="A5774">
        <f>ROW()</f>
        <v>5774</v>
      </c>
      <c r="B5774" t="s">
        <v>1878</v>
      </c>
      <c r="C5774" t="s">
        <v>56</v>
      </c>
    </row>
    <row r="5775" spans="1:3" x14ac:dyDescent="0.25">
      <c r="A5775">
        <f>ROW()</f>
        <v>5775</v>
      </c>
      <c r="B5775" t="s">
        <v>1923</v>
      </c>
      <c r="C5775" t="s">
        <v>67</v>
      </c>
    </row>
    <row r="5776" spans="1:3" x14ac:dyDescent="0.25">
      <c r="A5776">
        <f>ROW()</f>
        <v>5776</v>
      </c>
      <c r="B5776" t="s">
        <v>1879</v>
      </c>
      <c r="C5776" t="s">
        <v>138</v>
      </c>
    </row>
    <row r="5777" spans="1:3" x14ac:dyDescent="0.25">
      <c r="A5777">
        <f>ROW()</f>
        <v>5777</v>
      </c>
      <c r="B5777" t="s">
        <v>1912</v>
      </c>
      <c r="C5777" t="s">
        <v>74</v>
      </c>
    </row>
    <row r="5778" spans="1:3" x14ac:dyDescent="0.25">
      <c r="A5778">
        <f>ROW()</f>
        <v>5778</v>
      </c>
      <c r="B5778" t="s">
        <v>1880</v>
      </c>
      <c r="C5778" t="s">
        <v>108</v>
      </c>
    </row>
    <row r="5779" spans="1:3" x14ac:dyDescent="0.25">
      <c r="A5779">
        <f>ROW()</f>
        <v>5779</v>
      </c>
      <c r="B5779" t="s">
        <v>1881</v>
      </c>
      <c r="C5779" t="s">
        <v>56</v>
      </c>
    </row>
    <row r="5780" spans="1:3" x14ac:dyDescent="0.25">
      <c r="A5780">
        <f>ROW()</f>
        <v>5780</v>
      </c>
      <c r="B5780" t="s">
        <v>1882</v>
      </c>
      <c r="C5780" t="s">
        <v>363</v>
      </c>
    </row>
    <row r="5781" spans="1:3" x14ac:dyDescent="0.25">
      <c r="A5781">
        <f>ROW()</f>
        <v>5781</v>
      </c>
      <c r="B5781" t="s">
        <v>1913</v>
      </c>
      <c r="C5781" t="s">
        <v>363</v>
      </c>
    </row>
    <row r="5782" spans="1:3" x14ac:dyDescent="0.25">
      <c r="A5782">
        <f>ROW()</f>
        <v>5782</v>
      </c>
      <c r="B5782" t="s">
        <v>1893</v>
      </c>
      <c r="C5782" t="s">
        <v>133</v>
      </c>
    </row>
    <row r="5783" spans="1:3" x14ac:dyDescent="0.25">
      <c r="A5783">
        <f>ROW()</f>
        <v>5783</v>
      </c>
      <c r="B5783" t="s">
        <v>1914</v>
      </c>
      <c r="C5783" t="s">
        <v>92</v>
      </c>
    </row>
    <row r="5784" spans="1:3" x14ac:dyDescent="0.25">
      <c r="A5784">
        <f>ROW()</f>
        <v>5784</v>
      </c>
      <c r="B5784" t="s">
        <v>1883</v>
      </c>
      <c r="C5784" t="s">
        <v>184</v>
      </c>
    </row>
    <row r="5785" spans="1:3" x14ac:dyDescent="0.25">
      <c r="A5785">
        <f>ROW()</f>
        <v>5785</v>
      </c>
      <c r="B5785" t="s">
        <v>1915</v>
      </c>
      <c r="C5785" t="s">
        <v>94</v>
      </c>
    </row>
    <row r="5786" spans="1:3" x14ac:dyDescent="0.25">
      <c r="A5786">
        <f>ROW()</f>
        <v>5786</v>
      </c>
      <c r="B5786" t="s">
        <v>1884</v>
      </c>
      <c r="C5786" t="s">
        <v>73</v>
      </c>
    </row>
    <row r="5787" spans="1:3" x14ac:dyDescent="0.25">
      <c r="A5787">
        <f>ROW()</f>
        <v>5787</v>
      </c>
      <c r="B5787" t="s">
        <v>1885</v>
      </c>
      <c r="C5787" t="s">
        <v>76</v>
      </c>
    </row>
    <row r="5788" spans="1:3" x14ac:dyDescent="0.25">
      <c r="A5788">
        <f>ROW()</f>
        <v>5788</v>
      </c>
      <c r="B5788" t="s">
        <v>1888</v>
      </c>
      <c r="C5788" t="s">
        <v>56</v>
      </c>
    </row>
    <row r="5789" spans="1:3" x14ac:dyDescent="0.25">
      <c r="A5789">
        <f>ROW()</f>
        <v>5789</v>
      </c>
      <c r="B5789" t="s">
        <v>1889</v>
      </c>
      <c r="C5789" t="s">
        <v>67</v>
      </c>
    </row>
    <row r="5790" spans="1:3" x14ac:dyDescent="0.25">
      <c r="A5790">
        <f>ROW()</f>
        <v>5790</v>
      </c>
      <c r="B5790" t="s">
        <v>1890</v>
      </c>
      <c r="C5790" t="s">
        <v>228</v>
      </c>
    </row>
    <row r="5791" spans="1:3" x14ac:dyDescent="0.25">
      <c r="A5791">
        <f>ROW()</f>
        <v>5791</v>
      </c>
      <c r="B5791" t="s">
        <v>1891</v>
      </c>
      <c r="C5791" t="s">
        <v>67</v>
      </c>
    </row>
    <row r="5792" spans="1:3" x14ac:dyDescent="0.25">
      <c r="A5792">
        <f>ROW()</f>
        <v>5792</v>
      </c>
      <c r="B5792" t="s">
        <v>1892</v>
      </c>
      <c r="C5792" t="s">
        <v>76</v>
      </c>
    </row>
    <row r="5793" spans="1:3" x14ac:dyDescent="0.25">
      <c r="A5793">
        <f>ROW()</f>
        <v>5793</v>
      </c>
      <c r="B5793" t="s">
        <v>1924</v>
      </c>
      <c r="C5793" t="s">
        <v>105</v>
      </c>
    </row>
    <row r="5794" spans="1:3" x14ac:dyDescent="0.25">
      <c r="A5794">
        <f>ROW()</f>
        <v>5794</v>
      </c>
      <c r="B5794" t="s">
        <v>1895</v>
      </c>
      <c r="C5794" t="s">
        <v>71</v>
      </c>
    </row>
    <row r="5795" spans="1:3" x14ac:dyDescent="0.25">
      <c r="A5795">
        <f>ROW()</f>
        <v>5795</v>
      </c>
      <c r="B5795" t="s">
        <v>1806</v>
      </c>
      <c r="C5795" t="s">
        <v>67</v>
      </c>
    </row>
    <row r="5796" spans="1:3" x14ac:dyDescent="0.25">
      <c r="A5796">
        <f>ROW()</f>
        <v>5796</v>
      </c>
      <c r="B5796" t="s">
        <v>2</v>
      </c>
      <c r="C5796" t="s">
        <v>2</v>
      </c>
    </row>
    <row r="5797" spans="1:3" x14ac:dyDescent="0.25">
      <c r="A5797">
        <f>ROW()</f>
        <v>5797</v>
      </c>
      <c r="B5797" t="s">
        <v>3649</v>
      </c>
      <c r="C5797" t="s">
        <v>2</v>
      </c>
    </row>
    <row r="5798" spans="1:3" x14ac:dyDescent="0.25">
      <c r="A5798">
        <f>ROW()</f>
        <v>5798</v>
      </c>
      <c r="B5798" t="s">
        <v>52</v>
      </c>
      <c r="C5798" t="s">
        <v>2</v>
      </c>
    </row>
    <row r="5799" spans="1:3" x14ac:dyDescent="0.25">
      <c r="A5799">
        <f>ROW()</f>
        <v>5799</v>
      </c>
      <c r="B5799" t="s">
        <v>1843</v>
      </c>
      <c r="C5799" t="s">
        <v>527</v>
      </c>
    </row>
    <row r="5800" spans="1:3" x14ac:dyDescent="0.25">
      <c r="A5800">
        <f>ROW()</f>
        <v>5800</v>
      </c>
      <c r="B5800" t="s">
        <v>1844</v>
      </c>
      <c r="C5800" t="s">
        <v>55</v>
      </c>
    </row>
    <row r="5801" spans="1:3" x14ac:dyDescent="0.25">
      <c r="A5801">
        <f>ROW()</f>
        <v>5801</v>
      </c>
      <c r="B5801" t="s">
        <v>1845</v>
      </c>
      <c r="C5801" t="s">
        <v>63</v>
      </c>
    </row>
    <row r="5802" spans="1:3" x14ac:dyDescent="0.25">
      <c r="A5802">
        <f>ROW()</f>
        <v>5802</v>
      </c>
      <c r="B5802" t="s">
        <v>1846</v>
      </c>
      <c r="C5802" t="s">
        <v>360</v>
      </c>
    </row>
    <row r="5803" spans="1:3" x14ac:dyDescent="0.25">
      <c r="A5803">
        <f>ROW()</f>
        <v>5803</v>
      </c>
      <c r="B5803" t="s">
        <v>1847</v>
      </c>
      <c r="C5803" t="s">
        <v>528</v>
      </c>
    </row>
    <row r="5804" spans="1:3" x14ac:dyDescent="0.25">
      <c r="A5804">
        <f>ROW()</f>
        <v>5804</v>
      </c>
      <c r="B5804" t="s">
        <v>1850</v>
      </c>
      <c r="C5804" t="s">
        <v>61</v>
      </c>
    </row>
    <row r="5805" spans="1:3" x14ac:dyDescent="0.25">
      <c r="A5805">
        <f>ROW()</f>
        <v>5805</v>
      </c>
      <c r="B5805" t="s">
        <v>1851</v>
      </c>
      <c r="C5805" t="s">
        <v>56</v>
      </c>
    </row>
    <row r="5806" spans="1:3" x14ac:dyDescent="0.25">
      <c r="A5806">
        <f>ROW()</f>
        <v>5806</v>
      </c>
      <c r="B5806" t="s">
        <v>1852</v>
      </c>
      <c r="C5806" t="s">
        <v>56</v>
      </c>
    </row>
    <row r="5807" spans="1:3" x14ac:dyDescent="0.25">
      <c r="A5807">
        <f>ROW()</f>
        <v>5807</v>
      </c>
      <c r="B5807" t="s">
        <v>1853</v>
      </c>
      <c r="C5807" t="s">
        <v>56</v>
      </c>
    </row>
    <row r="5808" spans="1:3" x14ac:dyDescent="0.25">
      <c r="A5808">
        <f>ROW()</f>
        <v>5808</v>
      </c>
      <c r="B5808" t="s">
        <v>1854</v>
      </c>
      <c r="C5808" t="s">
        <v>1935</v>
      </c>
    </row>
    <row r="5809" spans="1:3" x14ac:dyDescent="0.25">
      <c r="A5809">
        <f>ROW()</f>
        <v>5809</v>
      </c>
      <c r="B5809" t="s">
        <v>1856</v>
      </c>
      <c r="C5809" t="s">
        <v>64</v>
      </c>
    </row>
    <row r="5810" spans="1:3" x14ac:dyDescent="0.25">
      <c r="A5810">
        <f>ROW()</f>
        <v>5810</v>
      </c>
      <c r="B5810" t="s">
        <v>1857</v>
      </c>
      <c r="C5810" t="s">
        <v>65</v>
      </c>
    </row>
    <row r="5811" spans="1:3" x14ac:dyDescent="0.25">
      <c r="A5811">
        <f>ROW()</f>
        <v>5811</v>
      </c>
      <c r="B5811" t="s">
        <v>1858</v>
      </c>
      <c r="C5811" t="s">
        <v>56</v>
      </c>
    </row>
    <row r="5812" spans="1:3" x14ac:dyDescent="0.25">
      <c r="A5812">
        <f>ROW()</f>
        <v>5812</v>
      </c>
      <c r="B5812" t="s">
        <v>1896</v>
      </c>
      <c r="C5812" t="s">
        <v>65</v>
      </c>
    </row>
    <row r="5813" spans="1:3" x14ac:dyDescent="0.25">
      <c r="A5813">
        <f>ROW()</f>
        <v>5813</v>
      </c>
      <c r="B5813" t="s">
        <v>1859</v>
      </c>
      <c r="C5813" t="s">
        <v>63</v>
      </c>
    </row>
    <row r="5814" spans="1:3" x14ac:dyDescent="0.25">
      <c r="A5814">
        <f>ROW()</f>
        <v>5814</v>
      </c>
      <c r="B5814" t="s">
        <v>1860</v>
      </c>
      <c r="C5814" t="s">
        <v>70</v>
      </c>
    </row>
    <row r="5815" spans="1:3" x14ac:dyDescent="0.25">
      <c r="A5815">
        <f>ROW()</f>
        <v>5815</v>
      </c>
      <c r="B5815" t="s">
        <v>1861</v>
      </c>
      <c r="C5815" t="s">
        <v>200</v>
      </c>
    </row>
    <row r="5816" spans="1:3" x14ac:dyDescent="0.25">
      <c r="A5816">
        <f>ROW()</f>
        <v>5816</v>
      </c>
      <c r="B5816" t="s">
        <v>1862</v>
      </c>
      <c r="C5816" t="s">
        <v>56</v>
      </c>
    </row>
    <row r="5817" spans="1:3" x14ac:dyDescent="0.25">
      <c r="A5817">
        <f>ROW()</f>
        <v>5817</v>
      </c>
      <c r="B5817" t="s">
        <v>1863</v>
      </c>
      <c r="C5817" t="s">
        <v>80</v>
      </c>
    </row>
    <row r="5818" spans="1:3" x14ac:dyDescent="0.25">
      <c r="A5818">
        <f>ROW()</f>
        <v>5818</v>
      </c>
      <c r="B5818" t="s">
        <v>1864</v>
      </c>
      <c r="C5818" t="s">
        <v>706</v>
      </c>
    </row>
    <row r="5819" spans="1:3" x14ac:dyDescent="0.25">
      <c r="A5819">
        <f>ROW()</f>
        <v>5819</v>
      </c>
      <c r="B5819" t="s">
        <v>1865</v>
      </c>
      <c r="C5819" t="s">
        <v>55</v>
      </c>
    </row>
    <row r="5820" spans="1:3" x14ac:dyDescent="0.25">
      <c r="A5820">
        <f>ROW()</f>
        <v>5820</v>
      </c>
      <c r="B5820" t="s">
        <v>1866</v>
      </c>
      <c r="C5820" t="s">
        <v>139</v>
      </c>
    </row>
    <row r="5821" spans="1:3" x14ac:dyDescent="0.25">
      <c r="A5821">
        <f>ROW()</f>
        <v>5821</v>
      </c>
      <c r="B5821" t="s">
        <v>1867</v>
      </c>
      <c r="C5821" t="s">
        <v>63</v>
      </c>
    </row>
    <row r="5822" spans="1:3" x14ac:dyDescent="0.25">
      <c r="A5822">
        <f>ROW()</f>
        <v>5822</v>
      </c>
      <c r="B5822" t="s">
        <v>1868</v>
      </c>
      <c r="C5822" t="s">
        <v>71</v>
      </c>
    </row>
    <row r="5823" spans="1:3" x14ac:dyDescent="0.25">
      <c r="A5823">
        <f>ROW()</f>
        <v>5823</v>
      </c>
      <c r="B5823" t="s">
        <v>1869</v>
      </c>
      <c r="C5823" t="s">
        <v>71</v>
      </c>
    </row>
    <row r="5824" spans="1:3" x14ac:dyDescent="0.25">
      <c r="A5824">
        <f>ROW()</f>
        <v>5824</v>
      </c>
      <c r="B5824" t="s">
        <v>1870</v>
      </c>
      <c r="C5824" t="s">
        <v>71</v>
      </c>
    </row>
    <row r="5825" spans="1:3" x14ac:dyDescent="0.25">
      <c r="A5825">
        <f>ROW()</f>
        <v>5825</v>
      </c>
      <c r="B5825" t="s">
        <v>1871</v>
      </c>
      <c r="C5825" t="s">
        <v>56</v>
      </c>
    </row>
    <row r="5826" spans="1:3" x14ac:dyDescent="0.25">
      <c r="A5826">
        <f>ROW()</f>
        <v>5826</v>
      </c>
      <c r="B5826" t="s">
        <v>1905</v>
      </c>
      <c r="C5826" t="s">
        <v>56</v>
      </c>
    </row>
    <row r="5827" spans="1:3" x14ac:dyDescent="0.25">
      <c r="A5827">
        <f>ROW()</f>
        <v>5827</v>
      </c>
      <c r="B5827" t="s">
        <v>1872</v>
      </c>
      <c r="C5827" t="s">
        <v>72</v>
      </c>
    </row>
    <row r="5828" spans="1:3" x14ac:dyDescent="0.25">
      <c r="A5828">
        <f>ROW()</f>
        <v>5828</v>
      </c>
      <c r="B5828" t="s">
        <v>1906</v>
      </c>
      <c r="C5828" t="s">
        <v>318</v>
      </c>
    </row>
    <row r="5829" spans="1:3" x14ac:dyDescent="0.25">
      <c r="A5829">
        <f>ROW()</f>
        <v>5829</v>
      </c>
      <c r="B5829" t="s">
        <v>1873</v>
      </c>
      <c r="C5829" t="s">
        <v>56</v>
      </c>
    </row>
    <row r="5830" spans="1:3" x14ac:dyDescent="0.25">
      <c r="A5830">
        <f>ROW()</f>
        <v>5830</v>
      </c>
      <c r="B5830" t="s">
        <v>1907</v>
      </c>
      <c r="C5830" t="s">
        <v>55</v>
      </c>
    </row>
    <row r="5831" spans="1:3" x14ac:dyDescent="0.25">
      <c r="A5831">
        <f>ROW()</f>
        <v>5831</v>
      </c>
      <c r="B5831" t="s">
        <v>1874</v>
      </c>
      <c r="C5831" t="s">
        <v>73</v>
      </c>
    </row>
    <row r="5832" spans="1:3" x14ac:dyDescent="0.25">
      <c r="A5832">
        <f>ROW()</f>
        <v>5832</v>
      </c>
      <c r="B5832" t="s">
        <v>1875</v>
      </c>
      <c r="C5832" t="s">
        <v>82</v>
      </c>
    </row>
    <row r="5833" spans="1:3" x14ac:dyDescent="0.25">
      <c r="A5833">
        <f>ROW()</f>
        <v>5833</v>
      </c>
      <c r="B5833" t="s">
        <v>1876</v>
      </c>
      <c r="C5833" t="s">
        <v>132</v>
      </c>
    </row>
    <row r="5834" spans="1:3" x14ac:dyDescent="0.25">
      <c r="A5834">
        <f>ROW()</f>
        <v>5834</v>
      </c>
      <c r="B5834" t="s">
        <v>1909</v>
      </c>
      <c r="C5834" t="s">
        <v>82</v>
      </c>
    </row>
    <row r="5835" spans="1:3" x14ac:dyDescent="0.25">
      <c r="A5835">
        <f>ROW()</f>
        <v>5835</v>
      </c>
      <c r="B5835" t="s">
        <v>1910</v>
      </c>
      <c r="C5835" t="s">
        <v>132</v>
      </c>
    </row>
    <row r="5836" spans="1:3" x14ac:dyDescent="0.25">
      <c r="A5836">
        <f>ROW()</f>
        <v>5836</v>
      </c>
      <c r="B5836" t="s">
        <v>1911</v>
      </c>
      <c r="C5836" t="s">
        <v>93</v>
      </c>
    </row>
    <row r="5837" spans="1:3" x14ac:dyDescent="0.25">
      <c r="A5837">
        <f>ROW()</f>
        <v>5837</v>
      </c>
      <c r="B5837" t="s">
        <v>1877</v>
      </c>
      <c r="C5837" t="s">
        <v>93</v>
      </c>
    </row>
    <row r="5838" spans="1:3" x14ac:dyDescent="0.25">
      <c r="A5838">
        <f>ROW()</f>
        <v>5838</v>
      </c>
      <c r="B5838" t="s">
        <v>1878</v>
      </c>
      <c r="C5838" t="s">
        <v>56</v>
      </c>
    </row>
    <row r="5839" spans="1:3" x14ac:dyDescent="0.25">
      <c r="A5839">
        <f>ROW()</f>
        <v>5839</v>
      </c>
      <c r="B5839" t="s">
        <v>1923</v>
      </c>
      <c r="C5839" t="s">
        <v>67</v>
      </c>
    </row>
    <row r="5840" spans="1:3" x14ac:dyDescent="0.25">
      <c r="A5840">
        <f>ROW()</f>
        <v>5840</v>
      </c>
      <c r="B5840" t="s">
        <v>1879</v>
      </c>
      <c r="C5840" t="s">
        <v>138</v>
      </c>
    </row>
    <row r="5841" spans="1:3" x14ac:dyDescent="0.25">
      <c r="A5841">
        <f>ROW()</f>
        <v>5841</v>
      </c>
      <c r="B5841" t="s">
        <v>1912</v>
      </c>
      <c r="C5841" t="s">
        <v>74</v>
      </c>
    </row>
    <row r="5842" spans="1:3" x14ac:dyDescent="0.25">
      <c r="A5842">
        <f>ROW()</f>
        <v>5842</v>
      </c>
      <c r="B5842" t="s">
        <v>1880</v>
      </c>
      <c r="C5842" t="s">
        <v>108</v>
      </c>
    </row>
    <row r="5843" spans="1:3" x14ac:dyDescent="0.25">
      <c r="A5843">
        <f>ROW()</f>
        <v>5843</v>
      </c>
      <c r="B5843" t="s">
        <v>1881</v>
      </c>
      <c r="C5843" t="s">
        <v>56</v>
      </c>
    </row>
    <row r="5844" spans="1:3" x14ac:dyDescent="0.25">
      <c r="A5844">
        <f>ROW()</f>
        <v>5844</v>
      </c>
      <c r="B5844" t="s">
        <v>1882</v>
      </c>
      <c r="C5844" t="s">
        <v>363</v>
      </c>
    </row>
    <row r="5845" spans="1:3" x14ac:dyDescent="0.25">
      <c r="A5845">
        <f>ROW()</f>
        <v>5845</v>
      </c>
      <c r="B5845" t="s">
        <v>1913</v>
      </c>
      <c r="C5845" t="s">
        <v>363</v>
      </c>
    </row>
    <row r="5846" spans="1:3" x14ac:dyDescent="0.25">
      <c r="A5846">
        <f>ROW()</f>
        <v>5846</v>
      </c>
      <c r="B5846" t="s">
        <v>1893</v>
      </c>
      <c r="C5846" t="s">
        <v>133</v>
      </c>
    </row>
    <row r="5847" spans="1:3" x14ac:dyDescent="0.25">
      <c r="A5847">
        <f>ROW()</f>
        <v>5847</v>
      </c>
      <c r="B5847" t="s">
        <v>1914</v>
      </c>
      <c r="C5847" t="s">
        <v>92</v>
      </c>
    </row>
    <row r="5848" spans="1:3" x14ac:dyDescent="0.25">
      <c r="A5848">
        <f>ROW()</f>
        <v>5848</v>
      </c>
      <c r="B5848" t="s">
        <v>1883</v>
      </c>
      <c r="C5848" t="s">
        <v>184</v>
      </c>
    </row>
    <row r="5849" spans="1:3" x14ac:dyDescent="0.25">
      <c r="A5849">
        <f>ROW()</f>
        <v>5849</v>
      </c>
      <c r="B5849" t="s">
        <v>1915</v>
      </c>
      <c r="C5849" t="s">
        <v>94</v>
      </c>
    </row>
    <row r="5850" spans="1:3" x14ac:dyDescent="0.25">
      <c r="A5850">
        <f>ROW()</f>
        <v>5850</v>
      </c>
      <c r="B5850" t="s">
        <v>1884</v>
      </c>
      <c r="C5850" t="s">
        <v>70</v>
      </c>
    </row>
    <row r="5851" spans="1:3" x14ac:dyDescent="0.25">
      <c r="A5851">
        <f>ROW()</f>
        <v>5851</v>
      </c>
      <c r="B5851" t="s">
        <v>1885</v>
      </c>
      <c r="C5851" t="s">
        <v>73</v>
      </c>
    </row>
    <row r="5852" spans="1:3" x14ac:dyDescent="0.25">
      <c r="A5852">
        <f>ROW()</f>
        <v>5852</v>
      </c>
      <c r="B5852" t="s">
        <v>1886</v>
      </c>
      <c r="C5852" t="s">
        <v>76</v>
      </c>
    </row>
    <row r="5853" spans="1:3" x14ac:dyDescent="0.25">
      <c r="A5853">
        <f>ROW()</f>
        <v>5853</v>
      </c>
      <c r="B5853" t="s">
        <v>1888</v>
      </c>
      <c r="C5853" t="s">
        <v>56</v>
      </c>
    </row>
    <row r="5854" spans="1:3" x14ac:dyDescent="0.25">
      <c r="A5854">
        <f>ROW()</f>
        <v>5854</v>
      </c>
      <c r="B5854" t="s">
        <v>1889</v>
      </c>
      <c r="C5854" t="s">
        <v>74</v>
      </c>
    </row>
    <row r="5855" spans="1:3" x14ac:dyDescent="0.25">
      <c r="A5855">
        <f>ROW()</f>
        <v>5855</v>
      </c>
      <c r="B5855" t="s">
        <v>1890</v>
      </c>
      <c r="C5855" t="s">
        <v>228</v>
      </c>
    </row>
    <row r="5856" spans="1:3" x14ac:dyDescent="0.25">
      <c r="A5856">
        <f>ROW()</f>
        <v>5856</v>
      </c>
      <c r="B5856" t="s">
        <v>1891</v>
      </c>
      <c r="C5856" t="s">
        <v>74</v>
      </c>
    </row>
    <row r="5857" spans="1:3" x14ac:dyDescent="0.25">
      <c r="A5857">
        <f>ROW()</f>
        <v>5857</v>
      </c>
      <c r="B5857" t="s">
        <v>1892</v>
      </c>
      <c r="C5857" t="s">
        <v>93</v>
      </c>
    </row>
    <row r="5858" spans="1:3" x14ac:dyDescent="0.25">
      <c r="A5858">
        <f>ROW()</f>
        <v>5858</v>
      </c>
      <c r="B5858" t="s">
        <v>1924</v>
      </c>
      <c r="C5858" t="s">
        <v>105</v>
      </c>
    </row>
    <row r="5859" spans="1:3" x14ac:dyDescent="0.25">
      <c r="A5859">
        <f>ROW()</f>
        <v>5859</v>
      </c>
      <c r="B5859" t="s">
        <v>1900</v>
      </c>
      <c r="C5859" t="s">
        <v>111</v>
      </c>
    </row>
    <row r="5860" spans="1:3" x14ac:dyDescent="0.25">
      <c r="A5860">
        <f>ROW()</f>
        <v>5860</v>
      </c>
      <c r="B5860" t="s">
        <v>1895</v>
      </c>
      <c r="C5860" t="s">
        <v>71</v>
      </c>
    </row>
    <row r="5861" spans="1:3" x14ac:dyDescent="0.25">
      <c r="A5861">
        <f>ROW()</f>
        <v>5861</v>
      </c>
      <c r="B5861" t="s">
        <v>1806</v>
      </c>
      <c r="C5861" t="s">
        <v>67</v>
      </c>
    </row>
    <row r="5862" spans="1:3" x14ac:dyDescent="0.25">
      <c r="A5862">
        <f>ROW()</f>
        <v>5862</v>
      </c>
      <c r="B5862" t="s">
        <v>2</v>
      </c>
      <c r="C5862" t="s">
        <v>2</v>
      </c>
    </row>
    <row r="5863" spans="1:3" x14ac:dyDescent="0.25">
      <c r="A5863">
        <f>ROW()</f>
        <v>5863</v>
      </c>
      <c r="B5863" t="s">
        <v>2</v>
      </c>
      <c r="C5863" t="s">
        <v>2</v>
      </c>
    </row>
    <row r="5864" spans="1:3" x14ac:dyDescent="0.25">
      <c r="A5864">
        <f>ROW()</f>
        <v>5864</v>
      </c>
      <c r="B5864" t="s">
        <v>529</v>
      </c>
      <c r="C5864" t="s">
        <v>2</v>
      </c>
    </row>
    <row r="5865" spans="1:3" x14ac:dyDescent="0.25">
      <c r="A5865">
        <f>ROW()</f>
        <v>5865</v>
      </c>
      <c r="B5865" t="s">
        <v>2</v>
      </c>
      <c r="C5865" t="s">
        <v>2</v>
      </c>
    </row>
    <row r="5866" spans="1:3" x14ac:dyDescent="0.25">
      <c r="A5866">
        <f>ROW()</f>
        <v>5866</v>
      </c>
      <c r="B5866" t="s">
        <v>3650</v>
      </c>
      <c r="C5866" t="s">
        <v>2</v>
      </c>
    </row>
    <row r="5867" spans="1:3" x14ac:dyDescent="0.25">
      <c r="A5867">
        <f>ROW()</f>
        <v>5867</v>
      </c>
      <c r="B5867" t="s">
        <v>52</v>
      </c>
      <c r="C5867" t="s">
        <v>2</v>
      </c>
    </row>
    <row r="5868" spans="1:3" x14ac:dyDescent="0.25">
      <c r="A5868">
        <f>ROW()</f>
        <v>5868</v>
      </c>
      <c r="B5868" t="s">
        <v>1843</v>
      </c>
      <c r="C5868" t="s">
        <v>530</v>
      </c>
    </row>
    <row r="5869" spans="1:3" x14ac:dyDescent="0.25">
      <c r="A5869">
        <f>ROW()</f>
        <v>5869</v>
      </c>
      <c r="B5869" t="s">
        <v>1844</v>
      </c>
      <c r="C5869" t="s">
        <v>55</v>
      </c>
    </row>
    <row r="5870" spans="1:3" x14ac:dyDescent="0.25">
      <c r="A5870">
        <f>ROW()</f>
        <v>5870</v>
      </c>
      <c r="B5870" t="s">
        <v>1845</v>
      </c>
      <c r="C5870" t="s">
        <v>55</v>
      </c>
    </row>
    <row r="5871" spans="1:3" x14ac:dyDescent="0.25">
      <c r="A5871">
        <f>ROW()</f>
        <v>5871</v>
      </c>
      <c r="B5871" t="s">
        <v>1846</v>
      </c>
      <c r="C5871" t="s">
        <v>99</v>
      </c>
    </row>
    <row r="5872" spans="1:3" x14ac:dyDescent="0.25">
      <c r="A5872">
        <f>ROW()</f>
        <v>5872</v>
      </c>
      <c r="B5872" t="s">
        <v>1847</v>
      </c>
      <c r="C5872" t="s">
        <v>531</v>
      </c>
    </row>
    <row r="5873" spans="1:3" x14ac:dyDescent="0.25">
      <c r="A5873">
        <f>ROW()</f>
        <v>5873</v>
      </c>
      <c r="B5873" t="s">
        <v>1850</v>
      </c>
      <c r="C5873" t="s">
        <v>102</v>
      </c>
    </row>
    <row r="5874" spans="1:3" x14ac:dyDescent="0.25">
      <c r="A5874">
        <f>ROW()</f>
        <v>5874</v>
      </c>
      <c r="B5874" t="s">
        <v>1851</v>
      </c>
      <c r="C5874" t="s">
        <v>56</v>
      </c>
    </row>
    <row r="5875" spans="1:3" x14ac:dyDescent="0.25">
      <c r="A5875">
        <f>ROW()</f>
        <v>5875</v>
      </c>
      <c r="B5875" t="s">
        <v>1852</v>
      </c>
      <c r="C5875" t="s">
        <v>56</v>
      </c>
    </row>
    <row r="5876" spans="1:3" x14ac:dyDescent="0.25">
      <c r="A5876">
        <f>ROW()</f>
        <v>5876</v>
      </c>
      <c r="B5876" t="s">
        <v>1853</v>
      </c>
      <c r="C5876" t="s">
        <v>56</v>
      </c>
    </row>
    <row r="5877" spans="1:3" x14ac:dyDescent="0.25">
      <c r="A5877">
        <f>ROW()</f>
        <v>5877</v>
      </c>
      <c r="B5877" t="s">
        <v>1854</v>
      </c>
      <c r="C5877" t="s">
        <v>367</v>
      </c>
    </row>
    <row r="5878" spans="1:3" x14ac:dyDescent="0.25">
      <c r="A5878">
        <f>ROW()</f>
        <v>5878</v>
      </c>
      <c r="B5878" t="s">
        <v>1857</v>
      </c>
      <c r="C5878" t="s">
        <v>65</v>
      </c>
    </row>
    <row r="5879" spans="1:3" x14ac:dyDescent="0.25">
      <c r="A5879">
        <f>ROW()</f>
        <v>5879</v>
      </c>
      <c r="B5879" t="s">
        <v>1858</v>
      </c>
      <c r="C5879" t="s">
        <v>56</v>
      </c>
    </row>
    <row r="5880" spans="1:3" x14ac:dyDescent="0.25">
      <c r="A5880">
        <f>ROW()</f>
        <v>5880</v>
      </c>
      <c r="B5880" t="s">
        <v>1896</v>
      </c>
      <c r="C5880" t="s">
        <v>65</v>
      </c>
    </row>
    <row r="5881" spans="1:3" x14ac:dyDescent="0.25">
      <c r="A5881">
        <f>ROW()</f>
        <v>5881</v>
      </c>
      <c r="B5881" t="s">
        <v>1859</v>
      </c>
      <c r="C5881" t="s">
        <v>63</v>
      </c>
    </row>
    <row r="5882" spans="1:3" x14ac:dyDescent="0.25">
      <c r="A5882">
        <f>ROW()</f>
        <v>5882</v>
      </c>
      <c r="B5882" t="s">
        <v>1860</v>
      </c>
      <c r="C5882" t="s">
        <v>73</v>
      </c>
    </row>
    <row r="5883" spans="1:3" x14ac:dyDescent="0.25">
      <c r="A5883">
        <f>ROW()</f>
        <v>5883</v>
      </c>
      <c r="B5883" t="s">
        <v>1861</v>
      </c>
      <c r="C5883" t="s">
        <v>84</v>
      </c>
    </row>
    <row r="5884" spans="1:3" x14ac:dyDescent="0.25">
      <c r="A5884">
        <f>ROW()</f>
        <v>5884</v>
      </c>
      <c r="B5884" t="s">
        <v>1862</v>
      </c>
      <c r="C5884" t="s">
        <v>56</v>
      </c>
    </row>
    <row r="5885" spans="1:3" x14ac:dyDescent="0.25">
      <c r="A5885">
        <f>ROW()</f>
        <v>5885</v>
      </c>
      <c r="B5885" t="s">
        <v>1863</v>
      </c>
      <c r="C5885" t="s">
        <v>139</v>
      </c>
    </row>
    <row r="5886" spans="1:3" x14ac:dyDescent="0.25">
      <c r="A5886">
        <f>ROW()</f>
        <v>5886</v>
      </c>
      <c r="B5886" t="s">
        <v>1864</v>
      </c>
      <c r="C5886" t="s">
        <v>239</v>
      </c>
    </row>
    <row r="5887" spans="1:3" x14ac:dyDescent="0.25">
      <c r="A5887">
        <f>ROW()</f>
        <v>5887</v>
      </c>
      <c r="B5887" t="s">
        <v>1865</v>
      </c>
      <c r="C5887" t="s">
        <v>105</v>
      </c>
    </row>
    <row r="5888" spans="1:3" x14ac:dyDescent="0.25">
      <c r="A5888">
        <f>ROW()</f>
        <v>5888</v>
      </c>
      <c r="B5888" t="s">
        <v>1866</v>
      </c>
      <c r="C5888" t="s">
        <v>70</v>
      </c>
    </row>
    <row r="5889" spans="1:3" x14ac:dyDescent="0.25">
      <c r="A5889">
        <f>ROW()</f>
        <v>5889</v>
      </c>
      <c r="B5889" t="s">
        <v>1867</v>
      </c>
      <c r="C5889" t="s">
        <v>63</v>
      </c>
    </row>
    <row r="5890" spans="1:3" x14ac:dyDescent="0.25">
      <c r="A5890">
        <f>ROW()</f>
        <v>5890</v>
      </c>
      <c r="B5890" t="s">
        <v>1868</v>
      </c>
      <c r="C5890" t="s">
        <v>71</v>
      </c>
    </row>
    <row r="5891" spans="1:3" x14ac:dyDescent="0.25">
      <c r="A5891">
        <f>ROW()</f>
        <v>5891</v>
      </c>
      <c r="B5891" t="s">
        <v>1869</v>
      </c>
      <c r="C5891" t="s">
        <v>71</v>
      </c>
    </row>
    <row r="5892" spans="1:3" x14ac:dyDescent="0.25">
      <c r="A5892">
        <f>ROW()</f>
        <v>5892</v>
      </c>
      <c r="B5892" t="s">
        <v>1870</v>
      </c>
      <c r="C5892" t="s">
        <v>71</v>
      </c>
    </row>
    <row r="5893" spans="1:3" x14ac:dyDescent="0.25">
      <c r="A5893">
        <f>ROW()</f>
        <v>5893</v>
      </c>
      <c r="B5893" t="s">
        <v>1871</v>
      </c>
      <c r="C5893" t="s">
        <v>56</v>
      </c>
    </row>
    <row r="5894" spans="1:3" x14ac:dyDescent="0.25">
      <c r="A5894">
        <f>ROW()</f>
        <v>5894</v>
      </c>
      <c r="B5894" t="s">
        <v>1872</v>
      </c>
      <c r="C5894" t="s">
        <v>72</v>
      </c>
    </row>
    <row r="5895" spans="1:3" x14ac:dyDescent="0.25">
      <c r="A5895">
        <f>ROW()</f>
        <v>5895</v>
      </c>
      <c r="B5895" t="s">
        <v>1873</v>
      </c>
      <c r="C5895" t="s">
        <v>56</v>
      </c>
    </row>
    <row r="5896" spans="1:3" x14ac:dyDescent="0.25">
      <c r="A5896">
        <f>ROW()</f>
        <v>5896</v>
      </c>
      <c r="B5896" t="s">
        <v>1874</v>
      </c>
      <c r="C5896" t="s">
        <v>73</v>
      </c>
    </row>
    <row r="5897" spans="1:3" x14ac:dyDescent="0.25">
      <c r="A5897">
        <f>ROW()</f>
        <v>5897</v>
      </c>
      <c r="B5897" t="s">
        <v>1875</v>
      </c>
      <c r="C5897" t="s">
        <v>158</v>
      </c>
    </row>
    <row r="5898" spans="1:3" x14ac:dyDescent="0.25">
      <c r="A5898">
        <f>ROW()</f>
        <v>5898</v>
      </c>
      <c r="B5898" t="s">
        <v>1876</v>
      </c>
      <c r="C5898" t="s">
        <v>168</v>
      </c>
    </row>
    <row r="5899" spans="1:3" x14ac:dyDescent="0.25">
      <c r="A5899">
        <f>ROW()</f>
        <v>5899</v>
      </c>
      <c r="B5899" t="s">
        <v>1877</v>
      </c>
      <c r="C5899" t="s">
        <v>93</v>
      </c>
    </row>
    <row r="5900" spans="1:3" x14ac:dyDescent="0.25">
      <c r="A5900">
        <f>ROW()</f>
        <v>5900</v>
      </c>
      <c r="B5900" t="s">
        <v>1878</v>
      </c>
      <c r="C5900" t="s">
        <v>56</v>
      </c>
    </row>
    <row r="5901" spans="1:3" x14ac:dyDescent="0.25">
      <c r="A5901">
        <f>ROW()</f>
        <v>5901</v>
      </c>
      <c r="B5901" t="s">
        <v>1879</v>
      </c>
      <c r="C5901" t="s">
        <v>95</v>
      </c>
    </row>
    <row r="5902" spans="1:3" x14ac:dyDescent="0.25">
      <c r="A5902">
        <f>ROW()</f>
        <v>5902</v>
      </c>
      <c r="B5902" t="s">
        <v>1880</v>
      </c>
      <c r="C5902" t="s">
        <v>73</v>
      </c>
    </row>
    <row r="5903" spans="1:3" x14ac:dyDescent="0.25">
      <c r="A5903">
        <f>ROW()</f>
        <v>5903</v>
      </c>
      <c r="B5903" t="s">
        <v>1882</v>
      </c>
      <c r="C5903" t="s">
        <v>109</v>
      </c>
    </row>
    <row r="5904" spans="1:3" x14ac:dyDescent="0.25">
      <c r="A5904">
        <f>ROW()</f>
        <v>5904</v>
      </c>
      <c r="B5904" t="s">
        <v>1893</v>
      </c>
      <c r="C5904" t="s">
        <v>110</v>
      </c>
    </row>
    <row r="5905" spans="1:3" x14ac:dyDescent="0.25">
      <c r="A5905">
        <f>ROW()</f>
        <v>5905</v>
      </c>
      <c r="B5905" t="s">
        <v>1883</v>
      </c>
      <c r="C5905" t="s">
        <v>79</v>
      </c>
    </row>
    <row r="5906" spans="1:3" x14ac:dyDescent="0.25">
      <c r="A5906">
        <f>ROW()</f>
        <v>5906</v>
      </c>
      <c r="B5906" t="s">
        <v>1884</v>
      </c>
      <c r="C5906" t="s">
        <v>84</v>
      </c>
    </row>
    <row r="5907" spans="1:3" x14ac:dyDescent="0.25">
      <c r="A5907">
        <f>ROW()</f>
        <v>5907</v>
      </c>
      <c r="B5907" t="s">
        <v>1885</v>
      </c>
      <c r="C5907" t="s">
        <v>82</v>
      </c>
    </row>
    <row r="5908" spans="1:3" x14ac:dyDescent="0.25">
      <c r="A5908">
        <f>ROW()</f>
        <v>5908</v>
      </c>
      <c r="B5908" t="s">
        <v>1888</v>
      </c>
      <c r="C5908" t="s">
        <v>56</v>
      </c>
    </row>
    <row r="5909" spans="1:3" x14ac:dyDescent="0.25">
      <c r="A5909">
        <f>ROW()</f>
        <v>5909</v>
      </c>
      <c r="B5909" t="s">
        <v>1889</v>
      </c>
      <c r="C5909" t="s">
        <v>55</v>
      </c>
    </row>
    <row r="5910" spans="1:3" x14ac:dyDescent="0.25">
      <c r="A5910">
        <f>ROW()</f>
        <v>5910</v>
      </c>
      <c r="B5910" t="s">
        <v>1890</v>
      </c>
      <c r="C5910" t="s">
        <v>84</v>
      </c>
    </row>
    <row r="5911" spans="1:3" x14ac:dyDescent="0.25">
      <c r="A5911">
        <f>ROW()</f>
        <v>5911</v>
      </c>
      <c r="B5911" t="s">
        <v>1891</v>
      </c>
      <c r="C5911" t="s">
        <v>63</v>
      </c>
    </row>
    <row r="5912" spans="1:3" x14ac:dyDescent="0.25">
      <c r="A5912">
        <f>ROW()</f>
        <v>5912</v>
      </c>
      <c r="B5912" t="s">
        <v>1892</v>
      </c>
      <c r="C5912" t="s">
        <v>70</v>
      </c>
    </row>
    <row r="5913" spans="1:3" x14ac:dyDescent="0.25">
      <c r="A5913">
        <f>ROW()</f>
        <v>5913</v>
      </c>
      <c r="B5913" t="s">
        <v>1897</v>
      </c>
      <c r="C5913" t="s">
        <v>70</v>
      </c>
    </row>
    <row r="5914" spans="1:3" x14ac:dyDescent="0.25">
      <c r="A5914">
        <f>ROW()</f>
        <v>5914</v>
      </c>
      <c r="B5914" t="s">
        <v>1898</v>
      </c>
      <c r="C5914" t="s">
        <v>135</v>
      </c>
    </row>
    <row r="5915" spans="1:3" x14ac:dyDescent="0.25">
      <c r="A5915">
        <f>ROW()</f>
        <v>5915</v>
      </c>
      <c r="B5915" t="s">
        <v>1895</v>
      </c>
      <c r="C5915" t="s">
        <v>184</v>
      </c>
    </row>
    <row r="5916" spans="1:3" x14ac:dyDescent="0.25">
      <c r="A5916">
        <f>ROW()</f>
        <v>5916</v>
      </c>
      <c r="B5916" t="s">
        <v>1806</v>
      </c>
      <c r="C5916" t="s">
        <v>67</v>
      </c>
    </row>
    <row r="5917" spans="1:3" x14ac:dyDescent="0.25">
      <c r="A5917">
        <f>ROW()</f>
        <v>5917</v>
      </c>
      <c r="B5917" t="s">
        <v>2</v>
      </c>
      <c r="C5917" t="s">
        <v>2</v>
      </c>
    </row>
    <row r="5918" spans="1:3" x14ac:dyDescent="0.25">
      <c r="A5918">
        <f>ROW()</f>
        <v>5918</v>
      </c>
      <c r="B5918" t="s">
        <v>2</v>
      </c>
      <c r="C5918" t="s">
        <v>2</v>
      </c>
    </row>
    <row r="5919" spans="1:3" x14ac:dyDescent="0.25">
      <c r="A5919">
        <f>ROW()</f>
        <v>5919</v>
      </c>
      <c r="B5919" t="s">
        <v>532</v>
      </c>
      <c r="C5919" t="s">
        <v>2</v>
      </c>
    </row>
    <row r="5920" spans="1:3" x14ac:dyDescent="0.25">
      <c r="A5920">
        <f>ROW()</f>
        <v>5920</v>
      </c>
      <c r="B5920" t="s">
        <v>2</v>
      </c>
      <c r="C5920" t="s">
        <v>2</v>
      </c>
    </row>
    <row r="5921" spans="1:3" x14ac:dyDescent="0.25">
      <c r="A5921">
        <f>ROW()</f>
        <v>5921</v>
      </c>
      <c r="B5921" t="s">
        <v>3651</v>
      </c>
      <c r="C5921" t="s">
        <v>2</v>
      </c>
    </row>
    <row r="5922" spans="1:3" x14ac:dyDescent="0.25">
      <c r="A5922">
        <f>ROW()</f>
        <v>5922</v>
      </c>
      <c r="B5922" t="s">
        <v>52</v>
      </c>
      <c r="C5922" t="s">
        <v>2</v>
      </c>
    </row>
    <row r="5923" spans="1:3" x14ac:dyDescent="0.25">
      <c r="A5923">
        <f>ROW()</f>
        <v>5923</v>
      </c>
      <c r="B5923" t="s">
        <v>1843</v>
      </c>
      <c r="C5923" t="s">
        <v>533</v>
      </c>
    </row>
    <row r="5924" spans="1:3" x14ac:dyDescent="0.25">
      <c r="A5924">
        <f>ROW()</f>
        <v>5924</v>
      </c>
      <c r="B5924" t="s">
        <v>1844</v>
      </c>
      <c r="C5924" t="s">
        <v>55</v>
      </c>
    </row>
    <row r="5925" spans="1:3" x14ac:dyDescent="0.25">
      <c r="A5925">
        <f>ROW()</f>
        <v>5925</v>
      </c>
      <c r="B5925" t="s">
        <v>1845</v>
      </c>
      <c r="C5925" t="s">
        <v>121</v>
      </c>
    </row>
    <row r="5926" spans="1:3" x14ac:dyDescent="0.25">
      <c r="A5926">
        <f>ROW()</f>
        <v>5926</v>
      </c>
      <c r="B5926" t="s">
        <v>1846</v>
      </c>
      <c r="C5926" t="s">
        <v>451</v>
      </c>
    </row>
    <row r="5927" spans="1:3" x14ac:dyDescent="0.25">
      <c r="A5927">
        <f>ROW()</f>
        <v>5927</v>
      </c>
      <c r="B5927" t="s">
        <v>1847</v>
      </c>
      <c r="C5927" t="s">
        <v>534</v>
      </c>
    </row>
    <row r="5928" spans="1:3" x14ac:dyDescent="0.25">
      <c r="A5928">
        <f>ROW()</f>
        <v>5928</v>
      </c>
      <c r="B5928" t="s">
        <v>1850</v>
      </c>
      <c r="C5928" t="s">
        <v>102</v>
      </c>
    </row>
    <row r="5929" spans="1:3" x14ac:dyDescent="0.25">
      <c r="A5929">
        <f>ROW()</f>
        <v>5929</v>
      </c>
      <c r="B5929" t="s">
        <v>1851</v>
      </c>
      <c r="C5929" t="s">
        <v>56</v>
      </c>
    </row>
    <row r="5930" spans="1:3" x14ac:dyDescent="0.25">
      <c r="A5930">
        <f>ROW()</f>
        <v>5930</v>
      </c>
      <c r="B5930" t="s">
        <v>1852</v>
      </c>
      <c r="C5930" t="s">
        <v>56</v>
      </c>
    </row>
    <row r="5931" spans="1:3" x14ac:dyDescent="0.25">
      <c r="A5931">
        <f>ROW()</f>
        <v>5931</v>
      </c>
      <c r="B5931" t="s">
        <v>1853</v>
      </c>
      <c r="C5931" t="s">
        <v>56</v>
      </c>
    </row>
    <row r="5932" spans="1:3" x14ac:dyDescent="0.25">
      <c r="A5932">
        <f>ROW()</f>
        <v>5932</v>
      </c>
      <c r="B5932" t="s">
        <v>1854</v>
      </c>
      <c r="C5932" t="s">
        <v>349</v>
      </c>
    </row>
    <row r="5933" spans="1:3" x14ac:dyDescent="0.25">
      <c r="A5933">
        <f>ROW()</f>
        <v>5933</v>
      </c>
      <c r="B5933" t="s">
        <v>1855</v>
      </c>
      <c r="C5933" t="s">
        <v>65</v>
      </c>
    </row>
    <row r="5934" spans="1:3" x14ac:dyDescent="0.25">
      <c r="A5934">
        <f>ROW()</f>
        <v>5934</v>
      </c>
      <c r="B5934" t="s">
        <v>1856</v>
      </c>
      <c r="C5934" t="s">
        <v>64</v>
      </c>
    </row>
    <row r="5935" spans="1:3" x14ac:dyDescent="0.25">
      <c r="A5935">
        <f>ROW()</f>
        <v>5935</v>
      </c>
      <c r="B5935" t="s">
        <v>1857</v>
      </c>
      <c r="C5935" t="s">
        <v>65</v>
      </c>
    </row>
    <row r="5936" spans="1:3" x14ac:dyDescent="0.25">
      <c r="A5936">
        <f>ROW()</f>
        <v>5936</v>
      </c>
      <c r="B5936" t="s">
        <v>1858</v>
      </c>
      <c r="C5936" t="s">
        <v>56</v>
      </c>
    </row>
    <row r="5937" spans="1:3" x14ac:dyDescent="0.25">
      <c r="A5937">
        <f>ROW()</f>
        <v>5937</v>
      </c>
      <c r="B5937" t="s">
        <v>1859</v>
      </c>
      <c r="C5937" t="s">
        <v>56</v>
      </c>
    </row>
    <row r="5938" spans="1:3" x14ac:dyDescent="0.25">
      <c r="A5938">
        <f>ROW()</f>
        <v>5938</v>
      </c>
      <c r="B5938" t="s">
        <v>1860</v>
      </c>
      <c r="C5938" t="s">
        <v>73</v>
      </c>
    </row>
    <row r="5939" spans="1:3" x14ac:dyDescent="0.25">
      <c r="A5939">
        <f>ROW()</f>
        <v>5939</v>
      </c>
      <c r="B5939" t="s">
        <v>1861</v>
      </c>
      <c r="C5939" t="s">
        <v>108</v>
      </c>
    </row>
    <row r="5940" spans="1:3" x14ac:dyDescent="0.25">
      <c r="A5940">
        <f>ROW()</f>
        <v>5940</v>
      </c>
      <c r="B5940" t="s">
        <v>1862</v>
      </c>
      <c r="C5940" t="s">
        <v>56</v>
      </c>
    </row>
    <row r="5941" spans="1:3" x14ac:dyDescent="0.25">
      <c r="A5941">
        <f>ROW()</f>
        <v>5941</v>
      </c>
      <c r="B5941" t="s">
        <v>1863</v>
      </c>
      <c r="C5941" t="s">
        <v>76</v>
      </c>
    </row>
    <row r="5942" spans="1:3" x14ac:dyDescent="0.25">
      <c r="A5942">
        <f>ROW()</f>
        <v>5942</v>
      </c>
      <c r="B5942" t="s">
        <v>1864</v>
      </c>
      <c r="C5942" t="s">
        <v>535</v>
      </c>
    </row>
    <row r="5943" spans="1:3" x14ac:dyDescent="0.25">
      <c r="A5943">
        <f>ROW()</f>
        <v>5943</v>
      </c>
      <c r="B5943" t="s">
        <v>1865</v>
      </c>
      <c r="C5943" t="s">
        <v>105</v>
      </c>
    </row>
    <row r="5944" spans="1:3" x14ac:dyDescent="0.25">
      <c r="A5944">
        <f>ROW()</f>
        <v>5944</v>
      </c>
      <c r="B5944" t="s">
        <v>1866</v>
      </c>
      <c r="C5944" t="s">
        <v>139</v>
      </c>
    </row>
    <row r="5945" spans="1:3" x14ac:dyDescent="0.25">
      <c r="A5945">
        <f>ROW()</f>
        <v>5945</v>
      </c>
      <c r="B5945" t="s">
        <v>1867</v>
      </c>
      <c r="C5945" t="s">
        <v>63</v>
      </c>
    </row>
    <row r="5946" spans="1:3" x14ac:dyDescent="0.25">
      <c r="A5946">
        <f>ROW()</f>
        <v>5946</v>
      </c>
      <c r="B5946" t="s">
        <v>1868</v>
      </c>
      <c r="C5946" t="s">
        <v>71</v>
      </c>
    </row>
    <row r="5947" spans="1:3" x14ac:dyDescent="0.25">
      <c r="A5947">
        <f>ROW()</f>
        <v>5947</v>
      </c>
      <c r="B5947" t="s">
        <v>1869</v>
      </c>
      <c r="C5947" t="s">
        <v>71</v>
      </c>
    </row>
    <row r="5948" spans="1:3" x14ac:dyDescent="0.25">
      <c r="A5948">
        <f>ROW()</f>
        <v>5948</v>
      </c>
      <c r="B5948" t="s">
        <v>1870</v>
      </c>
      <c r="C5948" t="s">
        <v>71</v>
      </c>
    </row>
    <row r="5949" spans="1:3" x14ac:dyDescent="0.25">
      <c r="A5949">
        <f>ROW()</f>
        <v>5949</v>
      </c>
      <c r="B5949" t="s">
        <v>1871</v>
      </c>
      <c r="C5949" t="s">
        <v>56</v>
      </c>
    </row>
    <row r="5950" spans="1:3" x14ac:dyDescent="0.25">
      <c r="A5950">
        <f>ROW()</f>
        <v>5950</v>
      </c>
      <c r="B5950" t="s">
        <v>1905</v>
      </c>
      <c r="C5950" t="s">
        <v>56</v>
      </c>
    </row>
    <row r="5951" spans="1:3" x14ac:dyDescent="0.25">
      <c r="A5951">
        <f>ROW()</f>
        <v>5951</v>
      </c>
      <c r="B5951" t="s">
        <v>1872</v>
      </c>
      <c r="C5951" t="s">
        <v>72</v>
      </c>
    </row>
    <row r="5952" spans="1:3" x14ac:dyDescent="0.25">
      <c r="A5952">
        <f>ROW()</f>
        <v>5952</v>
      </c>
      <c r="B5952" t="s">
        <v>1906</v>
      </c>
      <c r="C5952" t="s">
        <v>318</v>
      </c>
    </row>
    <row r="5953" spans="1:3" x14ac:dyDescent="0.25">
      <c r="A5953">
        <f>ROW()</f>
        <v>5953</v>
      </c>
      <c r="B5953" t="s">
        <v>1873</v>
      </c>
      <c r="C5953" t="s">
        <v>56</v>
      </c>
    </row>
    <row r="5954" spans="1:3" x14ac:dyDescent="0.25">
      <c r="A5954">
        <f>ROW()</f>
        <v>5954</v>
      </c>
      <c r="B5954" t="s">
        <v>1907</v>
      </c>
      <c r="C5954" t="s">
        <v>55</v>
      </c>
    </row>
    <row r="5955" spans="1:3" x14ac:dyDescent="0.25">
      <c r="A5955">
        <f>ROW()</f>
        <v>5955</v>
      </c>
      <c r="B5955" t="s">
        <v>1874</v>
      </c>
      <c r="C5955" t="s">
        <v>73</v>
      </c>
    </row>
    <row r="5956" spans="1:3" x14ac:dyDescent="0.25">
      <c r="A5956">
        <f>ROW()</f>
        <v>5956</v>
      </c>
      <c r="B5956" t="s">
        <v>1875</v>
      </c>
      <c r="C5956" t="s">
        <v>137</v>
      </c>
    </row>
    <row r="5957" spans="1:3" x14ac:dyDescent="0.25">
      <c r="A5957">
        <f>ROW()</f>
        <v>5957</v>
      </c>
      <c r="B5957" t="s">
        <v>1876</v>
      </c>
      <c r="C5957" t="s">
        <v>91</v>
      </c>
    </row>
    <row r="5958" spans="1:3" x14ac:dyDescent="0.25">
      <c r="A5958">
        <f>ROW()</f>
        <v>5958</v>
      </c>
      <c r="B5958" t="s">
        <v>1909</v>
      </c>
      <c r="C5958" t="s">
        <v>137</v>
      </c>
    </row>
    <row r="5959" spans="1:3" x14ac:dyDescent="0.25">
      <c r="A5959">
        <f>ROW()</f>
        <v>5959</v>
      </c>
      <c r="B5959" t="s">
        <v>1910</v>
      </c>
      <c r="C5959" t="s">
        <v>91</v>
      </c>
    </row>
    <row r="5960" spans="1:3" x14ac:dyDescent="0.25">
      <c r="A5960">
        <f>ROW()</f>
        <v>5960</v>
      </c>
      <c r="B5960" t="s">
        <v>1877</v>
      </c>
      <c r="C5960" t="s">
        <v>133</v>
      </c>
    </row>
    <row r="5961" spans="1:3" x14ac:dyDescent="0.25">
      <c r="A5961">
        <f>ROW()</f>
        <v>5961</v>
      </c>
      <c r="B5961" t="s">
        <v>1911</v>
      </c>
      <c r="C5961" t="s">
        <v>133</v>
      </c>
    </row>
    <row r="5962" spans="1:3" x14ac:dyDescent="0.25">
      <c r="A5962">
        <f>ROW()</f>
        <v>5962</v>
      </c>
      <c r="B5962" t="s">
        <v>1878</v>
      </c>
      <c r="C5962" t="s">
        <v>56</v>
      </c>
    </row>
    <row r="5963" spans="1:3" x14ac:dyDescent="0.25">
      <c r="A5963">
        <f>ROW()</f>
        <v>5963</v>
      </c>
      <c r="B5963" t="s">
        <v>1923</v>
      </c>
      <c r="C5963" t="s">
        <v>67</v>
      </c>
    </row>
    <row r="5964" spans="1:3" x14ac:dyDescent="0.25">
      <c r="A5964">
        <f>ROW()</f>
        <v>5964</v>
      </c>
      <c r="B5964" t="s">
        <v>1879</v>
      </c>
      <c r="C5964" t="s">
        <v>76</v>
      </c>
    </row>
    <row r="5965" spans="1:3" x14ac:dyDescent="0.25">
      <c r="A5965">
        <f>ROW()</f>
        <v>5965</v>
      </c>
      <c r="B5965" t="s">
        <v>1912</v>
      </c>
      <c r="C5965" t="s">
        <v>108</v>
      </c>
    </row>
    <row r="5966" spans="1:3" x14ac:dyDescent="0.25">
      <c r="A5966">
        <f>ROW()</f>
        <v>5966</v>
      </c>
      <c r="B5966" t="s">
        <v>1880</v>
      </c>
      <c r="C5966" t="s">
        <v>133</v>
      </c>
    </row>
    <row r="5967" spans="1:3" x14ac:dyDescent="0.25">
      <c r="A5967">
        <f>ROW()</f>
        <v>5967</v>
      </c>
      <c r="B5967" t="s">
        <v>1881</v>
      </c>
      <c r="C5967" t="s">
        <v>56</v>
      </c>
    </row>
    <row r="5968" spans="1:3" x14ac:dyDescent="0.25">
      <c r="A5968">
        <f>ROW()</f>
        <v>5968</v>
      </c>
      <c r="B5968" t="s">
        <v>1882</v>
      </c>
      <c r="C5968" t="s">
        <v>319</v>
      </c>
    </row>
    <row r="5969" spans="1:3" x14ac:dyDescent="0.25">
      <c r="A5969">
        <f>ROW()</f>
        <v>5969</v>
      </c>
      <c r="B5969" t="s">
        <v>1913</v>
      </c>
      <c r="C5969" t="s">
        <v>319</v>
      </c>
    </row>
    <row r="5970" spans="1:3" x14ac:dyDescent="0.25">
      <c r="A5970">
        <f>ROW()</f>
        <v>5970</v>
      </c>
      <c r="B5970" t="s">
        <v>1893</v>
      </c>
      <c r="C5970" t="s">
        <v>536</v>
      </c>
    </row>
    <row r="5971" spans="1:3" x14ac:dyDescent="0.25">
      <c r="A5971">
        <f>ROW()</f>
        <v>5971</v>
      </c>
      <c r="B5971" t="s">
        <v>1914</v>
      </c>
      <c r="C5971" t="s">
        <v>537</v>
      </c>
    </row>
    <row r="5972" spans="1:3" x14ac:dyDescent="0.25">
      <c r="A5972">
        <f>ROW()</f>
        <v>5972</v>
      </c>
      <c r="B5972" t="s">
        <v>1926</v>
      </c>
      <c r="C5972" t="s">
        <v>168</v>
      </c>
    </row>
    <row r="5973" spans="1:3" x14ac:dyDescent="0.25">
      <c r="A5973">
        <f>ROW()</f>
        <v>5973</v>
      </c>
      <c r="B5973" t="s">
        <v>1915</v>
      </c>
      <c r="C5973" t="s">
        <v>94</v>
      </c>
    </row>
    <row r="5974" spans="1:3" x14ac:dyDescent="0.25">
      <c r="A5974">
        <f>ROW()</f>
        <v>5974</v>
      </c>
      <c r="B5974" t="s">
        <v>1924</v>
      </c>
      <c r="C5974" t="s">
        <v>70</v>
      </c>
    </row>
    <row r="5975" spans="1:3" x14ac:dyDescent="0.25">
      <c r="A5975">
        <f>ROW()</f>
        <v>5975</v>
      </c>
      <c r="B5975" t="s">
        <v>1884</v>
      </c>
      <c r="C5975" t="s">
        <v>80</v>
      </c>
    </row>
    <row r="5976" spans="1:3" x14ac:dyDescent="0.25">
      <c r="A5976">
        <f>ROW()</f>
        <v>5976</v>
      </c>
      <c r="B5976" t="s">
        <v>1885</v>
      </c>
      <c r="C5976" t="s">
        <v>95</v>
      </c>
    </row>
    <row r="5977" spans="1:3" x14ac:dyDescent="0.25">
      <c r="A5977">
        <f>ROW()</f>
        <v>5977</v>
      </c>
      <c r="B5977" t="s">
        <v>1886</v>
      </c>
      <c r="C5977" t="s">
        <v>210</v>
      </c>
    </row>
    <row r="5978" spans="1:3" x14ac:dyDescent="0.25">
      <c r="A5978">
        <f>ROW()</f>
        <v>5978</v>
      </c>
      <c r="B5978" t="s">
        <v>1887</v>
      </c>
      <c r="C5978" t="s">
        <v>75</v>
      </c>
    </row>
    <row r="5979" spans="1:3" x14ac:dyDescent="0.25">
      <c r="A5979">
        <f>ROW()</f>
        <v>5979</v>
      </c>
      <c r="B5979" t="s">
        <v>1888</v>
      </c>
      <c r="C5979" t="s">
        <v>56</v>
      </c>
    </row>
    <row r="5980" spans="1:3" x14ac:dyDescent="0.25">
      <c r="A5980">
        <f>ROW()</f>
        <v>5980</v>
      </c>
      <c r="B5980" t="s">
        <v>1889</v>
      </c>
      <c r="C5980" t="s">
        <v>74</v>
      </c>
    </row>
    <row r="5981" spans="1:3" x14ac:dyDescent="0.25">
      <c r="A5981">
        <f>ROW()</f>
        <v>5981</v>
      </c>
      <c r="B5981" t="s">
        <v>1890</v>
      </c>
      <c r="C5981" t="s">
        <v>84</v>
      </c>
    </row>
    <row r="5982" spans="1:3" x14ac:dyDescent="0.25">
      <c r="A5982">
        <f>ROW()</f>
        <v>5982</v>
      </c>
      <c r="B5982" t="s">
        <v>1891</v>
      </c>
      <c r="C5982" t="s">
        <v>74</v>
      </c>
    </row>
    <row r="5983" spans="1:3" x14ac:dyDescent="0.25">
      <c r="A5983">
        <f>ROW()</f>
        <v>5983</v>
      </c>
      <c r="B5983" t="s">
        <v>1892</v>
      </c>
      <c r="C5983" t="s">
        <v>84</v>
      </c>
    </row>
    <row r="5984" spans="1:3" x14ac:dyDescent="0.25">
      <c r="A5984">
        <f>ROW()</f>
        <v>5984</v>
      </c>
      <c r="B5984" t="s">
        <v>1925</v>
      </c>
      <c r="C5984" t="s">
        <v>73</v>
      </c>
    </row>
    <row r="5985" spans="1:3" x14ac:dyDescent="0.25">
      <c r="A5985">
        <f>ROW()</f>
        <v>5985</v>
      </c>
      <c r="B5985" t="s">
        <v>1895</v>
      </c>
      <c r="C5985" t="s">
        <v>184</v>
      </c>
    </row>
    <row r="5986" spans="1:3" x14ac:dyDescent="0.25">
      <c r="A5986">
        <f>ROW()</f>
        <v>5986</v>
      </c>
      <c r="B5986" t="s">
        <v>1806</v>
      </c>
      <c r="C5986" t="s">
        <v>67</v>
      </c>
    </row>
    <row r="5987" spans="1:3" x14ac:dyDescent="0.25">
      <c r="A5987">
        <f>ROW()</f>
        <v>5987</v>
      </c>
      <c r="B5987" t="s">
        <v>2</v>
      </c>
      <c r="C5987" t="s">
        <v>2</v>
      </c>
    </row>
    <row r="5988" spans="1:3" x14ac:dyDescent="0.25">
      <c r="A5988">
        <f>ROW()</f>
        <v>5988</v>
      </c>
      <c r="B5988" t="s">
        <v>2</v>
      </c>
      <c r="C5988" t="s">
        <v>2</v>
      </c>
    </row>
    <row r="5989" spans="1:3" x14ac:dyDescent="0.25">
      <c r="A5989">
        <f>ROW()</f>
        <v>5989</v>
      </c>
      <c r="B5989" t="s">
        <v>538</v>
      </c>
      <c r="C5989" t="s">
        <v>2</v>
      </c>
    </row>
    <row r="5990" spans="1:3" x14ac:dyDescent="0.25">
      <c r="A5990">
        <f>ROW()</f>
        <v>5990</v>
      </c>
      <c r="B5990" t="s">
        <v>2</v>
      </c>
      <c r="C5990" t="s">
        <v>2</v>
      </c>
    </row>
    <row r="5991" spans="1:3" x14ac:dyDescent="0.25">
      <c r="A5991">
        <f>ROW()</f>
        <v>5991</v>
      </c>
      <c r="B5991" t="s">
        <v>3652</v>
      </c>
      <c r="C5991" t="s">
        <v>2</v>
      </c>
    </row>
    <row r="5992" spans="1:3" x14ac:dyDescent="0.25">
      <c r="A5992">
        <f>ROW()</f>
        <v>5992</v>
      </c>
      <c r="B5992" t="s">
        <v>52</v>
      </c>
      <c r="C5992" t="s">
        <v>2</v>
      </c>
    </row>
    <row r="5993" spans="1:3" x14ac:dyDescent="0.25">
      <c r="A5993">
        <f>ROW()</f>
        <v>5993</v>
      </c>
      <c r="B5993" t="s">
        <v>1843</v>
      </c>
      <c r="C5993" t="s">
        <v>539</v>
      </c>
    </row>
    <row r="5994" spans="1:3" x14ac:dyDescent="0.25">
      <c r="A5994">
        <f>ROW()</f>
        <v>5994</v>
      </c>
      <c r="B5994" t="s">
        <v>1844</v>
      </c>
      <c r="C5994" t="s">
        <v>55</v>
      </c>
    </row>
    <row r="5995" spans="1:3" x14ac:dyDescent="0.25">
      <c r="A5995">
        <f>ROW()</f>
        <v>5995</v>
      </c>
      <c r="B5995" t="s">
        <v>1845</v>
      </c>
      <c r="C5995" t="s">
        <v>105</v>
      </c>
    </row>
    <row r="5996" spans="1:3" x14ac:dyDescent="0.25">
      <c r="A5996">
        <f>ROW()</f>
        <v>5996</v>
      </c>
      <c r="B5996" t="s">
        <v>1846</v>
      </c>
      <c r="C5996" t="s">
        <v>118</v>
      </c>
    </row>
    <row r="5997" spans="1:3" x14ac:dyDescent="0.25">
      <c r="A5997">
        <f>ROW()</f>
        <v>5997</v>
      </c>
      <c r="B5997" t="s">
        <v>1847</v>
      </c>
      <c r="C5997" t="s">
        <v>540</v>
      </c>
    </row>
    <row r="5998" spans="1:3" x14ac:dyDescent="0.25">
      <c r="A5998">
        <f>ROW()</f>
        <v>5998</v>
      </c>
      <c r="B5998" t="s">
        <v>1850</v>
      </c>
      <c r="C5998" t="s">
        <v>102</v>
      </c>
    </row>
    <row r="5999" spans="1:3" x14ac:dyDescent="0.25">
      <c r="A5999">
        <f>ROW()</f>
        <v>5999</v>
      </c>
      <c r="B5999" t="s">
        <v>1851</v>
      </c>
      <c r="C5999" t="s">
        <v>56</v>
      </c>
    </row>
    <row r="6000" spans="1:3" x14ac:dyDescent="0.25">
      <c r="A6000">
        <f>ROW()</f>
        <v>6000</v>
      </c>
      <c r="B6000" t="s">
        <v>1852</v>
      </c>
      <c r="C6000" t="s">
        <v>56</v>
      </c>
    </row>
    <row r="6001" spans="1:3" x14ac:dyDescent="0.25">
      <c r="A6001">
        <f>ROW()</f>
        <v>6001</v>
      </c>
      <c r="B6001" t="s">
        <v>1853</v>
      </c>
      <c r="C6001" t="s">
        <v>56</v>
      </c>
    </row>
    <row r="6002" spans="1:3" x14ac:dyDescent="0.25">
      <c r="A6002">
        <f>ROW()</f>
        <v>6002</v>
      </c>
      <c r="B6002" t="s">
        <v>1854</v>
      </c>
      <c r="C6002" t="s">
        <v>541</v>
      </c>
    </row>
    <row r="6003" spans="1:3" x14ac:dyDescent="0.25">
      <c r="A6003">
        <f>ROW()</f>
        <v>6003</v>
      </c>
      <c r="B6003" t="s">
        <v>1856</v>
      </c>
      <c r="C6003" t="s">
        <v>64</v>
      </c>
    </row>
    <row r="6004" spans="1:3" x14ac:dyDescent="0.25">
      <c r="A6004">
        <f>ROW()</f>
        <v>6004</v>
      </c>
      <c r="B6004" t="s">
        <v>1857</v>
      </c>
      <c r="C6004" t="s">
        <v>65</v>
      </c>
    </row>
    <row r="6005" spans="1:3" x14ac:dyDescent="0.25">
      <c r="A6005">
        <f>ROW()</f>
        <v>6005</v>
      </c>
      <c r="B6005" t="s">
        <v>1858</v>
      </c>
      <c r="C6005" t="s">
        <v>56</v>
      </c>
    </row>
    <row r="6006" spans="1:3" x14ac:dyDescent="0.25">
      <c r="A6006">
        <f>ROW()</f>
        <v>6006</v>
      </c>
      <c r="B6006" t="s">
        <v>1896</v>
      </c>
      <c r="C6006" t="s">
        <v>65</v>
      </c>
    </row>
    <row r="6007" spans="1:3" x14ac:dyDescent="0.25">
      <c r="A6007">
        <f>ROW()</f>
        <v>6007</v>
      </c>
      <c r="B6007" t="s">
        <v>1859</v>
      </c>
      <c r="C6007" t="s">
        <v>63</v>
      </c>
    </row>
    <row r="6008" spans="1:3" x14ac:dyDescent="0.25">
      <c r="A6008">
        <f>ROW()</f>
        <v>6008</v>
      </c>
      <c r="B6008" t="s">
        <v>1860</v>
      </c>
      <c r="C6008" t="s">
        <v>73</v>
      </c>
    </row>
    <row r="6009" spans="1:3" x14ac:dyDescent="0.25">
      <c r="A6009">
        <f>ROW()</f>
        <v>6009</v>
      </c>
      <c r="B6009" t="s">
        <v>1861</v>
      </c>
      <c r="C6009" t="s">
        <v>73</v>
      </c>
    </row>
    <row r="6010" spans="1:3" x14ac:dyDescent="0.25">
      <c r="A6010">
        <f>ROW()</f>
        <v>6010</v>
      </c>
      <c r="B6010" t="s">
        <v>1862</v>
      </c>
      <c r="C6010" t="s">
        <v>56</v>
      </c>
    </row>
    <row r="6011" spans="1:3" x14ac:dyDescent="0.25">
      <c r="A6011">
        <f>ROW()</f>
        <v>6011</v>
      </c>
      <c r="B6011" t="s">
        <v>1863</v>
      </c>
      <c r="C6011" t="s">
        <v>76</v>
      </c>
    </row>
    <row r="6012" spans="1:3" x14ac:dyDescent="0.25">
      <c r="A6012">
        <f>ROW()</f>
        <v>6012</v>
      </c>
      <c r="B6012" t="s">
        <v>1864</v>
      </c>
      <c r="C6012" t="s">
        <v>535</v>
      </c>
    </row>
    <row r="6013" spans="1:3" x14ac:dyDescent="0.25">
      <c r="A6013">
        <f>ROW()</f>
        <v>6013</v>
      </c>
      <c r="B6013" t="s">
        <v>1865</v>
      </c>
      <c r="C6013" t="s">
        <v>121</v>
      </c>
    </row>
    <row r="6014" spans="1:3" x14ac:dyDescent="0.25">
      <c r="A6014">
        <f>ROW()</f>
        <v>6014</v>
      </c>
      <c r="B6014" t="s">
        <v>1866</v>
      </c>
      <c r="C6014" t="s">
        <v>70</v>
      </c>
    </row>
    <row r="6015" spans="1:3" x14ac:dyDescent="0.25">
      <c r="A6015">
        <f>ROW()</f>
        <v>6015</v>
      </c>
      <c r="B6015" t="s">
        <v>1867</v>
      </c>
      <c r="C6015" t="s">
        <v>63</v>
      </c>
    </row>
    <row r="6016" spans="1:3" x14ac:dyDescent="0.25">
      <c r="A6016">
        <f>ROW()</f>
        <v>6016</v>
      </c>
      <c r="B6016" t="s">
        <v>1868</v>
      </c>
      <c r="C6016" t="s">
        <v>71</v>
      </c>
    </row>
    <row r="6017" spans="1:3" x14ac:dyDescent="0.25">
      <c r="A6017">
        <f>ROW()</f>
        <v>6017</v>
      </c>
      <c r="B6017" t="s">
        <v>1869</v>
      </c>
      <c r="C6017" t="s">
        <v>71</v>
      </c>
    </row>
    <row r="6018" spans="1:3" x14ac:dyDescent="0.25">
      <c r="A6018">
        <f>ROW()</f>
        <v>6018</v>
      </c>
      <c r="B6018" t="s">
        <v>1870</v>
      </c>
      <c r="C6018" t="s">
        <v>71</v>
      </c>
    </row>
    <row r="6019" spans="1:3" x14ac:dyDescent="0.25">
      <c r="A6019">
        <f>ROW()</f>
        <v>6019</v>
      </c>
      <c r="B6019" t="s">
        <v>1871</v>
      </c>
      <c r="C6019" t="s">
        <v>56</v>
      </c>
    </row>
    <row r="6020" spans="1:3" x14ac:dyDescent="0.25">
      <c r="A6020">
        <f>ROW()</f>
        <v>6020</v>
      </c>
      <c r="B6020" t="s">
        <v>1872</v>
      </c>
      <c r="C6020" t="s">
        <v>72</v>
      </c>
    </row>
    <row r="6021" spans="1:3" x14ac:dyDescent="0.25">
      <c r="A6021">
        <f>ROW()</f>
        <v>6021</v>
      </c>
      <c r="B6021" t="s">
        <v>1873</v>
      </c>
      <c r="C6021" t="s">
        <v>56</v>
      </c>
    </row>
    <row r="6022" spans="1:3" x14ac:dyDescent="0.25">
      <c r="A6022">
        <f>ROW()</f>
        <v>6022</v>
      </c>
      <c r="B6022" t="s">
        <v>1874</v>
      </c>
      <c r="C6022" t="s">
        <v>73</v>
      </c>
    </row>
    <row r="6023" spans="1:3" x14ac:dyDescent="0.25">
      <c r="A6023">
        <f>ROW()</f>
        <v>6023</v>
      </c>
      <c r="B6023" t="s">
        <v>1875</v>
      </c>
      <c r="C6023" t="s">
        <v>133</v>
      </c>
    </row>
    <row r="6024" spans="1:3" x14ac:dyDescent="0.25">
      <c r="A6024">
        <f>ROW()</f>
        <v>6024</v>
      </c>
      <c r="B6024" t="s">
        <v>1876</v>
      </c>
      <c r="C6024" t="s">
        <v>146</v>
      </c>
    </row>
    <row r="6025" spans="1:3" x14ac:dyDescent="0.25">
      <c r="A6025">
        <f>ROW()</f>
        <v>6025</v>
      </c>
      <c r="B6025" t="s">
        <v>1878</v>
      </c>
      <c r="C6025" t="s">
        <v>56</v>
      </c>
    </row>
    <row r="6026" spans="1:3" x14ac:dyDescent="0.25">
      <c r="A6026">
        <f>ROW()</f>
        <v>6026</v>
      </c>
      <c r="B6026" t="s">
        <v>1879</v>
      </c>
      <c r="C6026" t="s">
        <v>81</v>
      </c>
    </row>
    <row r="6027" spans="1:3" x14ac:dyDescent="0.25">
      <c r="A6027">
        <f>ROW()</f>
        <v>6027</v>
      </c>
      <c r="B6027" t="s">
        <v>1877</v>
      </c>
      <c r="C6027" t="s">
        <v>77</v>
      </c>
    </row>
    <row r="6028" spans="1:3" x14ac:dyDescent="0.25">
      <c r="A6028">
        <f>ROW()</f>
        <v>6028</v>
      </c>
      <c r="B6028" t="s">
        <v>1880</v>
      </c>
      <c r="C6028" t="s">
        <v>133</v>
      </c>
    </row>
    <row r="6029" spans="1:3" x14ac:dyDescent="0.25">
      <c r="A6029">
        <f>ROW()</f>
        <v>6029</v>
      </c>
      <c r="B6029" t="s">
        <v>1883</v>
      </c>
      <c r="C6029" t="s">
        <v>94</v>
      </c>
    </row>
    <row r="6030" spans="1:3" x14ac:dyDescent="0.25">
      <c r="A6030">
        <f>ROW()</f>
        <v>6030</v>
      </c>
      <c r="B6030" t="s">
        <v>1882</v>
      </c>
      <c r="C6030" t="s">
        <v>125</v>
      </c>
    </row>
    <row r="6031" spans="1:3" x14ac:dyDescent="0.25">
      <c r="A6031">
        <f>ROW()</f>
        <v>6031</v>
      </c>
      <c r="B6031" t="s">
        <v>1893</v>
      </c>
      <c r="C6031" t="s">
        <v>55</v>
      </c>
    </row>
    <row r="6032" spans="1:3" x14ac:dyDescent="0.25">
      <c r="A6032">
        <f>ROW()</f>
        <v>6032</v>
      </c>
      <c r="B6032" t="s">
        <v>1881</v>
      </c>
      <c r="C6032" t="s">
        <v>56</v>
      </c>
    </row>
    <row r="6033" spans="1:3" x14ac:dyDescent="0.25">
      <c r="A6033">
        <f>ROW()</f>
        <v>6033</v>
      </c>
      <c r="B6033" t="s">
        <v>1884</v>
      </c>
      <c r="C6033" t="s">
        <v>121</v>
      </c>
    </row>
    <row r="6034" spans="1:3" x14ac:dyDescent="0.25">
      <c r="A6034">
        <f>ROW()</f>
        <v>6034</v>
      </c>
      <c r="B6034" t="s">
        <v>1885</v>
      </c>
      <c r="C6034" t="s">
        <v>80</v>
      </c>
    </row>
    <row r="6035" spans="1:3" x14ac:dyDescent="0.25">
      <c r="A6035">
        <f>ROW()</f>
        <v>6035</v>
      </c>
      <c r="B6035" t="s">
        <v>1888</v>
      </c>
      <c r="C6035" t="s">
        <v>70</v>
      </c>
    </row>
    <row r="6036" spans="1:3" x14ac:dyDescent="0.25">
      <c r="A6036">
        <f>ROW()</f>
        <v>6036</v>
      </c>
      <c r="B6036" t="s">
        <v>1889</v>
      </c>
      <c r="C6036" t="s">
        <v>70</v>
      </c>
    </row>
    <row r="6037" spans="1:3" x14ac:dyDescent="0.25">
      <c r="A6037">
        <f>ROW()</f>
        <v>6037</v>
      </c>
      <c r="B6037" t="s">
        <v>1890</v>
      </c>
      <c r="C6037" t="s">
        <v>76</v>
      </c>
    </row>
    <row r="6038" spans="1:3" x14ac:dyDescent="0.25">
      <c r="A6038">
        <f>ROW()</f>
        <v>6038</v>
      </c>
      <c r="B6038" t="s">
        <v>1891</v>
      </c>
      <c r="C6038" t="s">
        <v>84</v>
      </c>
    </row>
    <row r="6039" spans="1:3" x14ac:dyDescent="0.25">
      <c r="A6039">
        <f>ROW()</f>
        <v>6039</v>
      </c>
      <c r="B6039" t="s">
        <v>1892</v>
      </c>
      <c r="C6039" t="s">
        <v>76</v>
      </c>
    </row>
    <row r="6040" spans="1:3" x14ac:dyDescent="0.25">
      <c r="A6040">
        <f>ROW()</f>
        <v>6040</v>
      </c>
      <c r="B6040" t="s">
        <v>1894</v>
      </c>
      <c r="C6040" t="s">
        <v>721</v>
      </c>
    </row>
    <row r="6041" spans="1:3" x14ac:dyDescent="0.25">
      <c r="A6041">
        <f>ROW()</f>
        <v>6041</v>
      </c>
      <c r="B6041" t="s">
        <v>1895</v>
      </c>
      <c r="C6041" t="s">
        <v>184</v>
      </c>
    </row>
    <row r="6042" spans="1:3" x14ac:dyDescent="0.25">
      <c r="A6042">
        <f>ROW()</f>
        <v>6042</v>
      </c>
      <c r="B6042" t="s">
        <v>1806</v>
      </c>
      <c r="C6042" t="s">
        <v>67</v>
      </c>
    </row>
    <row r="6043" spans="1:3" x14ac:dyDescent="0.25">
      <c r="A6043">
        <f>ROW()</f>
        <v>6043</v>
      </c>
      <c r="B6043" t="s">
        <v>2</v>
      </c>
      <c r="C6043" t="s">
        <v>2</v>
      </c>
    </row>
    <row r="6044" spans="1:3" x14ac:dyDescent="0.25">
      <c r="A6044">
        <f>ROW()</f>
        <v>6044</v>
      </c>
      <c r="C6044" t="s">
        <v>2</v>
      </c>
    </row>
    <row r="6045" spans="1:3" x14ac:dyDescent="0.25">
      <c r="A6045">
        <f>ROW()</f>
        <v>6045</v>
      </c>
      <c r="B6045" t="s">
        <v>3653</v>
      </c>
      <c r="C6045" t="s">
        <v>2</v>
      </c>
    </row>
    <row r="6046" spans="1:3" x14ac:dyDescent="0.25">
      <c r="A6046">
        <f>ROW()</f>
        <v>6046</v>
      </c>
      <c r="B6046" t="s">
        <v>52</v>
      </c>
      <c r="C6046" t="s">
        <v>2</v>
      </c>
    </row>
    <row r="6047" spans="1:3" x14ac:dyDescent="0.25">
      <c r="A6047">
        <f>ROW()</f>
        <v>6047</v>
      </c>
      <c r="B6047" t="s">
        <v>1843</v>
      </c>
      <c r="C6047" t="s">
        <v>3542</v>
      </c>
    </row>
    <row r="6048" spans="1:3" x14ac:dyDescent="0.25">
      <c r="A6048">
        <f>ROW()</f>
        <v>6048</v>
      </c>
      <c r="B6048" t="s">
        <v>1844</v>
      </c>
      <c r="C6048" t="s">
        <v>55</v>
      </c>
    </row>
    <row r="6049" spans="1:3" x14ac:dyDescent="0.25">
      <c r="A6049">
        <f>ROW()</f>
        <v>6049</v>
      </c>
      <c r="B6049" t="s">
        <v>1845</v>
      </c>
      <c r="C6049" t="s">
        <v>200</v>
      </c>
    </row>
    <row r="6050" spans="1:3" x14ac:dyDescent="0.25">
      <c r="A6050">
        <f>ROW()</f>
        <v>6050</v>
      </c>
      <c r="B6050" t="s">
        <v>1846</v>
      </c>
      <c r="C6050" t="s">
        <v>118</v>
      </c>
    </row>
    <row r="6051" spans="1:3" x14ac:dyDescent="0.25">
      <c r="A6051">
        <f>ROW()</f>
        <v>6051</v>
      </c>
      <c r="B6051" t="s">
        <v>1847</v>
      </c>
      <c r="C6051" t="s">
        <v>2013</v>
      </c>
    </row>
    <row r="6052" spans="1:3" x14ac:dyDescent="0.25">
      <c r="A6052">
        <f>ROW()</f>
        <v>6052</v>
      </c>
      <c r="B6052" t="s">
        <v>1850</v>
      </c>
      <c r="C6052" t="s">
        <v>102</v>
      </c>
    </row>
    <row r="6053" spans="1:3" x14ac:dyDescent="0.25">
      <c r="A6053">
        <f>ROW()</f>
        <v>6053</v>
      </c>
      <c r="B6053" t="s">
        <v>1851</v>
      </c>
      <c r="C6053" t="s">
        <v>56</v>
      </c>
    </row>
    <row r="6054" spans="1:3" x14ac:dyDescent="0.25">
      <c r="A6054">
        <f>ROW()</f>
        <v>6054</v>
      </c>
      <c r="B6054" t="s">
        <v>1852</v>
      </c>
      <c r="C6054" t="s">
        <v>56</v>
      </c>
    </row>
    <row r="6055" spans="1:3" x14ac:dyDescent="0.25">
      <c r="A6055">
        <f>ROW()</f>
        <v>6055</v>
      </c>
      <c r="B6055" t="s">
        <v>1853</v>
      </c>
      <c r="C6055" t="s">
        <v>56</v>
      </c>
    </row>
    <row r="6056" spans="1:3" x14ac:dyDescent="0.25">
      <c r="A6056">
        <f>ROW()</f>
        <v>6056</v>
      </c>
      <c r="B6056" t="s">
        <v>1854</v>
      </c>
      <c r="C6056" t="s">
        <v>2014</v>
      </c>
    </row>
    <row r="6057" spans="1:3" x14ac:dyDescent="0.25">
      <c r="A6057">
        <f>ROW()</f>
        <v>6057</v>
      </c>
      <c r="B6057" t="s">
        <v>1856</v>
      </c>
      <c r="C6057" t="s">
        <v>64</v>
      </c>
    </row>
    <row r="6058" spans="1:3" x14ac:dyDescent="0.25">
      <c r="A6058">
        <f>ROW()</f>
        <v>6058</v>
      </c>
      <c r="B6058" t="s">
        <v>1857</v>
      </c>
      <c r="C6058" t="s">
        <v>65</v>
      </c>
    </row>
    <row r="6059" spans="1:3" x14ac:dyDescent="0.25">
      <c r="A6059">
        <f>ROW()</f>
        <v>6059</v>
      </c>
      <c r="B6059" t="s">
        <v>1858</v>
      </c>
      <c r="C6059" t="s">
        <v>56</v>
      </c>
    </row>
    <row r="6060" spans="1:3" x14ac:dyDescent="0.25">
      <c r="A6060">
        <f>ROW()</f>
        <v>6060</v>
      </c>
      <c r="B6060" t="s">
        <v>1896</v>
      </c>
      <c r="C6060" t="s">
        <v>65</v>
      </c>
    </row>
    <row r="6061" spans="1:3" x14ac:dyDescent="0.25">
      <c r="A6061">
        <f>ROW()</f>
        <v>6061</v>
      </c>
      <c r="B6061" t="s">
        <v>1859</v>
      </c>
      <c r="C6061" t="s">
        <v>63</v>
      </c>
    </row>
    <row r="6062" spans="1:3" x14ac:dyDescent="0.25">
      <c r="A6062">
        <f>ROW()</f>
        <v>6062</v>
      </c>
      <c r="B6062" t="s">
        <v>1860</v>
      </c>
      <c r="C6062" t="s">
        <v>73</v>
      </c>
    </row>
    <row r="6063" spans="1:3" x14ac:dyDescent="0.25">
      <c r="A6063">
        <f>ROW()</f>
        <v>6063</v>
      </c>
      <c r="B6063" t="s">
        <v>1861</v>
      </c>
      <c r="C6063" t="s">
        <v>76</v>
      </c>
    </row>
    <row r="6064" spans="1:3" x14ac:dyDescent="0.25">
      <c r="A6064">
        <f>ROW()</f>
        <v>6064</v>
      </c>
      <c r="B6064" t="s">
        <v>1862</v>
      </c>
      <c r="C6064" t="s">
        <v>56</v>
      </c>
    </row>
    <row r="6065" spans="1:3" x14ac:dyDescent="0.25">
      <c r="A6065">
        <f>ROW()</f>
        <v>6065</v>
      </c>
      <c r="B6065" t="s">
        <v>1863</v>
      </c>
      <c r="C6065" t="s">
        <v>91</v>
      </c>
    </row>
    <row r="6066" spans="1:3" x14ac:dyDescent="0.25">
      <c r="A6066">
        <f>ROW()</f>
        <v>6066</v>
      </c>
      <c r="B6066" t="s">
        <v>1864</v>
      </c>
      <c r="C6066" t="s">
        <v>317</v>
      </c>
    </row>
    <row r="6067" spans="1:3" x14ac:dyDescent="0.25">
      <c r="A6067">
        <f>ROW()</f>
        <v>6067</v>
      </c>
      <c r="B6067" t="s">
        <v>1865</v>
      </c>
      <c r="C6067" t="s">
        <v>105</v>
      </c>
    </row>
    <row r="6068" spans="1:3" x14ac:dyDescent="0.25">
      <c r="A6068">
        <f>ROW()</f>
        <v>6068</v>
      </c>
      <c r="B6068" t="s">
        <v>1866</v>
      </c>
      <c r="C6068" t="s">
        <v>139</v>
      </c>
    </row>
    <row r="6069" spans="1:3" x14ac:dyDescent="0.25">
      <c r="A6069">
        <f>ROW()</f>
        <v>6069</v>
      </c>
      <c r="B6069" t="s">
        <v>1867</v>
      </c>
      <c r="C6069" t="s">
        <v>63</v>
      </c>
    </row>
    <row r="6070" spans="1:3" x14ac:dyDescent="0.25">
      <c r="A6070">
        <f>ROW()</f>
        <v>6070</v>
      </c>
      <c r="B6070" t="s">
        <v>1868</v>
      </c>
      <c r="C6070" t="s">
        <v>71</v>
      </c>
    </row>
    <row r="6071" spans="1:3" x14ac:dyDescent="0.25">
      <c r="A6071">
        <f>ROW()</f>
        <v>6071</v>
      </c>
      <c r="B6071" t="s">
        <v>1869</v>
      </c>
      <c r="C6071" t="s">
        <v>71</v>
      </c>
    </row>
    <row r="6072" spans="1:3" x14ac:dyDescent="0.25">
      <c r="A6072">
        <f>ROW()</f>
        <v>6072</v>
      </c>
      <c r="B6072" t="s">
        <v>1870</v>
      </c>
      <c r="C6072" t="s">
        <v>71</v>
      </c>
    </row>
    <row r="6073" spans="1:3" x14ac:dyDescent="0.25">
      <c r="A6073">
        <f>ROW()</f>
        <v>6073</v>
      </c>
      <c r="B6073" t="s">
        <v>1871</v>
      </c>
      <c r="C6073" t="s">
        <v>56</v>
      </c>
    </row>
    <row r="6074" spans="1:3" x14ac:dyDescent="0.25">
      <c r="A6074">
        <f>ROW()</f>
        <v>6074</v>
      </c>
      <c r="B6074" t="s">
        <v>1905</v>
      </c>
      <c r="C6074" t="s">
        <v>56</v>
      </c>
    </row>
    <row r="6075" spans="1:3" x14ac:dyDescent="0.25">
      <c r="A6075">
        <f>ROW()</f>
        <v>6075</v>
      </c>
      <c r="B6075" t="s">
        <v>1872</v>
      </c>
      <c r="C6075" t="s">
        <v>72</v>
      </c>
    </row>
    <row r="6076" spans="1:3" x14ac:dyDescent="0.25">
      <c r="A6076">
        <f>ROW()</f>
        <v>6076</v>
      </c>
      <c r="B6076" t="s">
        <v>1906</v>
      </c>
      <c r="C6076" t="s">
        <v>318</v>
      </c>
    </row>
    <row r="6077" spans="1:3" x14ac:dyDescent="0.25">
      <c r="A6077">
        <f>ROW()</f>
        <v>6077</v>
      </c>
      <c r="B6077" t="s">
        <v>1873</v>
      </c>
      <c r="C6077" t="s">
        <v>56</v>
      </c>
    </row>
    <row r="6078" spans="1:3" x14ac:dyDescent="0.25">
      <c r="A6078">
        <f>ROW()</f>
        <v>6078</v>
      </c>
      <c r="B6078" t="s">
        <v>1907</v>
      </c>
      <c r="C6078" t="s">
        <v>63</v>
      </c>
    </row>
    <row r="6079" spans="1:3" x14ac:dyDescent="0.25">
      <c r="A6079">
        <f>ROW()</f>
        <v>6079</v>
      </c>
      <c r="B6079" t="s">
        <v>1874</v>
      </c>
      <c r="C6079" t="s">
        <v>73</v>
      </c>
    </row>
    <row r="6080" spans="1:3" x14ac:dyDescent="0.25">
      <c r="A6080">
        <f>ROW()</f>
        <v>6080</v>
      </c>
      <c r="B6080" t="s">
        <v>1875</v>
      </c>
      <c r="C6080" t="s">
        <v>227</v>
      </c>
    </row>
    <row r="6081" spans="1:3" x14ac:dyDescent="0.25">
      <c r="A6081">
        <f>ROW()</f>
        <v>6081</v>
      </c>
      <c r="B6081" t="s">
        <v>1876</v>
      </c>
      <c r="C6081" t="s">
        <v>269</v>
      </c>
    </row>
    <row r="6082" spans="1:3" x14ac:dyDescent="0.25">
      <c r="A6082">
        <f>ROW()</f>
        <v>6082</v>
      </c>
      <c r="B6082" t="s">
        <v>1909</v>
      </c>
      <c r="C6082" t="s">
        <v>227</v>
      </c>
    </row>
    <row r="6083" spans="1:3" x14ac:dyDescent="0.25">
      <c r="A6083">
        <f>ROW()</f>
        <v>6083</v>
      </c>
      <c r="B6083" t="s">
        <v>1910</v>
      </c>
      <c r="C6083" t="s">
        <v>269</v>
      </c>
    </row>
    <row r="6084" spans="1:3" x14ac:dyDescent="0.25">
      <c r="A6084">
        <f>ROW()</f>
        <v>6084</v>
      </c>
      <c r="B6084" t="s">
        <v>1878</v>
      </c>
      <c r="C6084" t="s">
        <v>56</v>
      </c>
    </row>
    <row r="6085" spans="1:3" x14ac:dyDescent="0.25">
      <c r="A6085">
        <f>ROW()</f>
        <v>6085</v>
      </c>
      <c r="B6085" t="s">
        <v>1923</v>
      </c>
      <c r="C6085" t="s">
        <v>84</v>
      </c>
    </row>
    <row r="6086" spans="1:3" x14ac:dyDescent="0.25">
      <c r="A6086">
        <f>ROW()</f>
        <v>6086</v>
      </c>
      <c r="B6086" t="s">
        <v>1879</v>
      </c>
      <c r="C6086" t="s">
        <v>76</v>
      </c>
    </row>
    <row r="6087" spans="1:3" x14ac:dyDescent="0.25">
      <c r="A6087">
        <f>ROW()</f>
        <v>6087</v>
      </c>
      <c r="B6087" t="s">
        <v>1912</v>
      </c>
      <c r="C6087" t="s">
        <v>124</v>
      </c>
    </row>
    <row r="6088" spans="1:3" x14ac:dyDescent="0.25">
      <c r="A6088">
        <f>ROW()</f>
        <v>6088</v>
      </c>
      <c r="B6088" t="s">
        <v>1877</v>
      </c>
      <c r="C6088" t="s">
        <v>158</v>
      </c>
    </row>
    <row r="6089" spans="1:3" x14ac:dyDescent="0.25">
      <c r="A6089">
        <f>ROW()</f>
        <v>6089</v>
      </c>
      <c r="B6089" t="s">
        <v>1911</v>
      </c>
      <c r="C6089" t="s">
        <v>158</v>
      </c>
    </row>
    <row r="6090" spans="1:3" x14ac:dyDescent="0.25">
      <c r="A6090">
        <f>ROW()</f>
        <v>6090</v>
      </c>
      <c r="B6090" t="s">
        <v>1880</v>
      </c>
      <c r="C6090" t="s">
        <v>133</v>
      </c>
    </row>
    <row r="6091" spans="1:3" x14ac:dyDescent="0.25">
      <c r="A6091">
        <f>ROW()</f>
        <v>6091</v>
      </c>
      <c r="B6091" t="s">
        <v>1881</v>
      </c>
      <c r="C6091" t="s">
        <v>56</v>
      </c>
    </row>
    <row r="6092" spans="1:3" x14ac:dyDescent="0.25">
      <c r="A6092">
        <f>ROW()</f>
        <v>6092</v>
      </c>
      <c r="B6092" t="s">
        <v>1913</v>
      </c>
      <c r="C6092" t="s">
        <v>319</v>
      </c>
    </row>
    <row r="6093" spans="1:3" x14ac:dyDescent="0.25">
      <c r="A6093">
        <f>ROW()</f>
        <v>6093</v>
      </c>
      <c r="B6093" t="s">
        <v>1882</v>
      </c>
      <c r="C6093" t="s">
        <v>319</v>
      </c>
    </row>
    <row r="6094" spans="1:3" x14ac:dyDescent="0.25">
      <c r="A6094">
        <f>ROW()</f>
        <v>6094</v>
      </c>
      <c r="B6094" t="s">
        <v>1893</v>
      </c>
      <c r="C6094" t="s">
        <v>55</v>
      </c>
    </row>
    <row r="6095" spans="1:3" x14ac:dyDescent="0.25">
      <c r="A6095">
        <f>ROW()</f>
        <v>6095</v>
      </c>
      <c r="B6095" t="s">
        <v>1914</v>
      </c>
      <c r="C6095" t="s">
        <v>849</v>
      </c>
    </row>
    <row r="6096" spans="1:3" x14ac:dyDescent="0.25">
      <c r="A6096">
        <f>ROW()</f>
        <v>6096</v>
      </c>
      <c r="B6096" t="s">
        <v>1894</v>
      </c>
      <c r="C6096" t="s">
        <v>721</v>
      </c>
    </row>
    <row r="6097" spans="1:3" x14ac:dyDescent="0.25">
      <c r="A6097">
        <f>ROW()</f>
        <v>6097</v>
      </c>
      <c r="B6097" t="s">
        <v>1925</v>
      </c>
      <c r="C6097" t="s">
        <v>76</v>
      </c>
    </row>
    <row r="6098" spans="1:3" x14ac:dyDescent="0.25">
      <c r="A6098">
        <f>ROW()</f>
        <v>6098</v>
      </c>
      <c r="B6098" t="s">
        <v>1926</v>
      </c>
      <c r="C6098" t="s">
        <v>268</v>
      </c>
    </row>
    <row r="6099" spans="1:3" x14ac:dyDescent="0.25">
      <c r="A6099">
        <f>ROW()</f>
        <v>6099</v>
      </c>
      <c r="B6099" t="s">
        <v>1924</v>
      </c>
      <c r="C6099" t="s">
        <v>84</v>
      </c>
    </row>
    <row r="6100" spans="1:3" x14ac:dyDescent="0.25">
      <c r="A6100">
        <f>ROW()</f>
        <v>6100</v>
      </c>
      <c r="B6100" t="s">
        <v>1883</v>
      </c>
      <c r="C6100" t="s">
        <v>79</v>
      </c>
    </row>
    <row r="6101" spans="1:3" x14ac:dyDescent="0.25">
      <c r="A6101">
        <f>ROW()</f>
        <v>6101</v>
      </c>
      <c r="B6101" t="s">
        <v>1915</v>
      </c>
      <c r="C6101" t="s">
        <v>111</v>
      </c>
    </row>
    <row r="6102" spans="1:3" x14ac:dyDescent="0.25">
      <c r="A6102">
        <f>ROW()</f>
        <v>6102</v>
      </c>
      <c r="B6102" t="s">
        <v>1884</v>
      </c>
      <c r="C6102" t="s">
        <v>63</v>
      </c>
    </row>
    <row r="6103" spans="1:3" x14ac:dyDescent="0.25">
      <c r="A6103">
        <f>ROW()</f>
        <v>6103</v>
      </c>
      <c r="B6103" t="s">
        <v>1885</v>
      </c>
      <c r="C6103" t="s">
        <v>121</v>
      </c>
    </row>
    <row r="6104" spans="1:3" x14ac:dyDescent="0.25">
      <c r="A6104">
        <f>ROW()</f>
        <v>6104</v>
      </c>
      <c r="B6104" t="s">
        <v>1886</v>
      </c>
      <c r="C6104" t="s">
        <v>80</v>
      </c>
    </row>
    <row r="6105" spans="1:3" x14ac:dyDescent="0.25">
      <c r="A6105">
        <f>ROW()</f>
        <v>6105</v>
      </c>
      <c r="B6105" t="s">
        <v>1887</v>
      </c>
      <c r="C6105" t="s">
        <v>81</v>
      </c>
    </row>
    <row r="6106" spans="1:3" x14ac:dyDescent="0.25">
      <c r="A6106">
        <f>ROW()</f>
        <v>6106</v>
      </c>
      <c r="B6106" t="s">
        <v>1888</v>
      </c>
      <c r="C6106" t="s">
        <v>189</v>
      </c>
    </row>
    <row r="6107" spans="1:3" x14ac:dyDescent="0.25">
      <c r="A6107">
        <f>ROW()</f>
        <v>6107</v>
      </c>
      <c r="B6107" t="s">
        <v>1889</v>
      </c>
      <c r="C6107" t="s">
        <v>70</v>
      </c>
    </row>
    <row r="6108" spans="1:3" x14ac:dyDescent="0.25">
      <c r="A6108">
        <f>ROW()</f>
        <v>6108</v>
      </c>
      <c r="B6108" t="s">
        <v>1890</v>
      </c>
      <c r="C6108" t="s">
        <v>74</v>
      </c>
    </row>
    <row r="6109" spans="1:3" x14ac:dyDescent="0.25">
      <c r="A6109">
        <f>ROW()</f>
        <v>6109</v>
      </c>
      <c r="B6109" t="s">
        <v>1891</v>
      </c>
      <c r="C6109" t="s">
        <v>70</v>
      </c>
    </row>
    <row r="6110" spans="1:3" x14ac:dyDescent="0.25">
      <c r="A6110">
        <f>ROW()</f>
        <v>6110</v>
      </c>
      <c r="B6110" t="s">
        <v>1892</v>
      </c>
      <c r="C6110" t="s">
        <v>84</v>
      </c>
    </row>
    <row r="6111" spans="1:3" x14ac:dyDescent="0.25">
      <c r="A6111">
        <f>ROW()</f>
        <v>6111</v>
      </c>
      <c r="B6111" t="s">
        <v>1936</v>
      </c>
      <c r="C6111" t="s">
        <v>55</v>
      </c>
    </row>
    <row r="6112" spans="1:3" x14ac:dyDescent="0.25">
      <c r="A6112">
        <f>ROW()</f>
        <v>6112</v>
      </c>
      <c r="B6112" t="s">
        <v>1937</v>
      </c>
      <c r="C6112" t="s">
        <v>563</v>
      </c>
    </row>
    <row r="6113" spans="1:3" x14ac:dyDescent="0.25">
      <c r="A6113">
        <f>ROW()</f>
        <v>6113</v>
      </c>
      <c r="B6113" t="s">
        <v>1895</v>
      </c>
      <c r="C6113" t="s">
        <v>184</v>
      </c>
    </row>
    <row r="6114" spans="1:3" x14ac:dyDescent="0.25">
      <c r="A6114">
        <f>ROW()</f>
        <v>6114</v>
      </c>
      <c r="B6114" t="s">
        <v>1806</v>
      </c>
      <c r="C6114" t="s">
        <v>67</v>
      </c>
    </row>
    <row r="6115" spans="1:3" x14ac:dyDescent="0.25">
      <c r="A6115">
        <f>ROW()</f>
        <v>6115</v>
      </c>
      <c r="B6115" t="s">
        <v>1901</v>
      </c>
      <c r="C6115" t="s">
        <v>56</v>
      </c>
    </row>
    <row r="6116" spans="1:3" x14ac:dyDescent="0.25">
      <c r="A6116">
        <f>ROW()</f>
        <v>6116</v>
      </c>
      <c r="B6116" t="s">
        <v>2</v>
      </c>
      <c r="C6116" t="s">
        <v>2</v>
      </c>
    </row>
    <row r="6117" spans="1:3" x14ac:dyDescent="0.25">
      <c r="A6117">
        <f>ROW()</f>
        <v>6117</v>
      </c>
      <c r="B6117" t="s">
        <v>2</v>
      </c>
      <c r="C6117" t="s">
        <v>2</v>
      </c>
    </row>
    <row r="6118" spans="1:3" x14ac:dyDescent="0.25">
      <c r="A6118">
        <f>ROW()</f>
        <v>6118</v>
      </c>
      <c r="B6118" t="s">
        <v>542</v>
      </c>
      <c r="C6118" t="s">
        <v>2</v>
      </c>
    </row>
    <row r="6119" spans="1:3" x14ac:dyDescent="0.25">
      <c r="A6119">
        <f>ROW()</f>
        <v>6119</v>
      </c>
      <c r="B6119" t="s">
        <v>2</v>
      </c>
      <c r="C6119" t="s">
        <v>2</v>
      </c>
    </row>
    <row r="6120" spans="1:3" x14ac:dyDescent="0.25">
      <c r="A6120">
        <f>ROW()</f>
        <v>6120</v>
      </c>
      <c r="B6120" t="s">
        <v>3654</v>
      </c>
      <c r="C6120" t="s">
        <v>2</v>
      </c>
    </row>
    <row r="6121" spans="1:3" x14ac:dyDescent="0.25">
      <c r="A6121">
        <f>ROW()</f>
        <v>6121</v>
      </c>
      <c r="B6121" t="s">
        <v>52</v>
      </c>
      <c r="C6121" t="s">
        <v>2</v>
      </c>
    </row>
    <row r="6122" spans="1:3" x14ac:dyDescent="0.25">
      <c r="A6122">
        <f>ROW()</f>
        <v>6122</v>
      </c>
      <c r="B6122" t="s">
        <v>1843</v>
      </c>
      <c r="C6122" t="s">
        <v>543</v>
      </c>
    </row>
    <row r="6123" spans="1:3" x14ac:dyDescent="0.25">
      <c r="A6123">
        <f>ROW()</f>
        <v>6123</v>
      </c>
      <c r="B6123" t="s">
        <v>1844</v>
      </c>
      <c r="C6123" t="s">
        <v>55</v>
      </c>
    </row>
    <row r="6124" spans="1:3" x14ac:dyDescent="0.25">
      <c r="A6124">
        <f>ROW()</f>
        <v>6124</v>
      </c>
      <c r="B6124" t="s">
        <v>1845</v>
      </c>
      <c r="C6124" t="s">
        <v>105</v>
      </c>
    </row>
    <row r="6125" spans="1:3" x14ac:dyDescent="0.25">
      <c r="A6125">
        <f>ROW()</f>
        <v>6125</v>
      </c>
      <c r="B6125" t="s">
        <v>1846</v>
      </c>
      <c r="C6125" t="s">
        <v>118</v>
      </c>
    </row>
    <row r="6126" spans="1:3" x14ac:dyDescent="0.25">
      <c r="A6126">
        <f>ROW()</f>
        <v>6126</v>
      </c>
      <c r="B6126" t="s">
        <v>1847</v>
      </c>
      <c r="C6126" t="s">
        <v>544</v>
      </c>
    </row>
    <row r="6127" spans="1:3" x14ac:dyDescent="0.25">
      <c r="A6127">
        <f>ROW()</f>
        <v>6127</v>
      </c>
      <c r="B6127" t="s">
        <v>1850</v>
      </c>
      <c r="C6127" t="s">
        <v>102</v>
      </c>
    </row>
    <row r="6128" spans="1:3" x14ac:dyDescent="0.25">
      <c r="A6128">
        <f>ROW()</f>
        <v>6128</v>
      </c>
      <c r="B6128" t="s">
        <v>1851</v>
      </c>
      <c r="C6128" t="s">
        <v>56</v>
      </c>
    </row>
    <row r="6129" spans="1:3" x14ac:dyDescent="0.25">
      <c r="A6129">
        <f>ROW()</f>
        <v>6129</v>
      </c>
      <c r="B6129" t="s">
        <v>1852</v>
      </c>
      <c r="C6129" t="s">
        <v>56</v>
      </c>
    </row>
    <row r="6130" spans="1:3" x14ac:dyDescent="0.25">
      <c r="A6130">
        <f>ROW()</f>
        <v>6130</v>
      </c>
      <c r="B6130" t="s">
        <v>1853</v>
      </c>
      <c r="C6130" t="s">
        <v>56</v>
      </c>
    </row>
    <row r="6131" spans="1:3" x14ac:dyDescent="0.25">
      <c r="A6131">
        <f>ROW()</f>
        <v>6131</v>
      </c>
      <c r="B6131" t="s">
        <v>1854</v>
      </c>
      <c r="C6131" t="s">
        <v>372</v>
      </c>
    </row>
    <row r="6132" spans="1:3" x14ac:dyDescent="0.25">
      <c r="A6132">
        <f>ROW()</f>
        <v>6132</v>
      </c>
      <c r="B6132" t="s">
        <v>1855</v>
      </c>
      <c r="C6132" t="s">
        <v>65</v>
      </c>
    </row>
    <row r="6133" spans="1:3" x14ac:dyDescent="0.25">
      <c r="A6133">
        <f>ROW()</f>
        <v>6133</v>
      </c>
      <c r="B6133" t="s">
        <v>1856</v>
      </c>
      <c r="C6133" t="s">
        <v>64</v>
      </c>
    </row>
    <row r="6134" spans="1:3" x14ac:dyDescent="0.25">
      <c r="A6134">
        <f>ROW()</f>
        <v>6134</v>
      </c>
      <c r="B6134" t="s">
        <v>1857</v>
      </c>
      <c r="C6134" t="s">
        <v>65</v>
      </c>
    </row>
    <row r="6135" spans="1:3" x14ac:dyDescent="0.25">
      <c r="A6135">
        <f>ROW()</f>
        <v>6135</v>
      </c>
      <c r="B6135" t="s">
        <v>1858</v>
      </c>
      <c r="C6135" t="s">
        <v>56</v>
      </c>
    </row>
    <row r="6136" spans="1:3" x14ac:dyDescent="0.25">
      <c r="A6136">
        <f>ROW()</f>
        <v>6136</v>
      </c>
      <c r="B6136" t="s">
        <v>1896</v>
      </c>
      <c r="C6136" t="s">
        <v>65</v>
      </c>
    </row>
    <row r="6137" spans="1:3" x14ac:dyDescent="0.25">
      <c r="A6137">
        <f>ROW()</f>
        <v>6137</v>
      </c>
      <c r="B6137" t="s">
        <v>1859</v>
      </c>
      <c r="C6137" t="s">
        <v>63</v>
      </c>
    </row>
    <row r="6138" spans="1:3" x14ac:dyDescent="0.25">
      <c r="A6138">
        <f>ROW()</f>
        <v>6138</v>
      </c>
      <c r="B6138" t="s">
        <v>1860</v>
      </c>
      <c r="C6138" t="s">
        <v>73</v>
      </c>
    </row>
    <row r="6139" spans="1:3" x14ac:dyDescent="0.25">
      <c r="A6139">
        <f>ROW()</f>
        <v>6139</v>
      </c>
      <c r="B6139" t="s">
        <v>1861</v>
      </c>
      <c r="C6139" t="s">
        <v>66</v>
      </c>
    </row>
    <row r="6140" spans="1:3" x14ac:dyDescent="0.25">
      <c r="A6140">
        <f>ROW()</f>
        <v>6140</v>
      </c>
      <c r="B6140" t="s">
        <v>1862</v>
      </c>
      <c r="C6140" t="s">
        <v>56</v>
      </c>
    </row>
    <row r="6141" spans="1:3" x14ac:dyDescent="0.25">
      <c r="A6141">
        <f>ROW()</f>
        <v>6141</v>
      </c>
      <c r="B6141" t="s">
        <v>1863</v>
      </c>
      <c r="C6141" t="s">
        <v>200</v>
      </c>
    </row>
    <row r="6142" spans="1:3" x14ac:dyDescent="0.25">
      <c r="A6142">
        <f>ROW()</f>
        <v>6142</v>
      </c>
      <c r="B6142" t="s">
        <v>1864</v>
      </c>
      <c r="C6142" t="s">
        <v>464</v>
      </c>
    </row>
    <row r="6143" spans="1:3" x14ac:dyDescent="0.25">
      <c r="A6143">
        <f>ROW()</f>
        <v>6143</v>
      </c>
      <c r="B6143" t="s">
        <v>1865</v>
      </c>
      <c r="C6143" t="s">
        <v>105</v>
      </c>
    </row>
    <row r="6144" spans="1:3" x14ac:dyDescent="0.25">
      <c r="A6144">
        <f>ROW()</f>
        <v>6144</v>
      </c>
      <c r="B6144" t="s">
        <v>1866</v>
      </c>
      <c r="C6144" t="s">
        <v>70</v>
      </c>
    </row>
    <row r="6145" spans="1:3" x14ac:dyDescent="0.25">
      <c r="A6145">
        <f>ROW()</f>
        <v>6145</v>
      </c>
      <c r="B6145" t="s">
        <v>1867</v>
      </c>
      <c r="C6145" t="s">
        <v>63</v>
      </c>
    </row>
    <row r="6146" spans="1:3" x14ac:dyDescent="0.25">
      <c r="A6146">
        <f>ROW()</f>
        <v>6146</v>
      </c>
      <c r="B6146" t="s">
        <v>1868</v>
      </c>
      <c r="C6146" t="s">
        <v>71</v>
      </c>
    </row>
    <row r="6147" spans="1:3" x14ac:dyDescent="0.25">
      <c r="A6147">
        <f>ROW()</f>
        <v>6147</v>
      </c>
      <c r="B6147" t="s">
        <v>1869</v>
      </c>
      <c r="C6147" t="s">
        <v>71</v>
      </c>
    </row>
    <row r="6148" spans="1:3" x14ac:dyDescent="0.25">
      <c r="A6148">
        <f>ROW()</f>
        <v>6148</v>
      </c>
      <c r="B6148" t="s">
        <v>1870</v>
      </c>
      <c r="C6148" t="s">
        <v>71</v>
      </c>
    </row>
    <row r="6149" spans="1:3" x14ac:dyDescent="0.25">
      <c r="A6149">
        <f>ROW()</f>
        <v>6149</v>
      </c>
      <c r="B6149" t="s">
        <v>1871</v>
      </c>
      <c r="C6149" t="s">
        <v>56</v>
      </c>
    </row>
    <row r="6150" spans="1:3" x14ac:dyDescent="0.25">
      <c r="A6150">
        <f>ROW()</f>
        <v>6150</v>
      </c>
      <c r="B6150" t="s">
        <v>1872</v>
      </c>
      <c r="C6150" t="s">
        <v>72</v>
      </c>
    </row>
    <row r="6151" spans="1:3" x14ac:dyDescent="0.25">
      <c r="A6151">
        <f>ROW()</f>
        <v>6151</v>
      </c>
      <c r="B6151" t="s">
        <v>1873</v>
      </c>
      <c r="C6151" t="s">
        <v>56</v>
      </c>
    </row>
    <row r="6152" spans="1:3" x14ac:dyDescent="0.25">
      <c r="A6152">
        <f>ROW()</f>
        <v>6152</v>
      </c>
      <c r="B6152" t="s">
        <v>1874</v>
      </c>
      <c r="C6152" t="s">
        <v>73</v>
      </c>
    </row>
    <row r="6153" spans="1:3" x14ac:dyDescent="0.25">
      <c r="A6153">
        <f>ROW()</f>
        <v>6153</v>
      </c>
      <c r="B6153" t="s">
        <v>1875</v>
      </c>
      <c r="C6153" t="s">
        <v>123</v>
      </c>
    </row>
    <row r="6154" spans="1:3" x14ac:dyDescent="0.25">
      <c r="A6154">
        <f>ROW()</f>
        <v>6154</v>
      </c>
      <c r="B6154" t="s">
        <v>1876</v>
      </c>
      <c r="C6154" t="s">
        <v>158</v>
      </c>
    </row>
    <row r="6155" spans="1:3" x14ac:dyDescent="0.25">
      <c r="A6155">
        <f>ROW()</f>
        <v>6155</v>
      </c>
      <c r="B6155" t="s">
        <v>1877</v>
      </c>
      <c r="C6155" t="s">
        <v>168</v>
      </c>
    </row>
    <row r="6156" spans="1:3" x14ac:dyDescent="0.25">
      <c r="A6156">
        <f>ROW()</f>
        <v>6156</v>
      </c>
      <c r="B6156" t="s">
        <v>1883</v>
      </c>
      <c r="C6156" t="s">
        <v>79</v>
      </c>
    </row>
    <row r="6157" spans="1:3" x14ac:dyDescent="0.25">
      <c r="A6157">
        <f>ROW()</f>
        <v>6157</v>
      </c>
      <c r="B6157" t="s">
        <v>1878</v>
      </c>
      <c r="C6157" t="s">
        <v>56</v>
      </c>
    </row>
    <row r="6158" spans="1:3" x14ac:dyDescent="0.25">
      <c r="A6158">
        <f>ROW()</f>
        <v>6158</v>
      </c>
      <c r="B6158" t="s">
        <v>1879</v>
      </c>
      <c r="C6158" t="s">
        <v>108</v>
      </c>
    </row>
    <row r="6159" spans="1:3" x14ac:dyDescent="0.25">
      <c r="A6159">
        <f>ROW()</f>
        <v>6159</v>
      </c>
      <c r="B6159" t="s">
        <v>1880</v>
      </c>
      <c r="C6159" t="s">
        <v>133</v>
      </c>
    </row>
    <row r="6160" spans="1:3" x14ac:dyDescent="0.25">
      <c r="A6160">
        <f>ROW()</f>
        <v>6160</v>
      </c>
      <c r="B6160" t="s">
        <v>1882</v>
      </c>
      <c r="C6160" t="s">
        <v>125</v>
      </c>
    </row>
    <row r="6161" spans="1:3" x14ac:dyDescent="0.25">
      <c r="A6161">
        <f>ROW()</f>
        <v>6161</v>
      </c>
      <c r="B6161" t="s">
        <v>1893</v>
      </c>
      <c r="C6161" t="s">
        <v>55</v>
      </c>
    </row>
    <row r="6162" spans="1:3" x14ac:dyDescent="0.25">
      <c r="A6162">
        <f>ROW()</f>
        <v>6162</v>
      </c>
      <c r="B6162" t="s">
        <v>1881</v>
      </c>
      <c r="C6162" t="s">
        <v>56</v>
      </c>
    </row>
    <row r="6163" spans="1:3" x14ac:dyDescent="0.25">
      <c r="A6163">
        <f>ROW()</f>
        <v>6163</v>
      </c>
      <c r="B6163" t="s">
        <v>1899</v>
      </c>
      <c r="C6163" t="s">
        <v>76</v>
      </c>
    </row>
    <row r="6164" spans="1:3" x14ac:dyDescent="0.25">
      <c r="A6164">
        <f>ROW()</f>
        <v>6164</v>
      </c>
      <c r="B6164" t="s">
        <v>1888</v>
      </c>
      <c r="C6164" t="s">
        <v>56</v>
      </c>
    </row>
    <row r="6165" spans="1:3" x14ac:dyDescent="0.25">
      <c r="A6165">
        <f>ROW()</f>
        <v>6165</v>
      </c>
      <c r="B6165" t="s">
        <v>1889</v>
      </c>
      <c r="C6165" t="s">
        <v>63</v>
      </c>
    </row>
    <row r="6166" spans="1:3" x14ac:dyDescent="0.25">
      <c r="A6166">
        <f>ROW()</f>
        <v>6166</v>
      </c>
      <c r="B6166" t="s">
        <v>1890</v>
      </c>
      <c r="C6166" t="s">
        <v>74</v>
      </c>
    </row>
    <row r="6167" spans="1:3" x14ac:dyDescent="0.25">
      <c r="A6167">
        <f>ROW()</f>
        <v>6167</v>
      </c>
      <c r="B6167" t="s">
        <v>1891</v>
      </c>
      <c r="C6167" t="s">
        <v>75</v>
      </c>
    </row>
    <row r="6168" spans="1:3" x14ac:dyDescent="0.25">
      <c r="A6168">
        <f>ROW()</f>
        <v>6168</v>
      </c>
      <c r="B6168" t="s">
        <v>1892</v>
      </c>
      <c r="C6168" t="s">
        <v>74</v>
      </c>
    </row>
    <row r="6169" spans="1:3" x14ac:dyDescent="0.25">
      <c r="A6169">
        <f>ROW()</f>
        <v>6169</v>
      </c>
      <c r="B6169" t="s">
        <v>1895</v>
      </c>
      <c r="C6169" t="s">
        <v>184</v>
      </c>
    </row>
    <row r="6170" spans="1:3" x14ac:dyDescent="0.25">
      <c r="A6170">
        <f>ROW()</f>
        <v>6170</v>
      </c>
      <c r="B6170" t="s">
        <v>1806</v>
      </c>
      <c r="C6170" t="s">
        <v>67</v>
      </c>
    </row>
    <row r="6171" spans="1:3" x14ac:dyDescent="0.25">
      <c r="A6171">
        <f>ROW()</f>
        <v>6171</v>
      </c>
      <c r="B6171" t="s">
        <v>2</v>
      </c>
      <c r="C6171" t="s">
        <v>2</v>
      </c>
    </row>
    <row r="6172" spans="1:3" x14ac:dyDescent="0.25">
      <c r="A6172">
        <f>ROW()</f>
        <v>6172</v>
      </c>
      <c r="B6172" t="s">
        <v>2</v>
      </c>
      <c r="C6172" t="s">
        <v>2</v>
      </c>
    </row>
    <row r="6173" spans="1:3" x14ac:dyDescent="0.25">
      <c r="A6173">
        <f>ROW()</f>
        <v>6173</v>
      </c>
      <c r="B6173" t="s">
        <v>545</v>
      </c>
      <c r="C6173" t="s">
        <v>2</v>
      </c>
    </row>
    <row r="6174" spans="1:3" x14ac:dyDescent="0.25">
      <c r="A6174">
        <f>ROW()</f>
        <v>6174</v>
      </c>
      <c r="B6174" t="s">
        <v>2</v>
      </c>
      <c r="C6174" t="s">
        <v>2</v>
      </c>
    </row>
    <row r="6175" spans="1:3" x14ac:dyDescent="0.25">
      <c r="A6175">
        <f>ROW()</f>
        <v>6175</v>
      </c>
      <c r="B6175" t="s">
        <v>3655</v>
      </c>
      <c r="C6175" t="s">
        <v>2</v>
      </c>
    </row>
    <row r="6176" spans="1:3" x14ac:dyDescent="0.25">
      <c r="A6176">
        <f>ROW()</f>
        <v>6176</v>
      </c>
      <c r="B6176" t="s">
        <v>52</v>
      </c>
      <c r="C6176" t="s">
        <v>2</v>
      </c>
    </row>
    <row r="6177" spans="1:3" x14ac:dyDescent="0.25">
      <c r="A6177">
        <f>ROW()</f>
        <v>6177</v>
      </c>
      <c r="B6177" t="s">
        <v>1843</v>
      </c>
      <c r="C6177" t="s">
        <v>546</v>
      </c>
    </row>
    <row r="6178" spans="1:3" x14ac:dyDescent="0.25">
      <c r="A6178">
        <f>ROW()</f>
        <v>6178</v>
      </c>
      <c r="B6178" t="s">
        <v>1844</v>
      </c>
      <c r="C6178" t="s">
        <v>55</v>
      </c>
    </row>
    <row r="6179" spans="1:3" x14ac:dyDescent="0.25">
      <c r="A6179">
        <f>ROW()</f>
        <v>6179</v>
      </c>
      <c r="B6179" t="s">
        <v>1845</v>
      </c>
      <c r="C6179" t="s">
        <v>105</v>
      </c>
    </row>
    <row r="6180" spans="1:3" x14ac:dyDescent="0.25">
      <c r="A6180">
        <f>ROW()</f>
        <v>6180</v>
      </c>
      <c r="B6180" t="s">
        <v>1846</v>
      </c>
      <c r="C6180" t="s">
        <v>99</v>
      </c>
    </row>
    <row r="6181" spans="1:3" x14ac:dyDescent="0.25">
      <c r="A6181">
        <f>ROW()</f>
        <v>6181</v>
      </c>
      <c r="B6181" t="s">
        <v>1847</v>
      </c>
      <c r="C6181" t="s">
        <v>547</v>
      </c>
    </row>
    <row r="6182" spans="1:3" x14ac:dyDescent="0.25">
      <c r="A6182">
        <f>ROW()</f>
        <v>6182</v>
      </c>
      <c r="B6182" t="s">
        <v>1850</v>
      </c>
      <c r="C6182" t="s">
        <v>102</v>
      </c>
    </row>
    <row r="6183" spans="1:3" x14ac:dyDescent="0.25">
      <c r="A6183">
        <f>ROW()</f>
        <v>6183</v>
      </c>
      <c r="B6183" t="s">
        <v>1851</v>
      </c>
      <c r="C6183" t="s">
        <v>56</v>
      </c>
    </row>
    <row r="6184" spans="1:3" x14ac:dyDescent="0.25">
      <c r="A6184">
        <f>ROW()</f>
        <v>6184</v>
      </c>
      <c r="B6184" t="s">
        <v>1852</v>
      </c>
      <c r="C6184" t="s">
        <v>56</v>
      </c>
    </row>
    <row r="6185" spans="1:3" x14ac:dyDescent="0.25">
      <c r="A6185">
        <f>ROW()</f>
        <v>6185</v>
      </c>
      <c r="B6185" t="s">
        <v>1853</v>
      </c>
      <c r="C6185" t="s">
        <v>56</v>
      </c>
    </row>
    <row r="6186" spans="1:3" x14ac:dyDescent="0.25">
      <c r="A6186">
        <f>ROW()</f>
        <v>6186</v>
      </c>
      <c r="B6186" t="s">
        <v>1854</v>
      </c>
      <c r="C6186" t="s">
        <v>548</v>
      </c>
    </row>
    <row r="6187" spans="1:3" x14ac:dyDescent="0.25">
      <c r="A6187">
        <f>ROW()</f>
        <v>6187</v>
      </c>
      <c r="B6187" t="s">
        <v>1856</v>
      </c>
      <c r="C6187" t="s">
        <v>64</v>
      </c>
    </row>
    <row r="6188" spans="1:3" x14ac:dyDescent="0.25">
      <c r="A6188">
        <f>ROW()</f>
        <v>6188</v>
      </c>
      <c r="B6188" t="s">
        <v>1857</v>
      </c>
      <c r="C6188" t="s">
        <v>65</v>
      </c>
    </row>
    <row r="6189" spans="1:3" x14ac:dyDescent="0.25">
      <c r="A6189">
        <f>ROW()</f>
        <v>6189</v>
      </c>
      <c r="B6189" t="s">
        <v>1858</v>
      </c>
      <c r="C6189" t="s">
        <v>56</v>
      </c>
    </row>
    <row r="6190" spans="1:3" x14ac:dyDescent="0.25">
      <c r="A6190">
        <f>ROW()</f>
        <v>6190</v>
      </c>
      <c r="B6190" t="s">
        <v>1896</v>
      </c>
      <c r="C6190" t="s">
        <v>65</v>
      </c>
    </row>
    <row r="6191" spans="1:3" x14ac:dyDescent="0.25">
      <c r="A6191">
        <f>ROW()</f>
        <v>6191</v>
      </c>
      <c r="B6191" t="s">
        <v>1859</v>
      </c>
      <c r="C6191" t="s">
        <v>63</v>
      </c>
    </row>
    <row r="6192" spans="1:3" x14ac:dyDescent="0.25">
      <c r="A6192">
        <f>ROW()</f>
        <v>6192</v>
      </c>
      <c r="B6192" t="s">
        <v>1860</v>
      </c>
      <c r="C6192" t="s">
        <v>73</v>
      </c>
    </row>
    <row r="6193" spans="1:3" x14ac:dyDescent="0.25">
      <c r="A6193">
        <f>ROW()</f>
        <v>6193</v>
      </c>
      <c r="B6193" t="s">
        <v>1861</v>
      </c>
      <c r="C6193" t="s">
        <v>105</v>
      </c>
    </row>
    <row r="6194" spans="1:3" x14ac:dyDescent="0.25">
      <c r="A6194">
        <f>ROW()</f>
        <v>6194</v>
      </c>
      <c r="B6194" t="s">
        <v>1862</v>
      </c>
      <c r="C6194" t="s">
        <v>56</v>
      </c>
    </row>
    <row r="6195" spans="1:3" x14ac:dyDescent="0.25">
      <c r="A6195">
        <f>ROW()</f>
        <v>6195</v>
      </c>
      <c r="B6195" t="s">
        <v>1863</v>
      </c>
      <c r="C6195" t="s">
        <v>91</v>
      </c>
    </row>
    <row r="6196" spans="1:3" x14ac:dyDescent="0.25">
      <c r="A6196">
        <f>ROW()</f>
        <v>6196</v>
      </c>
      <c r="B6196" t="s">
        <v>1864</v>
      </c>
      <c r="C6196" t="s">
        <v>317</v>
      </c>
    </row>
    <row r="6197" spans="1:3" x14ac:dyDescent="0.25">
      <c r="A6197">
        <f>ROW()</f>
        <v>6197</v>
      </c>
      <c r="B6197" t="s">
        <v>1865</v>
      </c>
      <c r="C6197" t="s">
        <v>121</v>
      </c>
    </row>
    <row r="6198" spans="1:3" x14ac:dyDescent="0.25">
      <c r="A6198">
        <f>ROW()</f>
        <v>6198</v>
      </c>
      <c r="B6198" t="s">
        <v>1866</v>
      </c>
      <c r="C6198" t="s">
        <v>70</v>
      </c>
    </row>
    <row r="6199" spans="1:3" x14ac:dyDescent="0.25">
      <c r="A6199">
        <f>ROW()</f>
        <v>6199</v>
      </c>
      <c r="B6199" t="s">
        <v>1867</v>
      </c>
      <c r="C6199" t="s">
        <v>63</v>
      </c>
    </row>
    <row r="6200" spans="1:3" x14ac:dyDescent="0.25">
      <c r="A6200">
        <f>ROW()</f>
        <v>6200</v>
      </c>
      <c r="B6200" t="s">
        <v>1868</v>
      </c>
      <c r="C6200" t="s">
        <v>71</v>
      </c>
    </row>
    <row r="6201" spans="1:3" x14ac:dyDescent="0.25">
      <c r="A6201">
        <f>ROW()</f>
        <v>6201</v>
      </c>
      <c r="B6201" t="s">
        <v>1869</v>
      </c>
      <c r="C6201" t="s">
        <v>71</v>
      </c>
    </row>
    <row r="6202" spans="1:3" x14ac:dyDescent="0.25">
      <c r="A6202">
        <f>ROW()</f>
        <v>6202</v>
      </c>
      <c r="B6202" t="s">
        <v>1870</v>
      </c>
      <c r="C6202" t="s">
        <v>71</v>
      </c>
    </row>
    <row r="6203" spans="1:3" x14ac:dyDescent="0.25">
      <c r="A6203">
        <f>ROW()</f>
        <v>6203</v>
      </c>
      <c r="B6203" t="s">
        <v>1871</v>
      </c>
      <c r="C6203" t="s">
        <v>56</v>
      </c>
    </row>
    <row r="6204" spans="1:3" x14ac:dyDescent="0.25">
      <c r="A6204">
        <f>ROW()</f>
        <v>6204</v>
      </c>
      <c r="B6204" t="s">
        <v>1872</v>
      </c>
      <c r="C6204" t="s">
        <v>72</v>
      </c>
    </row>
    <row r="6205" spans="1:3" x14ac:dyDescent="0.25">
      <c r="A6205">
        <f>ROW()</f>
        <v>6205</v>
      </c>
      <c r="B6205" t="s">
        <v>1873</v>
      </c>
      <c r="C6205" t="s">
        <v>56</v>
      </c>
    </row>
    <row r="6206" spans="1:3" x14ac:dyDescent="0.25">
      <c r="A6206">
        <f>ROW()</f>
        <v>6206</v>
      </c>
      <c r="B6206" t="s">
        <v>1874</v>
      </c>
      <c r="C6206" t="s">
        <v>73</v>
      </c>
    </row>
    <row r="6207" spans="1:3" x14ac:dyDescent="0.25">
      <c r="A6207">
        <f>ROW()</f>
        <v>6207</v>
      </c>
      <c r="B6207" t="s">
        <v>1875</v>
      </c>
      <c r="C6207" t="s">
        <v>620</v>
      </c>
    </row>
    <row r="6208" spans="1:3" x14ac:dyDescent="0.25">
      <c r="A6208">
        <f>ROW()</f>
        <v>6208</v>
      </c>
      <c r="B6208" t="s">
        <v>1876</v>
      </c>
      <c r="C6208" t="s">
        <v>123</v>
      </c>
    </row>
    <row r="6209" spans="1:3" x14ac:dyDescent="0.25">
      <c r="A6209">
        <f>ROW()</f>
        <v>6209</v>
      </c>
      <c r="B6209" t="s">
        <v>1877</v>
      </c>
      <c r="C6209" t="s">
        <v>135</v>
      </c>
    </row>
    <row r="6210" spans="1:3" x14ac:dyDescent="0.25">
      <c r="A6210">
        <f>ROW()</f>
        <v>6210</v>
      </c>
      <c r="B6210" t="s">
        <v>1878</v>
      </c>
      <c r="C6210" t="s">
        <v>56</v>
      </c>
    </row>
    <row r="6211" spans="1:3" x14ac:dyDescent="0.25">
      <c r="A6211">
        <f>ROW()</f>
        <v>6211</v>
      </c>
      <c r="B6211" t="s">
        <v>1879</v>
      </c>
      <c r="C6211" t="s">
        <v>158</v>
      </c>
    </row>
    <row r="6212" spans="1:3" x14ac:dyDescent="0.25">
      <c r="A6212">
        <f>ROW()</f>
        <v>6212</v>
      </c>
      <c r="B6212" t="s">
        <v>1880</v>
      </c>
      <c r="C6212" t="s">
        <v>95</v>
      </c>
    </row>
    <row r="6213" spans="1:3" x14ac:dyDescent="0.25">
      <c r="A6213">
        <f>ROW()</f>
        <v>6213</v>
      </c>
      <c r="B6213" t="s">
        <v>1881</v>
      </c>
      <c r="C6213" t="s">
        <v>56</v>
      </c>
    </row>
    <row r="6214" spans="1:3" x14ac:dyDescent="0.25">
      <c r="A6214">
        <f>ROW()</f>
        <v>6214</v>
      </c>
      <c r="B6214" t="s">
        <v>1882</v>
      </c>
      <c r="C6214" t="s">
        <v>125</v>
      </c>
    </row>
    <row r="6215" spans="1:3" x14ac:dyDescent="0.25">
      <c r="A6215">
        <f>ROW()</f>
        <v>6215</v>
      </c>
      <c r="B6215" t="s">
        <v>1893</v>
      </c>
      <c r="C6215" t="s">
        <v>68</v>
      </c>
    </row>
    <row r="6216" spans="1:3" x14ac:dyDescent="0.25">
      <c r="A6216">
        <f>ROW()</f>
        <v>6216</v>
      </c>
      <c r="B6216" t="s">
        <v>1883</v>
      </c>
      <c r="C6216" t="s">
        <v>79</v>
      </c>
    </row>
    <row r="6217" spans="1:3" x14ac:dyDescent="0.25">
      <c r="A6217">
        <f>ROW()</f>
        <v>6217</v>
      </c>
      <c r="B6217" t="s">
        <v>1884</v>
      </c>
      <c r="C6217" t="s">
        <v>82</v>
      </c>
    </row>
    <row r="6218" spans="1:3" x14ac:dyDescent="0.25">
      <c r="A6218">
        <f>ROW()</f>
        <v>6218</v>
      </c>
      <c r="B6218" t="s">
        <v>1885</v>
      </c>
      <c r="C6218" t="s">
        <v>137</v>
      </c>
    </row>
    <row r="6219" spans="1:3" x14ac:dyDescent="0.25">
      <c r="A6219">
        <f>ROW()</f>
        <v>6219</v>
      </c>
      <c r="B6219" t="s">
        <v>1888</v>
      </c>
      <c r="C6219" t="s">
        <v>137</v>
      </c>
    </row>
    <row r="6220" spans="1:3" x14ac:dyDescent="0.25">
      <c r="A6220">
        <f>ROW()</f>
        <v>6220</v>
      </c>
      <c r="B6220" t="s">
        <v>1889</v>
      </c>
      <c r="C6220" t="s">
        <v>70</v>
      </c>
    </row>
    <row r="6221" spans="1:3" x14ac:dyDescent="0.25">
      <c r="A6221">
        <f>ROW()</f>
        <v>6221</v>
      </c>
      <c r="B6221" t="s">
        <v>1890</v>
      </c>
      <c r="C6221" t="s">
        <v>137</v>
      </c>
    </row>
    <row r="6222" spans="1:3" x14ac:dyDescent="0.25">
      <c r="A6222">
        <f>ROW()</f>
        <v>6222</v>
      </c>
      <c r="B6222" t="s">
        <v>1891</v>
      </c>
      <c r="C6222" t="s">
        <v>73</v>
      </c>
    </row>
    <row r="6223" spans="1:3" x14ac:dyDescent="0.25">
      <c r="A6223">
        <f>ROW()</f>
        <v>6223</v>
      </c>
      <c r="B6223" t="s">
        <v>1892</v>
      </c>
      <c r="C6223" t="s">
        <v>137</v>
      </c>
    </row>
    <row r="6224" spans="1:3" x14ac:dyDescent="0.25">
      <c r="A6224">
        <f>ROW()</f>
        <v>6224</v>
      </c>
      <c r="B6224" t="s">
        <v>1899</v>
      </c>
      <c r="C6224" t="s">
        <v>77</v>
      </c>
    </row>
    <row r="6225" spans="1:3" x14ac:dyDescent="0.25">
      <c r="A6225">
        <f>ROW()</f>
        <v>6225</v>
      </c>
      <c r="B6225" t="s">
        <v>1936</v>
      </c>
      <c r="C6225" t="s">
        <v>84</v>
      </c>
    </row>
    <row r="6226" spans="1:3" x14ac:dyDescent="0.25">
      <c r="A6226">
        <f>ROW()</f>
        <v>6226</v>
      </c>
      <c r="B6226" t="s">
        <v>1937</v>
      </c>
      <c r="C6226" t="s">
        <v>549</v>
      </c>
    </row>
    <row r="6227" spans="1:3" x14ac:dyDescent="0.25">
      <c r="A6227">
        <f>ROW()</f>
        <v>6227</v>
      </c>
      <c r="B6227" t="s">
        <v>1895</v>
      </c>
      <c r="C6227" t="s">
        <v>184</v>
      </c>
    </row>
    <row r="6228" spans="1:3" x14ac:dyDescent="0.25">
      <c r="A6228">
        <f>ROW()</f>
        <v>6228</v>
      </c>
      <c r="B6228" t="s">
        <v>1806</v>
      </c>
      <c r="C6228" t="s">
        <v>67</v>
      </c>
    </row>
    <row r="6229" spans="1:3" x14ac:dyDescent="0.25">
      <c r="A6229">
        <f>ROW()</f>
        <v>6229</v>
      </c>
      <c r="B6229" t="s">
        <v>2</v>
      </c>
      <c r="C6229" t="s">
        <v>2</v>
      </c>
    </row>
    <row r="6230" spans="1:3" x14ac:dyDescent="0.25">
      <c r="A6230">
        <f>ROW()</f>
        <v>6230</v>
      </c>
      <c r="B6230" t="s">
        <v>2</v>
      </c>
      <c r="C6230" t="s">
        <v>2</v>
      </c>
    </row>
    <row r="6231" spans="1:3" x14ac:dyDescent="0.25">
      <c r="A6231">
        <f>ROW()</f>
        <v>6231</v>
      </c>
      <c r="B6231" t="s">
        <v>550</v>
      </c>
      <c r="C6231" t="s">
        <v>2</v>
      </c>
    </row>
    <row r="6232" spans="1:3" x14ac:dyDescent="0.25">
      <c r="A6232">
        <f>ROW()</f>
        <v>6232</v>
      </c>
      <c r="B6232" t="s">
        <v>2</v>
      </c>
      <c r="C6232" t="s">
        <v>2</v>
      </c>
    </row>
    <row r="6233" spans="1:3" x14ac:dyDescent="0.25">
      <c r="A6233">
        <f>ROW()</f>
        <v>6233</v>
      </c>
      <c r="B6233" t="s">
        <v>3656</v>
      </c>
      <c r="C6233" t="s">
        <v>2</v>
      </c>
    </row>
    <row r="6234" spans="1:3" x14ac:dyDescent="0.25">
      <c r="A6234">
        <f>ROW()</f>
        <v>6234</v>
      </c>
      <c r="B6234" t="s">
        <v>52</v>
      </c>
      <c r="C6234" t="s">
        <v>2</v>
      </c>
    </row>
    <row r="6235" spans="1:3" x14ac:dyDescent="0.25">
      <c r="A6235">
        <f>ROW()</f>
        <v>6235</v>
      </c>
      <c r="B6235" t="s">
        <v>1843</v>
      </c>
      <c r="C6235" t="s">
        <v>551</v>
      </c>
    </row>
    <row r="6236" spans="1:3" x14ac:dyDescent="0.25">
      <c r="A6236">
        <f>ROW()</f>
        <v>6236</v>
      </c>
      <c r="B6236" t="s">
        <v>1844</v>
      </c>
      <c r="C6236" t="s">
        <v>55</v>
      </c>
    </row>
    <row r="6237" spans="1:3" x14ac:dyDescent="0.25">
      <c r="A6237">
        <f>ROW()</f>
        <v>6237</v>
      </c>
      <c r="B6237" t="s">
        <v>1845</v>
      </c>
      <c r="C6237" t="s">
        <v>84</v>
      </c>
    </row>
    <row r="6238" spans="1:3" x14ac:dyDescent="0.25">
      <c r="A6238">
        <f>ROW()</f>
        <v>6238</v>
      </c>
      <c r="B6238" t="s">
        <v>1846</v>
      </c>
      <c r="C6238" t="s">
        <v>153</v>
      </c>
    </row>
    <row r="6239" spans="1:3" x14ac:dyDescent="0.25">
      <c r="A6239">
        <f>ROW()</f>
        <v>6239</v>
      </c>
      <c r="B6239" t="s">
        <v>1847</v>
      </c>
      <c r="C6239" t="s">
        <v>552</v>
      </c>
    </row>
    <row r="6240" spans="1:3" x14ac:dyDescent="0.25">
      <c r="A6240">
        <f>ROW()</f>
        <v>6240</v>
      </c>
      <c r="B6240" t="s">
        <v>1850</v>
      </c>
      <c r="C6240" t="s">
        <v>155</v>
      </c>
    </row>
    <row r="6241" spans="1:3" x14ac:dyDescent="0.25">
      <c r="A6241">
        <f>ROW()</f>
        <v>6241</v>
      </c>
      <c r="B6241" t="s">
        <v>1851</v>
      </c>
      <c r="C6241" t="s">
        <v>56</v>
      </c>
    </row>
    <row r="6242" spans="1:3" x14ac:dyDescent="0.25">
      <c r="A6242">
        <f>ROW()</f>
        <v>6242</v>
      </c>
      <c r="B6242" t="s">
        <v>1852</v>
      </c>
      <c r="C6242" t="s">
        <v>56</v>
      </c>
    </row>
    <row r="6243" spans="1:3" x14ac:dyDescent="0.25">
      <c r="A6243">
        <f>ROW()</f>
        <v>6243</v>
      </c>
      <c r="B6243" t="s">
        <v>1853</v>
      </c>
      <c r="C6243" t="s">
        <v>56</v>
      </c>
    </row>
    <row r="6244" spans="1:3" x14ac:dyDescent="0.25">
      <c r="A6244">
        <f>ROW()</f>
        <v>6244</v>
      </c>
      <c r="B6244" t="s">
        <v>1854</v>
      </c>
      <c r="C6244" t="s">
        <v>553</v>
      </c>
    </row>
    <row r="6245" spans="1:3" x14ac:dyDescent="0.25">
      <c r="A6245">
        <f>ROW()</f>
        <v>6245</v>
      </c>
      <c r="B6245" t="s">
        <v>1855</v>
      </c>
      <c r="C6245" t="s">
        <v>65</v>
      </c>
    </row>
    <row r="6246" spans="1:3" x14ac:dyDescent="0.25">
      <c r="A6246">
        <f>ROW()</f>
        <v>6246</v>
      </c>
      <c r="B6246" t="s">
        <v>1856</v>
      </c>
      <c r="C6246" t="s">
        <v>64</v>
      </c>
    </row>
    <row r="6247" spans="1:3" x14ac:dyDescent="0.25">
      <c r="A6247">
        <f>ROW()</f>
        <v>6247</v>
      </c>
      <c r="B6247" t="s">
        <v>1857</v>
      </c>
      <c r="C6247" t="s">
        <v>65</v>
      </c>
    </row>
    <row r="6248" spans="1:3" x14ac:dyDescent="0.25">
      <c r="A6248">
        <f>ROW()</f>
        <v>6248</v>
      </c>
      <c r="B6248" t="s">
        <v>1858</v>
      </c>
      <c r="C6248" t="s">
        <v>56</v>
      </c>
    </row>
    <row r="6249" spans="1:3" x14ac:dyDescent="0.25">
      <c r="A6249">
        <f>ROW()</f>
        <v>6249</v>
      </c>
      <c r="B6249" t="s">
        <v>1896</v>
      </c>
      <c r="C6249" t="s">
        <v>65</v>
      </c>
    </row>
    <row r="6250" spans="1:3" x14ac:dyDescent="0.25">
      <c r="A6250">
        <f>ROW()</f>
        <v>6250</v>
      </c>
      <c r="B6250" t="s">
        <v>1859</v>
      </c>
      <c r="C6250" t="s">
        <v>63</v>
      </c>
    </row>
    <row r="6251" spans="1:3" x14ac:dyDescent="0.25">
      <c r="A6251">
        <f>ROW()</f>
        <v>6251</v>
      </c>
      <c r="B6251" t="s">
        <v>1860</v>
      </c>
      <c r="C6251" t="s">
        <v>73</v>
      </c>
    </row>
    <row r="6252" spans="1:3" x14ac:dyDescent="0.25">
      <c r="A6252">
        <f>ROW()</f>
        <v>6252</v>
      </c>
      <c r="B6252" t="s">
        <v>1861</v>
      </c>
      <c r="C6252" t="s">
        <v>76</v>
      </c>
    </row>
    <row r="6253" spans="1:3" x14ac:dyDescent="0.25">
      <c r="A6253">
        <f>ROW()</f>
        <v>6253</v>
      </c>
      <c r="B6253" t="s">
        <v>1862</v>
      </c>
      <c r="C6253" t="s">
        <v>56</v>
      </c>
    </row>
    <row r="6254" spans="1:3" x14ac:dyDescent="0.25">
      <c r="A6254">
        <f>ROW()</f>
        <v>6254</v>
      </c>
      <c r="B6254" t="s">
        <v>1863</v>
      </c>
      <c r="C6254" t="s">
        <v>200</v>
      </c>
    </row>
    <row r="6255" spans="1:3" x14ac:dyDescent="0.25">
      <c r="A6255">
        <f>ROW()</f>
        <v>6255</v>
      </c>
      <c r="B6255" t="s">
        <v>1864</v>
      </c>
      <c r="C6255" t="s">
        <v>464</v>
      </c>
    </row>
    <row r="6256" spans="1:3" x14ac:dyDescent="0.25">
      <c r="A6256">
        <f>ROW()</f>
        <v>6256</v>
      </c>
      <c r="B6256" t="s">
        <v>1865</v>
      </c>
      <c r="C6256" t="s">
        <v>67</v>
      </c>
    </row>
    <row r="6257" spans="1:3" x14ac:dyDescent="0.25">
      <c r="A6257">
        <f>ROW()</f>
        <v>6257</v>
      </c>
      <c r="B6257" t="s">
        <v>1866</v>
      </c>
      <c r="C6257" t="s">
        <v>139</v>
      </c>
    </row>
    <row r="6258" spans="1:3" x14ac:dyDescent="0.25">
      <c r="A6258">
        <f>ROW()</f>
        <v>6258</v>
      </c>
      <c r="B6258" t="s">
        <v>1867</v>
      </c>
      <c r="C6258" t="s">
        <v>63</v>
      </c>
    </row>
    <row r="6259" spans="1:3" x14ac:dyDescent="0.25">
      <c r="A6259">
        <f>ROW()</f>
        <v>6259</v>
      </c>
      <c r="B6259" t="s">
        <v>1868</v>
      </c>
      <c r="C6259" t="s">
        <v>71</v>
      </c>
    </row>
    <row r="6260" spans="1:3" x14ac:dyDescent="0.25">
      <c r="A6260">
        <f>ROW()</f>
        <v>6260</v>
      </c>
      <c r="B6260" t="s">
        <v>1869</v>
      </c>
      <c r="C6260" t="s">
        <v>71</v>
      </c>
    </row>
    <row r="6261" spans="1:3" x14ac:dyDescent="0.25">
      <c r="A6261">
        <f>ROW()</f>
        <v>6261</v>
      </c>
      <c r="B6261" t="s">
        <v>1871</v>
      </c>
      <c r="C6261" t="s">
        <v>56</v>
      </c>
    </row>
    <row r="6262" spans="1:3" x14ac:dyDescent="0.25">
      <c r="A6262">
        <f>ROW()</f>
        <v>6262</v>
      </c>
      <c r="B6262" t="s">
        <v>1905</v>
      </c>
      <c r="C6262" t="s">
        <v>56</v>
      </c>
    </row>
    <row r="6263" spans="1:3" x14ac:dyDescent="0.25">
      <c r="A6263">
        <f>ROW()</f>
        <v>6263</v>
      </c>
      <c r="B6263" t="s">
        <v>1872</v>
      </c>
      <c r="C6263" t="s">
        <v>72</v>
      </c>
    </row>
    <row r="6264" spans="1:3" x14ac:dyDescent="0.25">
      <c r="A6264">
        <f>ROW()</f>
        <v>6264</v>
      </c>
      <c r="B6264" t="s">
        <v>1906</v>
      </c>
      <c r="C6264" t="s">
        <v>318</v>
      </c>
    </row>
    <row r="6265" spans="1:3" x14ac:dyDescent="0.25">
      <c r="A6265">
        <f>ROW()</f>
        <v>6265</v>
      </c>
      <c r="B6265" t="s">
        <v>1873</v>
      </c>
      <c r="C6265" t="s">
        <v>56</v>
      </c>
    </row>
    <row r="6266" spans="1:3" x14ac:dyDescent="0.25">
      <c r="A6266">
        <f>ROW()</f>
        <v>6266</v>
      </c>
      <c r="B6266" t="s">
        <v>1907</v>
      </c>
      <c r="C6266" t="s">
        <v>63</v>
      </c>
    </row>
    <row r="6267" spans="1:3" x14ac:dyDescent="0.25">
      <c r="A6267">
        <f>ROW()</f>
        <v>6267</v>
      </c>
      <c r="B6267" t="s">
        <v>1874</v>
      </c>
      <c r="C6267" t="s">
        <v>73</v>
      </c>
    </row>
    <row r="6268" spans="1:3" x14ac:dyDescent="0.25">
      <c r="A6268">
        <f>ROW()</f>
        <v>6268</v>
      </c>
      <c r="B6268" t="s">
        <v>1875</v>
      </c>
      <c r="C6268" t="s">
        <v>261</v>
      </c>
    </row>
    <row r="6269" spans="1:3" x14ac:dyDescent="0.25">
      <c r="A6269">
        <f>ROW()</f>
        <v>6269</v>
      </c>
      <c r="B6269" t="s">
        <v>1876</v>
      </c>
      <c r="C6269" t="s">
        <v>122</v>
      </c>
    </row>
    <row r="6270" spans="1:3" x14ac:dyDescent="0.25">
      <c r="A6270">
        <f>ROW()</f>
        <v>6270</v>
      </c>
      <c r="B6270" t="s">
        <v>1909</v>
      </c>
      <c r="C6270" t="s">
        <v>261</v>
      </c>
    </row>
    <row r="6271" spans="1:3" x14ac:dyDescent="0.25">
      <c r="A6271">
        <f>ROW()</f>
        <v>6271</v>
      </c>
      <c r="B6271" t="s">
        <v>1910</v>
      </c>
      <c r="C6271" t="s">
        <v>122</v>
      </c>
    </row>
    <row r="6272" spans="1:3" x14ac:dyDescent="0.25">
      <c r="A6272">
        <f>ROW()</f>
        <v>6272</v>
      </c>
      <c r="B6272" t="s">
        <v>1878</v>
      </c>
      <c r="C6272" t="s">
        <v>56</v>
      </c>
    </row>
    <row r="6273" spans="1:3" x14ac:dyDescent="0.25">
      <c r="A6273">
        <f>ROW()</f>
        <v>6273</v>
      </c>
      <c r="B6273" t="s">
        <v>1923</v>
      </c>
      <c r="C6273" t="s">
        <v>73</v>
      </c>
    </row>
    <row r="6274" spans="1:3" x14ac:dyDescent="0.25">
      <c r="A6274">
        <f>ROW()</f>
        <v>6274</v>
      </c>
      <c r="B6274" t="s">
        <v>1879</v>
      </c>
      <c r="C6274" t="s">
        <v>76</v>
      </c>
    </row>
    <row r="6275" spans="1:3" x14ac:dyDescent="0.25">
      <c r="A6275">
        <f>ROW()</f>
        <v>6275</v>
      </c>
      <c r="B6275" t="s">
        <v>1912</v>
      </c>
      <c r="C6275" t="s">
        <v>158</v>
      </c>
    </row>
    <row r="6276" spans="1:3" x14ac:dyDescent="0.25">
      <c r="A6276">
        <f>ROW()</f>
        <v>6276</v>
      </c>
      <c r="B6276" t="s">
        <v>1877</v>
      </c>
      <c r="C6276" t="s">
        <v>148</v>
      </c>
    </row>
    <row r="6277" spans="1:3" x14ac:dyDescent="0.25">
      <c r="A6277">
        <f>ROW()</f>
        <v>6277</v>
      </c>
      <c r="B6277" t="s">
        <v>1911</v>
      </c>
      <c r="C6277" t="s">
        <v>148</v>
      </c>
    </row>
    <row r="6278" spans="1:3" x14ac:dyDescent="0.25">
      <c r="A6278">
        <f>ROW()</f>
        <v>6278</v>
      </c>
      <c r="B6278" t="s">
        <v>1880</v>
      </c>
      <c r="C6278" t="s">
        <v>133</v>
      </c>
    </row>
    <row r="6279" spans="1:3" x14ac:dyDescent="0.25">
      <c r="A6279">
        <f>ROW()</f>
        <v>6279</v>
      </c>
      <c r="B6279" t="s">
        <v>1913</v>
      </c>
      <c r="C6279" t="s">
        <v>319</v>
      </c>
    </row>
    <row r="6280" spans="1:3" x14ac:dyDescent="0.25">
      <c r="A6280">
        <f>ROW()</f>
        <v>6280</v>
      </c>
      <c r="B6280" t="s">
        <v>1882</v>
      </c>
      <c r="C6280" t="s">
        <v>319</v>
      </c>
    </row>
    <row r="6281" spans="1:3" x14ac:dyDescent="0.25">
      <c r="A6281">
        <f>ROW()</f>
        <v>6281</v>
      </c>
      <c r="B6281" t="s">
        <v>1893</v>
      </c>
      <c r="C6281" t="s">
        <v>105</v>
      </c>
    </row>
    <row r="6282" spans="1:3" x14ac:dyDescent="0.25">
      <c r="A6282">
        <f>ROW()</f>
        <v>6282</v>
      </c>
      <c r="B6282" t="s">
        <v>1914</v>
      </c>
      <c r="C6282" t="s">
        <v>67</v>
      </c>
    </row>
    <row r="6283" spans="1:3" x14ac:dyDescent="0.25">
      <c r="A6283">
        <f>ROW()</f>
        <v>6283</v>
      </c>
      <c r="B6283" t="s">
        <v>1884</v>
      </c>
      <c r="C6283" t="s">
        <v>63</v>
      </c>
    </row>
    <row r="6284" spans="1:3" x14ac:dyDescent="0.25">
      <c r="A6284">
        <f>ROW()</f>
        <v>6284</v>
      </c>
      <c r="B6284" t="s">
        <v>1888</v>
      </c>
      <c r="C6284" t="s">
        <v>189</v>
      </c>
    </row>
    <row r="6285" spans="1:3" x14ac:dyDescent="0.25">
      <c r="A6285">
        <f>ROW()</f>
        <v>6285</v>
      </c>
      <c r="B6285" t="s">
        <v>1889</v>
      </c>
      <c r="C6285" t="s">
        <v>121</v>
      </c>
    </row>
    <row r="6286" spans="1:3" x14ac:dyDescent="0.25">
      <c r="A6286">
        <f>ROW()</f>
        <v>6286</v>
      </c>
      <c r="B6286" t="s">
        <v>1890</v>
      </c>
      <c r="C6286" t="s">
        <v>189</v>
      </c>
    </row>
    <row r="6287" spans="1:3" x14ac:dyDescent="0.25">
      <c r="A6287">
        <f>ROW()</f>
        <v>6287</v>
      </c>
      <c r="B6287" t="s">
        <v>1891</v>
      </c>
      <c r="C6287" t="s">
        <v>121</v>
      </c>
    </row>
    <row r="6288" spans="1:3" x14ac:dyDescent="0.25">
      <c r="A6288">
        <f>ROW()</f>
        <v>6288</v>
      </c>
      <c r="B6288" t="s">
        <v>1892</v>
      </c>
      <c r="C6288" t="s">
        <v>189</v>
      </c>
    </row>
    <row r="6289" spans="1:3" x14ac:dyDescent="0.25">
      <c r="A6289">
        <f>ROW()</f>
        <v>6289</v>
      </c>
      <c r="B6289" t="s">
        <v>1881</v>
      </c>
      <c r="C6289" t="s">
        <v>56</v>
      </c>
    </row>
    <row r="6290" spans="1:3" x14ac:dyDescent="0.25">
      <c r="A6290">
        <f>ROW()</f>
        <v>6290</v>
      </c>
      <c r="B6290" t="s">
        <v>1926</v>
      </c>
      <c r="C6290" t="s">
        <v>148</v>
      </c>
    </row>
    <row r="6291" spans="1:3" x14ac:dyDescent="0.25">
      <c r="A6291">
        <f>ROW()</f>
        <v>6291</v>
      </c>
      <c r="B6291" t="s">
        <v>1924</v>
      </c>
      <c r="C6291" t="s">
        <v>95</v>
      </c>
    </row>
    <row r="6292" spans="1:3" x14ac:dyDescent="0.25">
      <c r="A6292">
        <f>ROW()</f>
        <v>6292</v>
      </c>
      <c r="B6292" t="s">
        <v>1883</v>
      </c>
      <c r="C6292" t="s">
        <v>79</v>
      </c>
    </row>
    <row r="6293" spans="1:3" x14ac:dyDescent="0.25">
      <c r="A6293">
        <f>ROW()</f>
        <v>6293</v>
      </c>
      <c r="B6293" t="s">
        <v>1915</v>
      </c>
      <c r="C6293" t="s">
        <v>159</v>
      </c>
    </row>
    <row r="6294" spans="1:3" x14ac:dyDescent="0.25">
      <c r="A6294">
        <f>ROW()</f>
        <v>6294</v>
      </c>
      <c r="B6294" t="s">
        <v>1895</v>
      </c>
      <c r="C6294" t="s">
        <v>184</v>
      </c>
    </row>
    <row r="6295" spans="1:3" x14ac:dyDescent="0.25">
      <c r="A6295">
        <f>ROW()</f>
        <v>6295</v>
      </c>
      <c r="B6295" t="s">
        <v>1806</v>
      </c>
      <c r="C6295" t="s">
        <v>67</v>
      </c>
    </row>
    <row r="6296" spans="1:3" x14ac:dyDescent="0.25">
      <c r="A6296">
        <f>ROW()</f>
        <v>6296</v>
      </c>
      <c r="B6296" t="s">
        <v>2</v>
      </c>
      <c r="C6296" t="s">
        <v>2</v>
      </c>
    </row>
    <row r="6297" spans="1:3" x14ac:dyDescent="0.25">
      <c r="A6297">
        <f>ROW()</f>
        <v>6297</v>
      </c>
      <c r="B6297" t="s">
        <v>2</v>
      </c>
      <c r="C6297" t="s">
        <v>2</v>
      </c>
    </row>
    <row r="6298" spans="1:3" x14ac:dyDescent="0.25">
      <c r="A6298">
        <f>ROW()</f>
        <v>6298</v>
      </c>
      <c r="B6298" t="s">
        <v>3657</v>
      </c>
      <c r="C6298" t="s">
        <v>2</v>
      </c>
    </row>
    <row r="6299" spans="1:3" x14ac:dyDescent="0.25">
      <c r="A6299">
        <f>ROW()</f>
        <v>6299</v>
      </c>
      <c r="B6299" t="s">
        <v>52</v>
      </c>
      <c r="C6299" t="s">
        <v>2</v>
      </c>
    </row>
    <row r="6300" spans="1:3" x14ac:dyDescent="0.25">
      <c r="A6300">
        <f>ROW()</f>
        <v>6300</v>
      </c>
      <c r="B6300" t="s">
        <v>1843</v>
      </c>
      <c r="C6300" t="s">
        <v>3543</v>
      </c>
    </row>
    <row r="6301" spans="1:3" x14ac:dyDescent="0.25">
      <c r="A6301">
        <f>ROW()</f>
        <v>6301</v>
      </c>
      <c r="B6301" t="s">
        <v>1844</v>
      </c>
      <c r="C6301" t="s">
        <v>55</v>
      </c>
    </row>
    <row r="6302" spans="1:3" x14ac:dyDescent="0.25">
      <c r="A6302">
        <f>ROW()</f>
        <v>6302</v>
      </c>
      <c r="B6302" t="s">
        <v>1845</v>
      </c>
      <c r="C6302" t="s">
        <v>84</v>
      </c>
    </row>
    <row r="6303" spans="1:3" x14ac:dyDescent="0.25">
      <c r="A6303">
        <f>ROW()</f>
        <v>6303</v>
      </c>
      <c r="B6303" t="s">
        <v>1846</v>
      </c>
      <c r="C6303" t="s">
        <v>153</v>
      </c>
    </row>
    <row r="6304" spans="1:3" x14ac:dyDescent="0.25">
      <c r="A6304">
        <f>ROW()</f>
        <v>6304</v>
      </c>
      <c r="B6304" t="s">
        <v>1847</v>
      </c>
      <c r="C6304" t="s">
        <v>3544</v>
      </c>
    </row>
    <row r="6305" spans="1:3" x14ac:dyDescent="0.25">
      <c r="A6305">
        <f>ROW()</f>
        <v>6305</v>
      </c>
      <c r="B6305" t="s">
        <v>1850</v>
      </c>
      <c r="C6305" t="s">
        <v>155</v>
      </c>
    </row>
    <row r="6306" spans="1:3" x14ac:dyDescent="0.25">
      <c r="A6306">
        <f>ROW()</f>
        <v>6306</v>
      </c>
      <c r="B6306" t="s">
        <v>1851</v>
      </c>
      <c r="C6306" t="s">
        <v>56</v>
      </c>
    </row>
    <row r="6307" spans="1:3" x14ac:dyDescent="0.25">
      <c r="A6307">
        <f>ROW()</f>
        <v>6307</v>
      </c>
      <c r="B6307" t="s">
        <v>1852</v>
      </c>
      <c r="C6307" t="s">
        <v>56</v>
      </c>
    </row>
    <row r="6308" spans="1:3" x14ac:dyDescent="0.25">
      <c r="A6308">
        <f>ROW()</f>
        <v>6308</v>
      </c>
      <c r="B6308" t="s">
        <v>1853</v>
      </c>
      <c r="C6308" t="s">
        <v>56</v>
      </c>
    </row>
    <row r="6309" spans="1:3" x14ac:dyDescent="0.25">
      <c r="A6309">
        <f>ROW()</f>
        <v>6309</v>
      </c>
      <c r="B6309" t="s">
        <v>1854</v>
      </c>
      <c r="C6309" t="s">
        <v>3545</v>
      </c>
    </row>
    <row r="6310" spans="1:3" x14ac:dyDescent="0.25">
      <c r="A6310">
        <f>ROW()</f>
        <v>6310</v>
      </c>
      <c r="B6310" t="s">
        <v>1856</v>
      </c>
      <c r="C6310" t="s">
        <v>64</v>
      </c>
    </row>
    <row r="6311" spans="1:3" x14ac:dyDescent="0.25">
      <c r="A6311">
        <f>ROW()</f>
        <v>6311</v>
      </c>
      <c r="B6311" t="s">
        <v>1857</v>
      </c>
      <c r="C6311" t="s">
        <v>65</v>
      </c>
    </row>
    <row r="6312" spans="1:3" x14ac:dyDescent="0.25">
      <c r="A6312">
        <f>ROW()</f>
        <v>6312</v>
      </c>
      <c r="B6312" t="s">
        <v>1858</v>
      </c>
      <c r="C6312" t="s">
        <v>56</v>
      </c>
    </row>
    <row r="6313" spans="1:3" x14ac:dyDescent="0.25">
      <c r="A6313">
        <f>ROW()</f>
        <v>6313</v>
      </c>
      <c r="B6313" t="s">
        <v>1896</v>
      </c>
      <c r="C6313" t="s">
        <v>65</v>
      </c>
    </row>
    <row r="6314" spans="1:3" x14ac:dyDescent="0.25">
      <c r="A6314">
        <f>ROW()</f>
        <v>6314</v>
      </c>
      <c r="B6314" t="s">
        <v>1859</v>
      </c>
      <c r="C6314" t="s">
        <v>63</v>
      </c>
    </row>
    <row r="6315" spans="1:3" x14ac:dyDescent="0.25">
      <c r="A6315">
        <f>ROW()</f>
        <v>6315</v>
      </c>
      <c r="B6315" t="s">
        <v>1860</v>
      </c>
      <c r="C6315" t="s">
        <v>73</v>
      </c>
    </row>
    <row r="6316" spans="1:3" x14ac:dyDescent="0.25">
      <c r="A6316">
        <f>ROW()</f>
        <v>6316</v>
      </c>
      <c r="B6316" t="s">
        <v>1861</v>
      </c>
      <c r="C6316" t="s">
        <v>108</v>
      </c>
    </row>
    <row r="6317" spans="1:3" x14ac:dyDescent="0.25">
      <c r="A6317">
        <f>ROW()</f>
        <v>6317</v>
      </c>
      <c r="B6317" t="s">
        <v>1862</v>
      </c>
      <c r="C6317" t="s">
        <v>56</v>
      </c>
    </row>
    <row r="6318" spans="1:3" x14ac:dyDescent="0.25">
      <c r="A6318">
        <f>ROW()</f>
        <v>6318</v>
      </c>
      <c r="B6318" t="s">
        <v>1863</v>
      </c>
      <c r="C6318" t="s">
        <v>200</v>
      </c>
    </row>
    <row r="6319" spans="1:3" x14ac:dyDescent="0.25">
      <c r="A6319">
        <f>ROW()</f>
        <v>6319</v>
      </c>
      <c r="B6319" t="s">
        <v>1864</v>
      </c>
      <c r="C6319" t="s">
        <v>464</v>
      </c>
    </row>
    <row r="6320" spans="1:3" x14ac:dyDescent="0.25">
      <c r="A6320">
        <f>ROW()</f>
        <v>6320</v>
      </c>
      <c r="B6320" t="s">
        <v>1865</v>
      </c>
      <c r="C6320" t="s">
        <v>67</v>
      </c>
    </row>
    <row r="6321" spans="1:3" x14ac:dyDescent="0.25">
      <c r="A6321">
        <f>ROW()</f>
        <v>6321</v>
      </c>
      <c r="B6321" t="s">
        <v>1866</v>
      </c>
      <c r="C6321" t="s">
        <v>139</v>
      </c>
    </row>
    <row r="6322" spans="1:3" x14ac:dyDescent="0.25">
      <c r="A6322">
        <f>ROW()</f>
        <v>6322</v>
      </c>
      <c r="B6322" t="s">
        <v>1867</v>
      </c>
      <c r="C6322" t="s">
        <v>63</v>
      </c>
    </row>
    <row r="6323" spans="1:3" x14ac:dyDescent="0.25">
      <c r="A6323">
        <f>ROW()</f>
        <v>6323</v>
      </c>
      <c r="B6323" t="s">
        <v>1868</v>
      </c>
      <c r="C6323" t="s">
        <v>71</v>
      </c>
    </row>
    <row r="6324" spans="1:3" x14ac:dyDescent="0.25">
      <c r="A6324">
        <f>ROW()</f>
        <v>6324</v>
      </c>
      <c r="B6324" t="s">
        <v>1869</v>
      </c>
      <c r="C6324" t="s">
        <v>71</v>
      </c>
    </row>
    <row r="6325" spans="1:3" x14ac:dyDescent="0.25">
      <c r="A6325">
        <f>ROW()</f>
        <v>6325</v>
      </c>
      <c r="B6325" t="s">
        <v>1871</v>
      </c>
      <c r="C6325" t="s">
        <v>56</v>
      </c>
    </row>
    <row r="6326" spans="1:3" x14ac:dyDescent="0.25">
      <c r="A6326">
        <f>ROW()</f>
        <v>6326</v>
      </c>
      <c r="B6326" t="s">
        <v>1905</v>
      </c>
      <c r="C6326" t="s">
        <v>56</v>
      </c>
    </row>
    <row r="6327" spans="1:3" x14ac:dyDescent="0.25">
      <c r="A6327">
        <f>ROW()</f>
        <v>6327</v>
      </c>
      <c r="B6327" t="s">
        <v>1872</v>
      </c>
      <c r="C6327" t="s">
        <v>72</v>
      </c>
    </row>
    <row r="6328" spans="1:3" x14ac:dyDescent="0.25">
      <c r="A6328">
        <f>ROW()</f>
        <v>6328</v>
      </c>
      <c r="B6328" t="s">
        <v>1906</v>
      </c>
      <c r="C6328" t="s">
        <v>318</v>
      </c>
    </row>
    <row r="6329" spans="1:3" x14ac:dyDescent="0.25">
      <c r="A6329">
        <f>ROW()</f>
        <v>6329</v>
      </c>
      <c r="B6329" t="s">
        <v>1873</v>
      </c>
      <c r="C6329" t="s">
        <v>56</v>
      </c>
    </row>
    <row r="6330" spans="1:3" x14ac:dyDescent="0.25">
      <c r="A6330">
        <f>ROW()</f>
        <v>6330</v>
      </c>
      <c r="B6330" t="s">
        <v>1907</v>
      </c>
      <c r="C6330" t="s">
        <v>63</v>
      </c>
    </row>
    <row r="6331" spans="1:3" x14ac:dyDescent="0.25">
      <c r="A6331">
        <f>ROW()</f>
        <v>6331</v>
      </c>
      <c r="B6331" t="s">
        <v>1874</v>
      </c>
      <c r="C6331" t="s">
        <v>73</v>
      </c>
    </row>
    <row r="6332" spans="1:3" x14ac:dyDescent="0.25">
      <c r="A6332">
        <f>ROW()</f>
        <v>6332</v>
      </c>
      <c r="B6332" t="s">
        <v>1875</v>
      </c>
      <c r="C6332" t="s">
        <v>261</v>
      </c>
    </row>
    <row r="6333" spans="1:3" x14ac:dyDescent="0.25">
      <c r="A6333">
        <f>ROW()</f>
        <v>6333</v>
      </c>
      <c r="B6333" t="s">
        <v>1876</v>
      </c>
      <c r="C6333" t="s">
        <v>122</v>
      </c>
    </row>
    <row r="6334" spans="1:3" x14ac:dyDescent="0.25">
      <c r="A6334">
        <f>ROW()</f>
        <v>6334</v>
      </c>
      <c r="B6334" t="s">
        <v>1909</v>
      </c>
      <c r="C6334" t="s">
        <v>261</v>
      </c>
    </row>
    <row r="6335" spans="1:3" x14ac:dyDescent="0.25">
      <c r="A6335">
        <f>ROW()</f>
        <v>6335</v>
      </c>
      <c r="B6335" t="s">
        <v>1910</v>
      </c>
      <c r="C6335" t="s">
        <v>122</v>
      </c>
    </row>
    <row r="6336" spans="1:3" x14ac:dyDescent="0.25">
      <c r="A6336">
        <f>ROW()</f>
        <v>6336</v>
      </c>
      <c r="B6336" t="s">
        <v>1878</v>
      </c>
      <c r="C6336" t="s">
        <v>56</v>
      </c>
    </row>
    <row r="6337" spans="1:3" x14ac:dyDescent="0.25">
      <c r="A6337">
        <f>ROW()</f>
        <v>6337</v>
      </c>
      <c r="B6337" t="s">
        <v>1923</v>
      </c>
      <c r="C6337" t="s">
        <v>67</v>
      </c>
    </row>
    <row r="6338" spans="1:3" x14ac:dyDescent="0.25">
      <c r="A6338">
        <f>ROW()</f>
        <v>6338</v>
      </c>
      <c r="B6338" t="s">
        <v>1879</v>
      </c>
      <c r="C6338" t="s">
        <v>76</v>
      </c>
    </row>
    <row r="6339" spans="1:3" x14ac:dyDescent="0.25">
      <c r="A6339">
        <f>ROW()</f>
        <v>6339</v>
      </c>
      <c r="B6339" t="s">
        <v>1912</v>
      </c>
      <c r="C6339" t="s">
        <v>124</v>
      </c>
    </row>
    <row r="6340" spans="1:3" x14ac:dyDescent="0.25">
      <c r="A6340">
        <f>ROW()</f>
        <v>6340</v>
      </c>
      <c r="B6340" t="s">
        <v>1877</v>
      </c>
      <c r="C6340" t="s">
        <v>148</v>
      </c>
    </row>
    <row r="6341" spans="1:3" x14ac:dyDescent="0.25">
      <c r="A6341">
        <f>ROW()</f>
        <v>6341</v>
      </c>
      <c r="B6341" t="s">
        <v>1911</v>
      </c>
      <c r="C6341" t="s">
        <v>148</v>
      </c>
    </row>
    <row r="6342" spans="1:3" x14ac:dyDescent="0.25">
      <c r="A6342">
        <f>ROW()</f>
        <v>6342</v>
      </c>
      <c r="B6342" t="s">
        <v>1880</v>
      </c>
      <c r="C6342" t="s">
        <v>133</v>
      </c>
    </row>
    <row r="6343" spans="1:3" x14ac:dyDescent="0.25">
      <c r="A6343">
        <f>ROW()</f>
        <v>6343</v>
      </c>
      <c r="B6343" t="s">
        <v>1913</v>
      </c>
      <c r="C6343" t="s">
        <v>319</v>
      </c>
    </row>
    <row r="6344" spans="1:3" x14ac:dyDescent="0.25">
      <c r="A6344">
        <f>ROW()</f>
        <v>6344</v>
      </c>
      <c r="B6344" t="s">
        <v>1882</v>
      </c>
      <c r="C6344" t="s">
        <v>319</v>
      </c>
    </row>
    <row r="6345" spans="1:3" x14ac:dyDescent="0.25">
      <c r="A6345">
        <f>ROW()</f>
        <v>6345</v>
      </c>
      <c r="B6345" t="s">
        <v>1893</v>
      </c>
      <c r="C6345" t="s">
        <v>105</v>
      </c>
    </row>
    <row r="6346" spans="1:3" x14ac:dyDescent="0.25">
      <c r="A6346">
        <f>ROW()</f>
        <v>6346</v>
      </c>
      <c r="B6346" t="s">
        <v>1914</v>
      </c>
      <c r="C6346" t="s">
        <v>67</v>
      </c>
    </row>
    <row r="6347" spans="1:3" x14ac:dyDescent="0.25">
      <c r="A6347">
        <f>ROW()</f>
        <v>6347</v>
      </c>
      <c r="B6347" t="s">
        <v>1884</v>
      </c>
      <c r="C6347" t="s">
        <v>63</v>
      </c>
    </row>
    <row r="6348" spans="1:3" x14ac:dyDescent="0.25">
      <c r="A6348">
        <f>ROW()</f>
        <v>6348</v>
      </c>
      <c r="B6348" t="s">
        <v>1885</v>
      </c>
      <c r="C6348" t="s">
        <v>80</v>
      </c>
    </row>
    <row r="6349" spans="1:3" x14ac:dyDescent="0.25">
      <c r="A6349">
        <f>ROW()</f>
        <v>6349</v>
      </c>
      <c r="B6349" t="s">
        <v>1888</v>
      </c>
      <c r="C6349" t="s">
        <v>83</v>
      </c>
    </row>
    <row r="6350" spans="1:3" x14ac:dyDescent="0.25">
      <c r="A6350">
        <f>ROW()</f>
        <v>6350</v>
      </c>
      <c r="B6350" t="s">
        <v>1889</v>
      </c>
      <c r="C6350" t="s">
        <v>121</v>
      </c>
    </row>
    <row r="6351" spans="1:3" x14ac:dyDescent="0.25">
      <c r="A6351">
        <f>ROW()</f>
        <v>6351</v>
      </c>
      <c r="B6351" t="s">
        <v>1890</v>
      </c>
      <c r="C6351" t="s">
        <v>74</v>
      </c>
    </row>
    <row r="6352" spans="1:3" x14ac:dyDescent="0.25">
      <c r="A6352">
        <f>ROW()</f>
        <v>6352</v>
      </c>
      <c r="B6352" t="s">
        <v>1891</v>
      </c>
      <c r="C6352" t="s">
        <v>121</v>
      </c>
    </row>
    <row r="6353" spans="1:3" x14ac:dyDescent="0.25">
      <c r="A6353">
        <f>ROW()</f>
        <v>6353</v>
      </c>
      <c r="B6353" t="s">
        <v>1892</v>
      </c>
      <c r="C6353" t="s">
        <v>132</v>
      </c>
    </row>
    <row r="6354" spans="1:3" x14ac:dyDescent="0.25">
      <c r="A6354">
        <f>ROW()</f>
        <v>6354</v>
      </c>
      <c r="B6354" t="s">
        <v>1881</v>
      </c>
      <c r="C6354" t="s">
        <v>56</v>
      </c>
    </row>
    <row r="6355" spans="1:3" x14ac:dyDescent="0.25">
      <c r="A6355">
        <f>ROW()</f>
        <v>6355</v>
      </c>
      <c r="B6355" t="s">
        <v>1926</v>
      </c>
      <c r="C6355" t="s">
        <v>148</v>
      </c>
    </row>
    <row r="6356" spans="1:3" x14ac:dyDescent="0.25">
      <c r="A6356">
        <f>ROW()</f>
        <v>6356</v>
      </c>
      <c r="B6356" t="s">
        <v>1924</v>
      </c>
      <c r="C6356" t="s">
        <v>139</v>
      </c>
    </row>
    <row r="6357" spans="1:3" x14ac:dyDescent="0.25">
      <c r="A6357">
        <f>ROW()</f>
        <v>6357</v>
      </c>
      <c r="B6357" t="s">
        <v>1883</v>
      </c>
      <c r="C6357" t="s">
        <v>79</v>
      </c>
    </row>
    <row r="6358" spans="1:3" x14ac:dyDescent="0.25">
      <c r="A6358">
        <f>ROW()</f>
        <v>6358</v>
      </c>
      <c r="B6358" t="s">
        <v>1915</v>
      </c>
      <c r="C6358" t="s">
        <v>111</v>
      </c>
    </row>
    <row r="6359" spans="1:3" x14ac:dyDescent="0.25">
      <c r="A6359">
        <f>ROW()</f>
        <v>6359</v>
      </c>
      <c r="B6359" t="s">
        <v>1895</v>
      </c>
      <c r="C6359" t="s">
        <v>184</v>
      </c>
    </row>
    <row r="6360" spans="1:3" x14ac:dyDescent="0.25">
      <c r="A6360">
        <f>ROW()</f>
        <v>6360</v>
      </c>
      <c r="B6360" t="s">
        <v>1806</v>
      </c>
      <c r="C6360" t="s">
        <v>67</v>
      </c>
    </row>
    <row r="6361" spans="1:3" x14ac:dyDescent="0.25">
      <c r="A6361">
        <f>ROW()</f>
        <v>6361</v>
      </c>
      <c r="B6361" t="s">
        <v>2</v>
      </c>
      <c r="C6361" t="s">
        <v>2</v>
      </c>
    </row>
    <row r="6362" spans="1:3" x14ac:dyDescent="0.25">
      <c r="A6362">
        <f>ROW()</f>
        <v>6362</v>
      </c>
      <c r="B6362" t="s">
        <v>2</v>
      </c>
      <c r="C6362" t="s">
        <v>2</v>
      </c>
    </row>
    <row r="6363" spans="1:3" x14ac:dyDescent="0.25">
      <c r="A6363">
        <f>ROW()</f>
        <v>6363</v>
      </c>
      <c r="B6363" t="s">
        <v>554</v>
      </c>
      <c r="C6363" t="s">
        <v>2</v>
      </c>
    </row>
    <row r="6364" spans="1:3" x14ac:dyDescent="0.25">
      <c r="A6364">
        <f>ROW()</f>
        <v>6364</v>
      </c>
      <c r="B6364" t="s">
        <v>2</v>
      </c>
      <c r="C6364" t="s">
        <v>2</v>
      </c>
    </row>
    <row r="6365" spans="1:3" x14ac:dyDescent="0.25">
      <c r="A6365">
        <f>ROW()</f>
        <v>6365</v>
      </c>
      <c r="B6365" t="s">
        <v>3658</v>
      </c>
      <c r="C6365" t="s">
        <v>2</v>
      </c>
    </row>
    <row r="6366" spans="1:3" x14ac:dyDescent="0.25">
      <c r="A6366">
        <f>ROW()</f>
        <v>6366</v>
      </c>
      <c r="B6366" t="s">
        <v>52</v>
      </c>
      <c r="C6366" t="s">
        <v>2</v>
      </c>
    </row>
    <row r="6367" spans="1:3" x14ac:dyDescent="0.25">
      <c r="A6367">
        <f>ROW()</f>
        <v>6367</v>
      </c>
      <c r="B6367" t="s">
        <v>1843</v>
      </c>
      <c r="C6367" t="s">
        <v>555</v>
      </c>
    </row>
    <row r="6368" spans="1:3" x14ac:dyDescent="0.25">
      <c r="A6368">
        <f>ROW()</f>
        <v>6368</v>
      </c>
      <c r="B6368" t="s">
        <v>1844</v>
      </c>
      <c r="C6368" t="s">
        <v>55</v>
      </c>
    </row>
    <row r="6369" spans="1:3" x14ac:dyDescent="0.25">
      <c r="A6369">
        <f>ROW()</f>
        <v>6369</v>
      </c>
      <c r="B6369" t="s">
        <v>1845</v>
      </c>
      <c r="C6369" t="s">
        <v>67</v>
      </c>
    </row>
    <row r="6370" spans="1:3" x14ac:dyDescent="0.25">
      <c r="A6370">
        <f>ROW()</f>
        <v>6370</v>
      </c>
      <c r="B6370" t="s">
        <v>1846</v>
      </c>
      <c r="C6370" t="s">
        <v>118</v>
      </c>
    </row>
    <row r="6371" spans="1:3" x14ac:dyDescent="0.25">
      <c r="A6371">
        <f>ROW()</f>
        <v>6371</v>
      </c>
      <c r="B6371" t="s">
        <v>1847</v>
      </c>
      <c r="C6371" t="s">
        <v>556</v>
      </c>
    </row>
    <row r="6372" spans="1:3" x14ac:dyDescent="0.25">
      <c r="A6372">
        <f>ROW()</f>
        <v>6372</v>
      </c>
      <c r="B6372" t="s">
        <v>1850</v>
      </c>
      <c r="C6372" t="s">
        <v>102</v>
      </c>
    </row>
    <row r="6373" spans="1:3" x14ac:dyDescent="0.25">
      <c r="A6373">
        <f>ROW()</f>
        <v>6373</v>
      </c>
      <c r="B6373" t="s">
        <v>1851</v>
      </c>
      <c r="C6373" t="s">
        <v>56</v>
      </c>
    </row>
    <row r="6374" spans="1:3" x14ac:dyDescent="0.25">
      <c r="A6374">
        <f>ROW()</f>
        <v>6374</v>
      </c>
      <c r="B6374" t="s">
        <v>1852</v>
      </c>
      <c r="C6374" t="s">
        <v>56</v>
      </c>
    </row>
    <row r="6375" spans="1:3" x14ac:dyDescent="0.25">
      <c r="A6375">
        <f>ROW()</f>
        <v>6375</v>
      </c>
      <c r="B6375" t="s">
        <v>1853</v>
      </c>
      <c r="C6375" t="s">
        <v>56</v>
      </c>
    </row>
    <row r="6376" spans="1:3" x14ac:dyDescent="0.25">
      <c r="A6376">
        <f>ROW()</f>
        <v>6376</v>
      </c>
      <c r="B6376" t="s">
        <v>1854</v>
      </c>
      <c r="C6376" t="s">
        <v>557</v>
      </c>
    </row>
    <row r="6377" spans="1:3" x14ac:dyDescent="0.25">
      <c r="A6377">
        <f>ROW()</f>
        <v>6377</v>
      </c>
      <c r="B6377" t="s">
        <v>1856</v>
      </c>
      <c r="C6377" t="s">
        <v>64</v>
      </c>
    </row>
    <row r="6378" spans="1:3" x14ac:dyDescent="0.25">
      <c r="A6378">
        <f>ROW()</f>
        <v>6378</v>
      </c>
      <c r="B6378" t="s">
        <v>1857</v>
      </c>
      <c r="C6378" t="s">
        <v>65</v>
      </c>
    </row>
    <row r="6379" spans="1:3" x14ac:dyDescent="0.25">
      <c r="A6379">
        <f>ROW()</f>
        <v>6379</v>
      </c>
      <c r="B6379" t="s">
        <v>1858</v>
      </c>
      <c r="C6379" t="s">
        <v>56</v>
      </c>
    </row>
    <row r="6380" spans="1:3" x14ac:dyDescent="0.25">
      <c r="A6380">
        <f>ROW()</f>
        <v>6380</v>
      </c>
      <c r="B6380" t="s">
        <v>1896</v>
      </c>
      <c r="C6380" t="s">
        <v>65</v>
      </c>
    </row>
    <row r="6381" spans="1:3" x14ac:dyDescent="0.25">
      <c r="A6381">
        <f>ROW()</f>
        <v>6381</v>
      </c>
      <c r="B6381" t="s">
        <v>1859</v>
      </c>
      <c r="C6381" t="s">
        <v>63</v>
      </c>
    </row>
    <row r="6382" spans="1:3" x14ac:dyDescent="0.25">
      <c r="A6382">
        <f>ROW()</f>
        <v>6382</v>
      </c>
      <c r="B6382" t="s">
        <v>1860</v>
      </c>
      <c r="C6382" t="s">
        <v>139</v>
      </c>
    </row>
    <row r="6383" spans="1:3" x14ac:dyDescent="0.25">
      <c r="A6383">
        <f>ROW()</f>
        <v>6383</v>
      </c>
      <c r="B6383" t="s">
        <v>1861</v>
      </c>
      <c r="C6383" t="s">
        <v>56</v>
      </c>
    </row>
    <row r="6384" spans="1:3" x14ac:dyDescent="0.25">
      <c r="A6384">
        <f>ROW()</f>
        <v>6384</v>
      </c>
      <c r="B6384" t="s">
        <v>1862</v>
      </c>
      <c r="C6384" t="s">
        <v>56</v>
      </c>
    </row>
    <row r="6385" spans="1:3" x14ac:dyDescent="0.25">
      <c r="A6385">
        <f>ROW()</f>
        <v>6385</v>
      </c>
      <c r="B6385" t="s">
        <v>1863</v>
      </c>
      <c r="C6385" t="s">
        <v>217</v>
      </c>
    </row>
    <row r="6386" spans="1:3" x14ac:dyDescent="0.25">
      <c r="A6386">
        <f>ROW()</f>
        <v>6386</v>
      </c>
      <c r="B6386" t="s">
        <v>1864</v>
      </c>
      <c r="C6386" t="s">
        <v>558</v>
      </c>
    </row>
    <row r="6387" spans="1:3" x14ac:dyDescent="0.25">
      <c r="A6387">
        <f>ROW()</f>
        <v>6387</v>
      </c>
      <c r="B6387" t="s">
        <v>1865</v>
      </c>
      <c r="C6387" t="s">
        <v>84</v>
      </c>
    </row>
    <row r="6388" spans="1:3" x14ac:dyDescent="0.25">
      <c r="A6388">
        <f>ROW()</f>
        <v>6388</v>
      </c>
      <c r="B6388" t="s">
        <v>1866</v>
      </c>
      <c r="C6388" t="s">
        <v>70</v>
      </c>
    </row>
    <row r="6389" spans="1:3" x14ac:dyDescent="0.25">
      <c r="A6389">
        <f>ROW()</f>
        <v>6389</v>
      </c>
      <c r="B6389" t="s">
        <v>1867</v>
      </c>
      <c r="C6389" t="s">
        <v>63</v>
      </c>
    </row>
    <row r="6390" spans="1:3" x14ac:dyDescent="0.25">
      <c r="A6390">
        <f>ROW()</f>
        <v>6390</v>
      </c>
      <c r="B6390" t="s">
        <v>1868</v>
      </c>
      <c r="C6390" t="s">
        <v>157</v>
      </c>
    </row>
    <row r="6391" spans="1:3" x14ac:dyDescent="0.25">
      <c r="A6391">
        <f>ROW()</f>
        <v>6391</v>
      </c>
      <c r="B6391" t="s">
        <v>1869</v>
      </c>
      <c r="C6391" t="s">
        <v>71</v>
      </c>
    </row>
    <row r="6392" spans="1:3" x14ac:dyDescent="0.25">
      <c r="A6392">
        <f>ROW()</f>
        <v>6392</v>
      </c>
      <c r="B6392" t="s">
        <v>1870</v>
      </c>
      <c r="C6392" t="s">
        <v>71</v>
      </c>
    </row>
    <row r="6393" spans="1:3" x14ac:dyDescent="0.25">
      <c r="A6393">
        <f>ROW()</f>
        <v>6393</v>
      </c>
      <c r="B6393" t="s">
        <v>1871</v>
      </c>
      <c r="C6393" t="s">
        <v>56</v>
      </c>
    </row>
    <row r="6394" spans="1:3" x14ac:dyDescent="0.25">
      <c r="A6394">
        <f>ROW()</f>
        <v>6394</v>
      </c>
      <c r="B6394" t="s">
        <v>1872</v>
      </c>
      <c r="C6394" t="s">
        <v>72</v>
      </c>
    </row>
    <row r="6395" spans="1:3" x14ac:dyDescent="0.25">
      <c r="A6395">
        <f>ROW()</f>
        <v>6395</v>
      </c>
      <c r="B6395" t="s">
        <v>1873</v>
      </c>
      <c r="C6395" t="s">
        <v>56</v>
      </c>
    </row>
    <row r="6396" spans="1:3" x14ac:dyDescent="0.25">
      <c r="A6396">
        <f>ROW()</f>
        <v>6396</v>
      </c>
      <c r="B6396" t="s">
        <v>1874</v>
      </c>
      <c r="C6396" t="s">
        <v>73</v>
      </c>
    </row>
    <row r="6397" spans="1:3" x14ac:dyDescent="0.25">
      <c r="A6397">
        <f>ROW()</f>
        <v>6397</v>
      </c>
      <c r="B6397" t="s">
        <v>1875</v>
      </c>
      <c r="C6397" t="s">
        <v>260</v>
      </c>
    </row>
    <row r="6398" spans="1:3" x14ac:dyDescent="0.25">
      <c r="A6398">
        <f>ROW()</f>
        <v>6398</v>
      </c>
      <c r="B6398" t="s">
        <v>1876</v>
      </c>
      <c r="C6398" t="s">
        <v>107</v>
      </c>
    </row>
    <row r="6399" spans="1:3" x14ac:dyDescent="0.25">
      <c r="A6399">
        <f>ROW()</f>
        <v>6399</v>
      </c>
      <c r="B6399" t="s">
        <v>1877</v>
      </c>
      <c r="C6399" t="s">
        <v>106</v>
      </c>
    </row>
    <row r="6400" spans="1:3" x14ac:dyDescent="0.25">
      <c r="A6400">
        <f>ROW()</f>
        <v>6400</v>
      </c>
      <c r="B6400" t="s">
        <v>1878</v>
      </c>
      <c r="C6400" t="s">
        <v>56</v>
      </c>
    </row>
    <row r="6401" spans="1:3" x14ac:dyDescent="0.25">
      <c r="A6401">
        <f>ROW()</f>
        <v>6401</v>
      </c>
      <c r="B6401" t="s">
        <v>1879</v>
      </c>
      <c r="C6401" t="s">
        <v>107</v>
      </c>
    </row>
    <row r="6402" spans="1:3" x14ac:dyDescent="0.25">
      <c r="A6402">
        <f>ROW()</f>
        <v>6402</v>
      </c>
      <c r="B6402" t="s">
        <v>1880</v>
      </c>
      <c r="C6402" t="s">
        <v>133</v>
      </c>
    </row>
    <row r="6403" spans="1:3" x14ac:dyDescent="0.25">
      <c r="A6403">
        <f>ROW()</f>
        <v>6403</v>
      </c>
      <c r="B6403" t="s">
        <v>1882</v>
      </c>
      <c r="C6403" t="s">
        <v>261</v>
      </c>
    </row>
    <row r="6404" spans="1:3" x14ac:dyDescent="0.25">
      <c r="A6404">
        <f>ROW()</f>
        <v>6404</v>
      </c>
      <c r="B6404" t="s">
        <v>1893</v>
      </c>
      <c r="C6404" t="s">
        <v>512</v>
      </c>
    </row>
    <row r="6405" spans="1:3" x14ac:dyDescent="0.25">
      <c r="A6405">
        <f>ROW()</f>
        <v>6405</v>
      </c>
      <c r="B6405" t="s">
        <v>1881</v>
      </c>
      <c r="C6405" t="s">
        <v>56</v>
      </c>
    </row>
    <row r="6406" spans="1:3" x14ac:dyDescent="0.25">
      <c r="A6406">
        <f>ROW()</f>
        <v>6406</v>
      </c>
      <c r="B6406" t="s">
        <v>1884</v>
      </c>
      <c r="C6406" t="s">
        <v>66</v>
      </c>
    </row>
    <row r="6407" spans="1:3" x14ac:dyDescent="0.25">
      <c r="A6407">
        <f>ROW()</f>
        <v>6407</v>
      </c>
      <c r="B6407" t="s">
        <v>1885</v>
      </c>
      <c r="C6407" t="s">
        <v>138</v>
      </c>
    </row>
    <row r="6408" spans="1:3" x14ac:dyDescent="0.25">
      <c r="A6408">
        <f>ROW()</f>
        <v>6408</v>
      </c>
      <c r="B6408" t="s">
        <v>1888</v>
      </c>
      <c r="C6408" t="s">
        <v>56</v>
      </c>
    </row>
    <row r="6409" spans="1:3" x14ac:dyDescent="0.25">
      <c r="A6409">
        <f>ROW()</f>
        <v>6409</v>
      </c>
      <c r="B6409" t="s">
        <v>1889</v>
      </c>
      <c r="C6409" t="s">
        <v>70</v>
      </c>
    </row>
    <row r="6410" spans="1:3" x14ac:dyDescent="0.25">
      <c r="A6410">
        <f>ROW()</f>
        <v>6410</v>
      </c>
      <c r="B6410" t="s">
        <v>1890</v>
      </c>
      <c r="C6410" t="s">
        <v>84</v>
      </c>
    </row>
    <row r="6411" spans="1:3" x14ac:dyDescent="0.25">
      <c r="A6411">
        <f>ROW()</f>
        <v>6411</v>
      </c>
      <c r="B6411" t="s">
        <v>1891</v>
      </c>
      <c r="C6411" t="s">
        <v>74</v>
      </c>
    </row>
    <row r="6412" spans="1:3" x14ac:dyDescent="0.25">
      <c r="A6412">
        <f>ROW()</f>
        <v>6412</v>
      </c>
      <c r="B6412" t="s">
        <v>1892</v>
      </c>
      <c r="C6412" t="s">
        <v>73</v>
      </c>
    </row>
    <row r="6413" spans="1:3" x14ac:dyDescent="0.25">
      <c r="A6413">
        <f>ROW()</f>
        <v>6413</v>
      </c>
      <c r="B6413" t="s">
        <v>1883</v>
      </c>
      <c r="C6413" t="s">
        <v>159</v>
      </c>
    </row>
    <row r="6414" spans="1:3" x14ac:dyDescent="0.25">
      <c r="A6414">
        <f>ROW()</f>
        <v>6414</v>
      </c>
      <c r="B6414" t="s">
        <v>1927</v>
      </c>
      <c r="C6414" t="s">
        <v>107</v>
      </c>
    </row>
    <row r="6415" spans="1:3" x14ac:dyDescent="0.25">
      <c r="A6415">
        <f>ROW()</f>
        <v>6415</v>
      </c>
      <c r="B6415" t="s">
        <v>1899</v>
      </c>
      <c r="C6415" t="s">
        <v>107</v>
      </c>
    </row>
    <row r="6416" spans="1:3" x14ac:dyDescent="0.25">
      <c r="A6416">
        <f>ROW()</f>
        <v>6416</v>
      </c>
      <c r="B6416" t="s">
        <v>1895</v>
      </c>
      <c r="C6416" t="s">
        <v>184</v>
      </c>
    </row>
    <row r="6417" spans="1:3" x14ac:dyDescent="0.25">
      <c r="A6417">
        <f>ROW()</f>
        <v>6417</v>
      </c>
      <c r="B6417" t="s">
        <v>1806</v>
      </c>
      <c r="C6417" t="s">
        <v>67</v>
      </c>
    </row>
    <row r="6418" spans="1:3" x14ac:dyDescent="0.25">
      <c r="A6418">
        <f>ROW()</f>
        <v>6418</v>
      </c>
      <c r="B6418" t="s">
        <v>2</v>
      </c>
      <c r="C6418" t="s">
        <v>2</v>
      </c>
    </row>
    <row r="6419" spans="1:3" x14ac:dyDescent="0.25">
      <c r="A6419">
        <f>ROW()</f>
        <v>6419</v>
      </c>
      <c r="B6419" t="s">
        <v>3659</v>
      </c>
      <c r="C6419" t="s">
        <v>2</v>
      </c>
    </row>
    <row r="6420" spans="1:3" x14ac:dyDescent="0.25">
      <c r="A6420">
        <f>ROW()</f>
        <v>6420</v>
      </c>
      <c r="B6420" t="s">
        <v>52</v>
      </c>
      <c r="C6420" t="s">
        <v>2</v>
      </c>
    </row>
    <row r="6421" spans="1:3" x14ac:dyDescent="0.25">
      <c r="A6421">
        <f>ROW()</f>
        <v>6421</v>
      </c>
      <c r="B6421" t="s">
        <v>1843</v>
      </c>
      <c r="C6421" t="s">
        <v>559</v>
      </c>
    </row>
    <row r="6422" spans="1:3" x14ac:dyDescent="0.25">
      <c r="A6422">
        <f>ROW()</f>
        <v>6422</v>
      </c>
      <c r="B6422" t="s">
        <v>1844</v>
      </c>
      <c r="C6422" t="s">
        <v>55</v>
      </c>
    </row>
    <row r="6423" spans="1:3" x14ac:dyDescent="0.25">
      <c r="A6423">
        <f>ROW()</f>
        <v>6423</v>
      </c>
      <c r="B6423" t="s">
        <v>1845</v>
      </c>
      <c r="C6423" t="s">
        <v>67</v>
      </c>
    </row>
    <row r="6424" spans="1:3" x14ac:dyDescent="0.25">
      <c r="A6424">
        <f>ROW()</f>
        <v>6424</v>
      </c>
      <c r="B6424" t="s">
        <v>1846</v>
      </c>
      <c r="C6424" t="s">
        <v>487</v>
      </c>
    </row>
    <row r="6425" spans="1:3" x14ac:dyDescent="0.25">
      <c r="A6425">
        <f>ROW()</f>
        <v>6425</v>
      </c>
      <c r="B6425" t="s">
        <v>1847</v>
      </c>
      <c r="C6425" t="s">
        <v>560</v>
      </c>
    </row>
    <row r="6426" spans="1:3" x14ac:dyDescent="0.25">
      <c r="A6426">
        <f>ROW()</f>
        <v>6426</v>
      </c>
      <c r="B6426" t="s">
        <v>1850</v>
      </c>
      <c r="C6426" t="s">
        <v>155</v>
      </c>
    </row>
    <row r="6427" spans="1:3" x14ac:dyDescent="0.25">
      <c r="A6427">
        <f>ROW()</f>
        <v>6427</v>
      </c>
      <c r="B6427" t="s">
        <v>1851</v>
      </c>
      <c r="C6427" t="s">
        <v>56</v>
      </c>
    </row>
    <row r="6428" spans="1:3" x14ac:dyDescent="0.25">
      <c r="A6428">
        <f>ROW()</f>
        <v>6428</v>
      </c>
      <c r="B6428" t="s">
        <v>1852</v>
      </c>
      <c r="C6428" t="s">
        <v>56</v>
      </c>
    </row>
    <row r="6429" spans="1:3" x14ac:dyDescent="0.25">
      <c r="A6429">
        <f>ROW()</f>
        <v>6429</v>
      </c>
      <c r="B6429" t="s">
        <v>1853</v>
      </c>
      <c r="C6429" t="s">
        <v>56</v>
      </c>
    </row>
    <row r="6430" spans="1:3" x14ac:dyDescent="0.25">
      <c r="A6430">
        <f>ROW()</f>
        <v>6430</v>
      </c>
      <c r="B6430" t="s">
        <v>1854</v>
      </c>
      <c r="C6430" t="s">
        <v>561</v>
      </c>
    </row>
    <row r="6431" spans="1:3" x14ac:dyDescent="0.25">
      <c r="A6431">
        <f>ROW()</f>
        <v>6431</v>
      </c>
      <c r="B6431" t="s">
        <v>1856</v>
      </c>
      <c r="C6431" t="s">
        <v>64</v>
      </c>
    </row>
    <row r="6432" spans="1:3" x14ac:dyDescent="0.25">
      <c r="A6432">
        <f>ROW()</f>
        <v>6432</v>
      </c>
      <c r="B6432" t="s">
        <v>1857</v>
      </c>
      <c r="C6432" t="s">
        <v>65</v>
      </c>
    </row>
    <row r="6433" spans="1:3" x14ac:dyDescent="0.25">
      <c r="A6433">
        <f>ROW()</f>
        <v>6433</v>
      </c>
      <c r="B6433" t="s">
        <v>1858</v>
      </c>
      <c r="C6433" t="s">
        <v>56</v>
      </c>
    </row>
    <row r="6434" spans="1:3" x14ac:dyDescent="0.25">
      <c r="A6434">
        <f>ROW()</f>
        <v>6434</v>
      </c>
      <c r="B6434" t="s">
        <v>1859</v>
      </c>
      <c r="C6434" t="s">
        <v>63</v>
      </c>
    </row>
    <row r="6435" spans="1:3" x14ac:dyDescent="0.25">
      <c r="A6435">
        <f>ROW()</f>
        <v>6435</v>
      </c>
      <c r="B6435" t="s">
        <v>1860</v>
      </c>
      <c r="C6435" t="s">
        <v>188</v>
      </c>
    </row>
    <row r="6436" spans="1:3" x14ac:dyDescent="0.25">
      <c r="A6436">
        <f>ROW()</f>
        <v>6436</v>
      </c>
      <c r="B6436" t="s">
        <v>1872</v>
      </c>
      <c r="C6436" t="s">
        <v>72</v>
      </c>
    </row>
    <row r="6437" spans="1:3" x14ac:dyDescent="0.25">
      <c r="A6437">
        <f>ROW()</f>
        <v>6437</v>
      </c>
      <c r="B6437" t="s">
        <v>1861</v>
      </c>
      <c r="C6437" t="s">
        <v>56</v>
      </c>
    </row>
    <row r="6438" spans="1:3" x14ac:dyDescent="0.25">
      <c r="A6438">
        <f>ROW()</f>
        <v>6438</v>
      </c>
      <c r="B6438" t="s">
        <v>1862</v>
      </c>
      <c r="C6438" t="s">
        <v>56</v>
      </c>
    </row>
    <row r="6439" spans="1:3" x14ac:dyDescent="0.25">
      <c r="A6439">
        <f>ROW()</f>
        <v>6439</v>
      </c>
      <c r="B6439" t="s">
        <v>1863</v>
      </c>
      <c r="C6439" t="s">
        <v>261</v>
      </c>
    </row>
    <row r="6440" spans="1:3" x14ac:dyDescent="0.25">
      <c r="A6440">
        <f>ROW()</f>
        <v>6440</v>
      </c>
      <c r="B6440" t="s">
        <v>1864</v>
      </c>
      <c r="C6440" t="s">
        <v>562</v>
      </c>
    </row>
    <row r="6441" spans="1:3" x14ac:dyDescent="0.25">
      <c r="A6441">
        <f>ROW()</f>
        <v>6441</v>
      </c>
      <c r="B6441" t="s">
        <v>1865</v>
      </c>
      <c r="C6441" t="s">
        <v>84</v>
      </c>
    </row>
    <row r="6442" spans="1:3" x14ac:dyDescent="0.25">
      <c r="A6442">
        <f>ROW()</f>
        <v>6442</v>
      </c>
      <c r="B6442" t="s">
        <v>1866</v>
      </c>
      <c r="C6442" t="s">
        <v>70</v>
      </c>
    </row>
    <row r="6443" spans="1:3" x14ac:dyDescent="0.25">
      <c r="A6443">
        <f>ROW()</f>
        <v>6443</v>
      </c>
      <c r="B6443" t="s">
        <v>1867</v>
      </c>
      <c r="C6443" t="s">
        <v>105</v>
      </c>
    </row>
    <row r="6444" spans="1:3" x14ac:dyDescent="0.25">
      <c r="A6444">
        <f>ROW()</f>
        <v>6444</v>
      </c>
      <c r="B6444" t="s">
        <v>1868</v>
      </c>
      <c r="C6444" t="s">
        <v>157</v>
      </c>
    </row>
    <row r="6445" spans="1:3" x14ac:dyDescent="0.25">
      <c r="A6445">
        <f>ROW()</f>
        <v>6445</v>
      </c>
      <c r="B6445" t="s">
        <v>1871</v>
      </c>
      <c r="C6445" t="s">
        <v>84</v>
      </c>
    </row>
    <row r="6446" spans="1:3" x14ac:dyDescent="0.25">
      <c r="A6446">
        <f>ROW()</f>
        <v>6446</v>
      </c>
      <c r="B6446" t="s">
        <v>1873</v>
      </c>
      <c r="C6446" t="s">
        <v>56</v>
      </c>
    </row>
    <row r="6447" spans="1:3" x14ac:dyDescent="0.25">
      <c r="A6447">
        <f>ROW()</f>
        <v>6447</v>
      </c>
      <c r="B6447" t="s">
        <v>1874</v>
      </c>
      <c r="C6447" t="s">
        <v>73</v>
      </c>
    </row>
    <row r="6448" spans="1:3" x14ac:dyDescent="0.25">
      <c r="A6448">
        <f>ROW()</f>
        <v>6448</v>
      </c>
      <c r="B6448" t="s">
        <v>1875</v>
      </c>
      <c r="C6448" t="s">
        <v>504</v>
      </c>
    </row>
    <row r="6449" spans="1:3" x14ac:dyDescent="0.25">
      <c r="A6449">
        <f>ROW()</f>
        <v>6449</v>
      </c>
      <c r="B6449" t="s">
        <v>1876</v>
      </c>
      <c r="C6449" t="s">
        <v>1966</v>
      </c>
    </row>
    <row r="6450" spans="1:3" x14ac:dyDescent="0.25">
      <c r="A6450">
        <f>ROW()</f>
        <v>6450</v>
      </c>
      <c r="B6450" t="s">
        <v>1903</v>
      </c>
      <c r="C6450" t="s">
        <v>170</v>
      </c>
    </row>
    <row r="6451" spans="1:3" x14ac:dyDescent="0.25">
      <c r="A6451">
        <f>ROW()</f>
        <v>6451</v>
      </c>
      <c r="B6451" t="s">
        <v>1877</v>
      </c>
      <c r="C6451" t="s">
        <v>106</v>
      </c>
    </row>
    <row r="6452" spans="1:3" x14ac:dyDescent="0.25">
      <c r="A6452">
        <f>ROW()</f>
        <v>6452</v>
      </c>
      <c r="B6452" t="s">
        <v>1878</v>
      </c>
      <c r="C6452" t="s">
        <v>56</v>
      </c>
    </row>
    <row r="6453" spans="1:3" x14ac:dyDescent="0.25">
      <c r="A6453">
        <f>ROW()</f>
        <v>6453</v>
      </c>
      <c r="B6453" t="s">
        <v>1879</v>
      </c>
      <c r="C6453" t="s">
        <v>77</v>
      </c>
    </row>
    <row r="6454" spans="1:3" x14ac:dyDescent="0.25">
      <c r="A6454">
        <f>ROW()</f>
        <v>6454</v>
      </c>
      <c r="B6454" t="s">
        <v>1880</v>
      </c>
      <c r="C6454" t="s">
        <v>149</v>
      </c>
    </row>
    <row r="6455" spans="1:3" x14ac:dyDescent="0.25">
      <c r="A6455">
        <f>ROW()</f>
        <v>6455</v>
      </c>
      <c r="B6455" t="s">
        <v>1882</v>
      </c>
      <c r="C6455" t="s">
        <v>491</v>
      </c>
    </row>
    <row r="6456" spans="1:3" x14ac:dyDescent="0.25">
      <c r="A6456">
        <f>ROW()</f>
        <v>6456</v>
      </c>
      <c r="B6456" t="s">
        <v>1893</v>
      </c>
      <c r="C6456" t="s">
        <v>240</v>
      </c>
    </row>
    <row r="6457" spans="1:3" x14ac:dyDescent="0.25">
      <c r="A6457">
        <f>ROW()</f>
        <v>6457</v>
      </c>
      <c r="B6457" t="s">
        <v>1883</v>
      </c>
      <c r="C6457" t="s">
        <v>159</v>
      </c>
    </row>
    <row r="6458" spans="1:3" x14ac:dyDescent="0.25">
      <c r="A6458">
        <f>ROW()</f>
        <v>6458</v>
      </c>
      <c r="B6458" t="s">
        <v>1927</v>
      </c>
      <c r="C6458" t="s">
        <v>107</v>
      </c>
    </row>
    <row r="6459" spans="1:3" x14ac:dyDescent="0.25">
      <c r="A6459">
        <f>ROW()</f>
        <v>6459</v>
      </c>
      <c r="B6459" t="s">
        <v>1884</v>
      </c>
      <c r="C6459" t="s">
        <v>77</v>
      </c>
    </row>
    <row r="6460" spans="1:3" x14ac:dyDescent="0.25">
      <c r="A6460">
        <f>ROW()</f>
        <v>6460</v>
      </c>
      <c r="B6460" t="s">
        <v>1888</v>
      </c>
      <c r="C6460" t="s">
        <v>63</v>
      </c>
    </row>
    <row r="6461" spans="1:3" x14ac:dyDescent="0.25">
      <c r="A6461">
        <f>ROW()</f>
        <v>6461</v>
      </c>
      <c r="B6461" t="s">
        <v>1889</v>
      </c>
      <c r="C6461" t="s">
        <v>63</v>
      </c>
    </row>
    <row r="6462" spans="1:3" x14ac:dyDescent="0.25">
      <c r="A6462">
        <f>ROW()</f>
        <v>6462</v>
      </c>
      <c r="B6462" t="s">
        <v>1890</v>
      </c>
      <c r="C6462" t="s">
        <v>56</v>
      </c>
    </row>
    <row r="6463" spans="1:3" x14ac:dyDescent="0.25">
      <c r="A6463">
        <f>ROW()</f>
        <v>6463</v>
      </c>
      <c r="B6463" t="s">
        <v>1891</v>
      </c>
      <c r="C6463" t="s">
        <v>63</v>
      </c>
    </row>
    <row r="6464" spans="1:3" x14ac:dyDescent="0.25">
      <c r="A6464">
        <f>ROW()</f>
        <v>6464</v>
      </c>
      <c r="B6464" t="s">
        <v>1892</v>
      </c>
      <c r="C6464" t="s">
        <v>63</v>
      </c>
    </row>
    <row r="6465" spans="1:3" x14ac:dyDescent="0.25">
      <c r="A6465">
        <f>ROW()</f>
        <v>6465</v>
      </c>
      <c r="B6465" t="s">
        <v>1928</v>
      </c>
      <c r="C6465" t="s">
        <v>270</v>
      </c>
    </row>
    <row r="6466" spans="1:3" x14ac:dyDescent="0.25">
      <c r="A6466">
        <f>ROW()</f>
        <v>6466</v>
      </c>
      <c r="B6466" t="s">
        <v>1902</v>
      </c>
      <c r="C6466" t="s">
        <v>309</v>
      </c>
    </row>
    <row r="6467" spans="1:3" x14ac:dyDescent="0.25">
      <c r="A6467">
        <f>ROW()</f>
        <v>6467</v>
      </c>
      <c r="B6467" t="s">
        <v>1933</v>
      </c>
      <c r="C6467" t="s">
        <v>56</v>
      </c>
    </row>
    <row r="6468" spans="1:3" x14ac:dyDescent="0.25">
      <c r="A6468">
        <f>ROW()</f>
        <v>6468</v>
      </c>
      <c r="B6468" t="s">
        <v>1903</v>
      </c>
      <c r="C6468" t="s">
        <v>170</v>
      </c>
    </row>
    <row r="6469" spans="1:3" x14ac:dyDescent="0.25">
      <c r="A6469">
        <f>ROW()</f>
        <v>6469</v>
      </c>
      <c r="B6469" t="s">
        <v>1936</v>
      </c>
      <c r="C6469" t="s">
        <v>55</v>
      </c>
    </row>
    <row r="6470" spans="1:3" x14ac:dyDescent="0.25">
      <c r="A6470">
        <f>ROW()</f>
        <v>6470</v>
      </c>
      <c r="B6470" t="s">
        <v>1937</v>
      </c>
      <c r="C6470" t="s">
        <v>563</v>
      </c>
    </row>
    <row r="6471" spans="1:3" x14ac:dyDescent="0.25">
      <c r="A6471">
        <f>ROW()</f>
        <v>6471</v>
      </c>
      <c r="B6471" t="s">
        <v>1895</v>
      </c>
      <c r="C6471" t="s">
        <v>184</v>
      </c>
    </row>
    <row r="6472" spans="1:3" x14ac:dyDescent="0.25">
      <c r="A6472">
        <f>ROW()</f>
        <v>6472</v>
      </c>
      <c r="B6472" t="s">
        <v>1806</v>
      </c>
      <c r="C6472" t="s">
        <v>67</v>
      </c>
    </row>
    <row r="6473" spans="1:3" x14ac:dyDescent="0.25">
      <c r="A6473">
        <f>ROW()</f>
        <v>6473</v>
      </c>
      <c r="B6473" t="s">
        <v>2</v>
      </c>
      <c r="C6473" t="s">
        <v>2</v>
      </c>
    </row>
    <row r="6474" spans="1:3" x14ac:dyDescent="0.25">
      <c r="A6474">
        <f>ROW()</f>
        <v>6474</v>
      </c>
      <c r="B6474" t="s">
        <v>2</v>
      </c>
      <c r="C6474" t="s">
        <v>2</v>
      </c>
    </row>
    <row r="6475" spans="1:3" x14ac:dyDescent="0.25">
      <c r="A6475">
        <f>ROW()</f>
        <v>6475</v>
      </c>
      <c r="B6475" t="s">
        <v>564</v>
      </c>
      <c r="C6475" t="s">
        <v>2</v>
      </c>
    </row>
    <row r="6476" spans="1:3" x14ac:dyDescent="0.25">
      <c r="A6476">
        <f>ROW()</f>
        <v>6476</v>
      </c>
      <c r="B6476" t="s">
        <v>2</v>
      </c>
      <c r="C6476" t="s">
        <v>2</v>
      </c>
    </row>
    <row r="6477" spans="1:3" x14ac:dyDescent="0.25">
      <c r="A6477">
        <f>ROW()</f>
        <v>6477</v>
      </c>
      <c r="B6477" t="s">
        <v>3660</v>
      </c>
      <c r="C6477" t="s">
        <v>2</v>
      </c>
    </row>
    <row r="6478" spans="1:3" x14ac:dyDescent="0.25">
      <c r="A6478">
        <f>ROW()</f>
        <v>6478</v>
      </c>
      <c r="B6478" t="s">
        <v>52</v>
      </c>
      <c r="C6478" t="s">
        <v>2</v>
      </c>
    </row>
    <row r="6479" spans="1:3" x14ac:dyDescent="0.25">
      <c r="A6479">
        <f>ROW()</f>
        <v>6479</v>
      </c>
      <c r="B6479" t="s">
        <v>1843</v>
      </c>
      <c r="C6479" t="s">
        <v>565</v>
      </c>
    </row>
    <row r="6480" spans="1:3" x14ac:dyDescent="0.25">
      <c r="A6480">
        <f>ROW()</f>
        <v>6480</v>
      </c>
      <c r="B6480" t="s">
        <v>1844</v>
      </c>
      <c r="C6480" t="s">
        <v>55</v>
      </c>
    </row>
    <row r="6481" spans="1:3" x14ac:dyDescent="0.25">
      <c r="A6481">
        <f>ROW()</f>
        <v>6481</v>
      </c>
      <c r="B6481" t="s">
        <v>1845</v>
      </c>
      <c r="C6481" t="s">
        <v>66</v>
      </c>
    </row>
    <row r="6482" spans="1:3" x14ac:dyDescent="0.25">
      <c r="A6482">
        <f>ROW()</f>
        <v>6482</v>
      </c>
      <c r="B6482" t="s">
        <v>1846</v>
      </c>
      <c r="C6482" t="s">
        <v>153</v>
      </c>
    </row>
    <row r="6483" spans="1:3" x14ac:dyDescent="0.25">
      <c r="A6483">
        <f>ROW()</f>
        <v>6483</v>
      </c>
      <c r="B6483" t="s">
        <v>1847</v>
      </c>
      <c r="C6483" t="s">
        <v>566</v>
      </c>
    </row>
    <row r="6484" spans="1:3" x14ac:dyDescent="0.25">
      <c r="A6484">
        <f>ROW()</f>
        <v>6484</v>
      </c>
      <c r="B6484" t="s">
        <v>1850</v>
      </c>
      <c r="C6484" t="s">
        <v>155</v>
      </c>
    </row>
    <row r="6485" spans="1:3" x14ac:dyDescent="0.25">
      <c r="A6485">
        <f>ROW()</f>
        <v>6485</v>
      </c>
      <c r="B6485" t="s">
        <v>1851</v>
      </c>
      <c r="C6485" t="s">
        <v>56</v>
      </c>
    </row>
    <row r="6486" spans="1:3" x14ac:dyDescent="0.25">
      <c r="A6486">
        <f>ROW()</f>
        <v>6486</v>
      </c>
      <c r="B6486" t="s">
        <v>1852</v>
      </c>
      <c r="C6486" t="s">
        <v>56</v>
      </c>
    </row>
    <row r="6487" spans="1:3" x14ac:dyDescent="0.25">
      <c r="A6487">
        <f>ROW()</f>
        <v>6487</v>
      </c>
      <c r="B6487" t="s">
        <v>1853</v>
      </c>
      <c r="C6487" t="s">
        <v>56</v>
      </c>
    </row>
    <row r="6488" spans="1:3" x14ac:dyDescent="0.25">
      <c r="A6488">
        <f>ROW()</f>
        <v>6488</v>
      </c>
      <c r="B6488" t="s">
        <v>1854</v>
      </c>
      <c r="C6488" t="s">
        <v>567</v>
      </c>
    </row>
    <row r="6489" spans="1:3" x14ac:dyDescent="0.25">
      <c r="A6489">
        <f>ROW()</f>
        <v>6489</v>
      </c>
      <c r="B6489" t="s">
        <v>1856</v>
      </c>
      <c r="C6489" t="s">
        <v>64</v>
      </c>
    </row>
    <row r="6490" spans="1:3" x14ac:dyDescent="0.25">
      <c r="A6490">
        <f>ROW()</f>
        <v>6490</v>
      </c>
      <c r="B6490" t="s">
        <v>1857</v>
      </c>
      <c r="C6490" t="s">
        <v>65</v>
      </c>
    </row>
    <row r="6491" spans="1:3" x14ac:dyDescent="0.25">
      <c r="A6491">
        <f>ROW()</f>
        <v>6491</v>
      </c>
      <c r="B6491" t="s">
        <v>1858</v>
      </c>
      <c r="C6491" t="s">
        <v>56</v>
      </c>
    </row>
    <row r="6492" spans="1:3" x14ac:dyDescent="0.25">
      <c r="A6492">
        <f>ROW()</f>
        <v>6492</v>
      </c>
      <c r="B6492" t="s">
        <v>1896</v>
      </c>
      <c r="C6492" t="s">
        <v>65</v>
      </c>
    </row>
    <row r="6493" spans="1:3" x14ac:dyDescent="0.25">
      <c r="A6493">
        <f>ROW()</f>
        <v>6493</v>
      </c>
      <c r="B6493" t="s">
        <v>1859</v>
      </c>
      <c r="C6493" t="s">
        <v>63</v>
      </c>
    </row>
    <row r="6494" spans="1:3" x14ac:dyDescent="0.25">
      <c r="A6494">
        <f>ROW()</f>
        <v>6494</v>
      </c>
      <c r="B6494" t="s">
        <v>1860</v>
      </c>
      <c r="C6494" t="s">
        <v>139</v>
      </c>
    </row>
    <row r="6495" spans="1:3" x14ac:dyDescent="0.25">
      <c r="A6495">
        <f>ROW()</f>
        <v>6495</v>
      </c>
      <c r="B6495" t="s">
        <v>1861</v>
      </c>
      <c r="C6495" t="s">
        <v>77</v>
      </c>
    </row>
    <row r="6496" spans="1:3" x14ac:dyDescent="0.25">
      <c r="A6496">
        <f>ROW()</f>
        <v>6496</v>
      </c>
      <c r="B6496" t="s">
        <v>1862</v>
      </c>
      <c r="C6496" t="s">
        <v>56</v>
      </c>
    </row>
    <row r="6497" spans="1:3" x14ac:dyDescent="0.25">
      <c r="A6497">
        <f>ROW()</f>
        <v>6497</v>
      </c>
      <c r="B6497" t="s">
        <v>1863</v>
      </c>
      <c r="C6497" t="s">
        <v>91</v>
      </c>
    </row>
    <row r="6498" spans="1:3" x14ac:dyDescent="0.25">
      <c r="A6498">
        <f>ROW()</f>
        <v>6498</v>
      </c>
      <c r="B6498" t="s">
        <v>1864</v>
      </c>
      <c r="C6498" t="s">
        <v>317</v>
      </c>
    </row>
    <row r="6499" spans="1:3" x14ac:dyDescent="0.25">
      <c r="A6499">
        <f>ROW()</f>
        <v>6499</v>
      </c>
      <c r="B6499" t="s">
        <v>1865</v>
      </c>
      <c r="C6499" t="s">
        <v>67</v>
      </c>
    </row>
    <row r="6500" spans="1:3" x14ac:dyDescent="0.25">
      <c r="A6500">
        <f>ROW()</f>
        <v>6500</v>
      </c>
      <c r="B6500" t="s">
        <v>1866</v>
      </c>
      <c r="C6500" t="s">
        <v>139</v>
      </c>
    </row>
    <row r="6501" spans="1:3" x14ac:dyDescent="0.25">
      <c r="A6501">
        <f>ROW()</f>
        <v>6501</v>
      </c>
      <c r="B6501" t="s">
        <v>1867</v>
      </c>
      <c r="C6501" t="s">
        <v>63</v>
      </c>
    </row>
    <row r="6502" spans="1:3" x14ac:dyDescent="0.25">
      <c r="A6502">
        <f>ROW()</f>
        <v>6502</v>
      </c>
      <c r="B6502" t="s">
        <v>1868</v>
      </c>
      <c r="C6502" t="s">
        <v>157</v>
      </c>
    </row>
    <row r="6503" spans="1:3" x14ac:dyDescent="0.25">
      <c r="A6503">
        <f>ROW()</f>
        <v>6503</v>
      </c>
      <c r="B6503" t="s">
        <v>1869</v>
      </c>
      <c r="C6503" t="s">
        <v>157</v>
      </c>
    </row>
    <row r="6504" spans="1:3" x14ac:dyDescent="0.25">
      <c r="A6504">
        <f>ROW()</f>
        <v>6504</v>
      </c>
      <c r="B6504" t="s">
        <v>1871</v>
      </c>
      <c r="C6504" t="s">
        <v>56</v>
      </c>
    </row>
    <row r="6505" spans="1:3" x14ac:dyDescent="0.25">
      <c r="A6505">
        <f>ROW()</f>
        <v>6505</v>
      </c>
      <c r="B6505" t="s">
        <v>1905</v>
      </c>
      <c r="C6505" t="s">
        <v>56</v>
      </c>
    </row>
    <row r="6506" spans="1:3" x14ac:dyDescent="0.25">
      <c r="A6506">
        <f>ROW()</f>
        <v>6506</v>
      </c>
      <c r="B6506" t="s">
        <v>1872</v>
      </c>
      <c r="C6506" t="s">
        <v>318</v>
      </c>
    </row>
    <row r="6507" spans="1:3" x14ac:dyDescent="0.25">
      <c r="A6507">
        <f>ROW()</f>
        <v>6507</v>
      </c>
      <c r="B6507" t="s">
        <v>1906</v>
      </c>
      <c r="C6507" t="s">
        <v>72</v>
      </c>
    </row>
    <row r="6508" spans="1:3" x14ac:dyDescent="0.25">
      <c r="A6508">
        <f>ROW()</f>
        <v>6508</v>
      </c>
      <c r="B6508" t="s">
        <v>1873</v>
      </c>
      <c r="C6508" t="s">
        <v>55</v>
      </c>
    </row>
    <row r="6509" spans="1:3" x14ac:dyDescent="0.25">
      <c r="A6509">
        <f>ROW()</f>
        <v>6509</v>
      </c>
      <c r="B6509" t="s">
        <v>1907</v>
      </c>
      <c r="C6509" t="s">
        <v>56</v>
      </c>
    </row>
    <row r="6510" spans="1:3" x14ac:dyDescent="0.25">
      <c r="A6510">
        <f>ROW()</f>
        <v>6510</v>
      </c>
      <c r="B6510" t="s">
        <v>1874</v>
      </c>
      <c r="C6510" t="s">
        <v>73</v>
      </c>
    </row>
    <row r="6511" spans="1:3" x14ac:dyDescent="0.25">
      <c r="A6511">
        <f>ROW()</f>
        <v>6511</v>
      </c>
      <c r="B6511" t="s">
        <v>1875</v>
      </c>
      <c r="C6511" t="s">
        <v>261</v>
      </c>
    </row>
    <row r="6512" spans="1:3" x14ac:dyDescent="0.25">
      <c r="A6512">
        <f>ROW()</f>
        <v>6512</v>
      </c>
      <c r="B6512" t="s">
        <v>1909</v>
      </c>
      <c r="C6512" t="s">
        <v>261</v>
      </c>
    </row>
    <row r="6513" spans="1:3" x14ac:dyDescent="0.25">
      <c r="A6513">
        <f>ROW()</f>
        <v>6513</v>
      </c>
      <c r="B6513" t="s">
        <v>1876</v>
      </c>
      <c r="C6513" t="s">
        <v>68</v>
      </c>
    </row>
    <row r="6514" spans="1:3" x14ac:dyDescent="0.25">
      <c r="A6514">
        <f>ROW()</f>
        <v>6514</v>
      </c>
      <c r="B6514" t="s">
        <v>1910</v>
      </c>
      <c r="C6514" t="s">
        <v>68</v>
      </c>
    </row>
    <row r="6515" spans="1:3" x14ac:dyDescent="0.25">
      <c r="A6515">
        <f>ROW()</f>
        <v>6515</v>
      </c>
      <c r="B6515" t="s">
        <v>1877</v>
      </c>
      <c r="C6515" t="s">
        <v>268</v>
      </c>
    </row>
    <row r="6516" spans="1:3" x14ac:dyDescent="0.25">
      <c r="A6516">
        <f>ROW()</f>
        <v>6516</v>
      </c>
      <c r="B6516" t="s">
        <v>1911</v>
      </c>
      <c r="C6516" t="s">
        <v>268</v>
      </c>
    </row>
    <row r="6517" spans="1:3" x14ac:dyDescent="0.25">
      <c r="A6517">
        <f>ROW()</f>
        <v>6517</v>
      </c>
      <c r="B6517" t="s">
        <v>1878</v>
      </c>
      <c r="C6517" t="s">
        <v>73</v>
      </c>
    </row>
    <row r="6518" spans="1:3" x14ac:dyDescent="0.25">
      <c r="A6518">
        <f>ROW()</f>
        <v>6518</v>
      </c>
      <c r="B6518" t="s">
        <v>1923</v>
      </c>
      <c r="C6518" t="s">
        <v>56</v>
      </c>
    </row>
    <row r="6519" spans="1:3" x14ac:dyDescent="0.25">
      <c r="A6519">
        <f>ROW()</f>
        <v>6519</v>
      </c>
      <c r="B6519" t="s">
        <v>1879</v>
      </c>
      <c r="C6519" t="s">
        <v>108</v>
      </c>
    </row>
    <row r="6520" spans="1:3" x14ac:dyDescent="0.25">
      <c r="A6520">
        <f>ROW()</f>
        <v>6520</v>
      </c>
      <c r="B6520" t="s">
        <v>1912</v>
      </c>
      <c r="C6520" t="s">
        <v>76</v>
      </c>
    </row>
    <row r="6521" spans="1:3" x14ac:dyDescent="0.25">
      <c r="A6521">
        <f>ROW()</f>
        <v>6521</v>
      </c>
      <c r="B6521" t="s">
        <v>1880</v>
      </c>
      <c r="C6521" t="s">
        <v>168</v>
      </c>
    </row>
    <row r="6522" spans="1:3" x14ac:dyDescent="0.25">
      <c r="A6522">
        <f>ROW()</f>
        <v>6522</v>
      </c>
      <c r="B6522" t="s">
        <v>1917</v>
      </c>
      <c r="C6522" t="s">
        <v>56</v>
      </c>
    </row>
    <row r="6523" spans="1:3" x14ac:dyDescent="0.25">
      <c r="A6523">
        <f>ROW()</f>
        <v>6523</v>
      </c>
      <c r="B6523" t="s">
        <v>1882</v>
      </c>
      <c r="C6523" t="s">
        <v>319</v>
      </c>
    </row>
    <row r="6524" spans="1:3" x14ac:dyDescent="0.25">
      <c r="A6524">
        <f>ROW()</f>
        <v>6524</v>
      </c>
      <c r="B6524" t="s">
        <v>1913</v>
      </c>
      <c r="C6524" t="s">
        <v>125</v>
      </c>
    </row>
    <row r="6525" spans="1:3" x14ac:dyDescent="0.25">
      <c r="A6525">
        <f>ROW()</f>
        <v>6525</v>
      </c>
      <c r="B6525" t="s">
        <v>1893</v>
      </c>
      <c r="C6525" t="s">
        <v>568</v>
      </c>
    </row>
    <row r="6526" spans="1:3" x14ac:dyDescent="0.25">
      <c r="A6526">
        <f>ROW()</f>
        <v>6526</v>
      </c>
      <c r="B6526" t="s">
        <v>1914</v>
      </c>
      <c r="C6526" t="s">
        <v>55</v>
      </c>
    </row>
    <row r="6527" spans="1:3" x14ac:dyDescent="0.25">
      <c r="A6527">
        <f>ROW()</f>
        <v>6527</v>
      </c>
      <c r="B6527" t="s">
        <v>1898</v>
      </c>
      <c r="C6527" t="s">
        <v>93</v>
      </c>
    </row>
    <row r="6528" spans="1:3" x14ac:dyDescent="0.25">
      <c r="A6528">
        <f>ROW()</f>
        <v>6528</v>
      </c>
      <c r="B6528" t="s">
        <v>1883</v>
      </c>
      <c r="C6528" t="s">
        <v>79</v>
      </c>
    </row>
    <row r="6529" spans="1:3" x14ac:dyDescent="0.25">
      <c r="A6529">
        <f>ROW()</f>
        <v>6529</v>
      </c>
      <c r="B6529" t="s">
        <v>1915</v>
      </c>
      <c r="C6529" t="s">
        <v>79</v>
      </c>
    </row>
    <row r="6530" spans="1:3" x14ac:dyDescent="0.25">
      <c r="A6530">
        <f>ROW()</f>
        <v>6530</v>
      </c>
      <c r="B6530" t="s">
        <v>1884</v>
      </c>
      <c r="C6530" t="s">
        <v>63</v>
      </c>
    </row>
    <row r="6531" spans="1:3" x14ac:dyDescent="0.25">
      <c r="A6531">
        <f>ROW()</f>
        <v>6531</v>
      </c>
      <c r="B6531" t="s">
        <v>1888</v>
      </c>
      <c r="C6531" t="s">
        <v>121</v>
      </c>
    </row>
    <row r="6532" spans="1:3" x14ac:dyDescent="0.25">
      <c r="A6532">
        <f>ROW()</f>
        <v>6532</v>
      </c>
      <c r="B6532" t="s">
        <v>1889</v>
      </c>
      <c r="C6532" t="s">
        <v>74</v>
      </c>
    </row>
    <row r="6533" spans="1:3" x14ac:dyDescent="0.25">
      <c r="A6533">
        <f>ROW()</f>
        <v>6533</v>
      </c>
      <c r="B6533" t="s">
        <v>1890</v>
      </c>
      <c r="C6533" t="s">
        <v>121</v>
      </c>
    </row>
    <row r="6534" spans="1:3" x14ac:dyDescent="0.25">
      <c r="A6534">
        <f>ROW()</f>
        <v>6534</v>
      </c>
      <c r="B6534" t="s">
        <v>1891</v>
      </c>
      <c r="C6534" t="s">
        <v>132</v>
      </c>
    </row>
    <row r="6535" spans="1:3" x14ac:dyDescent="0.25">
      <c r="A6535">
        <f>ROW()</f>
        <v>6535</v>
      </c>
      <c r="B6535" t="s">
        <v>1892</v>
      </c>
      <c r="C6535" t="s">
        <v>74</v>
      </c>
    </row>
    <row r="6536" spans="1:3" x14ac:dyDescent="0.25">
      <c r="A6536">
        <f>ROW()</f>
        <v>6536</v>
      </c>
      <c r="B6536" t="s">
        <v>1897</v>
      </c>
      <c r="C6536" t="s">
        <v>70</v>
      </c>
    </row>
    <row r="6537" spans="1:3" x14ac:dyDescent="0.25">
      <c r="A6537">
        <f>ROW()</f>
        <v>6537</v>
      </c>
      <c r="B6537" t="s">
        <v>1927</v>
      </c>
      <c r="C6537" t="s">
        <v>106</v>
      </c>
    </row>
    <row r="6538" spans="1:3" x14ac:dyDescent="0.25">
      <c r="A6538">
        <f>ROW()</f>
        <v>6538</v>
      </c>
      <c r="B6538" t="s">
        <v>1895</v>
      </c>
      <c r="C6538" t="s">
        <v>184</v>
      </c>
    </row>
    <row r="6539" spans="1:3" x14ac:dyDescent="0.25">
      <c r="A6539">
        <f>ROW()</f>
        <v>6539</v>
      </c>
      <c r="B6539" t="s">
        <v>1806</v>
      </c>
      <c r="C6539" t="s">
        <v>67</v>
      </c>
    </row>
    <row r="6540" spans="1:3" x14ac:dyDescent="0.25">
      <c r="A6540">
        <f>ROW()</f>
        <v>6540</v>
      </c>
      <c r="B6540" t="s">
        <v>2</v>
      </c>
      <c r="C6540" t="s">
        <v>2</v>
      </c>
    </row>
    <row r="6541" spans="1:3" x14ac:dyDescent="0.25">
      <c r="A6541">
        <f>ROW()</f>
        <v>6541</v>
      </c>
      <c r="C6541" t="s">
        <v>2</v>
      </c>
    </row>
    <row r="6542" spans="1:3" x14ac:dyDescent="0.25">
      <c r="A6542">
        <f>ROW()</f>
        <v>6542</v>
      </c>
      <c r="B6542" t="s">
        <v>3661</v>
      </c>
      <c r="C6542" t="s">
        <v>2</v>
      </c>
    </row>
    <row r="6543" spans="1:3" x14ac:dyDescent="0.25">
      <c r="A6543">
        <f>ROW()</f>
        <v>6543</v>
      </c>
      <c r="B6543" t="s">
        <v>52</v>
      </c>
      <c r="C6543" t="s">
        <v>2</v>
      </c>
    </row>
    <row r="6544" spans="1:3" x14ac:dyDescent="0.25">
      <c r="A6544">
        <f>ROW()</f>
        <v>6544</v>
      </c>
      <c r="B6544" t="s">
        <v>1843</v>
      </c>
      <c r="C6544" t="s">
        <v>3546</v>
      </c>
    </row>
    <row r="6545" spans="1:3" x14ac:dyDescent="0.25">
      <c r="A6545">
        <f>ROW()</f>
        <v>6545</v>
      </c>
      <c r="B6545" t="s">
        <v>1844</v>
      </c>
      <c r="C6545" t="s">
        <v>55</v>
      </c>
    </row>
    <row r="6546" spans="1:3" x14ac:dyDescent="0.25">
      <c r="A6546">
        <f>ROW()</f>
        <v>6546</v>
      </c>
      <c r="B6546" t="s">
        <v>1845</v>
      </c>
      <c r="C6546" t="s">
        <v>66</v>
      </c>
    </row>
    <row r="6547" spans="1:3" x14ac:dyDescent="0.25">
      <c r="A6547">
        <f>ROW()</f>
        <v>6547</v>
      </c>
      <c r="B6547" t="s">
        <v>1846</v>
      </c>
      <c r="C6547" t="s">
        <v>153</v>
      </c>
    </row>
    <row r="6548" spans="1:3" x14ac:dyDescent="0.25">
      <c r="A6548">
        <f>ROW()</f>
        <v>6548</v>
      </c>
      <c r="B6548" t="s">
        <v>1847</v>
      </c>
      <c r="C6548" t="s">
        <v>3547</v>
      </c>
    </row>
    <row r="6549" spans="1:3" x14ac:dyDescent="0.25">
      <c r="A6549">
        <f>ROW()</f>
        <v>6549</v>
      </c>
      <c r="B6549" t="s">
        <v>1850</v>
      </c>
      <c r="C6549" t="s">
        <v>155</v>
      </c>
    </row>
    <row r="6550" spans="1:3" x14ac:dyDescent="0.25">
      <c r="A6550">
        <f>ROW()</f>
        <v>6550</v>
      </c>
      <c r="B6550" t="s">
        <v>1851</v>
      </c>
      <c r="C6550" t="s">
        <v>56</v>
      </c>
    </row>
    <row r="6551" spans="1:3" x14ac:dyDescent="0.25">
      <c r="A6551">
        <f>ROW()</f>
        <v>6551</v>
      </c>
      <c r="B6551" t="s">
        <v>1852</v>
      </c>
      <c r="C6551" t="s">
        <v>56</v>
      </c>
    </row>
    <row r="6552" spans="1:3" x14ac:dyDescent="0.25">
      <c r="A6552">
        <f>ROW()</f>
        <v>6552</v>
      </c>
      <c r="B6552" t="s">
        <v>1853</v>
      </c>
      <c r="C6552" t="s">
        <v>56</v>
      </c>
    </row>
    <row r="6553" spans="1:3" x14ac:dyDescent="0.25">
      <c r="A6553">
        <f>ROW()</f>
        <v>6553</v>
      </c>
      <c r="B6553" t="s">
        <v>1854</v>
      </c>
      <c r="C6553" t="s">
        <v>2261</v>
      </c>
    </row>
    <row r="6554" spans="1:3" x14ac:dyDescent="0.25">
      <c r="A6554">
        <f>ROW()</f>
        <v>6554</v>
      </c>
      <c r="B6554" t="s">
        <v>1856</v>
      </c>
      <c r="C6554" t="s">
        <v>64</v>
      </c>
    </row>
    <row r="6555" spans="1:3" x14ac:dyDescent="0.25">
      <c r="A6555">
        <f>ROW()</f>
        <v>6555</v>
      </c>
      <c r="B6555" t="s">
        <v>1857</v>
      </c>
      <c r="C6555" t="s">
        <v>65</v>
      </c>
    </row>
    <row r="6556" spans="1:3" x14ac:dyDescent="0.25">
      <c r="A6556">
        <f>ROW()</f>
        <v>6556</v>
      </c>
      <c r="B6556" t="s">
        <v>1858</v>
      </c>
      <c r="C6556" t="s">
        <v>56</v>
      </c>
    </row>
    <row r="6557" spans="1:3" x14ac:dyDescent="0.25">
      <c r="A6557">
        <f>ROW()</f>
        <v>6557</v>
      </c>
      <c r="B6557" t="s">
        <v>1896</v>
      </c>
      <c r="C6557" t="s">
        <v>65</v>
      </c>
    </row>
    <row r="6558" spans="1:3" x14ac:dyDescent="0.25">
      <c r="A6558">
        <f>ROW()</f>
        <v>6558</v>
      </c>
      <c r="B6558" t="s">
        <v>1859</v>
      </c>
      <c r="C6558" t="s">
        <v>63</v>
      </c>
    </row>
    <row r="6559" spans="1:3" x14ac:dyDescent="0.25">
      <c r="A6559">
        <f>ROW()</f>
        <v>6559</v>
      </c>
      <c r="B6559" t="s">
        <v>1860</v>
      </c>
      <c r="C6559" t="s">
        <v>139</v>
      </c>
    </row>
    <row r="6560" spans="1:3" x14ac:dyDescent="0.25">
      <c r="A6560">
        <f>ROW()</f>
        <v>6560</v>
      </c>
      <c r="B6560" t="s">
        <v>1861</v>
      </c>
      <c r="C6560" t="s">
        <v>107</v>
      </c>
    </row>
    <row r="6561" spans="1:3" x14ac:dyDescent="0.25">
      <c r="A6561">
        <f>ROW()</f>
        <v>6561</v>
      </c>
      <c r="B6561" t="s">
        <v>1862</v>
      </c>
      <c r="C6561" t="s">
        <v>56</v>
      </c>
    </row>
    <row r="6562" spans="1:3" x14ac:dyDescent="0.25">
      <c r="A6562">
        <f>ROW()</f>
        <v>6562</v>
      </c>
      <c r="B6562" t="s">
        <v>1863</v>
      </c>
      <c r="C6562" t="s">
        <v>200</v>
      </c>
    </row>
    <row r="6563" spans="1:3" x14ac:dyDescent="0.25">
      <c r="A6563">
        <f>ROW()</f>
        <v>6563</v>
      </c>
      <c r="B6563" t="s">
        <v>1864</v>
      </c>
      <c r="C6563" t="s">
        <v>464</v>
      </c>
    </row>
    <row r="6564" spans="1:3" x14ac:dyDescent="0.25">
      <c r="A6564">
        <f>ROW()</f>
        <v>6564</v>
      </c>
      <c r="B6564" t="s">
        <v>1865</v>
      </c>
      <c r="C6564" t="s">
        <v>67</v>
      </c>
    </row>
    <row r="6565" spans="1:3" x14ac:dyDescent="0.25">
      <c r="A6565">
        <f>ROW()</f>
        <v>6565</v>
      </c>
      <c r="B6565" t="s">
        <v>1866</v>
      </c>
      <c r="C6565" t="s">
        <v>70</v>
      </c>
    </row>
    <row r="6566" spans="1:3" x14ac:dyDescent="0.25">
      <c r="A6566">
        <f>ROW()</f>
        <v>6566</v>
      </c>
      <c r="B6566" t="s">
        <v>1867</v>
      </c>
      <c r="C6566" t="s">
        <v>63</v>
      </c>
    </row>
    <row r="6567" spans="1:3" x14ac:dyDescent="0.25">
      <c r="A6567">
        <f>ROW()</f>
        <v>6567</v>
      </c>
      <c r="B6567" t="s">
        <v>1868</v>
      </c>
      <c r="C6567" t="s">
        <v>157</v>
      </c>
    </row>
    <row r="6568" spans="1:3" x14ac:dyDescent="0.25">
      <c r="A6568">
        <f>ROW()</f>
        <v>6568</v>
      </c>
      <c r="B6568" t="s">
        <v>1871</v>
      </c>
      <c r="C6568" t="s">
        <v>56</v>
      </c>
    </row>
    <row r="6569" spans="1:3" x14ac:dyDescent="0.25">
      <c r="A6569">
        <f>ROW()</f>
        <v>6569</v>
      </c>
      <c r="B6569" t="s">
        <v>1872</v>
      </c>
      <c r="C6569" t="s">
        <v>318</v>
      </c>
    </row>
    <row r="6570" spans="1:3" x14ac:dyDescent="0.25">
      <c r="A6570">
        <f>ROW()</f>
        <v>6570</v>
      </c>
      <c r="B6570" t="s">
        <v>1873</v>
      </c>
      <c r="C6570" t="s">
        <v>55</v>
      </c>
    </row>
    <row r="6571" spans="1:3" x14ac:dyDescent="0.25">
      <c r="A6571">
        <f>ROW()</f>
        <v>6571</v>
      </c>
      <c r="B6571" t="s">
        <v>1874</v>
      </c>
      <c r="C6571" t="s">
        <v>73</v>
      </c>
    </row>
    <row r="6572" spans="1:3" x14ac:dyDescent="0.25">
      <c r="A6572">
        <f>ROW()</f>
        <v>6572</v>
      </c>
      <c r="B6572" t="s">
        <v>1875</v>
      </c>
      <c r="C6572" t="s">
        <v>261</v>
      </c>
    </row>
    <row r="6573" spans="1:3" x14ac:dyDescent="0.25">
      <c r="A6573">
        <f>ROW()</f>
        <v>6573</v>
      </c>
      <c r="B6573" t="s">
        <v>1876</v>
      </c>
      <c r="C6573" t="s">
        <v>122</v>
      </c>
    </row>
    <row r="6574" spans="1:3" x14ac:dyDescent="0.25">
      <c r="A6574">
        <f>ROW()</f>
        <v>6574</v>
      </c>
      <c r="B6574" t="s">
        <v>1877</v>
      </c>
      <c r="C6574" t="s">
        <v>158</v>
      </c>
    </row>
    <row r="6575" spans="1:3" x14ac:dyDescent="0.25">
      <c r="A6575">
        <f>ROW()</f>
        <v>6575</v>
      </c>
      <c r="B6575" t="s">
        <v>1878</v>
      </c>
      <c r="C6575" t="s">
        <v>80</v>
      </c>
    </row>
    <row r="6576" spans="1:3" x14ac:dyDescent="0.25">
      <c r="A6576">
        <f>ROW()</f>
        <v>6576</v>
      </c>
      <c r="B6576" t="s">
        <v>1879</v>
      </c>
      <c r="C6576" t="s">
        <v>93</v>
      </c>
    </row>
    <row r="6577" spans="1:3" x14ac:dyDescent="0.25">
      <c r="A6577">
        <f>ROW()</f>
        <v>6577</v>
      </c>
      <c r="B6577" t="s">
        <v>1880</v>
      </c>
      <c r="C6577" t="s">
        <v>149</v>
      </c>
    </row>
    <row r="6578" spans="1:3" x14ac:dyDescent="0.25">
      <c r="A6578">
        <f>ROW()</f>
        <v>6578</v>
      </c>
      <c r="B6578" t="s">
        <v>1882</v>
      </c>
      <c r="C6578" t="s">
        <v>319</v>
      </c>
    </row>
    <row r="6579" spans="1:3" x14ac:dyDescent="0.25">
      <c r="A6579">
        <f>ROW()</f>
        <v>6579</v>
      </c>
      <c r="B6579" t="s">
        <v>1893</v>
      </c>
      <c r="C6579" t="s">
        <v>95</v>
      </c>
    </row>
    <row r="6580" spans="1:3" x14ac:dyDescent="0.25">
      <c r="A6580">
        <f>ROW()</f>
        <v>6580</v>
      </c>
      <c r="B6580" t="s">
        <v>1898</v>
      </c>
      <c r="C6580" t="s">
        <v>108</v>
      </c>
    </row>
    <row r="6581" spans="1:3" x14ac:dyDescent="0.25">
      <c r="A6581">
        <f>ROW()</f>
        <v>6581</v>
      </c>
      <c r="B6581" t="s">
        <v>1883</v>
      </c>
      <c r="C6581" t="s">
        <v>79</v>
      </c>
    </row>
    <row r="6582" spans="1:3" x14ac:dyDescent="0.25">
      <c r="A6582">
        <f>ROW()</f>
        <v>6582</v>
      </c>
      <c r="B6582" t="s">
        <v>1894</v>
      </c>
      <c r="C6582" t="s">
        <v>76</v>
      </c>
    </row>
    <row r="6583" spans="1:3" x14ac:dyDescent="0.25">
      <c r="A6583">
        <f>ROW()</f>
        <v>6583</v>
      </c>
      <c r="B6583" t="s">
        <v>1884</v>
      </c>
      <c r="C6583" t="s">
        <v>63</v>
      </c>
    </row>
    <row r="6584" spans="1:3" x14ac:dyDescent="0.25">
      <c r="A6584">
        <f>ROW()</f>
        <v>6584</v>
      </c>
      <c r="B6584" t="s">
        <v>1885</v>
      </c>
      <c r="C6584" t="s">
        <v>63</v>
      </c>
    </row>
    <row r="6585" spans="1:3" x14ac:dyDescent="0.25">
      <c r="A6585">
        <f>ROW()</f>
        <v>6585</v>
      </c>
      <c r="B6585" t="s">
        <v>1886</v>
      </c>
      <c r="C6585" t="s">
        <v>138</v>
      </c>
    </row>
    <row r="6586" spans="1:3" x14ac:dyDescent="0.25">
      <c r="A6586">
        <f>ROW()</f>
        <v>6586</v>
      </c>
      <c r="B6586" t="s">
        <v>1887</v>
      </c>
      <c r="C6586" t="s">
        <v>77</v>
      </c>
    </row>
    <row r="6587" spans="1:3" x14ac:dyDescent="0.25">
      <c r="A6587">
        <f>ROW()</f>
        <v>6587</v>
      </c>
      <c r="B6587" t="s">
        <v>1888</v>
      </c>
      <c r="C6587" t="s">
        <v>56</v>
      </c>
    </row>
    <row r="6588" spans="1:3" x14ac:dyDescent="0.25">
      <c r="A6588">
        <f>ROW()</f>
        <v>6588</v>
      </c>
      <c r="B6588" t="s">
        <v>1889</v>
      </c>
      <c r="C6588" t="s">
        <v>228</v>
      </c>
    </row>
    <row r="6589" spans="1:3" x14ac:dyDescent="0.25">
      <c r="A6589">
        <f>ROW()</f>
        <v>6589</v>
      </c>
      <c r="B6589" t="s">
        <v>1890</v>
      </c>
      <c r="C6589" t="s">
        <v>121</v>
      </c>
    </row>
    <row r="6590" spans="1:3" x14ac:dyDescent="0.25">
      <c r="A6590">
        <f>ROW()</f>
        <v>6590</v>
      </c>
      <c r="B6590" t="s">
        <v>1891</v>
      </c>
      <c r="C6590" t="s">
        <v>228</v>
      </c>
    </row>
    <row r="6591" spans="1:3" x14ac:dyDescent="0.25">
      <c r="A6591">
        <f>ROW()</f>
        <v>6591</v>
      </c>
      <c r="B6591" t="s">
        <v>1892</v>
      </c>
      <c r="C6591" t="s">
        <v>56</v>
      </c>
    </row>
    <row r="6592" spans="1:3" x14ac:dyDescent="0.25">
      <c r="A6592">
        <f>ROW()</f>
        <v>6592</v>
      </c>
      <c r="B6592" t="s">
        <v>1897</v>
      </c>
      <c r="C6592" t="s">
        <v>188</v>
      </c>
    </row>
    <row r="6593" spans="1:3" x14ac:dyDescent="0.25">
      <c r="A6593">
        <f>ROW()</f>
        <v>6593</v>
      </c>
      <c r="B6593" t="s">
        <v>1927</v>
      </c>
      <c r="C6593" t="s">
        <v>106</v>
      </c>
    </row>
    <row r="6594" spans="1:3" x14ac:dyDescent="0.25">
      <c r="A6594">
        <f>ROW()</f>
        <v>6594</v>
      </c>
      <c r="B6594" t="s">
        <v>1895</v>
      </c>
      <c r="C6594" t="s">
        <v>184</v>
      </c>
    </row>
    <row r="6595" spans="1:3" x14ac:dyDescent="0.25">
      <c r="A6595">
        <f>ROW()</f>
        <v>6595</v>
      </c>
      <c r="B6595" t="s">
        <v>1901</v>
      </c>
      <c r="C6595" t="s">
        <v>56</v>
      </c>
    </row>
    <row r="6596" spans="1:3" x14ac:dyDescent="0.25">
      <c r="A6596">
        <f>ROW()</f>
        <v>6596</v>
      </c>
      <c r="B6596" t="s">
        <v>1806</v>
      </c>
      <c r="C6596" t="s">
        <v>67</v>
      </c>
    </row>
    <row r="6597" spans="1:3" x14ac:dyDescent="0.25">
      <c r="A6597">
        <f>ROW()</f>
        <v>6597</v>
      </c>
      <c r="B6597" t="s">
        <v>2</v>
      </c>
      <c r="C6597" t="s">
        <v>2</v>
      </c>
    </row>
    <row r="6598" spans="1:3" x14ac:dyDescent="0.25">
      <c r="A6598">
        <f>ROW()</f>
        <v>6598</v>
      </c>
      <c r="C6598" t="s">
        <v>2</v>
      </c>
    </row>
    <row r="6599" spans="1:3" x14ac:dyDescent="0.25">
      <c r="A6599">
        <f>ROW()</f>
        <v>6599</v>
      </c>
      <c r="B6599" t="s">
        <v>3662</v>
      </c>
      <c r="C6599" t="s">
        <v>2</v>
      </c>
    </row>
    <row r="6600" spans="1:3" x14ac:dyDescent="0.25">
      <c r="A6600">
        <f>ROW()</f>
        <v>6600</v>
      </c>
      <c r="B6600" t="s">
        <v>52</v>
      </c>
      <c r="C6600" t="s">
        <v>2</v>
      </c>
    </row>
    <row r="6601" spans="1:3" x14ac:dyDescent="0.25">
      <c r="A6601">
        <f>ROW()</f>
        <v>6601</v>
      </c>
      <c r="B6601" t="s">
        <v>1843</v>
      </c>
      <c r="C6601" t="s">
        <v>3548</v>
      </c>
    </row>
    <row r="6602" spans="1:3" x14ac:dyDescent="0.25">
      <c r="A6602">
        <f>ROW()</f>
        <v>6602</v>
      </c>
      <c r="B6602" t="s">
        <v>1844</v>
      </c>
      <c r="C6602" t="s">
        <v>55</v>
      </c>
    </row>
    <row r="6603" spans="1:3" x14ac:dyDescent="0.25">
      <c r="A6603">
        <f>ROW()</f>
        <v>6603</v>
      </c>
      <c r="B6603" t="s">
        <v>1845</v>
      </c>
      <c r="C6603" t="s">
        <v>66</v>
      </c>
    </row>
    <row r="6604" spans="1:3" x14ac:dyDescent="0.25">
      <c r="A6604">
        <f>ROW()</f>
        <v>6604</v>
      </c>
      <c r="B6604" t="s">
        <v>1846</v>
      </c>
      <c r="C6604" t="s">
        <v>2039</v>
      </c>
    </row>
    <row r="6605" spans="1:3" x14ac:dyDescent="0.25">
      <c r="A6605">
        <f>ROW()</f>
        <v>6605</v>
      </c>
      <c r="B6605" t="s">
        <v>1847</v>
      </c>
      <c r="C6605" t="s">
        <v>2040</v>
      </c>
    </row>
    <row r="6606" spans="1:3" x14ac:dyDescent="0.25">
      <c r="A6606">
        <f>ROW()</f>
        <v>6606</v>
      </c>
      <c r="B6606" t="s">
        <v>1850</v>
      </c>
      <c r="C6606" t="s">
        <v>155</v>
      </c>
    </row>
    <row r="6607" spans="1:3" x14ac:dyDescent="0.25">
      <c r="A6607">
        <f>ROW()</f>
        <v>6607</v>
      </c>
      <c r="B6607" t="s">
        <v>1851</v>
      </c>
      <c r="C6607" t="s">
        <v>56</v>
      </c>
    </row>
    <row r="6608" spans="1:3" x14ac:dyDescent="0.25">
      <c r="A6608">
        <f>ROW()</f>
        <v>6608</v>
      </c>
      <c r="B6608" t="s">
        <v>1852</v>
      </c>
      <c r="C6608" t="s">
        <v>56</v>
      </c>
    </row>
    <row r="6609" spans="1:3" x14ac:dyDescent="0.25">
      <c r="A6609">
        <f>ROW()</f>
        <v>6609</v>
      </c>
      <c r="B6609" t="s">
        <v>1853</v>
      </c>
      <c r="C6609" t="s">
        <v>56</v>
      </c>
    </row>
    <row r="6610" spans="1:3" x14ac:dyDescent="0.25">
      <c r="A6610">
        <f>ROW()</f>
        <v>6610</v>
      </c>
      <c r="B6610" t="s">
        <v>1854</v>
      </c>
      <c r="C6610" t="s">
        <v>1969</v>
      </c>
    </row>
    <row r="6611" spans="1:3" x14ac:dyDescent="0.25">
      <c r="A6611">
        <f>ROW()</f>
        <v>6611</v>
      </c>
      <c r="B6611" t="s">
        <v>1857</v>
      </c>
      <c r="C6611" t="s">
        <v>65</v>
      </c>
    </row>
    <row r="6612" spans="1:3" x14ac:dyDescent="0.25">
      <c r="A6612">
        <f>ROW()</f>
        <v>6612</v>
      </c>
      <c r="B6612" t="s">
        <v>1858</v>
      </c>
      <c r="C6612" t="s">
        <v>56</v>
      </c>
    </row>
    <row r="6613" spans="1:3" x14ac:dyDescent="0.25">
      <c r="A6613">
        <f>ROW()</f>
        <v>6613</v>
      </c>
      <c r="B6613" t="s">
        <v>1896</v>
      </c>
      <c r="C6613" t="s">
        <v>65</v>
      </c>
    </row>
    <row r="6614" spans="1:3" x14ac:dyDescent="0.25">
      <c r="A6614">
        <f>ROW()</f>
        <v>6614</v>
      </c>
      <c r="B6614" t="s">
        <v>1859</v>
      </c>
      <c r="C6614" t="s">
        <v>55</v>
      </c>
    </row>
    <row r="6615" spans="1:3" x14ac:dyDescent="0.25">
      <c r="A6615">
        <f>ROW()</f>
        <v>6615</v>
      </c>
      <c r="B6615" t="s">
        <v>1860</v>
      </c>
      <c r="C6615" t="s">
        <v>139</v>
      </c>
    </row>
    <row r="6616" spans="1:3" x14ac:dyDescent="0.25">
      <c r="A6616">
        <f>ROW()</f>
        <v>6616</v>
      </c>
      <c r="B6616" t="s">
        <v>1861</v>
      </c>
      <c r="C6616" t="s">
        <v>71</v>
      </c>
    </row>
    <row r="6617" spans="1:3" x14ac:dyDescent="0.25">
      <c r="A6617">
        <f>ROW()</f>
        <v>6617</v>
      </c>
      <c r="B6617" t="s">
        <v>1862</v>
      </c>
      <c r="C6617" t="s">
        <v>56</v>
      </c>
    </row>
    <row r="6618" spans="1:3" x14ac:dyDescent="0.25">
      <c r="A6618">
        <f>ROW()</f>
        <v>6618</v>
      </c>
      <c r="B6618" t="s">
        <v>1863</v>
      </c>
      <c r="C6618" t="s">
        <v>91</v>
      </c>
    </row>
    <row r="6619" spans="1:3" x14ac:dyDescent="0.25">
      <c r="A6619">
        <f>ROW()</f>
        <v>6619</v>
      </c>
      <c r="B6619" t="s">
        <v>1864</v>
      </c>
      <c r="C6619" t="s">
        <v>317</v>
      </c>
    </row>
    <row r="6620" spans="1:3" x14ac:dyDescent="0.25">
      <c r="A6620">
        <f>ROW()</f>
        <v>6620</v>
      </c>
      <c r="B6620" t="s">
        <v>1865</v>
      </c>
      <c r="C6620" t="s">
        <v>67</v>
      </c>
    </row>
    <row r="6621" spans="1:3" x14ac:dyDescent="0.25">
      <c r="A6621">
        <f>ROW()</f>
        <v>6621</v>
      </c>
      <c r="B6621" t="s">
        <v>1866</v>
      </c>
      <c r="C6621" t="s">
        <v>70</v>
      </c>
    </row>
    <row r="6622" spans="1:3" x14ac:dyDescent="0.25">
      <c r="A6622">
        <f>ROW()</f>
        <v>6622</v>
      </c>
      <c r="B6622" t="s">
        <v>1867</v>
      </c>
      <c r="C6622" t="s">
        <v>63</v>
      </c>
    </row>
    <row r="6623" spans="1:3" x14ac:dyDescent="0.25">
      <c r="A6623">
        <f>ROW()</f>
        <v>6623</v>
      </c>
      <c r="B6623" t="s">
        <v>1868</v>
      </c>
      <c r="C6623" t="s">
        <v>157</v>
      </c>
    </row>
    <row r="6624" spans="1:3" x14ac:dyDescent="0.25">
      <c r="A6624">
        <f>ROW()</f>
        <v>6624</v>
      </c>
      <c r="B6624" t="s">
        <v>1871</v>
      </c>
      <c r="C6624" t="s">
        <v>56</v>
      </c>
    </row>
    <row r="6625" spans="1:3" x14ac:dyDescent="0.25">
      <c r="A6625">
        <f>ROW()</f>
        <v>6625</v>
      </c>
      <c r="B6625" t="s">
        <v>1872</v>
      </c>
      <c r="C6625" t="s">
        <v>318</v>
      </c>
    </row>
    <row r="6626" spans="1:3" x14ac:dyDescent="0.25">
      <c r="A6626">
        <f>ROW()</f>
        <v>6626</v>
      </c>
      <c r="B6626" t="s">
        <v>1873</v>
      </c>
      <c r="C6626" t="s">
        <v>55</v>
      </c>
    </row>
    <row r="6627" spans="1:3" x14ac:dyDescent="0.25">
      <c r="A6627">
        <f>ROW()</f>
        <v>6627</v>
      </c>
      <c r="B6627" t="s">
        <v>1874</v>
      </c>
      <c r="C6627" t="s">
        <v>73</v>
      </c>
    </row>
    <row r="6628" spans="1:3" x14ac:dyDescent="0.25">
      <c r="A6628">
        <f>ROW()</f>
        <v>6628</v>
      </c>
      <c r="B6628" t="s">
        <v>1875</v>
      </c>
      <c r="C6628" t="s">
        <v>261</v>
      </c>
    </row>
    <row r="6629" spans="1:3" x14ac:dyDescent="0.25">
      <c r="A6629">
        <f>ROW()</f>
        <v>6629</v>
      </c>
      <c r="B6629" t="s">
        <v>1876</v>
      </c>
      <c r="C6629" t="s">
        <v>68</v>
      </c>
    </row>
    <row r="6630" spans="1:3" x14ac:dyDescent="0.25">
      <c r="A6630">
        <f>ROW()</f>
        <v>6630</v>
      </c>
      <c r="B6630" t="s">
        <v>1877</v>
      </c>
      <c r="C6630" t="s">
        <v>268</v>
      </c>
    </row>
    <row r="6631" spans="1:3" x14ac:dyDescent="0.25">
      <c r="A6631">
        <f>ROW()</f>
        <v>6631</v>
      </c>
      <c r="B6631" t="s">
        <v>1878</v>
      </c>
      <c r="C6631" t="s">
        <v>76</v>
      </c>
    </row>
    <row r="6632" spans="1:3" x14ac:dyDescent="0.25">
      <c r="A6632">
        <f>ROW()</f>
        <v>6632</v>
      </c>
      <c r="B6632" t="s">
        <v>1879</v>
      </c>
      <c r="C6632" t="s">
        <v>108</v>
      </c>
    </row>
    <row r="6633" spans="1:3" x14ac:dyDescent="0.25">
      <c r="A6633">
        <f>ROW()</f>
        <v>6633</v>
      </c>
      <c r="B6633" t="s">
        <v>1880</v>
      </c>
      <c r="C6633" t="s">
        <v>134</v>
      </c>
    </row>
    <row r="6634" spans="1:3" x14ac:dyDescent="0.25">
      <c r="A6634">
        <f>ROW()</f>
        <v>6634</v>
      </c>
      <c r="B6634" t="s">
        <v>1898</v>
      </c>
      <c r="C6634" t="s">
        <v>95</v>
      </c>
    </row>
    <row r="6635" spans="1:3" x14ac:dyDescent="0.25">
      <c r="A6635">
        <f>ROW()</f>
        <v>6635</v>
      </c>
      <c r="B6635" t="s">
        <v>1883</v>
      </c>
      <c r="C6635" t="s">
        <v>79</v>
      </c>
    </row>
    <row r="6636" spans="1:3" x14ac:dyDescent="0.25">
      <c r="A6636">
        <f>ROW()</f>
        <v>6636</v>
      </c>
      <c r="B6636" t="s">
        <v>1882</v>
      </c>
      <c r="C6636" t="s">
        <v>319</v>
      </c>
    </row>
    <row r="6637" spans="1:3" x14ac:dyDescent="0.25">
      <c r="A6637">
        <f>ROW()</f>
        <v>6637</v>
      </c>
      <c r="B6637" t="s">
        <v>1893</v>
      </c>
      <c r="C6637" t="s">
        <v>95</v>
      </c>
    </row>
    <row r="6638" spans="1:3" x14ac:dyDescent="0.25">
      <c r="A6638">
        <f>ROW()</f>
        <v>6638</v>
      </c>
      <c r="B6638" t="s">
        <v>1884</v>
      </c>
      <c r="C6638" t="s">
        <v>63</v>
      </c>
    </row>
    <row r="6639" spans="1:3" x14ac:dyDescent="0.25">
      <c r="A6639">
        <f>ROW()</f>
        <v>6639</v>
      </c>
      <c r="B6639" t="s">
        <v>1885</v>
      </c>
      <c r="C6639" t="s">
        <v>63</v>
      </c>
    </row>
    <row r="6640" spans="1:3" x14ac:dyDescent="0.25">
      <c r="A6640">
        <f>ROW()</f>
        <v>6640</v>
      </c>
      <c r="B6640" t="s">
        <v>1886</v>
      </c>
      <c r="C6640" t="s">
        <v>139</v>
      </c>
    </row>
    <row r="6641" spans="1:3" x14ac:dyDescent="0.25">
      <c r="A6641">
        <f>ROW()</f>
        <v>6641</v>
      </c>
      <c r="B6641" t="s">
        <v>1887</v>
      </c>
      <c r="C6641" t="s">
        <v>77</v>
      </c>
    </row>
    <row r="6642" spans="1:3" x14ac:dyDescent="0.25">
      <c r="A6642">
        <f>ROW()</f>
        <v>6642</v>
      </c>
      <c r="B6642" t="s">
        <v>1888</v>
      </c>
      <c r="C6642" t="s">
        <v>121</v>
      </c>
    </row>
    <row r="6643" spans="1:3" x14ac:dyDescent="0.25">
      <c r="A6643">
        <f>ROW()</f>
        <v>6643</v>
      </c>
      <c r="B6643" t="s">
        <v>1889</v>
      </c>
      <c r="C6643" t="s">
        <v>74</v>
      </c>
    </row>
    <row r="6644" spans="1:3" x14ac:dyDescent="0.25">
      <c r="A6644">
        <f>ROW()</f>
        <v>6644</v>
      </c>
      <c r="B6644" t="s">
        <v>1890</v>
      </c>
      <c r="C6644" t="s">
        <v>121</v>
      </c>
    </row>
    <row r="6645" spans="1:3" x14ac:dyDescent="0.25">
      <c r="A6645">
        <f>ROW()</f>
        <v>6645</v>
      </c>
      <c r="B6645" t="s">
        <v>1891</v>
      </c>
      <c r="C6645" t="s">
        <v>67</v>
      </c>
    </row>
    <row r="6646" spans="1:3" x14ac:dyDescent="0.25">
      <c r="A6646">
        <f>ROW()</f>
        <v>6646</v>
      </c>
      <c r="B6646" t="s">
        <v>1892</v>
      </c>
      <c r="C6646" t="s">
        <v>67</v>
      </c>
    </row>
    <row r="6647" spans="1:3" x14ac:dyDescent="0.25">
      <c r="A6647">
        <f>ROW()</f>
        <v>6647</v>
      </c>
      <c r="B6647" t="s">
        <v>1897</v>
      </c>
      <c r="C6647" t="s">
        <v>70</v>
      </c>
    </row>
    <row r="6648" spans="1:3" x14ac:dyDescent="0.25">
      <c r="A6648">
        <f>ROW()</f>
        <v>6648</v>
      </c>
      <c r="B6648" t="s">
        <v>1927</v>
      </c>
      <c r="C6648" t="s">
        <v>106</v>
      </c>
    </row>
    <row r="6649" spans="1:3" x14ac:dyDescent="0.25">
      <c r="A6649">
        <f>ROW()</f>
        <v>6649</v>
      </c>
      <c r="B6649" t="s">
        <v>1895</v>
      </c>
      <c r="C6649" t="s">
        <v>184</v>
      </c>
    </row>
    <row r="6650" spans="1:3" x14ac:dyDescent="0.25">
      <c r="A6650">
        <f>ROW()</f>
        <v>6650</v>
      </c>
      <c r="B6650" t="s">
        <v>1901</v>
      </c>
      <c r="C6650" t="s">
        <v>56</v>
      </c>
    </row>
    <row r="6651" spans="1:3" x14ac:dyDescent="0.25">
      <c r="A6651">
        <f>ROW()</f>
        <v>6651</v>
      </c>
      <c r="B6651" t="s">
        <v>1806</v>
      </c>
      <c r="C6651" t="s">
        <v>67</v>
      </c>
    </row>
    <row r="6652" spans="1:3" x14ac:dyDescent="0.25">
      <c r="A6652">
        <f>ROW()</f>
        <v>6652</v>
      </c>
      <c r="B6652" t="s">
        <v>2</v>
      </c>
      <c r="C6652" t="s">
        <v>2</v>
      </c>
    </row>
    <row r="6653" spans="1:3" x14ac:dyDescent="0.25">
      <c r="A6653">
        <f>ROW()</f>
        <v>6653</v>
      </c>
      <c r="B6653" t="s">
        <v>2</v>
      </c>
      <c r="C6653" t="s">
        <v>2</v>
      </c>
    </row>
    <row r="6654" spans="1:3" x14ac:dyDescent="0.25">
      <c r="A6654">
        <f>ROW()</f>
        <v>6654</v>
      </c>
      <c r="B6654" t="s">
        <v>569</v>
      </c>
      <c r="C6654" t="s">
        <v>2</v>
      </c>
    </row>
    <row r="6655" spans="1:3" x14ac:dyDescent="0.25">
      <c r="A6655">
        <f>ROW()</f>
        <v>6655</v>
      </c>
      <c r="B6655" t="s">
        <v>2</v>
      </c>
      <c r="C6655" t="s">
        <v>2</v>
      </c>
    </row>
    <row r="6656" spans="1:3" x14ac:dyDescent="0.25">
      <c r="A6656">
        <f>ROW()</f>
        <v>6656</v>
      </c>
      <c r="B6656" t="s">
        <v>3663</v>
      </c>
      <c r="C6656" t="s">
        <v>2</v>
      </c>
    </row>
    <row r="6657" spans="1:3" x14ac:dyDescent="0.25">
      <c r="A6657">
        <f>ROW()</f>
        <v>6657</v>
      </c>
      <c r="B6657" t="s">
        <v>52</v>
      </c>
      <c r="C6657" t="s">
        <v>2</v>
      </c>
    </row>
    <row r="6658" spans="1:3" x14ac:dyDescent="0.25">
      <c r="A6658">
        <f>ROW()</f>
        <v>6658</v>
      </c>
      <c r="B6658" t="s">
        <v>1843</v>
      </c>
      <c r="C6658" t="s">
        <v>570</v>
      </c>
    </row>
    <row r="6659" spans="1:3" x14ac:dyDescent="0.25">
      <c r="A6659">
        <f>ROW()</f>
        <v>6659</v>
      </c>
      <c r="B6659" t="s">
        <v>1844</v>
      </c>
      <c r="C6659" t="s">
        <v>55</v>
      </c>
    </row>
    <row r="6660" spans="1:3" x14ac:dyDescent="0.25">
      <c r="A6660">
        <f>ROW()</f>
        <v>6660</v>
      </c>
      <c r="B6660" t="s">
        <v>1845</v>
      </c>
      <c r="C6660" t="s">
        <v>73</v>
      </c>
    </row>
    <row r="6661" spans="1:3" x14ac:dyDescent="0.25">
      <c r="A6661">
        <f>ROW()</f>
        <v>6661</v>
      </c>
      <c r="B6661" t="s">
        <v>1846</v>
      </c>
      <c r="C6661" t="s">
        <v>163</v>
      </c>
    </row>
    <row r="6662" spans="1:3" x14ac:dyDescent="0.25">
      <c r="A6662">
        <f>ROW()</f>
        <v>6662</v>
      </c>
      <c r="B6662" t="s">
        <v>1847</v>
      </c>
      <c r="C6662" t="s">
        <v>571</v>
      </c>
    </row>
    <row r="6663" spans="1:3" x14ac:dyDescent="0.25">
      <c r="A6663">
        <f>ROW()</f>
        <v>6663</v>
      </c>
      <c r="B6663" t="s">
        <v>1850</v>
      </c>
      <c r="C6663" t="s">
        <v>155</v>
      </c>
    </row>
    <row r="6664" spans="1:3" x14ac:dyDescent="0.25">
      <c r="A6664">
        <f>ROW()</f>
        <v>6664</v>
      </c>
      <c r="B6664" t="s">
        <v>1851</v>
      </c>
      <c r="C6664" t="s">
        <v>56</v>
      </c>
    </row>
    <row r="6665" spans="1:3" x14ac:dyDescent="0.25">
      <c r="A6665">
        <f>ROW()</f>
        <v>6665</v>
      </c>
      <c r="B6665" t="s">
        <v>1852</v>
      </c>
      <c r="C6665" t="s">
        <v>56</v>
      </c>
    </row>
    <row r="6666" spans="1:3" x14ac:dyDescent="0.25">
      <c r="A6666">
        <f>ROW()</f>
        <v>6666</v>
      </c>
      <c r="B6666" t="s">
        <v>1853</v>
      </c>
      <c r="C6666" t="s">
        <v>56</v>
      </c>
    </row>
    <row r="6667" spans="1:3" x14ac:dyDescent="0.25">
      <c r="A6667">
        <f>ROW()</f>
        <v>6667</v>
      </c>
      <c r="B6667" t="s">
        <v>1854</v>
      </c>
      <c r="C6667" t="s">
        <v>572</v>
      </c>
    </row>
    <row r="6668" spans="1:3" x14ac:dyDescent="0.25">
      <c r="A6668">
        <f>ROW()</f>
        <v>6668</v>
      </c>
      <c r="B6668" t="s">
        <v>1855</v>
      </c>
      <c r="C6668" t="s">
        <v>65</v>
      </c>
    </row>
    <row r="6669" spans="1:3" x14ac:dyDescent="0.25">
      <c r="A6669">
        <f>ROW()</f>
        <v>6669</v>
      </c>
      <c r="B6669" t="s">
        <v>1856</v>
      </c>
      <c r="C6669" t="s">
        <v>64</v>
      </c>
    </row>
    <row r="6670" spans="1:3" x14ac:dyDescent="0.25">
      <c r="A6670">
        <f>ROW()</f>
        <v>6670</v>
      </c>
      <c r="B6670" t="s">
        <v>1857</v>
      </c>
      <c r="C6670" t="s">
        <v>65</v>
      </c>
    </row>
    <row r="6671" spans="1:3" x14ac:dyDescent="0.25">
      <c r="A6671">
        <f>ROW()</f>
        <v>6671</v>
      </c>
      <c r="B6671" t="s">
        <v>1858</v>
      </c>
      <c r="C6671" t="s">
        <v>56</v>
      </c>
    </row>
    <row r="6672" spans="1:3" x14ac:dyDescent="0.25">
      <c r="A6672">
        <f>ROW()</f>
        <v>6672</v>
      </c>
      <c r="B6672" t="s">
        <v>1859</v>
      </c>
      <c r="C6672" t="s">
        <v>56</v>
      </c>
    </row>
    <row r="6673" spans="1:3" x14ac:dyDescent="0.25">
      <c r="A6673">
        <f>ROW()</f>
        <v>6673</v>
      </c>
      <c r="B6673" t="s">
        <v>1860</v>
      </c>
      <c r="C6673" t="s">
        <v>262</v>
      </c>
    </row>
    <row r="6674" spans="1:3" x14ac:dyDescent="0.25">
      <c r="A6674">
        <f>ROW()</f>
        <v>6674</v>
      </c>
      <c r="B6674" t="s">
        <v>1861</v>
      </c>
      <c r="C6674" t="s">
        <v>108</v>
      </c>
    </row>
    <row r="6675" spans="1:3" x14ac:dyDescent="0.25">
      <c r="A6675">
        <f>ROW()</f>
        <v>6675</v>
      </c>
      <c r="B6675" t="s">
        <v>1862</v>
      </c>
      <c r="C6675" t="s">
        <v>56</v>
      </c>
    </row>
    <row r="6676" spans="1:3" x14ac:dyDescent="0.25">
      <c r="A6676">
        <f>ROW()</f>
        <v>6676</v>
      </c>
      <c r="B6676" t="s">
        <v>1863</v>
      </c>
      <c r="C6676" t="s">
        <v>137</v>
      </c>
    </row>
    <row r="6677" spans="1:3" x14ac:dyDescent="0.25">
      <c r="A6677">
        <f>ROW()</f>
        <v>6677</v>
      </c>
      <c r="B6677" t="s">
        <v>1864</v>
      </c>
      <c r="C6677" t="s">
        <v>330</v>
      </c>
    </row>
    <row r="6678" spans="1:3" x14ac:dyDescent="0.25">
      <c r="A6678">
        <f>ROW()</f>
        <v>6678</v>
      </c>
      <c r="B6678" t="s">
        <v>1865</v>
      </c>
      <c r="C6678" t="s">
        <v>67</v>
      </c>
    </row>
    <row r="6679" spans="1:3" x14ac:dyDescent="0.25">
      <c r="A6679">
        <f>ROW()</f>
        <v>6679</v>
      </c>
      <c r="B6679" t="s">
        <v>1866</v>
      </c>
      <c r="C6679" t="s">
        <v>70</v>
      </c>
    </row>
    <row r="6680" spans="1:3" x14ac:dyDescent="0.25">
      <c r="A6680">
        <f>ROW()</f>
        <v>6680</v>
      </c>
      <c r="B6680" t="s">
        <v>1867</v>
      </c>
      <c r="C6680" t="s">
        <v>67</v>
      </c>
    </row>
    <row r="6681" spans="1:3" x14ac:dyDescent="0.25">
      <c r="A6681">
        <f>ROW()</f>
        <v>6681</v>
      </c>
      <c r="B6681" t="s">
        <v>1868</v>
      </c>
      <c r="C6681" t="s">
        <v>157</v>
      </c>
    </row>
    <row r="6682" spans="1:3" x14ac:dyDescent="0.25">
      <c r="A6682">
        <f>ROW()</f>
        <v>6682</v>
      </c>
      <c r="B6682" t="s">
        <v>1869</v>
      </c>
      <c r="C6682" t="s">
        <v>71</v>
      </c>
    </row>
    <row r="6683" spans="1:3" x14ac:dyDescent="0.25">
      <c r="A6683">
        <f>ROW()</f>
        <v>6683</v>
      </c>
      <c r="B6683" t="s">
        <v>1870</v>
      </c>
      <c r="C6683" t="s">
        <v>71</v>
      </c>
    </row>
    <row r="6684" spans="1:3" x14ac:dyDescent="0.25">
      <c r="A6684">
        <f>ROW()</f>
        <v>6684</v>
      </c>
      <c r="B6684" t="s">
        <v>1871</v>
      </c>
      <c r="C6684" t="s">
        <v>55</v>
      </c>
    </row>
    <row r="6685" spans="1:3" x14ac:dyDescent="0.25">
      <c r="A6685">
        <f>ROW()</f>
        <v>6685</v>
      </c>
      <c r="B6685" t="s">
        <v>1872</v>
      </c>
      <c r="C6685" t="s">
        <v>573</v>
      </c>
    </row>
    <row r="6686" spans="1:3" x14ac:dyDescent="0.25">
      <c r="A6686">
        <f>ROW()</f>
        <v>6686</v>
      </c>
      <c r="B6686" t="s">
        <v>1873</v>
      </c>
      <c r="C6686" t="s">
        <v>124</v>
      </c>
    </row>
    <row r="6687" spans="1:3" x14ac:dyDescent="0.25">
      <c r="A6687">
        <f>ROW()</f>
        <v>6687</v>
      </c>
      <c r="B6687" t="s">
        <v>1874</v>
      </c>
      <c r="C6687" t="s">
        <v>73</v>
      </c>
    </row>
    <row r="6688" spans="1:3" x14ac:dyDescent="0.25">
      <c r="A6688">
        <f>ROW()</f>
        <v>6688</v>
      </c>
      <c r="B6688" t="s">
        <v>1875</v>
      </c>
      <c r="C6688" t="s">
        <v>149</v>
      </c>
    </row>
    <row r="6689" spans="1:3" x14ac:dyDescent="0.25">
      <c r="A6689">
        <f>ROW()</f>
        <v>6689</v>
      </c>
      <c r="B6689" t="s">
        <v>1876</v>
      </c>
      <c r="C6689" t="s">
        <v>574</v>
      </c>
    </row>
    <row r="6690" spans="1:3" x14ac:dyDescent="0.25">
      <c r="A6690">
        <f>ROW()</f>
        <v>6690</v>
      </c>
      <c r="B6690" t="s">
        <v>1877</v>
      </c>
      <c r="C6690" t="s">
        <v>67</v>
      </c>
    </row>
    <row r="6691" spans="1:3" x14ac:dyDescent="0.25">
      <c r="A6691">
        <f>ROW()</f>
        <v>6691</v>
      </c>
      <c r="B6691" t="s">
        <v>1878</v>
      </c>
      <c r="C6691" t="s">
        <v>67</v>
      </c>
    </row>
    <row r="6692" spans="1:3" x14ac:dyDescent="0.25">
      <c r="A6692">
        <f>ROW()</f>
        <v>6692</v>
      </c>
      <c r="B6692" t="s">
        <v>1879</v>
      </c>
      <c r="C6692" t="s">
        <v>77</v>
      </c>
    </row>
    <row r="6693" spans="1:3" x14ac:dyDescent="0.25">
      <c r="A6693">
        <f>ROW()</f>
        <v>6693</v>
      </c>
      <c r="B6693" t="s">
        <v>1880</v>
      </c>
      <c r="C6693" t="s">
        <v>107</v>
      </c>
    </row>
    <row r="6694" spans="1:3" x14ac:dyDescent="0.25">
      <c r="A6694">
        <f>ROW()</f>
        <v>6694</v>
      </c>
      <c r="B6694" t="s">
        <v>1882</v>
      </c>
      <c r="C6694" t="s">
        <v>331</v>
      </c>
    </row>
    <row r="6695" spans="1:3" x14ac:dyDescent="0.25">
      <c r="A6695">
        <f>ROW()</f>
        <v>6695</v>
      </c>
      <c r="B6695" t="s">
        <v>1893</v>
      </c>
      <c r="C6695" t="s">
        <v>166</v>
      </c>
    </row>
    <row r="6696" spans="1:3" x14ac:dyDescent="0.25">
      <c r="A6696">
        <f>ROW()</f>
        <v>6696</v>
      </c>
      <c r="B6696" t="s">
        <v>1883</v>
      </c>
      <c r="C6696" t="s">
        <v>159</v>
      </c>
    </row>
    <row r="6697" spans="1:3" x14ac:dyDescent="0.25">
      <c r="A6697">
        <f>ROW()</f>
        <v>6697</v>
      </c>
      <c r="B6697" t="s">
        <v>1884</v>
      </c>
      <c r="C6697" t="s">
        <v>139</v>
      </c>
    </row>
    <row r="6698" spans="1:3" x14ac:dyDescent="0.25">
      <c r="A6698">
        <f>ROW()</f>
        <v>6698</v>
      </c>
      <c r="B6698" t="s">
        <v>1888</v>
      </c>
      <c r="C6698" t="s">
        <v>63</v>
      </c>
    </row>
    <row r="6699" spans="1:3" x14ac:dyDescent="0.25">
      <c r="A6699">
        <f>ROW()</f>
        <v>6699</v>
      </c>
      <c r="B6699" t="s">
        <v>1889</v>
      </c>
      <c r="C6699" t="s">
        <v>74</v>
      </c>
    </row>
    <row r="6700" spans="1:3" x14ac:dyDescent="0.25">
      <c r="A6700">
        <f>ROW()</f>
        <v>6700</v>
      </c>
      <c r="B6700" t="s">
        <v>1890</v>
      </c>
      <c r="C6700" t="s">
        <v>63</v>
      </c>
    </row>
    <row r="6701" spans="1:3" x14ac:dyDescent="0.25">
      <c r="A6701">
        <f>ROW()</f>
        <v>6701</v>
      </c>
      <c r="B6701" t="s">
        <v>1891</v>
      </c>
      <c r="C6701" t="s">
        <v>74</v>
      </c>
    </row>
    <row r="6702" spans="1:3" x14ac:dyDescent="0.25">
      <c r="A6702">
        <f>ROW()</f>
        <v>6702</v>
      </c>
      <c r="B6702" t="s">
        <v>1892</v>
      </c>
      <c r="C6702" t="s">
        <v>63</v>
      </c>
    </row>
    <row r="6703" spans="1:3" x14ac:dyDescent="0.25">
      <c r="A6703">
        <f>ROW()</f>
        <v>6703</v>
      </c>
      <c r="B6703" t="s">
        <v>1897</v>
      </c>
      <c r="C6703" t="s">
        <v>113</v>
      </c>
    </row>
    <row r="6704" spans="1:3" x14ac:dyDescent="0.25">
      <c r="A6704">
        <f>ROW()</f>
        <v>6704</v>
      </c>
      <c r="B6704" t="s">
        <v>1894</v>
      </c>
      <c r="C6704" t="s">
        <v>2491</v>
      </c>
    </row>
    <row r="6705" spans="1:3" x14ac:dyDescent="0.25">
      <c r="A6705">
        <f>ROW()</f>
        <v>6705</v>
      </c>
      <c r="B6705" t="s">
        <v>1895</v>
      </c>
      <c r="C6705" t="s">
        <v>184</v>
      </c>
    </row>
    <row r="6706" spans="1:3" x14ac:dyDescent="0.25">
      <c r="A6706">
        <f>ROW()</f>
        <v>6706</v>
      </c>
      <c r="B6706" t="s">
        <v>1806</v>
      </c>
      <c r="C6706" t="s">
        <v>67</v>
      </c>
    </row>
    <row r="6707" spans="1:3" x14ac:dyDescent="0.25">
      <c r="A6707">
        <f>ROW()</f>
        <v>6707</v>
      </c>
      <c r="B6707" t="s">
        <v>2</v>
      </c>
      <c r="C6707" t="s">
        <v>2</v>
      </c>
    </row>
    <row r="6708" spans="1:3" x14ac:dyDescent="0.25">
      <c r="A6708">
        <f>ROW()</f>
        <v>6708</v>
      </c>
      <c r="B6708" t="s">
        <v>2</v>
      </c>
      <c r="C6708" t="s">
        <v>2</v>
      </c>
    </row>
    <row r="6709" spans="1:3" x14ac:dyDescent="0.25">
      <c r="A6709">
        <f>ROW()</f>
        <v>6709</v>
      </c>
      <c r="B6709" t="s">
        <v>576</v>
      </c>
      <c r="C6709" t="s">
        <v>2</v>
      </c>
    </row>
    <row r="6710" spans="1:3" x14ac:dyDescent="0.25">
      <c r="A6710">
        <f>ROW()</f>
        <v>6710</v>
      </c>
      <c r="B6710" t="s">
        <v>2</v>
      </c>
      <c r="C6710" t="s">
        <v>2</v>
      </c>
    </row>
    <row r="6711" spans="1:3" x14ac:dyDescent="0.25">
      <c r="A6711">
        <f>ROW()</f>
        <v>6711</v>
      </c>
      <c r="B6711" t="s">
        <v>3664</v>
      </c>
      <c r="C6711" t="s">
        <v>2</v>
      </c>
    </row>
    <row r="6712" spans="1:3" x14ac:dyDescent="0.25">
      <c r="A6712">
        <f>ROW()</f>
        <v>6712</v>
      </c>
      <c r="B6712" t="s">
        <v>52</v>
      </c>
      <c r="C6712" t="s">
        <v>2</v>
      </c>
    </row>
    <row r="6713" spans="1:3" x14ac:dyDescent="0.25">
      <c r="A6713">
        <f>ROW()</f>
        <v>6713</v>
      </c>
      <c r="B6713" t="s">
        <v>1843</v>
      </c>
      <c r="C6713" t="s">
        <v>577</v>
      </c>
    </row>
    <row r="6714" spans="1:3" x14ac:dyDescent="0.25">
      <c r="A6714">
        <f>ROW()</f>
        <v>6714</v>
      </c>
      <c r="B6714" t="s">
        <v>1844</v>
      </c>
      <c r="C6714" t="s">
        <v>55</v>
      </c>
    </row>
    <row r="6715" spans="1:3" x14ac:dyDescent="0.25">
      <c r="A6715">
        <f>ROW()</f>
        <v>6715</v>
      </c>
      <c r="B6715" t="s">
        <v>1845</v>
      </c>
      <c r="C6715" t="s">
        <v>80</v>
      </c>
    </row>
    <row r="6716" spans="1:3" x14ac:dyDescent="0.25">
      <c r="A6716">
        <f>ROW()</f>
        <v>6716</v>
      </c>
      <c r="B6716" t="s">
        <v>1846</v>
      </c>
      <c r="C6716" t="s">
        <v>487</v>
      </c>
    </row>
    <row r="6717" spans="1:3" x14ac:dyDescent="0.25">
      <c r="A6717">
        <f>ROW()</f>
        <v>6717</v>
      </c>
      <c r="B6717" t="s">
        <v>1847</v>
      </c>
      <c r="C6717" t="s">
        <v>578</v>
      </c>
    </row>
    <row r="6718" spans="1:3" x14ac:dyDescent="0.25">
      <c r="A6718">
        <f>ROW()</f>
        <v>6718</v>
      </c>
      <c r="B6718" t="s">
        <v>1850</v>
      </c>
      <c r="C6718" t="s">
        <v>155</v>
      </c>
    </row>
    <row r="6719" spans="1:3" x14ac:dyDescent="0.25">
      <c r="A6719">
        <f>ROW()</f>
        <v>6719</v>
      </c>
      <c r="B6719" t="s">
        <v>1851</v>
      </c>
      <c r="C6719" t="s">
        <v>56</v>
      </c>
    </row>
    <row r="6720" spans="1:3" x14ac:dyDescent="0.25">
      <c r="A6720">
        <f>ROW()</f>
        <v>6720</v>
      </c>
      <c r="B6720" t="s">
        <v>1852</v>
      </c>
      <c r="C6720" t="s">
        <v>56</v>
      </c>
    </row>
    <row r="6721" spans="1:3" x14ac:dyDescent="0.25">
      <c r="A6721">
        <f>ROW()</f>
        <v>6721</v>
      </c>
      <c r="B6721" t="s">
        <v>1853</v>
      </c>
      <c r="C6721" t="s">
        <v>56</v>
      </c>
    </row>
    <row r="6722" spans="1:3" x14ac:dyDescent="0.25">
      <c r="A6722">
        <f>ROW()</f>
        <v>6722</v>
      </c>
      <c r="B6722" t="s">
        <v>1854</v>
      </c>
      <c r="C6722" t="s">
        <v>579</v>
      </c>
    </row>
    <row r="6723" spans="1:3" x14ac:dyDescent="0.25">
      <c r="A6723">
        <f>ROW()</f>
        <v>6723</v>
      </c>
      <c r="B6723" t="s">
        <v>1856</v>
      </c>
      <c r="C6723" t="s">
        <v>64</v>
      </c>
    </row>
    <row r="6724" spans="1:3" x14ac:dyDescent="0.25">
      <c r="A6724">
        <f>ROW()</f>
        <v>6724</v>
      </c>
      <c r="B6724" t="s">
        <v>1858</v>
      </c>
      <c r="C6724" t="s">
        <v>56</v>
      </c>
    </row>
    <row r="6725" spans="1:3" x14ac:dyDescent="0.25">
      <c r="A6725">
        <f>ROW()</f>
        <v>6725</v>
      </c>
      <c r="B6725" t="s">
        <v>1859</v>
      </c>
      <c r="C6725" t="s">
        <v>63</v>
      </c>
    </row>
    <row r="6726" spans="1:3" x14ac:dyDescent="0.25">
      <c r="A6726">
        <f>ROW()</f>
        <v>6726</v>
      </c>
      <c r="B6726" t="s">
        <v>1860</v>
      </c>
      <c r="C6726" t="s">
        <v>188</v>
      </c>
    </row>
    <row r="6727" spans="1:3" x14ac:dyDescent="0.25">
      <c r="A6727">
        <f>ROW()</f>
        <v>6727</v>
      </c>
      <c r="B6727" t="s">
        <v>1872</v>
      </c>
      <c r="C6727" t="s">
        <v>72</v>
      </c>
    </row>
    <row r="6728" spans="1:3" x14ac:dyDescent="0.25">
      <c r="A6728">
        <f>ROW()</f>
        <v>6728</v>
      </c>
      <c r="B6728" t="s">
        <v>1861</v>
      </c>
      <c r="C6728" t="s">
        <v>56</v>
      </c>
    </row>
    <row r="6729" spans="1:3" x14ac:dyDescent="0.25">
      <c r="A6729">
        <f>ROW()</f>
        <v>6729</v>
      </c>
      <c r="B6729" t="s">
        <v>1862</v>
      </c>
      <c r="C6729" t="s">
        <v>56</v>
      </c>
    </row>
    <row r="6730" spans="1:3" x14ac:dyDescent="0.25">
      <c r="A6730">
        <f>ROW()</f>
        <v>6730</v>
      </c>
      <c r="B6730" t="s">
        <v>1863</v>
      </c>
      <c r="C6730" t="s">
        <v>56</v>
      </c>
    </row>
    <row r="6731" spans="1:3" x14ac:dyDescent="0.25">
      <c r="A6731">
        <f>ROW()</f>
        <v>6731</v>
      </c>
      <c r="B6731" t="s">
        <v>1864</v>
      </c>
      <c r="C6731" t="s">
        <v>262</v>
      </c>
    </row>
    <row r="6732" spans="1:3" x14ac:dyDescent="0.25">
      <c r="A6732">
        <f>ROW()</f>
        <v>6732</v>
      </c>
      <c r="B6732" t="s">
        <v>1865</v>
      </c>
      <c r="C6732" t="s">
        <v>67</v>
      </c>
    </row>
    <row r="6733" spans="1:3" x14ac:dyDescent="0.25">
      <c r="A6733">
        <f>ROW()</f>
        <v>6733</v>
      </c>
      <c r="B6733" t="s">
        <v>1866</v>
      </c>
      <c r="C6733" t="s">
        <v>70</v>
      </c>
    </row>
    <row r="6734" spans="1:3" x14ac:dyDescent="0.25">
      <c r="A6734">
        <f>ROW()</f>
        <v>6734</v>
      </c>
      <c r="B6734" t="s">
        <v>1867</v>
      </c>
      <c r="C6734" t="s">
        <v>105</v>
      </c>
    </row>
    <row r="6735" spans="1:3" x14ac:dyDescent="0.25">
      <c r="A6735">
        <f>ROW()</f>
        <v>6735</v>
      </c>
      <c r="B6735" t="s">
        <v>1868</v>
      </c>
      <c r="C6735" t="s">
        <v>157</v>
      </c>
    </row>
    <row r="6736" spans="1:3" x14ac:dyDescent="0.25">
      <c r="A6736">
        <f>ROW()</f>
        <v>6736</v>
      </c>
      <c r="B6736" t="s">
        <v>1871</v>
      </c>
      <c r="C6736" t="s">
        <v>84</v>
      </c>
    </row>
    <row r="6737" spans="1:3" x14ac:dyDescent="0.25">
      <c r="A6737">
        <f>ROW()</f>
        <v>6737</v>
      </c>
      <c r="B6737" t="s">
        <v>1873</v>
      </c>
      <c r="C6737" t="s">
        <v>56</v>
      </c>
    </row>
    <row r="6738" spans="1:3" x14ac:dyDescent="0.25">
      <c r="A6738">
        <f>ROW()</f>
        <v>6738</v>
      </c>
      <c r="B6738" t="s">
        <v>1874</v>
      </c>
      <c r="C6738" t="s">
        <v>73</v>
      </c>
    </row>
    <row r="6739" spans="1:3" x14ac:dyDescent="0.25">
      <c r="A6739">
        <f>ROW()</f>
        <v>6739</v>
      </c>
      <c r="B6739" t="s">
        <v>1875</v>
      </c>
      <c r="C6739" t="s">
        <v>1966</v>
      </c>
    </row>
    <row r="6740" spans="1:3" x14ac:dyDescent="0.25">
      <c r="A6740">
        <f>ROW()</f>
        <v>6740</v>
      </c>
      <c r="B6740" t="s">
        <v>1876</v>
      </c>
      <c r="C6740" t="s">
        <v>1984</v>
      </c>
    </row>
    <row r="6741" spans="1:3" x14ac:dyDescent="0.25">
      <c r="A6741">
        <f>ROW()</f>
        <v>6741</v>
      </c>
      <c r="B6741" t="s">
        <v>1903</v>
      </c>
      <c r="C6741" t="s">
        <v>490</v>
      </c>
    </row>
    <row r="6742" spans="1:3" x14ac:dyDescent="0.25">
      <c r="A6742">
        <f>ROW()</f>
        <v>6742</v>
      </c>
      <c r="B6742" t="s">
        <v>1877</v>
      </c>
      <c r="C6742" t="s">
        <v>158</v>
      </c>
    </row>
    <row r="6743" spans="1:3" x14ac:dyDescent="0.25">
      <c r="A6743">
        <f>ROW()</f>
        <v>6743</v>
      </c>
      <c r="B6743" t="s">
        <v>1878</v>
      </c>
      <c r="C6743" t="s">
        <v>56</v>
      </c>
    </row>
    <row r="6744" spans="1:3" x14ac:dyDescent="0.25">
      <c r="A6744">
        <f>ROW()</f>
        <v>6744</v>
      </c>
      <c r="B6744" t="s">
        <v>1879</v>
      </c>
      <c r="C6744" t="s">
        <v>106</v>
      </c>
    </row>
    <row r="6745" spans="1:3" x14ac:dyDescent="0.25">
      <c r="A6745">
        <f>ROW()</f>
        <v>6745</v>
      </c>
      <c r="B6745" t="s">
        <v>1880</v>
      </c>
      <c r="C6745" t="s">
        <v>285</v>
      </c>
    </row>
    <row r="6746" spans="1:3" x14ac:dyDescent="0.25">
      <c r="A6746">
        <f>ROW()</f>
        <v>6746</v>
      </c>
      <c r="B6746" t="s">
        <v>1882</v>
      </c>
      <c r="C6746" t="s">
        <v>491</v>
      </c>
    </row>
    <row r="6747" spans="1:3" x14ac:dyDescent="0.25">
      <c r="A6747">
        <f>ROW()</f>
        <v>6747</v>
      </c>
      <c r="B6747" t="s">
        <v>1893</v>
      </c>
      <c r="C6747" t="s">
        <v>240</v>
      </c>
    </row>
    <row r="6748" spans="1:3" x14ac:dyDescent="0.25">
      <c r="A6748">
        <f>ROW()</f>
        <v>6748</v>
      </c>
      <c r="B6748" t="s">
        <v>1883</v>
      </c>
      <c r="C6748" t="s">
        <v>159</v>
      </c>
    </row>
    <row r="6749" spans="1:3" x14ac:dyDescent="0.25">
      <c r="A6749">
        <f>ROW()</f>
        <v>6749</v>
      </c>
      <c r="B6749" t="s">
        <v>1884</v>
      </c>
      <c r="C6749" t="s">
        <v>77</v>
      </c>
    </row>
    <row r="6750" spans="1:3" x14ac:dyDescent="0.25">
      <c r="A6750">
        <f>ROW()</f>
        <v>6750</v>
      </c>
      <c r="B6750" t="s">
        <v>1888</v>
      </c>
      <c r="C6750" t="s">
        <v>56</v>
      </c>
    </row>
    <row r="6751" spans="1:3" x14ac:dyDescent="0.25">
      <c r="A6751">
        <f>ROW()</f>
        <v>6751</v>
      </c>
      <c r="B6751" t="s">
        <v>1889</v>
      </c>
      <c r="C6751" t="s">
        <v>63</v>
      </c>
    </row>
    <row r="6752" spans="1:3" x14ac:dyDescent="0.25">
      <c r="A6752">
        <f>ROW()</f>
        <v>6752</v>
      </c>
      <c r="B6752" t="s">
        <v>1890</v>
      </c>
      <c r="C6752" t="s">
        <v>84</v>
      </c>
    </row>
    <row r="6753" spans="1:3" x14ac:dyDescent="0.25">
      <c r="A6753">
        <f>ROW()</f>
        <v>6753</v>
      </c>
      <c r="B6753" t="s">
        <v>1891</v>
      </c>
      <c r="C6753" t="s">
        <v>63</v>
      </c>
    </row>
    <row r="6754" spans="1:3" x14ac:dyDescent="0.25">
      <c r="A6754">
        <f>ROW()</f>
        <v>6754</v>
      </c>
      <c r="B6754" t="s">
        <v>1892</v>
      </c>
      <c r="C6754" t="s">
        <v>63</v>
      </c>
    </row>
    <row r="6755" spans="1:3" x14ac:dyDescent="0.25">
      <c r="A6755">
        <f>ROW()</f>
        <v>6755</v>
      </c>
      <c r="B6755" t="s">
        <v>1928</v>
      </c>
      <c r="C6755" t="s">
        <v>270</v>
      </c>
    </row>
    <row r="6756" spans="1:3" x14ac:dyDescent="0.25">
      <c r="A6756">
        <f>ROW()</f>
        <v>6756</v>
      </c>
      <c r="B6756" t="s">
        <v>1902</v>
      </c>
      <c r="C6756" t="s">
        <v>71</v>
      </c>
    </row>
    <row r="6757" spans="1:3" x14ac:dyDescent="0.25">
      <c r="A6757">
        <f>ROW()</f>
        <v>6757</v>
      </c>
      <c r="B6757" t="s">
        <v>1894</v>
      </c>
      <c r="C6757" t="s">
        <v>73</v>
      </c>
    </row>
    <row r="6758" spans="1:3" x14ac:dyDescent="0.25">
      <c r="A6758">
        <f>ROW()</f>
        <v>6758</v>
      </c>
      <c r="B6758" t="s">
        <v>1933</v>
      </c>
      <c r="C6758" t="s">
        <v>56</v>
      </c>
    </row>
    <row r="6759" spans="1:3" x14ac:dyDescent="0.25">
      <c r="A6759">
        <f>ROW()</f>
        <v>6759</v>
      </c>
      <c r="B6759" t="s">
        <v>1895</v>
      </c>
      <c r="C6759" t="s">
        <v>184</v>
      </c>
    </row>
    <row r="6760" spans="1:3" x14ac:dyDescent="0.25">
      <c r="A6760">
        <f>ROW()</f>
        <v>6760</v>
      </c>
      <c r="B6760" t="s">
        <v>1806</v>
      </c>
      <c r="C6760" t="s">
        <v>67</v>
      </c>
    </row>
    <row r="6761" spans="1:3" x14ac:dyDescent="0.25">
      <c r="A6761">
        <f>ROW()</f>
        <v>6761</v>
      </c>
      <c r="B6761" t="s">
        <v>2</v>
      </c>
      <c r="C6761" t="s">
        <v>2</v>
      </c>
    </row>
    <row r="6762" spans="1:3" x14ac:dyDescent="0.25">
      <c r="A6762">
        <f>ROW()</f>
        <v>6762</v>
      </c>
      <c r="B6762" t="s">
        <v>2</v>
      </c>
      <c r="C6762" t="s">
        <v>2</v>
      </c>
    </row>
    <row r="6763" spans="1:3" x14ac:dyDescent="0.25">
      <c r="A6763">
        <f>ROW()</f>
        <v>6763</v>
      </c>
      <c r="B6763" t="s">
        <v>580</v>
      </c>
      <c r="C6763" t="s">
        <v>2</v>
      </c>
    </row>
    <row r="6764" spans="1:3" x14ac:dyDescent="0.25">
      <c r="A6764">
        <f>ROW()</f>
        <v>6764</v>
      </c>
      <c r="B6764" t="s">
        <v>2</v>
      </c>
      <c r="C6764" t="s">
        <v>2</v>
      </c>
    </row>
    <row r="6765" spans="1:3" x14ac:dyDescent="0.25">
      <c r="A6765">
        <f>ROW()</f>
        <v>6765</v>
      </c>
      <c r="B6765" t="s">
        <v>3665</v>
      </c>
      <c r="C6765" t="s">
        <v>2</v>
      </c>
    </row>
    <row r="6766" spans="1:3" x14ac:dyDescent="0.25">
      <c r="A6766">
        <f>ROW()</f>
        <v>6766</v>
      </c>
      <c r="B6766" t="s">
        <v>52</v>
      </c>
      <c r="C6766" t="s">
        <v>2</v>
      </c>
    </row>
    <row r="6767" spans="1:3" x14ac:dyDescent="0.25">
      <c r="A6767">
        <f>ROW()</f>
        <v>6767</v>
      </c>
      <c r="B6767" t="s">
        <v>1843</v>
      </c>
      <c r="C6767" t="s">
        <v>581</v>
      </c>
    </row>
    <row r="6768" spans="1:3" x14ac:dyDescent="0.25">
      <c r="A6768">
        <f>ROW()</f>
        <v>6768</v>
      </c>
      <c r="B6768" t="s">
        <v>1844</v>
      </c>
      <c r="C6768" t="s">
        <v>55</v>
      </c>
    </row>
    <row r="6769" spans="1:3" x14ac:dyDescent="0.25">
      <c r="A6769">
        <f>ROW()</f>
        <v>6769</v>
      </c>
      <c r="B6769" t="s">
        <v>1845</v>
      </c>
      <c r="C6769" t="s">
        <v>81</v>
      </c>
    </row>
    <row r="6770" spans="1:3" x14ac:dyDescent="0.25">
      <c r="A6770">
        <f>ROW()</f>
        <v>6770</v>
      </c>
      <c r="B6770" t="s">
        <v>1846</v>
      </c>
      <c r="C6770" t="s">
        <v>494</v>
      </c>
    </row>
    <row r="6771" spans="1:3" x14ac:dyDescent="0.25">
      <c r="A6771">
        <f>ROW()</f>
        <v>6771</v>
      </c>
      <c r="B6771" t="s">
        <v>1847</v>
      </c>
      <c r="C6771" t="s">
        <v>582</v>
      </c>
    </row>
    <row r="6772" spans="1:3" x14ac:dyDescent="0.25">
      <c r="A6772">
        <f>ROW()</f>
        <v>6772</v>
      </c>
      <c r="B6772" t="s">
        <v>1850</v>
      </c>
      <c r="C6772" t="s">
        <v>61</v>
      </c>
    </row>
    <row r="6773" spans="1:3" x14ac:dyDescent="0.25">
      <c r="A6773">
        <f>ROW()</f>
        <v>6773</v>
      </c>
      <c r="B6773" t="s">
        <v>1851</v>
      </c>
      <c r="C6773" t="s">
        <v>56</v>
      </c>
    </row>
    <row r="6774" spans="1:3" x14ac:dyDescent="0.25">
      <c r="A6774">
        <f>ROW()</f>
        <v>6774</v>
      </c>
      <c r="B6774" t="s">
        <v>1852</v>
      </c>
      <c r="C6774" t="s">
        <v>56</v>
      </c>
    </row>
    <row r="6775" spans="1:3" x14ac:dyDescent="0.25">
      <c r="A6775">
        <f>ROW()</f>
        <v>6775</v>
      </c>
      <c r="B6775" t="s">
        <v>1853</v>
      </c>
      <c r="C6775" t="s">
        <v>56</v>
      </c>
    </row>
    <row r="6776" spans="1:3" x14ac:dyDescent="0.25">
      <c r="A6776">
        <f>ROW()</f>
        <v>6776</v>
      </c>
      <c r="B6776" t="s">
        <v>1854</v>
      </c>
      <c r="C6776" t="s">
        <v>496</v>
      </c>
    </row>
    <row r="6777" spans="1:3" x14ac:dyDescent="0.25">
      <c r="A6777">
        <f>ROW()</f>
        <v>6777</v>
      </c>
      <c r="B6777" t="s">
        <v>1856</v>
      </c>
      <c r="C6777" t="s">
        <v>64</v>
      </c>
    </row>
    <row r="6778" spans="1:3" x14ac:dyDescent="0.25">
      <c r="A6778">
        <f>ROW()</f>
        <v>6778</v>
      </c>
      <c r="B6778" t="s">
        <v>1857</v>
      </c>
      <c r="C6778" t="s">
        <v>65</v>
      </c>
    </row>
    <row r="6779" spans="1:3" x14ac:dyDescent="0.25">
      <c r="A6779">
        <f>ROW()</f>
        <v>6779</v>
      </c>
      <c r="B6779" t="s">
        <v>1858</v>
      </c>
      <c r="C6779" t="s">
        <v>56</v>
      </c>
    </row>
    <row r="6780" spans="1:3" x14ac:dyDescent="0.25">
      <c r="A6780">
        <f>ROW()</f>
        <v>6780</v>
      </c>
      <c r="B6780" t="s">
        <v>1896</v>
      </c>
      <c r="C6780" t="s">
        <v>65</v>
      </c>
    </row>
    <row r="6781" spans="1:3" x14ac:dyDescent="0.25">
      <c r="A6781">
        <f>ROW()</f>
        <v>6781</v>
      </c>
      <c r="B6781" t="s">
        <v>1859</v>
      </c>
      <c r="C6781" t="s">
        <v>63</v>
      </c>
    </row>
    <row r="6782" spans="1:3" x14ac:dyDescent="0.25">
      <c r="A6782">
        <f>ROW()</f>
        <v>6782</v>
      </c>
      <c r="B6782" t="s">
        <v>1860</v>
      </c>
      <c r="C6782" t="s">
        <v>56</v>
      </c>
    </row>
    <row r="6783" spans="1:3" x14ac:dyDescent="0.25">
      <c r="A6783">
        <f>ROW()</f>
        <v>6783</v>
      </c>
      <c r="B6783" t="s">
        <v>1861</v>
      </c>
      <c r="C6783" t="s">
        <v>56</v>
      </c>
    </row>
    <row r="6784" spans="1:3" x14ac:dyDescent="0.25">
      <c r="A6784">
        <f>ROW()</f>
        <v>6784</v>
      </c>
      <c r="B6784" t="s">
        <v>1862</v>
      </c>
      <c r="C6784" t="s">
        <v>56</v>
      </c>
    </row>
    <row r="6785" spans="1:3" x14ac:dyDescent="0.25">
      <c r="A6785">
        <f>ROW()</f>
        <v>6785</v>
      </c>
      <c r="B6785" t="s">
        <v>1863</v>
      </c>
      <c r="C6785" t="s">
        <v>122</v>
      </c>
    </row>
    <row r="6786" spans="1:3" x14ac:dyDescent="0.25">
      <c r="A6786">
        <f>ROW()</f>
        <v>6786</v>
      </c>
      <c r="B6786" t="s">
        <v>1864</v>
      </c>
      <c r="C6786" t="s">
        <v>225</v>
      </c>
    </row>
    <row r="6787" spans="1:3" x14ac:dyDescent="0.25">
      <c r="A6787">
        <f>ROW()</f>
        <v>6787</v>
      </c>
      <c r="B6787" t="s">
        <v>1865</v>
      </c>
      <c r="C6787" t="s">
        <v>56</v>
      </c>
    </row>
    <row r="6788" spans="1:3" x14ac:dyDescent="0.25">
      <c r="A6788">
        <f>ROW()</f>
        <v>6788</v>
      </c>
      <c r="B6788" t="s">
        <v>1866</v>
      </c>
      <c r="C6788" t="s">
        <v>70</v>
      </c>
    </row>
    <row r="6789" spans="1:3" x14ac:dyDescent="0.25">
      <c r="A6789">
        <f>ROW()</f>
        <v>6789</v>
      </c>
      <c r="B6789" t="s">
        <v>1868</v>
      </c>
      <c r="C6789" t="s">
        <v>176</v>
      </c>
    </row>
    <row r="6790" spans="1:3" x14ac:dyDescent="0.25">
      <c r="A6790">
        <f>ROW()</f>
        <v>6790</v>
      </c>
      <c r="B6790" t="s">
        <v>1904</v>
      </c>
      <c r="C6790" t="s">
        <v>113</v>
      </c>
    </row>
    <row r="6791" spans="1:3" x14ac:dyDescent="0.25">
      <c r="A6791">
        <f>ROW()</f>
        <v>6791</v>
      </c>
      <c r="B6791" t="s">
        <v>1871</v>
      </c>
      <c r="C6791" t="s">
        <v>56</v>
      </c>
    </row>
    <row r="6792" spans="1:3" x14ac:dyDescent="0.25">
      <c r="A6792">
        <f>ROW()</f>
        <v>6792</v>
      </c>
      <c r="B6792" t="s">
        <v>1872</v>
      </c>
      <c r="C6792" t="s">
        <v>177</v>
      </c>
    </row>
    <row r="6793" spans="1:3" x14ac:dyDescent="0.25">
      <c r="A6793">
        <f>ROW()</f>
        <v>6793</v>
      </c>
      <c r="B6793" t="s">
        <v>1873</v>
      </c>
      <c r="C6793" t="s">
        <v>67</v>
      </c>
    </row>
    <row r="6794" spans="1:3" x14ac:dyDescent="0.25">
      <c r="A6794">
        <f>ROW()</f>
        <v>6794</v>
      </c>
      <c r="B6794" t="s">
        <v>1874</v>
      </c>
      <c r="C6794" t="s">
        <v>73</v>
      </c>
    </row>
    <row r="6795" spans="1:3" x14ac:dyDescent="0.25">
      <c r="A6795">
        <f>ROW()</f>
        <v>6795</v>
      </c>
      <c r="B6795" t="s">
        <v>1875</v>
      </c>
      <c r="C6795" t="s">
        <v>260</v>
      </c>
    </row>
    <row r="6796" spans="1:3" x14ac:dyDescent="0.25">
      <c r="A6796">
        <f>ROW()</f>
        <v>6796</v>
      </c>
      <c r="B6796" t="s">
        <v>1876</v>
      </c>
      <c r="C6796" t="s">
        <v>254</v>
      </c>
    </row>
    <row r="6797" spans="1:3" x14ac:dyDescent="0.25">
      <c r="A6797">
        <f>ROW()</f>
        <v>6797</v>
      </c>
      <c r="B6797" t="s">
        <v>1877</v>
      </c>
      <c r="C6797" t="s">
        <v>63</v>
      </c>
    </row>
    <row r="6798" spans="1:3" x14ac:dyDescent="0.25">
      <c r="A6798">
        <f>ROW()</f>
        <v>6798</v>
      </c>
      <c r="B6798" t="s">
        <v>1878</v>
      </c>
      <c r="C6798" t="s">
        <v>56</v>
      </c>
    </row>
    <row r="6799" spans="1:3" x14ac:dyDescent="0.25">
      <c r="A6799">
        <f>ROW()</f>
        <v>6799</v>
      </c>
      <c r="B6799" t="s">
        <v>1879</v>
      </c>
      <c r="C6799" t="s">
        <v>76</v>
      </c>
    </row>
    <row r="6800" spans="1:3" x14ac:dyDescent="0.25">
      <c r="A6800">
        <f>ROW()</f>
        <v>6800</v>
      </c>
      <c r="B6800" t="s">
        <v>1880</v>
      </c>
      <c r="C6800" t="s">
        <v>133</v>
      </c>
    </row>
    <row r="6801" spans="1:3" x14ac:dyDescent="0.25">
      <c r="A6801">
        <f>ROW()</f>
        <v>6801</v>
      </c>
      <c r="B6801" t="s">
        <v>1882</v>
      </c>
      <c r="C6801" t="s">
        <v>145</v>
      </c>
    </row>
    <row r="6802" spans="1:3" x14ac:dyDescent="0.25">
      <c r="A6802">
        <f>ROW()</f>
        <v>6802</v>
      </c>
      <c r="B6802" t="s">
        <v>1893</v>
      </c>
      <c r="C6802" t="s">
        <v>81</v>
      </c>
    </row>
    <row r="6803" spans="1:3" x14ac:dyDescent="0.25">
      <c r="A6803">
        <f>ROW()</f>
        <v>6803</v>
      </c>
      <c r="B6803" t="s">
        <v>1883</v>
      </c>
      <c r="C6803" t="s">
        <v>79</v>
      </c>
    </row>
    <row r="6804" spans="1:3" x14ac:dyDescent="0.25">
      <c r="A6804">
        <f>ROW()</f>
        <v>6804</v>
      </c>
      <c r="B6804" t="s">
        <v>1884</v>
      </c>
      <c r="C6804" t="s">
        <v>66</v>
      </c>
    </row>
    <row r="6805" spans="1:3" x14ac:dyDescent="0.25">
      <c r="A6805">
        <f>ROW()</f>
        <v>6805</v>
      </c>
      <c r="B6805" t="s">
        <v>1885</v>
      </c>
      <c r="C6805" t="s">
        <v>76</v>
      </c>
    </row>
    <row r="6806" spans="1:3" x14ac:dyDescent="0.25">
      <c r="A6806">
        <f>ROW()</f>
        <v>6806</v>
      </c>
      <c r="B6806" t="s">
        <v>1886</v>
      </c>
      <c r="C6806" t="s">
        <v>112</v>
      </c>
    </row>
    <row r="6807" spans="1:3" x14ac:dyDescent="0.25">
      <c r="A6807">
        <f>ROW()</f>
        <v>6807</v>
      </c>
      <c r="B6807" t="s">
        <v>1888</v>
      </c>
      <c r="C6807" t="s">
        <v>70</v>
      </c>
    </row>
    <row r="6808" spans="1:3" x14ac:dyDescent="0.25">
      <c r="A6808">
        <f>ROW()</f>
        <v>6808</v>
      </c>
      <c r="B6808" t="s">
        <v>1889</v>
      </c>
      <c r="C6808" t="s">
        <v>139</v>
      </c>
    </row>
    <row r="6809" spans="1:3" x14ac:dyDescent="0.25">
      <c r="A6809">
        <f>ROW()</f>
        <v>6809</v>
      </c>
      <c r="B6809" t="s">
        <v>1890</v>
      </c>
      <c r="C6809" t="s">
        <v>84</v>
      </c>
    </row>
    <row r="6810" spans="1:3" x14ac:dyDescent="0.25">
      <c r="A6810">
        <f>ROW()</f>
        <v>6810</v>
      </c>
      <c r="B6810" t="s">
        <v>1891</v>
      </c>
      <c r="C6810" t="s">
        <v>139</v>
      </c>
    </row>
    <row r="6811" spans="1:3" x14ac:dyDescent="0.25">
      <c r="A6811">
        <f>ROW()</f>
        <v>6811</v>
      </c>
      <c r="B6811" t="s">
        <v>1892</v>
      </c>
      <c r="C6811" t="s">
        <v>70</v>
      </c>
    </row>
    <row r="6812" spans="1:3" x14ac:dyDescent="0.25">
      <c r="A6812">
        <f>ROW()</f>
        <v>6812</v>
      </c>
      <c r="B6812" t="s">
        <v>1806</v>
      </c>
      <c r="C6812" t="s">
        <v>67</v>
      </c>
    </row>
    <row r="6813" spans="1:3" x14ac:dyDescent="0.25">
      <c r="A6813">
        <f>ROW()</f>
        <v>6813</v>
      </c>
      <c r="B6813" t="s">
        <v>2</v>
      </c>
      <c r="C6813" t="s">
        <v>2</v>
      </c>
    </row>
    <row r="6814" spans="1:3" x14ac:dyDescent="0.25">
      <c r="A6814">
        <f>ROW()</f>
        <v>6814</v>
      </c>
      <c r="B6814" t="s">
        <v>2</v>
      </c>
      <c r="C6814" t="s">
        <v>2</v>
      </c>
    </row>
    <row r="6815" spans="1:3" x14ac:dyDescent="0.25">
      <c r="A6815">
        <f>ROW()</f>
        <v>6815</v>
      </c>
      <c r="B6815" t="s">
        <v>583</v>
      </c>
      <c r="C6815" t="s">
        <v>2</v>
      </c>
    </row>
    <row r="6816" spans="1:3" x14ac:dyDescent="0.25">
      <c r="A6816">
        <f>ROW()</f>
        <v>6816</v>
      </c>
      <c r="B6816" t="s">
        <v>2</v>
      </c>
      <c r="C6816" t="s">
        <v>2</v>
      </c>
    </row>
    <row r="6817" spans="1:3" x14ac:dyDescent="0.25">
      <c r="A6817">
        <f>ROW()</f>
        <v>6817</v>
      </c>
      <c r="B6817" t="s">
        <v>3666</v>
      </c>
      <c r="C6817" t="s">
        <v>2</v>
      </c>
    </row>
    <row r="6818" spans="1:3" x14ac:dyDescent="0.25">
      <c r="A6818">
        <f>ROW()</f>
        <v>6818</v>
      </c>
      <c r="B6818" t="s">
        <v>52</v>
      </c>
      <c r="C6818" t="s">
        <v>2</v>
      </c>
    </row>
    <row r="6819" spans="1:3" x14ac:dyDescent="0.25">
      <c r="A6819">
        <f>ROW()</f>
        <v>6819</v>
      </c>
      <c r="B6819" t="s">
        <v>1843</v>
      </c>
      <c r="C6819" t="s">
        <v>584</v>
      </c>
    </row>
    <row r="6820" spans="1:3" x14ac:dyDescent="0.25">
      <c r="A6820">
        <f>ROW()</f>
        <v>6820</v>
      </c>
      <c r="B6820" t="s">
        <v>1844</v>
      </c>
      <c r="C6820" t="s">
        <v>55</v>
      </c>
    </row>
    <row r="6821" spans="1:3" x14ac:dyDescent="0.25">
      <c r="A6821">
        <f>ROW()</f>
        <v>6821</v>
      </c>
      <c r="B6821" t="s">
        <v>1845</v>
      </c>
      <c r="C6821" t="s">
        <v>189</v>
      </c>
    </row>
    <row r="6822" spans="1:3" x14ac:dyDescent="0.25">
      <c r="A6822">
        <f>ROW()</f>
        <v>6822</v>
      </c>
      <c r="B6822" t="s">
        <v>1846</v>
      </c>
      <c r="C6822" t="s">
        <v>344</v>
      </c>
    </row>
    <row r="6823" spans="1:3" x14ac:dyDescent="0.25">
      <c r="A6823">
        <f>ROW()</f>
        <v>6823</v>
      </c>
      <c r="B6823" t="s">
        <v>1847</v>
      </c>
      <c r="C6823" t="s">
        <v>585</v>
      </c>
    </row>
    <row r="6824" spans="1:3" x14ac:dyDescent="0.25">
      <c r="A6824">
        <f>ROW()</f>
        <v>6824</v>
      </c>
      <c r="B6824" t="s">
        <v>1850</v>
      </c>
      <c r="C6824" t="s">
        <v>61</v>
      </c>
    </row>
    <row r="6825" spans="1:3" x14ac:dyDescent="0.25">
      <c r="A6825">
        <f>ROW()</f>
        <v>6825</v>
      </c>
      <c r="B6825" t="s">
        <v>1851</v>
      </c>
      <c r="C6825" t="s">
        <v>56</v>
      </c>
    </row>
    <row r="6826" spans="1:3" x14ac:dyDescent="0.25">
      <c r="A6826">
        <f>ROW()</f>
        <v>6826</v>
      </c>
      <c r="B6826" t="s">
        <v>1853</v>
      </c>
      <c r="C6826" t="s">
        <v>56</v>
      </c>
    </row>
    <row r="6827" spans="1:3" x14ac:dyDescent="0.25">
      <c r="A6827">
        <f>ROW()</f>
        <v>6827</v>
      </c>
      <c r="B6827" t="s">
        <v>1854</v>
      </c>
      <c r="C6827" t="s">
        <v>62</v>
      </c>
    </row>
    <row r="6828" spans="1:3" x14ac:dyDescent="0.25">
      <c r="A6828">
        <f>ROW()</f>
        <v>6828</v>
      </c>
      <c r="B6828" t="s">
        <v>1855</v>
      </c>
      <c r="C6828" t="s">
        <v>65</v>
      </c>
    </row>
    <row r="6829" spans="1:3" x14ac:dyDescent="0.25">
      <c r="A6829">
        <f>ROW()</f>
        <v>6829</v>
      </c>
      <c r="B6829" t="s">
        <v>1856</v>
      </c>
      <c r="C6829" t="s">
        <v>64</v>
      </c>
    </row>
    <row r="6830" spans="1:3" x14ac:dyDescent="0.25">
      <c r="A6830">
        <f>ROW()</f>
        <v>6830</v>
      </c>
      <c r="B6830" t="s">
        <v>1857</v>
      </c>
      <c r="C6830" t="s">
        <v>65</v>
      </c>
    </row>
    <row r="6831" spans="1:3" x14ac:dyDescent="0.25">
      <c r="A6831">
        <f>ROW()</f>
        <v>6831</v>
      </c>
      <c r="B6831" t="s">
        <v>1858</v>
      </c>
      <c r="C6831" t="s">
        <v>55</v>
      </c>
    </row>
    <row r="6832" spans="1:3" x14ac:dyDescent="0.25">
      <c r="A6832">
        <f>ROW()</f>
        <v>6832</v>
      </c>
      <c r="B6832" t="s">
        <v>1896</v>
      </c>
      <c r="C6832" t="s">
        <v>56</v>
      </c>
    </row>
    <row r="6833" spans="1:3" x14ac:dyDescent="0.25">
      <c r="A6833">
        <f>ROW()</f>
        <v>6833</v>
      </c>
      <c r="B6833" t="s">
        <v>1859</v>
      </c>
      <c r="C6833" t="s">
        <v>210</v>
      </c>
    </row>
    <row r="6834" spans="1:3" x14ac:dyDescent="0.25">
      <c r="A6834">
        <f>ROW()</f>
        <v>6834</v>
      </c>
      <c r="B6834" t="s">
        <v>1860</v>
      </c>
      <c r="C6834" t="s">
        <v>84</v>
      </c>
    </row>
    <row r="6835" spans="1:3" x14ac:dyDescent="0.25">
      <c r="A6835">
        <f>ROW()</f>
        <v>6835</v>
      </c>
      <c r="B6835" t="s">
        <v>1865</v>
      </c>
      <c r="C6835" t="s">
        <v>121</v>
      </c>
    </row>
    <row r="6836" spans="1:3" x14ac:dyDescent="0.25">
      <c r="A6836">
        <f>ROW()</f>
        <v>6836</v>
      </c>
      <c r="B6836" t="s">
        <v>1904</v>
      </c>
      <c r="C6836" t="s">
        <v>107</v>
      </c>
    </row>
    <row r="6837" spans="1:3" x14ac:dyDescent="0.25">
      <c r="A6837">
        <f>ROW()</f>
        <v>6837</v>
      </c>
      <c r="B6837" t="s">
        <v>1866</v>
      </c>
      <c r="C6837" t="s">
        <v>55</v>
      </c>
    </row>
    <row r="6838" spans="1:3" x14ac:dyDescent="0.25">
      <c r="A6838">
        <f>ROW()</f>
        <v>6838</v>
      </c>
      <c r="B6838" t="s">
        <v>1867</v>
      </c>
      <c r="C6838" t="s">
        <v>56</v>
      </c>
    </row>
    <row r="6839" spans="1:3" x14ac:dyDescent="0.25">
      <c r="A6839">
        <f>ROW()</f>
        <v>6839</v>
      </c>
      <c r="B6839" t="s">
        <v>1868</v>
      </c>
      <c r="C6839" t="s">
        <v>196</v>
      </c>
    </row>
    <row r="6840" spans="1:3" x14ac:dyDescent="0.25">
      <c r="A6840">
        <f>ROW()</f>
        <v>6840</v>
      </c>
      <c r="B6840" t="s">
        <v>1869</v>
      </c>
      <c r="C6840" t="s">
        <v>176</v>
      </c>
    </row>
    <row r="6841" spans="1:3" x14ac:dyDescent="0.25">
      <c r="A6841">
        <f>ROW()</f>
        <v>6841</v>
      </c>
      <c r="B6841" t="s">
        <v>1871</v>
      </c>
      <c r="C6841" t="s">
        <v>56</v>
      </c>
    </row>
    <row r="6842" spans="1:3" x14ac:dyDescent="0.25">
      <c r="A6842">
        <f>ROW()</f>
        <v>6842</v>
      </c>
      <c r="B6842" t="s">
        <v>1905</v>
      </c>
      <c r="C6842" t="s">
        <v>56</v>
      </c>
    </row>
    <row r="6843" spans="1:3" x14ac:dyDescent="0.25">
      <c r="A6843">
        <f>ROW()</f>
        <v>6843</v>
      </c>
      <c r="B6843" t="s">
        <v>1872</v>
      </c>
      <c r="C6843" t="s">
        <v>197</v>
      </c>
    </row>
    <row r="6844" spans="1:3" x14ac:dyDescent="0.25">
      <c r="A6844">
        <f>ROW()</f>
        <v>6844</v>
      </c>
      <c r="B6844" t="s">
        <v>1906</v>
      </c>
      <c r="C6844" t="s">
        <v>187</v>
      </c>
    </row>
    <row r="6845" spans="1:3" x14ac:dyDescent="0.25">
      <c r="A6845">
        <f>ROW()</f>
        <v>6845</v>
      </c>
      <c r="B6845" t="s">
        <v>1916</v>
      </c>
      <c r="C6845" t="s">
        <v>56</v>
      </c>
    </row>
    <row r="6846" spans="1:3" x14ac:dyDescent="0.25">
      <c r="A6846">
        <f>ROW()</f>
        <v>6846</v>
      </c>
      <c r="B6846" t="s">
        <v>1873</v>
      </c>
      <c r="C6846" t="s">
        <v>70</v>
      </c>
    </row>
    <row r="6847" spans="1:3" x14ac:dyDescent="0.25">
      <c r="A6847">
        <f>ROW()</f>
        <v>6847</v>
      </c>
      <c r="B6847" t="s">
        <v>1907</v>
      </c>
      <c r="C6847" t="s">
        <v>66</v>
      </c>
    </row>
    <row r="6848" spans="1:3" x14ac:dyDescent="0.25">
      <c r="A6848">
        <f>ROW()</f>
        <v>6848</v>
      </c>
      <c r="B6848" t="s">
        <v>1875</v>
      </c>
      <c r="C6848" t="s">
        <v>77</v>
      </c>
    </row>
    <row r="6849" spans="1:3" x14ac:dyDescent="0.25">
      <c r="A6849">
        <f>ROW()</f>
        <v>6849</v>
      </c>
      <c r="B6849" t="s">
        <v>1876</v>
      </c>
      <c r="C6849" t="s">
        <v>113</v>
      </c>
    </row>
    <row r="6850" spans="1:3" x14ac:dyDescent="0.25">
      <c r="A6850">
        <f>ROW()</f>
        <v>6850</v>
      </c>
      <c r="B6850" t="s">
        <v>1903</v>
      </c>
      <c r="C6850" t="s">
        <v>198</v>
      </c>
    </row>
    <row r="6851" spans="1:3" x14ac:dyDescent="0.25">
      <c r="A6851">
        <f>ROW()</f>
        <v>6851</v>
      </c>
      <c r="B6851" t="s">
        <v>1877</v>
      </c>
      <c r="C6851" t="s">
        <v>93</v>
      </c>
    </row>
    <row r="6852" spans="1:3" x14ac:dyDescent="0.25">
      <c r="A6852">
        <f>ROW()</f>
        <v>6852</v>
      </c>
      <c r="B6852" t="s">
        <v>1879</v>
      </c>
      <c r="C6852" t="s">
        <v>133</v>
      </c>
    </row>
    <row r="6853" spans="1:3" x14ac:dyDescent="0.25">
      <c r="A6853">
        <f>ROW()</f>
        <v>6853</v>
      </c>
      <c r="B6853" t="s">
        <v>1881</v>
      </c>
      <c r="C6853" t="s">
        <v>56</v>
      </c>
    </row>
    <row r="6854" spans="1:3" x14ac:dyDescent="0.25">
      <c r="A6854">
        <f>ROW()</f>
        <v>6854</v>
      </c>
      <c r="B6854" t="s">
        <v>1882</v>
      </c>
      <c r="C6854" t="s">
        <v>199</v>
      </c>
    </row>
    <row r="6855" spans="1:3" x14ac:dyDescent="0.25">
      <c r="A6855">
        <f>ROW()</f>
        <v>6855</v>
      </c>
      <c r="B6855" t="s">
        <v>1893</v>
      </c>
      <c r="C6855" t="s">
        <v>112</v>
      </c>
    </row>
    <row r="6856" spans="1:3" x14ac:dyDescent="0.25">
      <c r="A6856">
        <f>ROW()</f>
        <v>6856</v>
      </c>
      <c r="B6856" t="s">
        <v>1914</v>
      </c>
      <c r="C6856" t="s">
        <v>200</v>
      </c>
    </row>
    <row r="6857" spans="1:3" x14ac:dyDescent="0.25">
      <c r="A6857">
        <f>ROW()</f>
        <v>6857</v>
      </c>
      <c r="B6857" t="s">
        <v>1909</v>
      </c>
      <c r="C6857" t="s">
        <v>77</v>
      </c>
    </row>
    <row r="6858" spans="1:3" x14ac:dyDescent="0.25">
      <c r="A6858">
        <f>ROW()</f>
        <v>6858</v>
      </c>
      <c r="B6858" t="s">
        <v>1910</v>
      </c>
      <c r="C6858" t="s">
        <v>113</v>
      </c>
    </row>
    <row r="6859" spans="1:3" x14ac:dyDescent="0.25">
      <c r="A6859">
        <f>ROW()</f>
        <v>6859</v>
      </c>
      <c r="B6859" t="s">
        <v>1911</v>
      </c>
      <c r="C6859" t="s">
        <v>121</v>
      </c>
    </row>
    <row r="6860" spans="1:3" x14ac:dyDescent="0.25">
      <c r="A6860">
        <f>ROW()</f>
        <v>6860</v>
      </c>
      <c r="B6860" t="s">
        <v>1912</v>
      </c>
      <c r="C6860" t="s">
        <v>108</v>
      </c>
    </row>
    <row r="6861" spans="1:3" x14ac:dyDescent="0.25">
      <c r="A6861">
        <f>ROW()</f>
        <v>6861</v>
      </c>
      <c r="B6861" t="s">
        <v>1917</v>
      </c>
      <c r="C6861" t="s">
        <v>56</v>
      </c>
    </row>
    <row r="6862" spans="1:3" x14ac:dyDescent="0.25">
      <c r="A6862">
        <f>ROW()</f>
        <v>6862</v>
      </c>
      <c r="B6862" t="s">
        <v>1913</v>
      </c>
      <c r="C6862" t="s">
        <v>199</v>
      </c>
    </row>
    <row r="6863" spans="1:3" x14ac:dyDescent="0.25">
      <c r="A6863">
        <f>ROW()</f>
        <v>6863</v>
      </c>
      <c r="B6863" t="s">
        <v>1883</v>
      </c>
      <c r="C6863" t="s">
        <v>159</v>
      </c>
    </row>
    <row r="6864" spans="1:3" x14ac:dyDescent="0.25">
      <c r="A6864">
        <f>ROW()</f>
        <v>6864</v>
      </c>
      <c r="B6864" t="s">
        <v>1915</v>
      </c>
      <c r="C6864" t="s">
        <v>79</v>
      </c>
    </row>
    <row r="6865" spans="1:3" x14ac:dyDescent="0.25">
      <c r="A6865">
        <f>ROW()</f>
        <v>6865</v>
      </c>
      <c r="B6865" t="s">
        <v>1884</v>
      </c>
      <c r="C6865" t="s">
        <v>228</v>
      </c>
    </row>
    <row r="6866" spans="1:3" x14ac:dyDescent="0.25">
      <c r="A6866">
        <f>ROW()</f>
        <v>6866</v>
      </c>
      <c r="B6866" t="s">
        <v>1888</v>
      </c>
      <c r="C6866" t="s">
        <v>84</v>
      </c>
    </row>
    <row r="6867" spans="1:3" x14ac:dyDescent="0.25">
      <c r="A6867">
        <f>ROW()</f>
        <v>6867</v>
      </c>
      <c r="B6867" t="s">
        <v>1889</v>
      </c>
      <c r="C6867" t="s">
        <v>74</v>
      </c>
    </row>
    <row r="6868" spans="1:3" x14ac:dyDescent="0.25">
      <c r="A6868">
        <f>ROW()</f>
        <v>6868</v>
      </c>
      <c r="B6868" t="s">
        <v>1890</v>
      </c>
      <c r="C6868" t="s">
        <v>84</v>
      </c>
    </row>
    <row r="6869" spans="1:3" x14ac:dyDescent="0.25">
      <c r="A6869">
        <f>ROW()</f>
        <v>6869</v>
      </c>
      <c r="B6869" t="s">
        <v>1891</v>
      </c>
      <c r="C6869" t="s">
        <v>74</v>
      </c>
    </row>
    <row r="6870" spans="1:3" x14ac:dyDescent="0.25">
      <c r="A6870">
        <f>ROW()</f>
        <v>6870</v>
      </c>
      <c r="B6870" t="s">
        <v>1892</v>
      </c>
      <c r="C6870" t="s">
        <v>84</v>
      </c>
    </row>
    <row r="6871" spans="1:3" x14ac:dyDescent="0.25">
      <c r="A6871">
        <f>ROW()</f>
        <v>6871</v>
      </c>
      <c r="B6871" t="s">
        <v>1899</v>
      </c>
      <c r="C6871" t="s">
        <v>133</v>
      </c>
    </row>
    <row r="6872" spans="1:3" x14ac:dyDescent="0.25">
      <c r="A6872">
        <f>ROW()</f>
        <v>6872</v>
      </c>
      <c r="B6872" t="s">
        <v>1806</v>
      </c>
      <c r="C6872" t="s">
        <v>67</v>
      </c>
    </row>
    <row r="6873" spans="1:3" x14ac:dyDescent="0.25">
      <c r="A6873">
        <f>ROW()</f>
        <v>6873</v>
      </c>
      <c r="B6873" t="s">
        <v>2</v>
      </c>
      <c r="C6873" t="s">
        <v>2</v>
      </c>
    </row>
    <row r="6874" spans="1:3" x14ac:dyDescent="0.25">
      <c r="A6874">
        <f>ROW()</f>
        <v>6874</v>
      </c>
      <c r="B6874" t="s">
        <v>2</v>
      </c>
      <c r="C6874" t="s">
        <v>2</v>
      </c>
    </row>
    <row r="6875" spans="1:3" x14ac:dyDescent="0.25">
      <c r="A6875">
        <f>ROW()</f>
        <v>6875</v>
      </c>
      <c r="B6875" t="s">
        <v>586</v>
      </c>
      <c r="C6875" t="s">
        <v>2</v>
      </c>
    </row>
    <row r="6876" spans="1:3" x14ac:dyDescent="0.25">
      <c r="A6876">
        <f>ROW()</f>
        <v>6876</v>
      </c>
      <c r="B6876" t="s">
        <v>2</v>
      </c>
      <c r="C6876" t="s">
        <v>2</v>
      </c>
    </row>
    <row r="6877" spans="1:3" x14ac:dyDescent="0.25">
      <c r="A6877">
        <f>ROW()</f>
        <v>6877</v>
      </c>
      <c r="B6877" t="s">
        <v>3667</v>
      </c>
      <c r="C6877" t="s">
        <v>2</v>
      </c>
    </row>
    <row r="6878" spans="1:3" x14ac:dyDescent="0.25">
      <c r="A6878">
        <f>ROW()</f>
        <v>6878</v>
      </c>
      <c r="B6878" t="s">
        <v>52</v>
      </c>
      <c r="C6878" t="s">
        <v>2</v>
      </c>
    </row>
    <row r="6879" spans="1:3" x14ac:dyDescent="0.25">
      <c r="A6879">
        <f>ROW()</f>
        <v>6879</v>
      </c>
      <c r="B6879" t="s">
        <v>1843</v>
      </c>
      <c r="C6879" t="s">
        <v>587</v>
      </c>
    </row>
    <row r="6880" spans="1:3" x14ac:dyDescent="0.25">
      <c r="A6880">
        <f>ROW()</f>
        <v>6880</v>
      </c>
      <c r="B6880" t="s">
        <v>1844</v>
      </c>
      <c r="C6880" t="s">
        <v>55</v>
      </c>
    </row>
    <row r="6881" spans="1:3" x14ac:dyDescent="0.25">
      <c r="A6881">
        <f>ROW()</f>
        <v>6881</v>
      </c>
      <c r="B6881" t="s">
        <v>1845</v>
      </c>
      <c r="C6881" t="s">
        <v>76</v>
      </c>
    </row>
    <row r="6882" spans="1:3" x14ac:dyDescent="0.25">
      <c r="A6882">
        <f>ROW()</f>
        <v>6882</v>
      </c>
      <c r="B6882" t="s">
        <v>1846</v>
      </c>
      <c r="C6882" t="s">
        <v>276</v>
      </c>
    </row>
    <row r="6883" spans="1:3" x14ac:dyDescent="0.25">
      <c r="A6883">
        <f>ROW()</f>
        <v>6883</v>
      </c>
      <c r="B6883" t="s">
        <v>1847</v>
      </c>
      <c r="C6883" t="s">
        <v>588</v>
      </c>
    </row>
    <row r="6884" spans="1:3" x14ac:dyDescent="0.25">
      <c r="A6884">
        <f>ROW()</f>
        <v>6884</v>
      </c>
      <c r="B6884" t="s">
        <v>1850</v>
      </c>
      <c r="C6884" t="s">
        <v>61</v>
      </c>
    </row>
    <row r="6885" spans="1:3" x14ac:dyDescent="0.25">
      <c r="A6885">
        <f>ROW()</f>
        <v>6885</v>
      </c>
      <c r="B6885" t="s">
        <v>1851</v>
      </c>
      <c r="C6885" t="s">
        <v>56</v>
      </c>
    </row>
    <row r="6886" spans="1:3" x14ac:dyDescent="0.25">
      <c r="A6886">
        <f>ROW()</f>
        <v>6886</v>
      </c>
      <c r="B6886" t="s">
        <v>1852</v>
      </c>
      <c r="C6886" t="s">
        <v>56</v>
      </c>
    </row>
    <row r="6887" spans="1:3" x14ac:dyDescent="0.25">
      <c r="A6887">
        <f>ROW()</f>
        <v>6887</v>
      </c>
      <c r="B6887" t="s">
        <v>1853</v>
      </c>
      <c r="C6887" t="s">
        <v>56</v>
      </c>
    </row>
    <row r="6888" spans="1:3" x14ac:dyDescent="0.25">
      <c r="A6888">
        <f>ROW()</f>
        <v>6888</v>
      </c>
      <c r="B6888" t="s">
        <v>1854</v>
      </c>
      <c r="C6888" t="s">
        <v>62</v>
      </c>
    </row>
    <row r="6889" spans="1:3" x14ac:dyDescent="0.25">
      <c r="A6889">
        <f>ROW()</f>
        <v>6889</v>
      </c>
      <c r="B6889" t="s">
        <v>1856</v>
      </c>
      <c r="C6889" t="s">
        <v>64</v>
      </c>
    </row>
    <row r="6890" spans="1:3" x14ac:dyDescent="0.25">
      <c r="A6890">
        <f>ROW()</f>
        <v>6890</v>
      </c>
      <c r="B6890" t="s">
        <v>1857</v>
      </c>
      <c r="C6890" t="s">
        <v>65</v>
      </c>
    </row>
    <row r="6891" spans="1:3" x14ac:dyDescent="0.25">
      <c r="A6891">
        <f>ROW()</f>
        <v>6891</v>
      </c>
      <c r="B6891" t="s">
        <v>1858</v>
      </c>
      <c r="C6891" t="s">
        <v>56</v>
      </c>
    </row>
    <row r="6892" spans="1:3" x14ac:dyDescent="0.25">
      <c r="A6892">
        <f>ROW()</f>
        <v>6892</v>
      </c>
      <c r="B6892" t="s">
        <v>1896</v>
      </c>
      <c r="C6892" t="s">
        <v>65</v>
      </c>
    </row>
    <row r="6893" spans="1:3" x14ac:dyDescent="0.25">
      <c r="A6893">
        <f>ROW()</f>
        <v>6893</v>
      </c>
      <c r="B6893" t="s">
        <v>1859</v>
      </c>
      <c r="C6893" t="s">
        <v>63</v>
      </c>
    </row>
    <row r="6894" spans="1:3" x14ac:dyDescent="0.25">
      <c r="A6894">
        <f>ROW()</f>
        <v>6894</v>
      </c>
      <c r="B6894" t="s">
        <v>1860</v>
      </c>
      <c r="C6894" t="s">
        <v>105</v>
      </c>
    </row>
    <row r="6895" spans="1:3" x14ac:dyDescent="0.25">
      <c r="A6895">
        <f>ROW()</f>
        <v>6895</v>
      </c>
      <c r="B6895" t="s">
        <v>1861</v>
      </c>
      <c r="C6895" t="s">
        <v>95</v>
      </c>
    </row>
    <row r="6896" spans="1:3" x14ac:dyDescent="0.25">
      <c r="A6896">
        <f>ROW()</f>
        <v>6896</v>
      </c>
      <c r="B6896" t="s">
        <v>1862</v>
      </c>
      <c r="C6896" t="s">
        <v>56</v>
      </c>
    </row>
    <row r="6897" spans="1:3" x14ac:dyDescent="0.25">
      <c r="A6897">
        <f>ROW()</f>
        <v>6897</v>
      </c>
      <c r="B6897" t="s">
        <v>1863</v>
      </c>
      <c r="C6897" t="s">
        <v>55</v>
      </c>
    </row>
    <row r="6898" spans="1:3" x14ac:dyDescent="0.25">
      <c r="A6898">
        <f>ROW()</f>
        <v>6898</v>
      </c>
      <c r="B6898" t="s">
        <v>1864</v>
      </c>
      <c r="C6898" t="s">
        <v>261</v>
      </c>
    </row>
    <row r="6899" spans="1:3" x14ac:dyDescent="0.25">
      <c r="A6899">
        <f>ROW()</f>
        <v>6899</v>
      </c>
      <c r="B6899" t="s">
        <v>1865</v>
      </c>
      <c r="C6899" t="s">
        <v>121</v>
      </c>
    </row>
    <row r="6900" spans="1:3" x14ac:dyDescent="0.25">
      <c r="A6900">
        <f>ROW()</f>
        <v>6900</v>
      </c>
      <c r="B6900" t="s">
        <v>1866</v>
      </c>
      <c r="C6900" t="s">
        <v>139</v>
      </c>
    </row>
    <row r="6901" spans="1:3" x14ac:dyDescent="0.25">
      <c r="A6901">
        <f>ROW()</f>
        <v>6901</v>
      </c>
      <c r="B6901" t="s">
        <v>1867</v>
      </c>
      <c r="C6901" t="s">
        <v>56</v>
      </c>
    </row>
    <row r="6902" spans="1:3" x14ac:dyDescent="0.25">
      <c r="A6902">
        <f>ROW()</f>
        <v>6902</v>
      </c>
      <c r="B6902" t="s">
        <v>1868</v>
      </c>
      <c r="C6902" t="s">
        <v>176</v>
      </c>
    </row>
    <row r="6903" spans="1:3" x14ac:dyDescent="0.25">
      <c r="A6903">
        <f>ROW()</f>
        <v>6903</v>
      </c>
      <c r="B6903" t="s">
        <v>1904</v>
      </c>
      <c r="C6903" t="s">
        <v>65</v>
      </c>
    </row>
    <row r="6904" spans="1:3" x14ac:dyDescent="0.25">
      <c r="A6904">
        <f>ROW()</f>
        <v>6904</v>
      </c>
      <c r="B6904" t="s">
        <v>1869</v>
      </c>
      <c r="C6904" t="s">
        <v>176</v>
      </c>
    </row>
    <row r="6905" spans="1:3" x14ac:dyDescent="0.25">
      <c r="A6905">
        <f>ROW()</f>
        <v>6905</v>
      </c>
      <c r="B6905" t="s">
        <v>1870</v>
      </c>
      <c r="C6905" t="s">
        <v>71</v>
      </c>
    </row>
    <row r="6906" spans="1:3" x14ac:dyDescent="0.25">
      <c r="A6906">
        <f>ROW()</f>
        <v>6906</v>
      </c>
      <c r="B6906" t="s">
        <v>1871</v>
      </c>
      <c r="C6906" t="s">
        <v>105</v>
      </c>
    </row>
    <row r="6907" spans="1:3" x14ac:dyDescent="0.25">
      <c r="A6907">
        <f>ROW()</f>
        <v>6907</v>
      </c>
      <c r="B6907" t="s">
        <v>1905</v>
      </c>
      <c r="C6907" t="s">
        <v>105</v>
      </c>
    </row>
    <row r="6908" spans="1:3" x14ac:dyDescent="0.25">
      <c r="A6908">
        <f>ROW()</f>
        <v>6908</v>
      </c>
      <c r="B6908" t="s">
        <v>1872</v>
      </c>
      <c r="C6908" t="s">
        <v>186</v>
      </c>
    </row>
    <row r="6909" spans="1:3" x14ac:dyDescent="0.25">
      <c r="A6909">
        <f>ROW()</f>
        <v>6909</v>
      </c>
      <c r="B6909" t="s">
        <v>1906</v>
      </c>
      <c r="C6909" t="s">
        <v>187</v>
      </c>
    </row>
    <row r="6910" spans="1:3" x14ac:dyDescent="0.25">
      <c r="A6910">
        <f>ROW()</f>
        <v>6910</v>
      </c>
      <c r="B6910" t="s">
        <v>1873</v>
      </c>
      <c r="C6910" t="s">
        <v>84</v>
      </c>
    </row>
    <row r="6911" spans="1:3" x14ac:dyDescent="0.25">
      <c r="A6911">
        <f>ROW()</f>
        <v>6911</v>
      </c>
      <c r="B6911" t="s">
        <v>1907</v>
      </c>
      <c r="C6911" t="s">
        <v>66</v>
      </c>
    </row>
    <row r="6912" spans="1:3" x14ac:dyDescent="0.25">
      <c r="A6912">
        <f>ROW()</f>
        <v>6912</v>
      </c>
      <c r="B6912" t="s">
        <v>1874</v>
      </c>
      <c r="C6912" t="s">
        <v>139</v>
      </c>
    </row>
    <row r="6913" spans="1:3" x14ac:dyDescent="0.25">
      <c r="A6913">
        <f>ROW()</f>
        <v>6913</v>
      </c>
      <c r="B6913" t="s">
        <v>1875</v>
      </c>
      <c r="C6913" t="s">
        <v>113</v>
      </c>
    </row>
    <row r="6914" spans="1:3" x14ac:dyDescent="0.25">
      <c r="A6914">
        <f>ROW()</f>
        <v>6914</v>
      </c>
      <c r="B6914" t="s">
        <v>1876</v>
      </c>
      <c r="C6914" t="s">
        <v>107</v>
      </c>
    </row>
    <row r="6915" spans="1:3" x14ac:dyDescent="0.25">
      <c r="A6915">
        <f>ROW()</f>
        <v>6915</v>
      </c>
      <c r="B6915" t="s">
        <v>1909</v>
      </c>
      <c r="C6915" t="s">
        <v>149</v>
      </c>
    </row>
    <row r="6916" spans="1:3" x14ac:dyDescent="0.25">
      <c r="A6916">
        <f>ROW()</f>
        <v>6916</v>
      </c>
      <c r="B6916" t="s">
        <v>1910</v>
      </c>
      <c r="C6916" t="s">
        <v>71</v>
      </c>
    </row>
    <row r="6917" spans="1:3" x14ac:dyDescent="0.25">
      <c r="A6917">
        <f>ROW()</f>
        <v>6917</v>
      </c>
      <c r="B6917" t="s">
        <v>1877</v>
      </c>
      <c r="C6917" t="s">
        <v>55</v>
      </c>
    </row>
    <row r="6918" spans="1:3" x14ac:dyDescent="0.25">
      <c r="A6918">
        <f>ROW()</f>
        <v>6918</v>
      </c>
      <c r="B6918" t="s">
        <v>1911</v>
      </c>
      <c r="C6918" t="s">
        <v>55</v>
      </c>
    </row>
    <row r="6919" spans="1:3" x14ac:dyDescent="0.25">
      <c r="A6919">
        <f>ROW()</f>
        <v>6919</v>
      </c>
      <c r="B6919" t="s">
        <v>1878</v>
      </c>
      <c r="C6919" t="s">
        <v>56</v>
      </c>
    </row>
    <row r="6920" spans="1:3" x14ac:dyDescent="0.25">
      <c r="A6920">
        <f>ROW()</f>
        <v>6920</v>
      </c>
      <c r="B6920" t="s">
        <v>1923</v>
      </c>
      <c r="C6920" t="s">
        <v>55</v>
      </c>
    </row>
    <row r="6921" spans="1:3" x14ac:dyDescent="0.25">
      <c r="A6921">
        <f>ROW()</f>
        <v>6921</v>
      </c>
      <c r="B6921" t="s">
        <v>1879</v>
      </c>
      <c r="C6921" t="s">
        <v>76</v>
      </c>
    </row>
    <row r="6922" spans="1:3" x14ac:dyDescent="0.25">
      <c r="A6922">
        <f>ROW()</f>
        <v>6922</v>
      </c>
      <c r="B6922" t="s">
        <v>1912</v>
      </c>
      <c r="C6922" t="s">
        <v>158</v>
      </c>
    </row>
    <row r="6923" spans="1:3" x14ac:dyDescent="0.25">
      <c r="A6923">
        <f>ROW()</f>
        <v>6923</v>
      </c>
      <c r="B6923" t="s">
        <v>1880</v>
      </c>
      <c r="C6923" t="s">
        <v>158</v>
      </c>
    </row>
    <row r="6924" spans="1:3" x14ac:dyDescent="0.25">
      <c r="A6924">
        <f>ROW()</f>
        <v>6924</v>
      </c>
      <c r="B6924" t="s">
        <v>1882</v>
      </c>
      <c r="C6924" t="s">
        <v>325</v>
      </c>
    </row>
    <row r="6925" spans="1:3" x14ac:dyDescent="0.25">
      <c r="A6925">
        <f>ROW()</f>
        <v>6925</v>
      </c>
      <c r="B6925" t="s">
        <v>1913</v>
      </c>
      <c r="C6925" t="s">
        <v>325</v>
      </c>
    </row>
    <row r="6926" spans="1:3" x14ac:dyDescent="0.25">
      <c r="A6926">
        <f>ROW()</f>
        <v>6926</v>
      </c>
      <c r="B6926" t="s">
        <v>1893</v>
      </c>
      <c r="C6926" t="s">
        <v>91</v>
      </c>
    </row>
    <row r="6927" spans="1:3" x14ac:dyDescent="0.25">
      <c r="A6927">
        <f>ROW()</f>
        <v>6927</v>
      </c>
      <c r="B6927" t="s">
        <v>1914</v>
      </c>
      <c r="C6927" t="s">
        <v>382</v>
      </c>
    </row>
    <row r="6928" spans="1:3" x14ac:dyDescent="0.25">
      <c r="A6928">
        <f>ROW()</f>
        <v>6928</v>
      </c>
      <c r="B6928" t="s">
        <v>1883</v>
      </c>
      <c r="C6928" t="s">
        <v>111</v>
      </c>
    </row>
    <row r="6929" spans="1:3" x14ac:dyDescent="0.25">
      <c r="A6929">
        <f>ROW()</f>
        <v>6929</v>
      </c>
      <c r="B6929" t="s">
        <v>1915</v>
      </c>
      <c r="C6929" t="s">
        <v>159</v>
      </c>
    </row>
    <row r="6930" spans="1:3" x14ac:dyDescent="0.25">
      <c r="A6930">
        <f>ROW()</f>
        <v>6930</v>
      </c>
      <c r="B6930" t="s">
        <v>1884</v>
      </c>
      <c r="C6930" t="s">
        <v>121</v>
      </c>
    </row>
    <row r="6931" spans="1:3" x14ac:dyDescent="0.25">
      <c r="A6931">
        <f>ROW()</f>
        <v>6931</v>
      </c>
      <c r="B6931" t="s">
        <v>1885</v>
      </c>
      <c r="C6931" t="s">
        <v>121</v>
      </c>
    </row>
    <row r="6932" spans="1:3" x14ac:dyDescent="0.25">
      <c r="A6932">
        <f>ROW()</f>
        <v>6932</v>
      </c>
      <c r="B6932" t="s">
        <v>1886</v>
      </c>
      <c r="C6932" t="s">
        <v>121</v>
      </c>
    </row>
    <row r="6933" spans="1:3" x14ac:dyDescent="0.25">
      <c r="A6933">
        <f>ROW()</f>
        <v>6933</v>
      </c>
      <c r="B6933" t="s">
        <v>1888</v>
      </c>
      <c r="C6933" t="s">
        <v>63</v>
      </c>
    </row>
    <row r="6934" spans="1:3" x14ac:dyDescent="0.25">
      <c r="A6934">
        <f>ROW()</f>
        <v>6934</v>
      </c>
      <c r="B6934" t="s">
        <v>1889</v>
      </c>
      <c r="C6934" t="s">
        <v>74</v>
      </c>
    </row>
    <row r="6935" spans="1:3" x14ac:dyDescent="0.25">
      <c r="A6935">
        <f>ROW()</f>
        <v>6935</v>
      </c>
      <c r="B6935" t="s">
        <v>1890</v>
      </c>
      <c r="C6935" t="s">
        <v>63</v>
      </c>
    </row>
    <row r="6936" spans="1:3" x14ac:dyDescent="0.25">
      <c r="A6936">
        <f>ROW()</f>
        <v>6936</v>
      </c>
      <c r="B6936" t="s">
        <v>1891</v>
      </c>
      <c r="C6936" t="s">
        <v>74</v>
      </c>
    </row>
    <row r="6937" spans="1:3" x14ac:dyDescent="0.25">
      <c r="A6937">
        <f>ROW()</f>
        <v>6937</v>
      </c>
      <c r="B6937" t="s">
        <v>1892</v>
      </c>
      <c r="C6937" t="s">
        <v>63</v>
      </c>
    </row>
    <row r="6938" spans="1:3" x14ac:dyDescent="0.25">
      <c r="A6938">
        <f>ROW()</f>
        <v>6938</v>
      </c>
      <c r="B6938" t="s">
        <v>1806</v>
      </c>
      <c r="C6938" t="s">
        <v>67</v>
      </c>
    </row>
    <row r="6939" spans="1:3" x14ac:dyDescent="0.25">
      <c r="A6939">
        <f>ROW()</f>
        <v>6939</v>
      </c>
      <c r="B6939" t="s">
        <v>2</v>
      </c>
      <c r="C6939" t="s">
        <v>2</v>
      </c>
    </row>
    <row r="6940" spans="1:3" x14ac:dyDescent="0.25">
      <c r="A6940">
        <f>ROW()</f>
        <v>6940</v>
      </c>
      <c r="B6940" t="s">
        <v>2</v>
      </c>
      <c r="C6940" t="s">
        <v>2</v>
      </c>
    </row>
    <row r="6941" spans="1:3" x14ac:dyDescent="0.25">
      <c r="A6941">
        <f>ROW()</f>
        <v>6941</v>
      </c>
      <c r="B6941" t="s">
        <v>589</v>
      </c>
      <c r="C6941" t="s">
        <v>2</v>
      </c>
    </row>
    <row r="6942" spans="1:3" x14ac:dyDescent="0.25">
      <c r="A6942">
        <f>ROW()</f>
        <v>6942</v>
      </c>
      <c r="B6942" t="s">
        <v>2</v>
      </c>
      <c r="C6942" t="s">
        <v>2</v>
      </c>
    </row>
    <row r="6943" spans="1:3" x14ac:dyDescent="0.25">
      <c r="A6943">
        <f>ROW()</f>
        <v>6943</v>
      </c>
      <c r="B6943" t="s">
        <v>3668</v>
      </c>
      <c r="C6943" t="s">
        <v>2</v>
      </c>
    </row>
    <row r="6944" spans="1:3" x14ac:dyDescent="0.25">
      <c r="A6944">
        <f>ROW()</f>
        <v>6944</v>
      </c>
      <c r="B6944" t="s">
        <v>52</v>
      </c>
      <c r="C6944" t="s">
        <v>2</v>
      </c>
    </row>
    <row r="6945" spans="1:3" x14ac:dyDescent="0.25">
      <c r="A6945">
        <f>ROW()</f>
        <v>6945</v>
      </c>
      <c r="B6945" t="s">
        <v>1843</v>
      </c>
      <c r="C6945" t="s">
        <v>590</v>
      </c>
    </row>
    <row r="6946" spans="1:3" x14ac:dyDescent="0.25">
      <c r="A6946">
        <f>ROW()</f>
        <v>6946</v>
      </c>
      <c r="B6946" t="s">
        <v>1844</v>
      </c>
      <c r="C6946" t="s">
        <v>55</v>
      </c>
    </row>
    <row r="6947" spans="1:3" x14ac:dyDescent="0.25">
      <c r="A6947">
        <f>ROW()</f>
        <v>6947</v>
      </c>
      <c r="B6947" t="s">
        <v>1845</v>
      </c>
      <c r="C6947" t="s">
        <v>112</v>
      </c>
    </row>
    <row r="6948" spans="1:3" x14ac:dyDescent="0.25">
      <c r="A6948">
        <f>ROW()</f>
        <v>6948</v>
      </c>
      <c r="B6948" t="s">
        <v>1846</v>
      </c>
      <c r="C6948" t="s">
        <v>204</v>
      </c>
    </row>
    <row r="6949" spans="1:3" x14ac:dyDescent="0.25">
      <c r="A6949">
        <f>ROW()</f>
        <v>6949</v>
      </c>
      <c r="B6949" t="s">
        <v>1847</v>
      </c>
      <c r="C6949" t="s">
        <v>591</v>
      </c>
    </row>
    <row r="6950" spans="1:3" x14ac:dyDescent="0.25">
      <c r="A6950">
        <f>ROW()</f>
        <v>6950</v>
      </c>
      <c r="B6950" t="s">
        <v>1850</v>
      </c>
      <c r="C6950" t="s">
        <v>61</v>
      </c>
    </row>
    <row r="6951" spans="1:3" x14ac:dyDescent="0.25">
      <c r="A6951">
        <f>ROW()</f>
        <v>6951</v>
      </c>
      <c r="B6951" t="s">
        <v>1851</v>
      </c>
      <c r="C6951" t="s">
        <v>56</v>
      </c>
    </row>
    <row r="6952" spans="1:3" x14ac:dyDescent="0.25">
      <c r="A6952">
        <f>ROW()</f>
        <v>6952</v>
      </c>
      <c r="B6952" t="s">
        <v>1853</v>
      </c>
      <c r="C6952" t="s">
        <v>56</v>
      </c>
    </row>
    <row r="6953" spans="1:3" x14ac:dyDescent="0.25">
      <c r="A6953">
        <f>ROW()</f>
        <v>6953</v>
      </c>
      <c r="B6953" t="s">
        <v>1854</v>
      </c>
      <c r="C6953" t="s">
        <v>184</v>
      </c>
    </row>
    <row r="6954" spans="1:3" x14ac:dyDescent="0.25">
      <c r="A6954">
        <f>ROW()</f>
        <v>6954</v>
      </c>
      <c r="B6954" t="s">
        <v>1855</v>
      </c>
      <c r="C6954" t="s">
        <v>65</v>
      </c>
    </row>
    <row r="6955" spans="1:3" x14ac:dyDescent="0.25">
      <c r="A6955">
        <f>ROW()</f>
        <v>6955</v>
      </c>
      <c r="B6955" t="s">
        <v>1856</v>
      </c>
      <c r="C6955" t="s">
        <v>64</v>
      </c>
    </row>
    <row r="6956" spans="1:3" x14ac:dyDescent="0.25">
      <c r="A6956">
        <f>ROW()</f>
        <v>6956</v>
      </c>
      <c r="B6956" t="s">
        <v>1857</v>
      </c>
      <c r="C6956" t="s">
        <v>65</v>
      </c>
    </row>
    <row r="6957" spans="1:3" x14ac:dyDescent="0.25">
      <c r="A6957">
        <f>ROW()</f>
        <v>6957</v>
      </c>
      <c r="B6957" t="s">
        <v>1858</v>
      </c>
      <c r="C6957" t="s">
        <v>56</v>
      </c>
    </row>
    <row r="6958" spans="1:3" x14ac:dyDescent="0.25">
      <c r="A6958">
        <f>ROW()</f>
        <v>6958</v>
      </c>
      <c r="B6958" t="s">
        <v>1896</v>
      </c>
      <c r="C6958" t="s">
        <v>56</v>
      </c>
    </row>
    <row r="6959" spans="1:3" x14ac:dyDescent="0.25">
      <c r="A6959">
        <f>ROW()</f>
        <v>6959</v>
      </c>
      <c r="B6959" t="s">
        <v>1859</v>
      </c>
      <c r="C6959" t="s">
        <v>210</v>
      </c>
    </row>
    <row r="6960" spans="1:3" x14ac:dyDescent="0.25">
      <c r="A6960">
        <f>ROW()</f>
        <v>6960</v>
      </c>
      <c r="B6960" t="s">
        <v>1918</v>
      </c>
      <c r="C6960" t="s">
        <v>121</v>
      </c>
    </row>
    <row r="6961" spans="1:3" x14ac:dyDescent="0.25">
      <c r="A6961">
        <f>ROW()</f>
        <v>6961</v>
      </c>
      <c r="B6961" t="s">
        <v>1860</v>
      </c>
      <c r="C6961" t="s">
        <v>56</v>
      </c>
    </row>
    <row r="6962" spans="1:3" x14ac:dyDescent="0.25">
      <c r="A6962">
        <f>ROW()</f>
        <v>6962</v>
      </c>
      <c r="B6962" t="s">
        <v>1865</v>
      </c>
      <c r="C6962" t="s">
        <v>55</v>
      </c>
    </row>
    <row r="6963" spans="1:3" x14ac:dyDescent="0.25">
      <c r="A6963">
        <f>ROW()</f>
        <v>6963</v>
      </c>
      <c r="B6963" t="s">
        <v>1866</v>
      </c>
      <c r="C6963" t="s">
        <v>56</v>
      </c>
    </row>
    <row r="6964" spans="1:3" x14ac:dyDescent="0.25">
      <c r="A6964">
        <f>ROW()</f>
        <v>6964</v>
      </c>
      <c r="B6964" t="s">
        <v>1867</v>
      </c>
      <c r="C6964" t="s">
        <v>121</v>
      </c>
    </row>
    <row r="6965" spans="1:3" x14ac:dyDescent="0.25">
      <c r="A6965">
        <f>ROW()</f>
        <v>6965</v>
      </c>
      <c r="B6965" t="s">
        <v>1868</v>
      </c>
      <c r="C6965" t="s">
        <v>196</v>
      </c>
    </row>
    <row r="6966" spans="1:3" x14ac:dyDescent="0.25">
      <c r="A6966">
        <f>ROW()</f>
        <v>6966</v>
      </c>
      <c r="B6966" t="s">
        <v>1869</v>
      </c>
      <c r="C6966" t="s">
        <v>71</v>
      </c>
    </row>
    <row r="6967" spans="1:3" x14ac:dyDescent="0.25">
      <c r="A6967">
        <f>ROW()</f>
        <v>6967</v>
      </c>
      <c r="B6967" t="s">
        <v>1870</v>
      </c>
      <c r="C6967" t="s">
        <v>71</v>
      </c>
    </row>
    <row r="6968" spans="1:3" x14ac:dyDescent="0.25">
      <c r="A6968">
        <f>ROW()</f>
        <v>6968</v>
      </c>
      <c r="B6968" t="s">
        <v>1871</v>
      </c>
      <c r="C6968" t="s">
        <v>55</v>
      </c>
    </row>
    <row r="6969" spans="1:3" x14ac:dyDescent="0.25">
      <c r="A6969">
        <f>ROW()</f>
        <v>6969</v>
      </c>
      <c r="B6969" t="s">
        <v>1872</v>
      </c>
      <c r="C6969" t="s">
        <v>197</v>
      </c>
    </row>
    <row r="6970" spans="1:3" x14ac:dyDescent="0.25">
      <c r="A6970">
        <f>ROW()</f>
        <v>6970</v>
      </c>
      <c r="B6970" t="s">
        <v>1916</v>
      </c>
      <c r="C6970" t="s">
        <v>56</v>
      </c>
    </row>
    <row r="6971" spans="1:3" x14ac:dyDescent="0.25">
      <c r="A6971">
        <f>ROW()</f>
        <v>6971</v>
      </c>
      <c r="B6971" t="s">
        <v>1873</v>
      </c>
      <c r="C6971" t="s">
        <v>70</v>
      </c>
    </row>
    <row r="6972" spans="1:3" x14ac:dyDescent="0.25">
      <c r="A6972">
        <f>ROW()</f>
        <v>6972</v>
      </c>
      <c r="B6972" t="s">
        <v>1875</v>
      </c>
      <c r="C6972" t="s">
        <v>158</v>
      </c>
    </row>
    <row r="6973" spans="1:3" x14ac:dyDescent="0.25">
      <c r="A6973">
        <f>ROW()</f>
        <v>6973</v>
      </c>
      <c r="B6973" t="s">
        <v>1876</v>
      </c>
      <c r="C6973" t="s">
        <v>168</v>
      </c>
    </row>
    <row r="6974" spans="1:3" x14ac:dyDescent="0.25">
      <c r="A6974">
        <f>ROW()</f>
        <v>6974</v>
      </c>
      <c r="B6974" t="s">
        <v>1903</v>
      </c>
      <c r="C6974" t="s">
        <v>170</v>
      </c>
    </row>
    <row r="6975" spans="1:3" x14ac:dyDescent="0.25">
      <c r="A6975">
        <f>ROW()</f>
        <v>6975</v>
      </c>
      <c r="B6975" t="s">
        <v>1877</v>
      </c>
      <c r="C6975" t="s">
        <v>93</v>
      </c>
    </row>
    <row r="6976" spans="1:3" x14ac:dyDescent="0.25">
      <c r="A6976">
        <f>ROW()</f>
        <v>6976</v>
      </c>
      <c r="B6976" t="s">
        <v>1879</v>
      </c>
      <c r="C6976" t="s">
        <v>158</v>
      </c>
    </row>
    <row r="6977" spans="1:3" x14ac:dyDescent="0.25">
      <c r="A6977">
        <f>ROW()</f>
        <v>6977</v>
      </c>
      <c r="B6977" t="s">
        <v>1882</v>
      </c>
      <c r="C6977" t="s">
        <v>206</v>
      </c>
    </row>
    <row r="6978" spans="1:3" x14ac:dyDescent="0.25">
      <c r="A6978">
        <f>ROW()</f>
        <v>6978</v>
      </c>
      <c r="B6978" t="s">
        <v>1893</v>
      </c>
      <c r="C6978" t="s">
        <v>148</v>
      </c>
    </row>
    <row r="6979" spans="1:3" x14ac:dyDescent="0.25">
      <c r="A6979">
        <f>ROW()</f>
        <v>6979</v>
      </c>
      <c r="B6979" t="s">
        <v>1888</v>
      </c>
      <c r="C6979" t="s">
        <v>63</v>
      </c>
    </row>
    <row r="6980" spans="1:3" x14ac:dyDescent="0.25">
      <c r="A6980">
        <f>ROW()</f>
        <v>6980</v>
      </c>
      <c r="B6980" t="s">
        <v>1889</v>
      </c>
      <c r="C6980" t="s">
        <v>74</v>
      </c>
    </row>
    <row r="6981" spans="1:3" x14ac:dyDescent="0.25">
      <c r="A6981">
        <f>ROW()</f>
        <v>6981</v>
      </c>
      <c r="B6981" t="s">
        <v>1890</v>
      </c>
      <c r="C6981" t="s">
        <v>63</v>
      </c>
    </row>
    <row r="6982" spans="1:3" x14ac:dyDescent="0.25">
      <c r="A6982">
        <f>ROW()</f>
        <v>6982</v>
      </c>
      <c r="B6982" t="s">
        <v>1891</v>
      </c>
      <c r="C6982" t="s">
        <v>74</v>
      </c>
    </row>
    <row r="6983" spans="1:3" x14ac:dyDescent="0.25">
      <c r="A6983">
        <f>ROW()</f>
        <v>6983</v>
      </c>
      <c r="B6983" t="s">
        <v>1892</v>
      </c>
      <c r="C6983" t="s">
        <v>63</v>
      </c>
    </row>
    <row r="6984" spans="1:3" x14ac:dyDescent="0.25">
      <c r="A6984">
        <f>ROW()</f>
        <v>6984</v>
      </c>
      <c r="B6984" t="s">
        <v>1883</v>
      </c>
      <c r="C6984" t="s">
        <v>159</v>
      </c>
    </row>
    <row r="6985" spans="1:3" x14ac:dyDescent="0.25">
      <c r="A6985">
        <f>ROW()</f>
        <v>6985</v>
      </c>
      <c r="B6985" t="s">
        <v>1921</v>
      </c>
      <c r="C6985" t="s">
        <v>55</v>
      </c>
    </row>
    <row r="6986" spans="1:3" x14ac:dyDescent="0.25">
      <c r="A6986">
        <f>ROW()</f>
        <v>6986</v>
      </c>
      <c r="B6986" t="s">
        <v>1922</v>
      </c>
      <c r="C6986" t="s">
        <v>62</v>
      </c>
    </row>
    <row r="6987" spans="1:3" x14ac:dyDescent="0.25">
      <c r="A6987">
        <f>ROW()</f>
        <v>6987</v>
      </c>
      <c r="B6987" t="s">
        <v>1806</v>
      </c>
      <c r="C6987" t="s">
        <v>67</v>
      </c>
    </row>
    <row r="6988" spans="1:3" x14ac:dyDescent="0.25">
      <c r="A6988">
        <f>ROW()</f>
        <v>6988</v>
      </c>
      <c r="B6988" t="s">
        <v>2</v>
      </c>
      <c r="C6988" t="s">
        <v>2</v>
      </c>
    </row>
    <row r="6989" spans="1:3" x14ac:dyDescent="0.25">
      <c r="A6989">
        <f>ROW()</f>
        <v>6989</v>
      </c>
      <c r="B6989" t="s">
        <v>3669</v>
      </c>
      <c r="C6989" t="s">
        <v>2</v>
      </c>
    </row>
    <row r="6990" spans="1:3" x14ac:dyDescent="0.25">
      <c r="A6990">
        <f>ROW()</f>
        <v>6990</v>
      </c>
      <c r="B6990" t="s">
        <v>52</v>
      </c>
      <c r="C6990" t="s">
        <v>2</v>
      </c>
    </row>
    <row r="6991" spans="1:3" x14ac:dyDescent="0.25">
      <c r="A6991">
        <f>ROW()</f>
        <v>6991</v>
      </c>
      <c r="B6991" t="s">
        <v>1843</v>
      </c>
      <c r="C6991" t="s">
        <v>592</v>
      </c>
    </row>
    <row r="6992" spans="1:3" x14ac:dyDescent="0.25">
      <c r="A6992">
        <f>ROW()</f>
        <v>6992</v>
      </c>
      <c r="B6992" t="s">
        <v>1844</v>
      </c>
      <c r="C6992" t="s">
        <v>55</v>
      </c>
    </row>
    <row r="6993" spans="1:3" x14ac:dyDescent="0.25">
      <c r="A6993">
        <f>ROW()</f>
        <v>6993</v>
      </c>
      <c r="B6993" t="s">
        <v>1845</v>
      </c>
      <c r="C6993" t="s">
        <v>112</v>
      </c>
    </row>
    <row r="6994" spans="1:3" x14ac:dyDescent="0.25">
      <c r="A6994">
        <f>ROW()</f>
        <v>6994</v>
      </c>
      <c r="B6994" t="s">
        <v>1846</v>
      </c>
      <c r="C6994" t="s">
        <v>204</v>
      </c>
    </row>
    <row r="6995" spans="1:3" x14ac:dyDescent="0.25">
      <c r="A6995">
        <f>ROW()</f>
        <v>6995</v>
      </c>
      <c r="B6995" t="s">
        <v>1847</v>
      </c>
      <c r="C6995" t="s">
        <v>593</v>
      </c>
    </row>
    <row r="6996" spans="1:3" x14ac:dyDescent="0.25">
      <c r="A6996">
        <f>ROW()</f>
        <v>6996</v>
      </c>
      <c r="B6996" t="s">
        <v>1850</v>
      </c>
      <c r="C6996" t="s">
        <v>61</v>
      </c>
    </row>
    <row r="6997" spans="1:3" x14ac:dyDescent="0.25">
      <c r="A6997">
        <f>ROW()</f>
        <v>6997</v>
      </c>
      <c r="B6997" t="s">
        <v>1851</v>
      </c>
      <c r="C6997" t="s">
        <v>56</v>
      </c>
    </row>
    <row r="6998" spans="1:3" x14ac:dyDescent="0.25">
      <c r="A6998">
        <f>ROW()</f>
        <v>6998</v>
      </c>
      <c r="B6998" t="s">
        <v>1854</v>
      </c>
      <c r="C6998" t="s">
        <v>126</v>
      </c>
    </row>
    <row r="6999" spans="1:3" x14ac:dyDescent="0.25">
      <c r="A6999">
        <f>ROW()</f>
        <v>6999</v>
      </c>
      <c r="B6999" t="s">
        <v>1855</v>
      </c>
      <c r="C6999" t="s">
        <v>65</v>
      </c>
    </row>
    <row r="7000" spans="1:3" x14ac:dyDescent="0.25">
      <c r="A7000">
        <f>ROW()</f>
        <v>7000</v>
      </c>
      <c r="B7000" t="s">
        <v>1856</v>
      </c>
      <c r="C7000" t="s">
        <v>64</v>
      </c>
    </row>
    <row r="7001" spans="1:3" x14ac:dyDescent="0.25">
      <c r="A7001">
        <f>ROW()</f>
        <v>7001</v>
      </c>
      <c r="B7001" t="s">
        <v>1857</v>
      </c>
      <c r="C7001" t="s">
        <v>65</v>
      </c>
    </row>
    <row r="7002" spans="1:3" x14ac:dyDescent="0.25">
      <c r="A7002">
        <f>ROW()</f>
        <v>7002</v>
      </c>
      <c r="B7002" t="s">
        <v>1858</v>
      </c>
      <c r="C7002" t="s">
        <v>56</v>
      </c>
    </row>
    <row r="7003" spans="1:3" x14ac:dyDescent="0.25">
      <c r="A7003">
        <f>ROW()</f>
        <v>7003</v>
      </c>
      <c r="B7003" t="s">
        <v>1896</v>
      </c>
      <c r="C7003" t="s">
        <v>56</v>
      </c>
    </row>
    <row r="7004" spans="1:3" x14ac:dyDescent="0.25">
      <c r="A7004">
        <f>ROW()</f>
        <v>7004</v>
      </c>
      <c r="B7004" t="s">
        <v>1859</v>
      </c>
      <c r="C7004" t="s">
        <v>210</v>
      </c>
    </row>
    <row r="7005" spans="1:3" x14ac:dyDescent="0.25">
      <c r="A7005">
        <f>ROW()</f>
        <v>7005</v>
      </c>
      <c r="B7005" t="s">
        <v>1918</v>
      </c>
      <c r="C7005" t="s">
        <v>121</v>
      </c>
    </row>
    <row r="7006" spans="1:3" x14ac:dyDescent="0.25">
      <c r="A7006">
        <f>ROW()</f>
        <v>7006</v>
      </c>
      <c r="B7006" t="s">
        <v>1860</v>
      </c>
      <c r="C7006" t="s">
        <v>56</v>
      </c>
    </row>
    <row r="7007" spans="1:3" x14ac:dyDescent="0.25">
      <c r="A7007">
        <f>ROW()</f>
        <v>7007</v>
      </c>
      <c r="B7007" t="s">
        <v>1865</v>
      </c>
      <c r="C7007" t="s">
        <v>55</v>
      </c>
    </row>
    <row r="7008" spans="1:3" x14ac:dyDescent="0.25">
      <c r="A7008">
        <f>ROW()</f>
        <v>7008</v>
      </c>
      <c r="B7008" t="s">
        <v>1866</v>
      </c>
      <c r="C7008" t="s">
        <v>56</v>
      </c>
    </row>
    <row r="7009" spans="1:3" x14ac:dyDescent="0.25">
      <c r="A7009">
        <f>ROW()</f>
        <v>7009</v>
      </c>
      <c r="B7009" t="s">
        <v>1867</v>
      </c>
      <c r="C7009" t="s">
        <v>121</v>
      </c>
    </row>
    <row r="7010" spans="1:3" x14ac:dyDescent="0.25">
      <c r="A7010">
        <f>ROW()</f>
        <v>7010</v>
      </c>
      <c r="B7010" t="s">
        <v>1868</v>
      </c>
      <c r="C7010" t="s">
        <v>196</v>
      </c>
    </row>
    <row r="7011" spans="1:3" x14ac:dyDescent="0.25">
      <c r="A7011">
        <f>ROW()</f>
        <v>7011</v>
      </c>
      <c r="B7011" t="s">
        <v>1869</v>
      </c>
      <c r="C7011" t="s">
        <v>71</v>
      </c>
    </row>
    <row r="7012" spans="1:3" x14ac:dyDescent="0.25">
      <c r="A7012">
        <f>ROW()</f>
        <v>7012</v>
      </c>
      <c r="B7012" t="s">
        <v>1870</v>
      </c>
      <c r="C7012" t="s">
        <v>71</v>
      </c>
    </row>
    <row r="7013" spans="1:3" x14ac:dyDescent="0.25">
      <c r="A7013">
        <f>ROW()</f>
        <v>7013</v>
      </c>
      <c r="B7013" t="s">
        <v>1871</v>
      </c>
      <c r="C7013" t="s">
        <v>121</v>
      </c>
    </row>
    <row r="7014" spans="1:3" x14ac:dyDescent="0.25">
      <c r="A7014">
        <f>ROW()</f>
        <v>7014</v>
      </c>
      <c r="B7014" t="s">
        <v>1872</v>
      </c>
      <c r="C7014" t="s">
        <v>197</v>
      </c>
    </row>
    <row r="7015" spans="1:3" x14ac:dyDescent="0.25">
      <c r="A7015">
        <f>ROW()</f>
        <v>7015</v>
      </c>
      <c r="B7015" t="s">
        <v>1916</v>
      </c>
      <c r="C7015" t="s">
        <v>56</v>
      </c>
    </row>
    <row r="7016" spans="1:3" x14ac:dyDescent="0.25">
      <c r="A7016">
        <f>ROW()</f>
        <v>7016</v>
      </c>
      <c r="B7016" t="s">
        <v>1873</v>
      </c>
      <c r="C7016" t="s">
        <v>70</v>
      </c>
    </row>
    <row r="7017" spans="1:3" x14ac:dyDescent="0.25">
      <c r="A7017">
        <f>ROW()</f>
        <v>7017</v>
      </c>
      <c r="B7017" t="s">
        <v>1875</v>
      </c>
      <c r="C7017" t="s">
        <v>65</v>
      </c>
    </row>
    <row r="7018" spans="1:3" x14ac:dyDescent="0.25">
      <c r="A7018">
        <f>ROW()</f>
        <v>7018</v>
      </c>
      <c r="B7018" t="s">
        <v>1876</v>
      </c>
      <c r="C7018" t="s">
        <v>65</v>
      </c>
    </row>
    <row r="7019" spans="1:3" x14ac:dyDescent="0.25">
      <c r="A7019">
        <f>ROW()</f>
        <v>7019</v>
      </c>
      <c r="B7019" t="s">
        <v>1903</v>
      </c>
      <c r="C7019" t="s">
        <v>170</v>
      </c>
    </row>
    <row r="7020" spans="1:3" x14ac:dyDescent="0.25">
      <c r="A7020">
        <f>ROW()</f>
        <v>7020</v>
      </c>
      <c r="B7020" t="s">
        <v>1877</v>
      </c>
      <c r="C7020" t="s">
        <v>93</v>
      </c>
    </row>
    <row r="7021" spans="1:3" x14ac:dyDescent="0.25">
      <c r="A7021">
        <f>ROW()</f>
        <v>7021</v>
      </c>
      <c r="B7021" t="s">
        <v>1879</v>
      </c>
      <c r="C7021" t="s">
        <v>158</v>
      </c>
    </row>
    <row r="7022" spans="1:3" x14ac:dyDescent="0.25">
      <c r="A7022">
        <f>ROW()</f>
        <v>7022</v>
      </c>
      <c r="B7022" t="s">
        <v>1882</v>
      </c>
      <c r="C7022" t="s">
        <v>206</v>
      </c>
    </row>
    <row r="7023" spans="1:3" x14ac:dyDescent="0.25">
      <c r="A7023">
        <f>ROW()</f>
        <v>7023</v>
      </c>
      <c r="B7023" t="s">
        <v>1893</v>
      </c>
      <c r="C7023" t="s">
        <v>148</v>
      </c>
    </row>
    <row r="7024" spans="1:3" x14ac:dyDescent="0.25">
      <c r="A7024">
        <f>ROW()</f>
        <v>7024</v>
      </c>
      <c r="B7024" t="s">
        <v>1888</v>
      </c>
      <c r="C7024" t="s">
        <v>74</v>
      </c>
    </row>
    <row r="7025" spans="1:3" x14ac:dyDescent="0.25">
      <c r="A7025">
        <f>ROW()</f>
        <v>7025</v>
      </c>
      <c r="B7025" t="s">
        <v>1889</v>
      </c>
      <c r="C7025" t="s">
        <v>74</v>
      </c>
    </row>
    <row r="7026" spans="1:3" x14ac:dyDescent="0.25">
      <c r="A7026">
        <f>ROW()</f>
        <v>7026</v>
      </c>
      <c r="B7026" t="s">
        <v>1890</v>
      </c>
      <c r="C7026" t="s">
        <v>74</v>
      </c>
    </row>
    <row r="7027" spans="1:3" x14ac:dyDescent="0.25">
      <c r="A7027">
        <f>ROW()</f>
        <v>7027</v>
      </c>
      <c r="B7027" t="s">
        <v>1891</v>
      </c>
      <c r="C7027" t="s">
        <v>74</v>
      </c>
    </row>
    <row r="7028" spans="1:3" x14ac:dyDescent="0.25">
      <c r="A7028">
        <f>ROW()</f>
        <v>7028</v>
      </c>
      <c r="B7028" t="s">
        <v>1892</v>
      </c>
      <c r="C7028" t="s">
        <v>74</v>
      </c>
    </row>
    <row r="7029" spans="1:3" x14ac:dyDescent="0.25">
      <c r="A7029">
        <f>ROW()</f>
        <v>7029</v>
      </c>
      <c r="B7029" t="s">
        <v>1883</v>
      </c>
      <c r="C7029" t="s">
        <v>159</v>
      </c>
    </row>
    <row r="7030" spans="1:3" x14ac:dyDescent="0.25">
      <c r="A7030">
        <f>ROW()</f>
        <v>7030</v>
      </c>
      <c r="B7030" t="s">
        <v>1921</v>
      </c>
      <c r="C7030" t="s">
        <v>63</v>
      </c>
    </row>
    <row r="7031" spans="1:3" x14ac:dyDescent="0.25">
      <c r="A7031">
        <f>ROW()</f>
        <v>7031</v>
      </c>
      <c r="B7031" t="s">
        <v>1806</v>
      </c>
      <c r="C7031" t="s">
        <v>67</v>
      </c>
    </row>
    <row r="7032" spans="1:3" x14ac:dyDescent="0.25">
      <c r="A7032">
        <f>ROW()</f>
        <v>7032</v>
      </c>
      <c r="B7032" t="s">
        <v>1922</v>
      </c>
      <c r="C7032" t="s">
        <v>62</v>
      </c>
    </row>
    <row r="7033" spans="1:3" x14ac:dyDescent="0.25">
      <c r="A7033">
        <f>ROW()</f>
        <v>7033</v>
      </c>
      <c r="B7033" t="s">
        <v>2</v>
      </c>
      <c r="C7033" t="s">
        <v>2</v>
      </c>
    </row>
    <row r="7034" spans="1:3" x14ac:dyDescent="0.25">
      <c r="A7034">
        <f>ROW()</f>
        <v>7034</v>
      </c>
      <c r="B7034" t="s">
        <v>2</v>
      </c>
      <c r="C7034" t="s">
        <v>2</v>
      </c>
    </row>
    <row r="7035" spans="1:3" x14ac:dyDescent="0.25">
      <c r="A7035">
        <f>ROW()</f>
        <v>7035</v>
      </c>
      <c r="B7035" t="s">
        <v>2</v>
      </c>
      <c r="C7035" t="s">
        <v>2</v>
      </c>
    </row>
    <row r="7036" spans="1:3" x14ac:dyDescent="0.25">
      <c r="A7036">
        <f>ROW()</f>
        <v>7036</v>
      </c>
      <c r="B7036" t="s">
        <v>594</v>
      </c>
      <c r="C7036" t="s">
        <v>2</v>
      </c>
    </row>
    <row r="7037" spans="1:3" x14ac:dyDescent="0.25">
      <c r="A7037">
        <f>ROW()</f>
        <v>7037</v>
      </c>
      <c r="B7037" t="s">
        <v>2</v>
      </c>
      <c r="C7037" t="s">
        <v>2</v>
      </c>
    </row>
    <row r="7038" spans="1:3" x14ac:dyDescent="0.25">
      <c r="A7038">
        <f>ROW()</f>
        <v>7038</v>
      </c>
      <c r="B7038" t="s">
        <v>2</v>
      </c>
      <c r="C7038" t="s">
        <v>2</v>
      </c>
    </row>
    <row r="7039" spans="1:3" x14ac:dyDescent="0.25">
      <c r="A7039">
        <f>ROW()</f>
        <v>7039</v>
      </c>
      <c r="B7039" t="s">
        <v>595</v>
      </c>
      <c r="C7039" t="s">
        <v>2</v>
      </c>
    </row>
    <row r="7040" spans="1:3" x14ac:dyDescent="0.25">
      <c r="A7040">
        <f>ROW()</f>
        <v>7040</v>
      </c>
      <c r="B7040" t="s">
        <v>2</v>
      </c>
      <c r="C7040" t="s">
        <v>2</v>
      </c>
    </row>
    <row r="7041" spans="1:3" x14ac:dyDescent="0.25">
      <c r="A7041">
        <f>ROW()</f>
        <v>7041</v>
      </c>
      <c r="B7041" t="s">
        <v>3670</v>
      </c>
      <c r="C7041" t="s">
        <v>2</v>
      </c>
    </row>
    <row r="7042" spans="1:3" x14ac:dyDescent="0.25">
      <c r="A7042">
        <f>ROW()</f>
        <v>7042</v>
      </c>
      <c r="B7042" t="s">
        <v>52</v>
      </c>
      <c r="C7042" t="s">
        <v>2</v>
      </c>
    </row>
    <row r="7043" spans="1:3" x14ac:dyDescent="0.25">
      <c r="A7043">
        <f>ROW()</f>
        <v>7043</v>
      </c>
      <c r="B7043" t="s">
        <v>1843</v>
      </c>
      <c r="C7043" t="s">
        <v>596</v>
      </c>
    </row>
    <row r="7044" spans="1:3" x14ac:dyDescent="0.25">
      <c r="A7044">
        <f>ROW()</f>
        <v>7044</v>
      </c>
      <c r="B7044" t="s">
        <v>1844</v>
      </c>
      <c r="C7044" t="s">
        <v>55</v>
      </c>
    </row>
    <row r="7045" spans="1:3" x14ac:dyDescent="0.25">
      <c r="A7045">
        <f>ROW()</f>
        <v>7045</v>
      </c>
      <c r="B7045" t="s">
        <v>1845</v>
      </c>
      <c r="C7045" t="s">
        <v>56</v>
      </c>
    </row>
    <row r="7046" spans="1:3" x14ac:dyDescent="0.25">
      <c r="A7046">
        <f>ROW()</f>
        <v>7046</v>
      </c>
      <c r="B7046" t="s">
        <v>1846</v>
      </c>
      <c r="C7046" t="s">
        <v>223</v>
      </c>
    </row>
    <row r="7047" spans="1:3" x14ac:dyDescent="0.25">
      <c r="A7047">
        <f>ROW()</f>
        <v>7047</v>
      </c>
      <c r="B7047" t="s">
        <v>1847</v>
      </c>
      <c r="C7047" t="s">
        <v>597</v>
      </c>
    </row>
    <row r="7048" spans="1:3" x14ac:dyDescent="0.25">
      <c r="A7048">
        <f>ROW()</f>
        <v>7048</v>
      </c>
      <c r="B7048" t="s">
        <v>1850</v>
      </c>
      <c r="C7048" t="s">
        <v>61</v>
      </c>
    </row>
    <row r="7049" spans="1:3" x14ac:dyDescent="0.25">
      <c r="A7049">
        <f>ROW()</f>
        <v>7049</v>
      </c>
      <c r="B7049" t="s">
        <v>1851</v>
      </c>
      <c r="C7049" t="s">
        <v>56</v>
      </c>
    </row>
    <row r="7050" spans="1:3" x14ac:dyDescent="0.25">
      <c r="A7050">
        <f>ROW()</f>
        <v>7050</v>
      </c>
      <c r="B7050" t="s">
        <v>1852</v>
      </c>
      <c r="C7050" t="s">
        <v>56</v>
      </c>
    </row>
    <row r="7051" spans="1:3" x14ac:dyDescent="0.25">
      <c r="A7051">
        <f>ROW()</f>
        <v>7051</v>
      </c>
      <c r="B7051" t="s">
        <v>1853</v>
      </c>
      <c r="C7051" t="s">
        <v>56</v>
      </c>
    </row>
    <row r="7052" spans="1:3" x14ac:dyDescent="0.25">
      <c r="A7052">
        <f>ROW()</f>
        <v>7052</v>
      </c>
      <c r="B7052" t="s">
        <v>1854</v>
      </c>
      <c r="C7052" t="s">
        <v>598</v>
      </c>
    </row>
    <row r="7053" spans="1:3" x14ac:dyDescent="0.25">
      <c r="A7053">
        <f>ROW()</f>
        <v>7053</v>
      </c>
      <c r="B7053" t="s">
        <v>1855</v>
      </c>
      <c r="C7053" t="s">
        <v>65</v>
      </c>
    </row>
    <row r="7054" spans="1:3" x14ac:dyDescent="0.25">
      <c r="A7054">
        <f>ROW()</f>
        <v>7054</v>
      </c>
      <c r="B7054" t="s">
        <v>1856</v>
      </c>
      <c r="C7054" t="s">
        <v>64</v>
      </c>
    </row>
    <row r="7055" spans="1:3" x14ac:dyDescent="0.25">
      <c r="A7055">
        <f>ROW()</f>
        <v>7055</v>
      </c>
      <c r="B7055" t="s">
        <v>1857</v>
      </c>
      <c r="C7055" t="s">
        <v>65</v>
      </c>
    </row>
    <row r="7056" spans="1:3" x14ac:dyDescent="0.25">
      <c r="A7056">
        <f>ROW()</f>
        <v>7056</v>
      </c>
      <c r="B7056" t="s">
        <v>1858</v>
      </c>
      <c r="C7056" t="s">
        <v>56</v>
      </c>
    </row>
    <row r="7057" spans="1:3" x14ac:dyDescent="0.25">
      <c r="A7057">
        <f>ROW()</f>
        <v>7057</v>
      </c>
      <c r="B7057" t="s">
        <v>1896</v>
      </c>
      <c r="C7057" t="s">
        <v>65</v>
      </c>
    </row>
    <row r="7058" spans="1:3" x14ac:dyDescent="0.25">
      <c r="A7058">
        <f>ROW()</f>
        <v>7058</v>
      </c>
      <c r="B7058" t="s">
        <v>1859</v>
      </c>
      <c r="C7058" t="s">
        <v>63</v>
      </c>
    </row>
    <row r="7059" spans="1:3" x14ac:dyDescent="0.25">
      <c r="A7059">
        <f>ROW()</f>
        <v>7059</v>
      </c>
      <c r="B7059" t="s">
        <v>1860</v>
      </c>
      <c r="C7059" t="s">
        <v>66</v>
      </c>
    </row>
    <row r="7060" spans="1:3" x14ac:dyDescent="0.25">
      <c r="A7060">
        <f>ROW()</f>
        <v>7060</v>
      </c>
      <c r="B7060" t="s">
        <v>1861</v>
      </c>
      <c r="C7060" t="s">
        <v>70</v>
      </c>
    </row>
    <row r="7061" spans="1:3" x14ac:dyDescent="0.25">
      <c r="A7061">
        <f>ROW()</f>
        <v>7061</v>
      </c>
      <c r="B7061" t="s">
        <v>1862</v>
      </c>
      <c r="C7061" t="s">
        <v>56</v>
      </c>
    </row>
    <row r="7062" spans="1:3" x14ac:dyDescent="0.25">
      <c r="A7062">
        <f>ROW()</f>
        <v>7062</v>
      </c>
      <c r="B7062" t="s">
        <v>1863</v>
      </c>
      <c r="C7062" t="s">
        <v>122</v>
      </c>
    </row>
    <row r="7063" spans="1:3" x14ac:dyDescent="0.25">
      <c r="A7063">
        <f>ROW()</f>
        <v>7063</v>
      </c>
      <c r="B7063" t="s">
        <v>1864</v>
      </c>
      <c r="C7063" t="s">
        <v>225</v>
      </c>
    </row>
    <row r="7064" spans="1:3" x14ac:dyDescent="0.25">
      <c r="A7064">
        <f>ROW()</f>
        <v>7064</v>
      </c>
      <c r="B7064" t="s">
        <v>1865</v>
      </c>
      <c r="C7064" t="s">
        <v>105</v>
      </c>
    </row>
    <row r="7065" spans="1:3" x14ac:dyDescent="0.25">
      <c r="A7065">
        <f>ROW()</f>
        <v>7065</v>
      </c>
      <c r="B7065" t="s">
        <v>1866</v>
      </c>
      <c r="C7065" t="s">
        <v>70</v>
      </c>
    </row>
    <row r="7066" spans="1:3" x14ac:dyDescent="0.25">
      <c r="A7066">
        <f>ROW()</f>
        <v>7066</v>
      </c>
      <c r="B7066" t="s">
        <v>1867</v>
      </c>
      <c r="C7066" t="s">
        <v>63</v>
      </c>
    </row>
    <row r="7067" spans="1:3" x14ac:dyDescent="0.25">
      <c r="A7067">
        <f>ROW()</f>
        <v>7067</v>
      </c>
      <c r="B7067" t="s">
        <v>1868</v>
      </c>
      <c r="C7067" t="s">
        <v>71</v>
      </c>
    </row>
    <row r="7068" spans="1:3" x14ac:dyDescent="0.25">
      <c r="A7068">
        <f>ROW()</f>
        <v>7068</v>
      </c>
      <c r="B7068" t="s">
        <v>1869</v>
      </c>
      <c r="C7068" t="s">
        <v>71</v>
      </c>
    </row>
    <row r="7069" spans="1:3" x14ac:dyDescent="0.25">
      <c r="A7069">
        <f>ROW()</f>
        <v>7069</v>
      </c>
      <c r="B7069" t="s">
        <v>1870</v>
      </c>
      <c r="C7069" t="s">
        <v>71</v>
      </c>
    </row>
    <row r="7070" spans="1:3" x14ac:dyDescent="0.25">
      <c r="A7070">
        <f>ROW()</f>
        <v>7070</v>
      </c>
      <c r="B7070" t="s">
        <v>1871</v>
      </c>
      <c r="C7070" t="s">
        <v>56</v>
      </c>
    </row>
    <row r="7071" spans="1:3" x14ac:dyDescent="0.25">
      <c r="A7071">
        <f>ROW()</f>
        <v>7071</v>
      </c>
      <c r="B7071" t="s">
        <v>1872</v>
      </c>
      <c r="C7071" t="s">
        <v>72</v>
      </c>
    </row>
    <row r="7072" spans="1:3" x14ac:dyDescent="0.25">
      <c r="A7072">
        <f>ROW()</f>
        <v>7072</v>
      </c>
      <c r="B7072" t="s">
        <v>1873</v>
      </c>
      <c r="C7072" t="s">
        <v>56</v>
      </c>
    </row>
    <row r="7073" spans="1:3" x14ac:dyDescent="0.25">
      <c r="A7073">
        <f>ROW()</f>
        <v>7073</v>
      </c>
      <c r="B7073" t="s">
        <v>1874</v>
      </c>
      <c r="C7073" t="s">
        <v>73</v>
      </c>
    </row>
    <row r="7074" spans="1:3" x14ac:dyDescent="0.25">
      <c r="A7074">
        <f>ROW()</f>
        <v>7074</v>
      </c>
      <c r="B7074" t="s">
        <v>1875</v>
      </c>
      <c r="C7074" t="s">
        <v>108</v>
      </c>
    </row>
    <row r="7075" spans="1:3" x14ac:dyDescent="0.25">
      <c r="A7075">
        <f>ROW()</f>
        <v>7075</v>
      </c>
      <c r="B7075" t="s">
        <v>1876</v>
      </c>
      <c r="C7075" t="s">
        <v>133</v>
      </c>
    </row>
    <row r="7076" spans="1:3" x14ac:dyDescent="0.25">
      <c r="A7076">
        <f>ROW()</f>
        <v>7076</v>
      </c>
      <c r="B7076" t="s">
        <v>1877</v>
      </c>
      <c r="C7076" t="s">
        <v>124</v>
      </c>
    </row>
    <row r="7077" spans="1:3" x14ac:dyDescent="0.25">
      <c r="A7077">
        <f>ROW()</f>
        <v>7077</v>
      </c>
      <c r="B7077" t="s">
        <v>1878</v>
      </c>
      <c r="C7077" t="s">
        <v>56</v>
      </c>
    </row>
    <row r="7078" spans="1:3" x14ac:dyDescent="0.25">
      <c r="A7078">
        <f>ROW()</f>
        <v>7078</v>
      </c>
      <c r="B7078" t="s">
        <v>1879</v>
      </c>
      <c r="C7078" t="s">
        <v>76</v>
      </c>
    </row>
    <row r="7079" spans="1:3" x14ac:dyDescent="0.25">
      <c r="A7079">
        <f>ROW()</f>
        <v>7079</v>
      </c>
      <c r="B7079" t="s">
        <v>1881</v>
      </c>
      <c r="C7079" t="s">
        <v>56</v>
      </c>
    </row>
    <row r="7080" spans="1:3" x14ac:dyDescent="0.25">
      <c r="A7080">
        <f>ROW()</f>
        <v>7080</v>
      </c>
      <c r="B7080" t="s">
        <v>1882</v>
      </c>
      <c r="C7080" t="s">
        <v>268</v>
      </c>
    </row>
    <row r="7081" spans="1:3" x14ac:dyDescent="0.25">
      <c r="A7081">
        <f>ROW()</f>
        <v>7081</v>
      </c>
      <c r="B7081" t="s">
        <v>1893</v>
      </c>
      <c r="C7081" t="s">
        <v>227</v>
      </c>
    </row>
    <row r="7082" spans="1:3" x14ac:dyDescent="0.25">
      <c r="A7082">
        <f>ROW()</f>
        <v>7082</v>
      </c>
      <c r="B7082" t="s">
        <v>1880</v>
      </c>
      <c r="C7082" t="s">
        <v>76</v>
      </c>
    </row>
    <row r="7083" spans="1:3" x14ac:dyDescent="0.25">
      <c r="A7083">
        <f>ROW()</f>
        <v>7083</v>
      </c>
      <c r="B7083" t="s">
        <v>1883</v>
      </c>
      <c r="C7083" t="s">
        <v>184</v>
      </c>
    </row>
    <row r="7084" spans="1:3" x14ac:dyDescent="0.25">
      <c r="A7084">
        <f>ROW()</f>
        <v>7084</v>
      </c>
      <c r="B7084" t="s">
        <v>1884</v>
      </c>
      <c r="C7084" t="s">
        <v>80</v>
      </c>
    </row>
    <row r="7085" spans="1:3" x14ac:dyDescent="0.25">
      <c r="A7085">
        <f>ROW()</f>
        <v>7085</v>
      </c>
      <c r="B7085" t="s">
        <v>1885</v>
      </c>
      <c r="C7085" t="s">
        <v>76</v>
      </c>
    </row>
    <row r="7086" spans="1:3" x14ac:dyDescent="0.25">
      <c r="A7086">
        <f>ROW()</f>
        <v>7086</v>
      </c>
      <c r="B7086" t="s">
        <v>1886</v>
      </c>
      <c r="C7086" t="s">
        <v>226</v>
      </c>
    </row>
    <row r="7087" spans="1:3" x14ac:dyDescent="0.25">
      <c r="A7087">
        <f>ROW()</f>
        <v>7087</v>
      </c>
      <c r="B7087" t="s">
        <v>1888</v>
      </c>
      <c r="C7087" t="s">
        <v>84</v>
      </c>
    </row>
    <row r="7088" spans="1:3" x14ac:dyDescent="0.25">
      <c r="A7088">
        <f>ROW()</f>
        <v>7088</v>
      </c>
      <c r="B7088" t="s">
        <v>1889</v>
      </c>
      <c r="C7088" t="s">
        <v>70</v>
      </c>
    </row>
    <row r="7089" spans="1:3" x14ac:dyDescent="0.25">
      <c r="A7089">
        <f>ROW()</f>
        <v>7089</v>
      </c>
      <c r="B7089" t="s">
        <v>1890</v>
      </c>
      <c r="C7089" t="s">
        <v>84</v>
      </c>
    </row>
    <row r="7090" spans="1:3" x14ac:dyDescent="0.25">
      <c r="A7090">
        <f>ROW()</f>
        <v>7090</v>
      </c>
      <c r="B7090" t="s">
        <v>1891</v>
      </c>
      <c r="C7090" t="s">
        <v>74</v>
      </c>
    </row>
    <row r="7091" spans="1:3" x14ac:dyDescent="0.25">
      <c r="A7091">
        <f>ROW()</f>
        <v>7091</v>
      </c>
      <c r="B7091" t="s">
        <v>1892</v>
      </c>
      <c r="C7091" t="s">
        <v>84</v>
      </c>
    </row>
    <row r="7092" spans="1:3" x14ac:dyDescent="0.25">
      <c r="A7092">
        <f>ROW()</f>
        <v>7092</v>
      </c>
      <c r="B7092" t="s">
        <v>1895</v>
      </c>
      <c r="C7092" t="s">
        <v>71</v>
      </c>
    </row>
    <row r="7093" spans="1:3" x14ac:dyDescent="0.25">
      <c r="A7093">
        <f>ROW()</f>
        <v>7093</v>
      </c>
      <c r="B7093" t="s">
        <v>1806</v>
      </c>
      <c r="C7093" t="s">
        <v>84</v>
      </c>
    </row>
    <row r="7094" spans="1:3" x14ac:dyDescent="0.25">
      <c r="A7094">
        <f>ROW()</f>
        <v>7094</v>
      </c>
      <c r="B7094" t="s">
        <v>2</v>
      </c>
      <c r="C7094" t="s">
        <v>2</v>
      </c>
    </row>
    <row r="7095" spans="1:3" x14ac:dyDescent="0.25">
      <c r="A7095">
        <f>ROW()</f>
        <v>7095</v>
      </c>
      <c r="B7095" t="s">
        <v>3671</v>
      </c>
      <c r="C7095" t="s">
        <v>2</v>
      </c>
    </row>
    <row r="7096" spans="1:3" x14ac:dyDescent="0.25">
      <c r="A7096">
        <f>ROW()</f>
        <v>7096</v>
      </c>
      <c r="B7096" t="s">
        <v>52</v>
      </c>
      <c r="C7096" t="s">
        <v>2</v>
      </c>
    </row>
    <row r="7097" spans="1:3" x14ac:dyDescent="0.25">
      <c r="A7097">
        <f>ROW()</f>
        <v>7097</v>
      </c>
      <c r="B7097" t="s">
        <v>1843</v>
      </c>
      <c r="C7097" t="s">
        <v>599</v>
      </c>
    </row>
    <row r="7098" spans="1:3" x14ac:dyDescent="0.25">
      <c r="A7098">
        <f>ROW()</f>
        <v>7098</v>
      </c>
      <c r="B7098" t="s">
        <v>1844</v>
      </c>
      <c r="C7098" t="s">
        <v>55</v>
      </c>
    </row>
    <row r="7099" spans="1:3" x14ac:dyDescent="0.25">
      <c r="A7099">
        <f>ROW()</f>
        <v>7099</v>
      </c>
      <c r="B7099" t="s">
        <v>1845</v>
      </c>
      <c r="C7099" t="s">
        <v>56</v>
      </c>
    </row>
    <row r="7100" spans="1:3" x14ac:dyDescent="0.25">
      <c r="A7100">
        <f>ROW()</f>
        <v>7100</v>
      </c>
      <c r="B7100" t="s">
        <v>1846</v>
      </c>
      <c r="C7100" t="s">
        <v>223</v>
      </c>
    </row>
    <row r="7101" spans="1:3" x14ac:dyDescent="0.25">
      <c r="A7101">
        <f>ROW()</f>
        <v>7101</v>
      </c>
      <c r="B7101" t="s">
        <v>1847</v>
      </c>
      <c r="C7101" t="s">
        <v>600</v>
      </c>
    </row>
    <row r="7102" spans="1:3" x14ac:dyDescent="0.25">
      <c r="A7102">
        <f>ROW()</f>
        <v>7102</v>
      </c>
      <c r="B7102" t="s">
        <v>1850</v>
      </c>
      <c r="C7102" t="s">
        <v>61</v>
      </c>
    </row>
    <row r="7103" spans="1:3" x14ac:dyDescent="0.25">
      <c r="A7103">
        <f>ROW()</f>
        <v>7103</v>
      </c>
      <c r="B7103" t="s">
        <v>1851</v>
      </c>
      <c r="C7103" t="s">
        <v>56</v>
      </c>
    </row>
    <row r="7104" spans="1:3" x14ac:dyDescent="0.25">
      <c r="A7104">
        <f>ROW()</f>
        <v>7104</v>
      </c>
      <c r="B7104" t="s">
        <v>1852</v>
      </c>
      <c r="C7104" t="s">
        <v>56</v>
      </c>
    </row>
    <row r="7105" spans="1:3" x14ac:dyDescent="0.25">
      <c r="A7105">
        <f>ROW()</f>
        <v>7105</v>
      </c>
      <c r="B7105" t="s">
        <v>1853</v>
      </c>
      <c r="C7105" t="s">
        <v>56</v>
      </c>
    </row>
    <row r="7106" spans="1:3" x14ac:dyDescent="0.25">
      <c r="A7106">
        <f>ROW()</f>
        <v>7106</v>
      </c>
      <c r="B7106" t="s">
        <v>1854</v>
      </c>
      <c r="C7106" t="s">
        <v>284</v>
      </c>
    </row>
    <row r="7107" spans="1:3" x14ac:dyDescent="0.25">
      <c r="A7107">
        <f>ROW()</f>
        <v>7107</v>
      </c>
      <c r="B7107" t="s">
        <v>1856</v>
      </c>
      <c r="C7107" t="s">
        <v>64</v>
      </c>
    </row>
    <row r="7108" spans="1:3" x14ac:dyDescent="0.25">
      <c r="A7108">
        <f>ROW()</f>
        <v>7108</v>
      </c>
      <c r="B7108" t="s">
        <v>1857</v>
      </c>
      <c r="C7108" t="s">
        <v>65</v>
      </c>
    </row>
    <row r="7109" spans="1:3" x14ac:dyDescent="0.25">
      <c r="A7109">
        <f>ROW()</f>
        <v>7109</v>
      </c>
      <c r="B7109" t="s">
        <v>1858</v>
      </c>
      <c r="C7109" t="s">
        <v>56</v>
      </c>
    </row>
    <row r="7110" spans="1:3" x14ac:dyDescent="0.25">
      <c r="A7110">
        <f>ROW()</f>
        <v>7110</v>
      </c>
      <c r="B7110" t="s">
        <v>1896</v>
      </c>
      <c r="C7110" t="s">
        <v>65</v>
      </c>
    </row>
    <row r="7111" spans="1:3" x14ac:dyDescent="0.25">
      <c r="A7111">
        <f>ROW()</f>
        <v>7111</v>
      </c>
      <c r="B7111" t="s">
        <v>1859</v>
      </c>
      <c r="C7111" t="s">
        <v>63</v>
      </c>
    </row>
    <row r="7112" spans="1:3" x14ac:dyDescent="0.25">
      <c r="A7112">
        <f>ROW()</f>
        <v>7112</v>
      </c>
      <c r="B7112" t="s">
        <v>1860</v>
      </c>
      <c r="C7112" t="s">
        <v>66</v>
      </c>
    </row>
    <row r="7113" spans="1:3" x14ac:dyDescent="0.25">
      <c r="A7113">
        <f>ROW()</f>
        <v>7113</v>
      </c>
      <c r="B7113" t="s">
        <v>1861</v>
      </c>
      <c r="C7113" t="s">
        <v>67</v>
      </c>
    </row>
    <row r="7114" spans="1:3" x14ac:dyDescent="0.25">
      <c r="A7114">
        <f>ROW()</f>
        <v>7114</v>
      </c>
      <c r="B7114" t="s">
        <v>1862</v>
      </c>
      <c r="C7114" t="s">
        <v>56</v>
      </c>
    </row>
    <row r="7115" spans="1:3" x14ac:dyDescent="0.25">
      <c r="A7115">
        <f>ROW()</f>
        <v>7115</v>
      </c>
      <c r="B7115" t="s">
        <v>1863</v>
      </c>
      <c r="C7115" t="s">
        <v>269</v>
      </c>
    </row>
    <row r="7116" spans="1:3" x14ac:dyDescent="0.25">
      <c r="A7116">
        <f>ROW()</f>
        <v>7116</v>
      </c>
      <c r="B7116" t="s">
        <v>1864</v>
      </c>
      <c r="C7116" t="s">
        <v>601</v>
      </c>
    </row>
    <row r="7117" spans="1:3" x14ac:dyDescent="0.25">
      <c r="A7117">
        <f>ROW()</f>
        <v>7117</v>
      </c>
      <c r="B7117" t="s">
        <v>1865</v>
      </c>
      <c r="C7117" t="s">
        <v>67</v>
      </c>
    </row>
    <row r="7118" spans="1:3" x14ac:dyDescent="0.25">
      <c r="A7118">
        <f>ROW()</f>
        <v>7118</v>
      </c>
      <c r="B7118" t="s">
        <v>1866</v>
      </c>
      <c r="C7118" t="s">
        <v>70</v>
      </c>
    </row>
    <row r="7119" spans="1:3" x14ac:dyDescent="0.25">
      <c r="A7119">
        <f>ROW()</f>
        <v>7119</v>
      </c>
      <c r="B7119" t="s">
        <v>1868</v>
      </c>
      <c r="C7119" t="s">
        <v>71</v>
      </c>
    </row>
    <row r="7120" spans="1:3" x14ac:dyDescent="0.25">
      <c r="A7120">
        <f>ROW()</f>
        <v>7120</v>
      </c>
      <c r="B7120" t="s">
        <v>1869</v>
      </c>
      <c r="C7120" t="s">
        <v>71</v>
      </c>
    </row>
    <row r="7121" spans="1:3" x14ac:dyDescent="0.25">
      <c r="A7121">
        <f>ROW()</f>
        <v>7121</v>
      </c>
      <c r="B7121" t="s">
        <v>1870</v>
      </c>
      <c r="C7121" t="s">
        <v>71</v>
      </c>
    </row>
    <row r="7122" spans="1:3" x14ac:dyDescent="0.25">
      <c r="A7122">
        <f>ROW()</f>
        <v>7122</v>
      </c>
      <c r="B7122" t="s">
        <v>1871</v>
      </c>
      <c r="C7122" t="s">
        <v>56</v>
      </c>
    </row>
    <row r="7123" spans="1:3" x14ac:dyDescent="0.25">
      <c r="A7123">
        <f>ROW()</f>
        <v>7123</v>
      </c>
      <c r="B7123" t="s">
        <v>1872</v>
      </c>
      <c r="C7123" t="s">
        <v>72</v>
      </c>
    </row>
    <row r="7124" spans="1:3" x14ac:dyDescent="0.25">
      <c r="A7124">
        <f>ROW()</f>
        <v>7124</v>
      </c>
      <c r="B7124" t="s">
        <v>1873</v>
      </c>
      <c r="C7124" t="s">
        <v>56</v>
      </c>
    </row>
    <row r="7125" spans="1:3" x14ac:dyDescent="0.25">
      <c r="A7125">
        <f>ROW()</f>
        <v>7125</v>
      </c>
      <c r="B7125" t="s">
        <v>1874</v>
      </c>
      <c r="C7125" t="s">
        <v>73</v>
      </c>
    </row>
    <row r="7126" spans="1:3" x14ac:dyDescent="0.25">
      <c r="A7126">
        <f>ROW()</f>
        <v>7126</v>
      </c>
      <c r="B7126" t="s">
        <v>1875</v>
      </c>
      <c r="C7126" t="s">
        <v>133</v>
      </c>
    </row>
    <row r="7127" spans="1:3" x14ac:dyDescent="0.25">
      <c r="A7127">
        <f>ROW()</f>
        <v>7127</v>
      </c>
      <c r="B7127" t="s">
        <v>1876</v>
      </c>
      <c r="C7127" t="s">
        <v>158</v>
      </c>
    </row>
    <row r="7128" spans="1:3" x14ac:dyDescent="0.25">
      <c r="A7128">
        <f>ROW()</f>
        <v>7128</v>
      </c>
      <c r="B7128" t="s">
        <v>1877</v>
      </c>
      <c r="C7128" t="s">
        <v>133</v>
      </c>
    </row>
    <row r="7129" spans="1:3" x14ac:dyDescent="0.25">
      <c r="A7129">
        <f>ROW()</f>
        <v>7129</v>
      </c>
      <c r="B7129" t="s">
        <v>1878</v>
      </c>
      <c r="C7129" t="s">
        <v>56</v>
      </c>
    </row>
    <row r="7130" spans="1:3" x14ac:dyDescent="0.25">
      <c r="A7130">
        <f>ROW()</f>
        <v>7130</v>
      </c>
      <c r="B7130" t="s">
        <v>1879</v>
      </c>
      <c r="C7130" t="s">
        <v>91</v>
      </c>
    </row>
    <row r="7131" spans="1:3" x14ac:dyDescent="0.25">
      <c r="A7131">
        <f>ROW()</f>
        <v>7131</v>
      </c>
      <c r="B7131" t="s">
        <v>1880</v>
      </c>
      <c r="C7131" t="s">
        <v>133</v>
      </c>
    </row>
    <row r="7132" spans="1:3" x14ac:dyDescent="0.25">
      <c r="A7132">
        <f>ROW()</f>
        <v>7132</v>
      </c>
      <c r="B7132" t="s">
        <v>1881</v>
      </c>
      <c r="C7132" t="s">
        <v>56</v>
      </c>
    </row>
    <row r="7133" spans="1:3" x14ac:dyDescent="0.25">
      <c r="A7133">
        <f>ROW()</f>
        <v>7133</v>
      </c>
      <c r="B7133" t="s">
        <v>1882</v>
      </c>
      <c r="C7133" t="s">
        <v>229</v>
      </c>
    </row>
    <row r="7134" spans="1:3" x14ac:dyDescent="0.25">
      <c r="A7134">
        <f>ROW()</f>
        <v>7134</v>
      </c>
      <c r="B7134" t="s">
        <v>1883</v>
      </c>
      <c r="C7134" t="s">
        <v>184</v>
      </c>
    </row>
    <row r="7135" spans="1:3" x14ac:dyDescent="0.25">
      <c r="A7135">
        <f>ROW()</f>
        <v>7135</v>
      </c>
      <c r="B7135" t="s">
        <v>1893</v>
      </c>
      <c r="C7135" t="s">
        <v>122</v>
      </c>
    </row>
    <row r="7136" spans="1:3" x14ac:dyDescent="0.25">
      <c r="A7136">
        <f>ROW()</f>
        <v>7136</v>
      </c>
      <c r="B7136" t="s">
        <v>1884</v>
      </c>
      <c r="C7136" t="s">
        <v>56</v>
      </c>
    </row>
    <row r="7137" spans="1:3" x14ac:dyDescent="0.25">
      <c r="A7137">
        <f>ROW()</f>
        <v>7137</v>
      </c>
      <c r="B7137" t="s">
        <v>1885</v>
      </c>
      <c r="C7137" t="s">
        <v>80</v>
      </c>
    </row>
    <row r="7138" spans="1:3" x14ac:dyDescent="0.25">
      <c r="A7138">
        <f>ROW()</f>
        <v>7138</v>
      </c>
      <c r="B7138" t="s">
        <v>1886</v>
      </c>
      <c r="C7138" t="s">
        <v>83</v>
      </c>
    </row>
    <row r="7139" spans="1:3" x14ac:dyDescent="0.25">
      <c r="A7139">
        <f>ROW()</f>
        <v>7139</v>
      </c>
      <c r="B7139" t="s">
        <v>1931</v>
      </c>
      <c r="C7139" t="s">
        <v>91</v>
      </c>
    </row>
    <row r="7140" spans="1:3" x14ac:dyDescent="0.25">
      <c r="A7140">
        <f>ROW()</f>
        <v>7140</v>
      </c>
      <c r="B7140" t="s">
        <v>1888</v>
      </c>
      <c r="C7140" t="s">
        <v>70</v>
      </c>
    </row>
    <row r="7141" spans="1:3" x14ac:dyDescent="0.25">
      <c r="A7141">
        <f>ROW()</f>
        <v>7141</v>
      </c>
      <c r="B7141" t="s">
        <v>1889</v>
      </c>
      <c r="C7141" t="s">
        <v>82</v>
      </c>
    </row>
    <row r="7142" spans="1:3" x14ac:dyDescent="0.25">
      <c r="A7142">
        <f>ROW()</f>
        <v>7142</v>
      </c>
      <c r="B7142" t="s">
        <v>1890</v>
      </c>
      <c r="C7142" t="s">
        <v>80</v>
      </c>
    </row>
    <row r="7143" spans="1:3" x14ac:dyDescent="0.25">
      <c r="A7143">
        <f>ROW()</f>
        <v>7143</v>
      </c>
      <c r="B7143" t="s">
        <v>1891</v>
      </c>
      <c r="C7143" t="s">
        <v>74</v>
      </c>
    </row>
    <row r="7144" spans="1:3" x14ac:dyDescent="0.25">
      <c r="A7144">
        <f>ROW()</f>
        <v>7144</v>
      </c>
      <c r="B7144" t="s">
        <v>1892</v>
      </c>
      <c r="C7144" t="s">
        <v>73</v>
      </c>
    </row>
    <row r="7145" spans="1:3" x14ac:dyDescent="0.25">
      <c r="A7145">
        <f>ROW()</f>
        <v>7145</v>
      </c>
      <c r="B7145" t="s">
        <v>1895</v>
      </c>
      <c r="C7145" t="s">
        <v>71</v>
      </c>
    </row>
    <row r="7146" spans="1:3" x14ac:dyDescent="0.25">
      <c r="A7146">
        <f>ROW()</f>
        <v>7146</v>
      </c>
      <c r="B7146" t="s">
        <v>1806</v>
      </c>
      <c r="C7146" t="s">
        <v>84</v>
      </c>
    </row>
    <row r="7147" spans="1:3" x14ac:dyDescent="0.25">
      <c r="A7147">
        <f>ROW()</f>
        <v>7147</v>
      </c>
      <c r="B7147" t="s">
        <v>2</v>
      </c>
      <c r="C7147" t="s">
        <v>2</v>
      </c>
    </row>
    <row r="7148" spans="1:3" x14ac:dyDescent="0.25">
      <c r="A7148">
        <f>ROW()</f>
        <v>7148</v>
      </c>
      <c r="C7148" t="s">
        <v>2</v>
      </c>
    </row>
    <row r="7149" spans="1:3" x14ac:dyDescent="0.25">
      <c r="A7149">
        <f>ROW()</f>
        <v>7149</v>
      </c>
      <c r="B7149" t="s">
        <v>3672</v>
      </c>
      <c r="C7149" t="s">
        <v>2</v>
      </c>
    </row>
    <row r="7150" spans="1:3" x14ac:dyDescent="0.25">
      <c r="A7150">
        <f>ROW()</f>
        <v>7150</v>
      </c>
      <c r="B7150" t="s">
        <v>52</v>
      </c>
      <c r="C7150" t="s">
        <v>2</v>
      </c>
    </row>
    <row r="7151" spans="1:3" x14ac:dyDescent="0.25">
      <c r="A7151">
        <f>ROW()</f>
        <v>7151</v>
      </c>
      <c r="B7151" t="s">
        <v>1843</v>
      </c>
      <c r="C7151" t="s">
        <v>3549</v>
      </c>
    </row>
    <row r="7152" spans="1:3" x14ac:dyDescent="0.25">
      <c r="A7152">
        <f>ROW()</f>
        <v>7152</v>
      </c>
      <c r="B7152" t="s">
        <v>1844</v>
      </c>
      <c r="C7152" t="s">
        <v>55</v>
      </c>
    </row>
    <row r="7153" spans="1:3" x14ac:dyDescent="0.25">
      <c r="A7153">
        <f>ROW()</f>
        <v>7153</v>
      </c>
      <c r="B7153" t="s">
        <v>1845</v>
      </c>
      <c r="C7153" t="s">
        <v>56</v>
      </c>
    </row>
    <row r="7154" spans="1:3" x14ac:dyDescent="0.25">
      <c r="A7154">
        <f>ROW()</f>
        <v>7154</v>
      </c>
      <c r="B7154" t="s">
        <v>1846</v>
      </c>
      <c r="C7154" t="s">
        <v>223</v>
      </c>
    </row>
    <row r="7155" spans="1:3" x14ac:dyDescent="0.25">
      <c r="A7155">
        <f>ROW()</f>
        <v>7155</v>
      </c>
      <c r="B7155" t="s">
        <v>1847</v>
      </c>
      <c r="C7155" t="s">
        <v>3550</v>
      </c>
    </row>
    <row r="7156" spans="1:3" x14ac:dyDescent="0.25">
      <c r="A7156">
        <f>ROW()</f>
        <v>7156</v>
      </c>
      <c r="B7156" t="s">
        <v>1850</v>
      </c>
      <c r="C7156" t="s">
        <v>61</v>
      </c>
    </row>
    <row r="7157" spans="1:3" x14ac:dyDescent="0.25">
      <c r="A7157">
        <f>ROW()</f>
        <v>7157</v>
      </c>
      <c r="B7157" t="s">
        <v>1851</v>
      </c>
      <c r="C7157" t="s">
        <v>56</v>
      </c>
    </row>
    <row r="7158" spans="1:3" x14ac:dyDescent="0.25">
      <c r="A7158">
        <f>ROW()</f>
        <v>7158</v>
      </c>
      <c r="B7158" t="s">
        <v>1852</v>
      </c>
      <c r="C7158" t="s">
        <v>56</v>
      </c>
    </row>
    <row r="7159" spans="1:3" x14ac:dyDescent="0.25">
      <c r="A7159">
        <f>ROW()</f>
        <v>7159</v>
      </c>
      <c r="B7159" t="s">
        <v>1853</v>
      </c>
      <c r="C7159" t="s">
        <v>56</v>
      </c>
    </row>
    <row r="7160" spans="1:3" x14ac:dyDescent="0.25">
      <c r="A7160">
        <f>ROW()</f>
        <v>7160</v>
      </c>
      <c r="B7160" t="s">
        <v>1854</v>
      </c>
      <c r="C7160" t="s">
        <v>2757</v>
      </c>
    </row>
    <row r="7161" spans="1:3" x14ac:dyDescent="0.25">
      <c r="A7161">
        <f>ROW()</f>
        <v>7161</v>
      </c>
      <c r="B7161" t="s">
        <v>1856</v>
      </c>
      <c r="C7161" t="s">
        <v>64</v>
      </c>
    </row>
    <row r="7162" spans="1:3" x14ac:dyDescent="0.25">
      <c r="A7162">
        <f>ROW()</f>
        <v>7162</v>
      </c>
      <c r="B7162" t="s">
        <v>1857</v>
      </c>
      <c r="C7162" t="s">
        <v>65</v>
      </c>
    </row>
    <row r="7163" spans="1:3" x14ac:dyDescent="0.25">
      <c r="A7163">
        <f>ROW()</f>
        <v>7163</v>
      </c>
      <c r="B7163" t="s">
        <v>1858</v>
      </c>
      <c r="C7163" t="s">
        <v>56</v>
      </c>
    </row>
    <row r="7164" spans="1:3" x14ac:dyDescent="0.25">
      <c r="A7164">
        <f>ROW()</f>
        <v>7164</v>
      </c>
      <c r="B7164" t="s">
        <v>1896</v>
      </c>
      <c r="C7164" t="s">
        <v>65</v>
      </c>
    </row>
    <row r="7165" spans="1:3" x14ac:dyDescent="0.25">
      <c r="A7165">
        <f>ROW()</f>
        <v>7165</v>
      </c>
      <c r="B7165" t="s">
        <v>1859</v>
      </c>
      <c r="C7165" t="s">
        <v>63</v>
      </c>
    </row>
    <row r="7166" spans="1:3" x14ac:dyDescent="0.25">
      <c r="A7166">
        <f>ROW()</f>
        <v>7166</v>
      </c>
      <c r="B7166" t="s">
        <v>1860</v>
      </c>
      <c r="C7166" t="s">
        <v>66</v>
      </c>
    </row>
    <row r="7167" spans="1:3" x14ac:dyDescent="0.25">
      <c r="A7167">
        <f>ROW()</f>
        <v>7167</v>
      </c>
      <c r="B7167" t="s">
        <v>1861</v>
      </c>
      <c r="C7167" t="s">
        <v>84</v>
      </c>
    </row>
    <row r="7168" spans="1:3" x14ac:dyDescent="0.25">
      <c r="A7168">
        <f>ROW()</f>
        <v>7168</v>
      </c>
      <c r="B7168" t="s">
        <v>1862</v>
      </c>
      <c r="C7168" t="s">
        <v>56</v>
      </c>
    </row>
    <row r="7169" spans="1:3" x14ac:dyDescent="0.25">
      <c r="A7169">
        <f>ROW()</f>
        <v>7169</v>
      </c>
      <c r="B7169" t="s">
        <v>1863</v>
      </c>
      <c r="C7169" t="s">
        <v>240</v>
      </c>
    </row>
    <row r="7170" spans="1:3" x14ac:dyDescent="0.25">
      <c r="A7170">
        <f>ROW()</f>
        <v>7170</v>
      </c>
      <c r="B7170" t="s">
        <v>1864</v>
      </c>
      <c r="C7170" t="s">
        <v>3551</v>
      </c>
    </row>
    <row r="7171" spans="1:3" x14ac:dyDescent="0.25">
      <c r="A7171">
        <f>ROW()</f>
        <v>7171</v>
      </c>
      <c r="B7171" t="s">
        <v>1865</v>
      </c>
      <c r="C7171" t="s">
        <v>67</v>
      </c>
    </row>
    <row r="7172" spans="1:3" x14ac:dyDescent="0.25">
      <c r="A7172">
        <f>ROW()</f>
        <v>7172</v>
      </c>
      <c r="B7172" t="s">
        <v>1866</v>
      </c>
      <c r="C7172" t="s">
        <v>70</v>
      </c>
    </row>
    <row r="7173" spans="1:3" x14ac:dyDescent="0.25">
      <c r="A7173">
        <f>ROW()</f>
        <v>7173</v>
      </c>
      <c r="B7173" t="s">
        <v>1868</v>
      </c>
      <c r="C7173" t="s">
        <v>71</v>
      </c>
    </row>
    <row r="7174" spans="1:3" x14ac:dyDescent="0.25">
      <c r="A7174">
        <f>ROW()</f>
        <v>7174</v>
      </c>
      <c r="B7174" t="s">
        <v>1871</v>
      </c>
      <c r="C7174" t="s">
        <v>56</v>
      </c>
    </row>
    <row r="7175" spans="1:3" x14ac:dyDescent="0.25">
      <c r="A7175">
        <f>ROW()</f>
        <v>7175</v>
      </c>
      <c r="B7175" t="s">
        <v>1872</v>
      </c>
      <c r="C7175" t="s">
        <v>72</v>
      </c>
    </row>
    <row r="7176" spans="1:3" x14ac:dyDescent="0.25">
      <c r="A7176">
        <f>ROW()</f>
        <v>7176</v>
      </c>
      <c r="B7176" t="s">
        <v>1873</v>
      </c>
      <c r="C7176" t="s">
        <v>56</v>
      </c>
    </row>
    <row r="7177" spans="1:3" x14ac:dyDescent="0.25">
      <c r="A7177">
        <f>ROW()</f>
        <v>7177</v>
      </c>
      <c r="B7177" t="s">
        <v>1874</v>
      </c>
      <c r="C7177" t="s">
        <v>73</v>
      </c>
    </row>
    <row r="7178" spans="1:3" x14ac:dyDescent="0.25">
      <c r="A7178">
        <f>ROW()</f>
        <v>7178</v>
      </c>
      <c r="B7178" t="s">
        <v>1875</v>
      </c>
      <c r="C7178" t="s">
        <v>269</v>
      </c>
    </row>
    <row r="7179" spans="1:3" x14ac:dyDescent="0.25">
      <c r="A7179">
        <f>ROW()</f>
        <v>7179</v>
      </c>
      <c r="B7179" t="s">
        <v>1876</v>
      </c>
      <c r="C7179" t="s">
        <v>325</v>
      </c>
    </row>
    <row r="7180" spans="1:3" x14ac:dyDescent="0.25">
      <c r="A7180">
        <f>ROW()</f>
        <v>7180</v>
      </c>
      <c r="B7180" t="s">
        <v>1877</v>
      </c>
      <c r="C7180" t="s">
        <v>146</v>
      </c>
    </row>
    <row r="7181" spans="1:3" x14ac:dyDescent="0.25">
      <c r="A7181">
        <f>ROW()</f>
        <v>7181</v>
      </c>
      <c r="B7181" t="s">
        <v>1878</v>
      </c>
      <c r="C7181" t="s">
        <v>56</v>
      </c>
    </row>
    <row r="7182" spans="1:3" x14ac:dyDescent="0.25">
      <c r="A7182">
        <f>ROW()</f>
        <v>7182</v>
      </c>
      <c r="B7182" t="s">
        <v>1879</v>
      </c>
      <c r="C7182" t="s">
        <v>133</v>
      </c>
    </row>
    <row r="7183" spans="1:3" x14ac:dyDescent="0.25">
      <c r="A7183">
        <f>ROW()</f>
        <v>7183</v>
      </c>
      <c r="B7183" t="s">
        <v>1880</v>
      </c>
      <c r="C7183" t="s">
        <v>76</v>
      </c>
    </row>
    <row r="7184" spans="1:3" x14ac:dyDescent="0.25">
      <c r="A7184">
        <f>ROW()</f>
        <v>7184</v>
      </c>
      <c r="B7184" t="s">
        <v>1881</v>
      </c>
      <c r="C7184" t="s">
        <v>56</v>
      </c>
    </row>
    <row r="7185" spans="1:3" x14ac:dyDescent="0.25">
      <c r="A7185">
        <f>ROW()</f>
        <v>7185</v>
      </c>
      <c r="B7185" t="s">
        <v>1882</v>
      </c>
      <c r="C7185" t="s">
        <v>229</v>
      </c>
    </row>
    <row r="7186" spans="1:3" x14ac:dyDescent="0.25">
      <c r="A7186">
        <f>ROW()</f>
        <v>7186</v>
      </c>
      <c r="B7186" t="s">
        <v>1883</v>
      </c>
      <c r="C7186" t="s">
        <v>94</v>
      </c>
    </row>
    <row r="7187" spans="1:3" x14ac:dyDescent="0.25">
      <c r="A7187">
        <f>ROW()</f>
        <v>7187</v>
      </c>
      <c r="B7187" t="s">
        <v>1893</v>
      </c>
      <c r="C7187" t="s">
        <v>122</v>
      </c>
    </row>
    <row r="7188" spans="1:3" x14ac:dyDescent="0.25">
      <c r="A7188">
        <f>ROW()</f>
        <v>7188</v>
      </c>
      <c r="B7188" t="s">
        <v>1884</v>
      </c>
      <c r="C7188" t="s">
        <v>80</v>
      </c>
    </row>
    <row r="7189" spans="1:3" x14ac:dyDescent="0.25">
      <c r="A7189">
        <f>ROW()</f>
        <v>7189</v>
      </c>
      <c r="B7189" t="s">
        <v>1885</v>
      </c>
      <c r="C7189" t="s">
        <v>83</v>
      </c>
    </row>
    <row r="7190" spans="1:3" x14ac:dyDescent="0.25">
      <c r="A7190">
        <f>ROW()</f>
        <v>7190</v>
      </c>
      <c r="B7190" t="s">
        <v>1886</v>
      </c>
      <c r="C7190" t="s">
        <v>56</v>
      </c>
    </row>
    <row r="7191" spans="1:3" x14ac:dyDescent="0.25">
      <c r="A7191">
        <f>ROW()</f>
        <v>7191</v>
      </c>
      <c r="B7191" t="s">
        <v>1888</v>
      </c>
      <c r="C7191" t="s">
        <v>70</v>
      </c>
    </row>
    <row r="7192" spans="1:3" x14ac:dyDescent="0.25">
      <c r="A7192">
        <f>ROW()</f>
        <v>7192</v>
      </c>
      <c r="B7192" t="s">
        <v>1889</v>
      </c>
      <c r="C7192" t="s">
        <v>63</v>
      </c>
    </row>
    <row r="7193" spans="1:3" x14ac:dyDescent="0.25">
      <c r="A7193">
        <f>ROW()</f>
        <v>7193</v>
      </c>
      <c r="B7193" t="s">
        <v>1890</v>
      </c>
      <c r="C7193" t="s">
        <v>80</v>
      </c>
    </row>
    <row r="7194" spans="1:3" x14ac:dyDescent="0.25">
      <c r="A7194">
        <f>ROW()</f>
        <v>7194</v>
      </c>
      <c r="B7194" t="s">
        <v>1891</v>
      </c>
      <c r="C7194" t="s">
        <v>137</v>
      </c>
    </row>
    <row r="7195" spans="1:3" x14ac:dyDescent="0.25">
      <c r="A7195">
        <f>ROW()</f>
        <v>7195</v>
      </c>
      <c r="B7195" t="s">
        <v>1892</v>
      </c>
      <c r="C7195" t="s">
        <v>73</v>
      </c>
    </row>
    <row r="7196" spans="1:3" x14ac:dyDescent="0.25">
      <c r="A7196">
        <f>ROW()</f>
        <v>7196</v>
      </c>
      <c r="B7196" t="s">
        <v>1895</v>
      </c>
      <c r="C7196" t="s">
        <v>71</v>
      </c>
    </row>
    <row r="7197" spans="1:3" x14ac:dyDescent="0.25">
      <c r="A7197">
        <f>ROW()</f>
        <v>7197</v>
      </c>
      <c r="B7197" t="s">
        <v>1936</v>
      </c>
      <c r="C7197" t="s">
        <v>84</v>
      </c>
    </row>
    <row r="7198" spans="1:3" x14ac:dyDescent="0.25">
      <c r="A7198">
        <f>ROW()</f>
        <v>7198</v>
      </c>
      <c r="B7198" t="s">
        <v>1937</v>
      </c>
      <c r="C7198" t="s">
        <v>549</v>
      </c>
    </row>
    <row r="7199" spans="1:3" x14ac:dyDescent="0.25">
      <c r="A7199">
        <f>ROW()</f>
        <v>7199</v>
      </c>
      <c r="B7199" t="s">
        <v>1901</v>
      </c>
      <c r="C7199" t="s">
        <v>56</v>
      </c>
    </row>
    <row r="7200" spans="1:3" x14ac:dyDescent="0.25">
      <c r="A7200">
        <f>ROW()</f>
        <v>7200</v>
      </c>
      <c r="B7200" t="s">
        <v>1806</v>
      </c>
      <c r="C7200" t="s">
        <v>84</v>
      </c>
    </row>
    <row r="7201" spans="1:3" x14ac:dyDescent="0.25">
      <c r="A7201">
        <f>ROW()</f>
        <v>7201</v>
      </c>
      <c r="B7201" t="s">
        <v>2</v>
      </c>
      <c r="C7201" t="s">
        <v>2</v>
      </c>
    </row>
    <row r="7202" spans="1:3" x14ac:dyDescent="0.25">
      <c r="A7202">
        <f>ROW()</f>
        <v>7202</v>
      </c>
      <c r="B7202" t="s">
        <v>2</v>
      </c>
      <c r="C7202" t="s">
        <v>2</v>
      </c>
    </row>
    <row r="7203" spans="1:3" x14ac:dyDescent="0.25">
      <c r="A7203">
        <f>ROW()</f>
        <v>7203</v>
      </c>
      <c r="B7203" t="s">
        <v>602</v>
      </c>
      <c r="C7203" t="s">
        <v>2</v>
      </c>
    </row>
    <row r="7204" spans="1:3" x14ac:dyDescent="0.25">
      <c r="A7204">
        <f>ROW()</f>
        <v>7204</v>
      </c>
      <c r="B7204" t="s">
        <v>2</v>
      </c>
      <c r="C7204" t="s">
        <v>2</v>
      </c>
    </row>
    <row r="7205" spans="1:3" x14ac:dyDescent="0.25">
      <c r="A7205">
        <f>ROW()</f>
        <v>7205</v>
      </c>
      <c r="B7205" t="s">
        <v>3673</v>
      </c>
      <c r="C7205" t="s">
        <v>2</v>
      </c>
    </row>
    <row r="7206" spans="1:3" x14ac:dyDescent="0.25">
      <c r="A7206">
        <f>ROW()</f>
        <v>7206</v>
      </c>
      <c r="B7206" t="s">
        <v>52</v>
      </c>
      <c r="C7206" t="s">
        <v>2</v>
      </c>
    </row>
    <row r="7207" spans="1:3" x14ac:dyDescent="0.25">
      <c r="A7207">
        <f>ROW()</f>
        <v>7207</v>
      </c>
      <c r="B7207" t="s">
        <v>1843</v>
      </c>
      <c r="C7207" t="s">
        <v>603</v>
      </c>
    </row>
    <row r="7208" spans="1:3" x14ac:dyDescent="0.25">
      <c r="A7208">
        <f>ROW()</f>
        <v>7208</v>
      </c>
      <c r="B7208" t="s">
        <v>1844</v>
      </c>
      <c r="C7208" t="s">
        <v>55</v>
      </c>
    </row>
    <row r="7209" spans="1:3" x14ac:dyDescent="0.25">
      <c r="A7209">
        <f>ROW()</f>
        <v>7209</v>
      </c>
      <c r="B7209" t="s">
        <v>1845</v>
      </c>
      <c r="C7209" t="s">
        <v>63</v>
      </c>
    </row>
    <row r="7210" spans="1:3" x14ac:dyDescent="0.25">
      <c r="A7210">
        <f>ROW()</f>
        <v>7210</v>
      </c>
      <c r="B7210" t="s">
        <v>1846</v>
      </c>
      <c r="C7210" t="s">
        <v>360</v>
      </c>
    </row>
    <row r="7211" spans="1:3" x14ac:dyDescent="0.25">
      <c r="A7211">
        <f>ROW()</f>
        <v>7211</v>
      </c>
      <c r="B7211" t="s">
        <v>1847</v>
      </c>
      <c r="C7211" t="s">
        <v>604</v>
      </c>
    </row>
    <row r="7212" spans="1:3" x14ac:dyDescent="0.25">
      <c r="A7212">
        <f>ROW()</f>
        <v>7212</v>
      </c>
      <c r="B7212" t="s">
        <v>1850</v>
      </c>
      <c r="C7212" t="s">
        <v>61</v>
      </c>
    </row>
    <row r="7213" spans="1:3" x14ac:dyDescent="0.25">
      <c r="A7213">
        <f>ROW()</f>
        <v>7213</v>
      </c>
      <c r="B7213" t="s">
        <v>1851</v>
      </c>
      <c r="C7213" t="s">
        <v>56</v>
      </c>
    </row>
    <row r="7214" spans="1:3" x14ac:dyDescent="0.25">
      <c r="A7214">
        <f>ROW()</f>
        <v>7214</v>
      </c>
      <c r="B7214" t="s">
        <v>1852</v>
      </c>
      <c r="C7214" t="s">
        <v>56</v>
      </c>
    </row>
    <row r="7215" spans="1:3" x14ac:dyDescent="0.25">
      <c r="A7215">
        <f>ROW()</f>
        <v>7215</v>
      </c>
      <c r="B7215" t="s">
        <v>1853</v>
      </c>
      <c r="C7215" t="s">
        <v>56</v>
      </c>
    </row>
    <row r="7216" spans="1:3" x14ac:dyDescent="0.25">
      <c r="A7216">
        <f>ROW()</f>
        <v>7216</v>
      </c>
      <c r="B7216" t="s">
        <v>1854</v>
      </c>
      <c r="C7216" t="s">
        <v>1938</v>
      </c>
    </row>
    <row r="7217" spans="1:3" x14ac:dyDescent="0.25">
      <c r="A7217">
        <f>ROW()</f>
        <v>7217</v>
      </c>
      <c r="B7217" t="s">
        <v>1856</v>
      </c>
      <c r="C7217" t="s">
        <v>64</v>
      </c>
    </row>
    <row r="7218" spans="1:3" x14ac:dyDescent="0.25">
      <c r="A7218">
        <f>ROW()</f>
        <v>7218</v>
      </c>
      <c r="B7218" t="s">
        <v>1857</v>
      </c>
      <c r="C7218" t="s">
        <v>65</v>
      </c>
    </row>
    <row r="7219" spans="1:3" x14ac:dyDescent="0.25">
      <c r="A7219">
        <f>ROW()</f>
        <v>7219</v>
      </c>
      <c r="B7219" t="s">
        <v>1858</v>
      </c>
      <c r="C7219" t="s">
        <v>56</v>
      </c>
    </row>
    <row r="7220" spans="1:3" x14ac:dyDescent="0.25">
      <c r="A7220">
        <f>ROW()</f>
        <v>7220</v>
      </c>
      <c r="B7220" t="s">
        <v>1896</v>
      </c>
      <c r="C7220" t="s">
        <v>65</v>
      </c>
    </row>
    <row r="7221" spans="1:3" x14ac:dyDescent="0.25">
      <c r="A7221">
        <f>ROW()</f>
        <v>7221</v>
      </c>
      <c r="B7221" t="s">
        <v>1859</v>
      </c>
      <c r="C7221" t="s">
        <v>63</v>
      </c>
    </row>
    <row r="7222" spans="1:3" x14ac:dyDescent="0.25">
      <c r="A7222">
        <f>ROW()</f>
        <v>7222</v>
      </c>
      <c r="B7222" t="s">
        <v>1860</v>
      </c>
      <c r="C7222" t="s">
        <v>70</v>
      </c>
    </row>
    <row r="7223" spans="1:3" x14ac:dyDescent="0.25">
      <c r="A7223">
        <f>ROW()</f>
        <v>7223</v>
      </c>
      <c r="B7223" t="s">
        <v>1861</v>
      </c>
      <c r="C7223" t="s">
        <v>108</v>
      </c>
    </row>
    <row r="7224" spans="1:3" x14ac:dyDescent="0.25">
      <c r="A7224">
        <f>ROW()</f>
        <v>7224</v>
      </c>
      <c r="B7224" t="s">
        <v>1862</v>
      </c>
      <c r="C7224" t="s">
        <v>56</v>
      </c>
    </row>
    <row r="7225" spans="1:3" x14ac:dyDescent="0.25">
      <c r="A7225">
        <f>ROW()</f>
        <v>7225</v>
      </c>
      <c r="B7225" t="s">
        <v>1863</v>
      </c>
      <c r="C7225" t="s">
        <v>80</v>
      </c>
    </row>
    <row r="7226" spans="1:3" x14ac:dyDescent="0.25">
      <c r="A7226">
        <f>ROW()</f>
        <v>7226</v>
      </c>
      <c r="B7226" t="s">
        <v>1864</v>
      </c>
      <c r="C7226" t="s">
        <v>706</v>
      </c>
    </row>
    <row r="7227" spans="1:3" x14ac:dyDescent="0.25">
      <c r="A7227">
        <f>ROW()</f>
        <v>7227</v>
      </c>
      <c r="B7227" t="s">
        <v>1865</v>
      </c>
      <c r="C7227" t="s">
        <v>55</v>
      </c>
    </row>
    <row r="7228" spans="1:3" x14ac:dyDescent="0.25">
      <c r="A7228">
        <f>ROW()</f>
        <v>7228</v>
      </c>
      <c r="B7228" t="s">
        <v>1866</v>
      </c>
      <c r="C7228" t="s">
        <v>139</v>
      </c>
    </row>
    <row r="7229" spans="1:3" x14ac:dyDescent="0.25">
      <c r="A7229">
        <f>ROW()</f>
        <v>7229</v>
      </c>
      <c r="B7229" t="s">
        <v>1867</v>
      </c>
      <c r="C7229" t="s">
        <v>63</v>
      </c>
    </row>
    <row r="7230" spans="1:3" x14ac:dyDescent="0.25">
      <c r="A7230">
        <f>ROW()</f>
        <v>7230</v>
      </c>
      <c r="B7230" t="s">
        <v>1868</v>
      </c>
      <c r="C7230" t="s">
        <v>71</v>
      </c>
    </row>
    <row r="7231" spans="1:3" x14ac:dyDescent="0.25">
      <c r="A7231">
        <f>ROW()</f>
        <v>7231</v>
      </c>
      <c r="B7231" t="s">
        <v>1869</v>
      </c>
      <c r="C7231" t="s">
        <v>71</v>
      </c>
    </row>
    <row r="7232" spans="1:3" x14ac:dyDescent="0.25">
      <c r="A7232">
        <f>ROW()</f>
        <v>7232</v>
      </c>
      <c r="B7232" t="s">
        <v>1870</v>
      </c>
      <c r="C7232" t="s">
        <v>71</v>
      </c>
    </row>
    <row r="7233" spans="1:3" x14ac:dyDescent="0.25">
      <c r="A7233">
        <f>ROW()</f>
        <v>7233</v>
      </c>
      <c r="B7233" t="s">
        <v>1871</v>
      </c>
      <c r="C7233" t="s">
        <v>56</v>
      </c>
    </row>
    <row r="7234" spans="1:3" x14ac:dyDescent="0.25">
      <c r="A7234">
        <f>ROW()</f>
        <v>7234</v>
      </c>
      <c r="B7234" t="s">
        <v>1905</v>
      </c>
      <c r="C7234" t="s">
        <v>56</v>
      </c>
    </row>
    <row r="7235" spans="1:3" x14ac:dyDescent="0.25">
      <c r="A7235">
        <f>ROW()</f>
        <v>7235</v>
      </c>
      <c r="B7235" t="s">
        <v>1872</v>
      </c>
      <c r="C7235" t="s">
        <v>72</v>
      </c>
    </row>
    <row r="7236" spans="1:3" x14ac:dyDescent="0.25">
      <c r="A7236">
        <f>ROW()</f>
        <v>7236</v>
      </c>
      <c r="B7236" t="s">
        <v>1906</v>
      </c>
      <c r="C7236" t="s">
        <v>318</v>
      </c>
    </row>
    <row r="7237" spans="1:3" x14ac:dyDescent="0.25">
      <c r="A7237">
        <f>ROW()</f>
        <v>7237</v>
      </c>
      <c r="B7237" t="s">
        <v>1873</v>
      </c>
      <c r="C7237" t="s">
        <v>56</v>
      </c>
    </row>
    <row r="7238" spans="1:3" x14ac:dyDescent="0.25">
      <c r="A7238">
        <f>ROW()</f>
        <v>7238</v>
      </c>
      <c r="B7238" t="s">
        <v>1907</v>
      </c>
      <c r="C7238" t="s">
        <v>55</v>
      </c>
    </row>
    <row r="7239" spans="1:3" x14ac:dyDescent="0.25">
      <c r="A7239">
        <f>ROW()</f>
        <v>7239</v>
      </c>
      <c r="B7239" t="s">
        <v>1874</v>
      </c>
      <c r="C7239" t="s">
        <v>73</v>
      </c>
    </row>
    <row r="7240" spans="1:3" x14ac:dyDescent="0.25">
      <c r="A7240">
        <f>ROW()</f>
        <v>7240</v>
      </c>
      <c r="B7240" t="s">
        <v>1875</v>
      </c>
      <c r="C7240" t="s">
        <v>81</v>
      </c>
    </row>
    <row r="7241" spans="1:3" x14ac:dyDescent="0.25">
      <c r="A7241">
        <f>ROW()</f>
        <v>7241</v>
      </c>
      <c r="B7241" t="s">
        <v>1876</v>
      </c>
      <c r="C7241" t="s">
        <v>189</v>
      </c>
    </row>
    <row r="7242" spans="1:3" x14ac:dyDescent="0.25">
      <c r="A7242">
        <f>ROW()</f>
        <v>7242</v>
      </c>
      <c r="B7242" t="s">
        <v>1909</v>
      </c>
      <c r="C7242" t="s">
        <v>81</v>
      </c>
    </row>
    <row r="7243" spans="1:3" x14ac:dyDescent="0.25">
      <c r="A7243">
        <f>ROW()</f>
        <v>7243</v>
      </c>
      <c r="B7243" t="s">
        <v>1910</v>
      </c>
      <c r="C7243" t="s">
        <v>189</v>
      </c>
    </row>
    <row r="7244" spans="1:3" x14ac:dyDescent="0.25">
      <c r="A7244">
        <f>ROW()</f>
        <v>7244</v>
      </c>
      <c r="B7244" t="s">
        <v>1911</v>
      </c>
      <c r="C7244" t="s">
        <v>108</v>
      </c>
    </row>
    <row r="7245" spans="1:3" x14ac:dyDescent="0.25">
      <c r="A7245">
        <f>ROW()</f>
        <v>7245</v>
      </c>
      <c r="B7245" t="s">
        <v>1877</v>
      </c>
      <c r="C7245" t="s">
        <v>108</v>
      </c>
    </row>
    <row r="7246" spans="1:3" x14ac:dyDescent="0.25">
      <c r="A7246">
        <f>ROW()</f>
        <v>7246</v>
      </c>
      <c r="B7246" t="s">
        <v>1878</v>
      </c>
      <c r="C7246" t="s">
        <v>56</v>
      </c>
    </row>
    <row r="7247" spans="1:3" x14ac:dyDescent="0.25">
      <c r="A7247">
        <f>ROW()</f>
        <v>7247</v>
      </c>
      <c r="B7247" t="s">
        <v>1923</v>
      </c>
      <c r="C7247" t="s">
        <v>67</v>
      </c>
    </row>
    <row r="7248" spans="1:3" x14ac:dyDescent="0.25">
      <c r="A7248">
        <f>ROW()</f>
        <v>7248</v>
      </c>
      <c r="B7248" t="s">
        <v>1879</v>
      </c>
      <c r="C7248" t="s">
        <v>138</v>
      </c>
    </row>
    <row r="7249" spans="1:3" x14ac:dyDescent="0.25">
      <c r="A7249">
        <f>ROW()</f>
        <v>7249</v>
      </c>
      <c r="B7249" t="s">
        <v>1912</v>
      </c>
      <c r="C7249" t="s">
        <v>74</v>
      </c>
    </row>
    <row r="7250" spans="1:3" x14ac:dyDescent="0.25">
      <c r="A7250">
        <f>ROW()</f>
        <v>7250</v>
      </c>
      <c r="B7250" t="s">
        <v>1880</v>
      </c>
      <c r="C7250" t="s">
        <v>108</v>
      </c>
    </row>
    <row r="7251" spans="1:3" x14ac:dyDescent="0.25">
      <c r="A7251">
        <f>ROW()</f>
        <v>7251</v>
      </c>
      <c r="B7251" t="s">
        <v>1881</v>
      </c>
      <c r="C7251" t="s">
        <v>56</v>
      </c>
    </row>
    <row r="7252" spans="1:3" x14ac:dyDescent="0.25">
      <c r="A7252">
        <f>ROW()</f>
        <v>7252</v>
      </c>
      <c r="B7252" t="s">
        <v>1882</v>
      </c>
      <c r="C7252" t="s">
        <v>363</v>
      </c>
    </row>
    <row r="7253" spans="1:3" x14ac:dyDescent="0.25">
      <c r="A7253">
        <f>ROW()</f>
        <v>7253</v>
      </c>
      <c r="B7253" t="s">
        <v>1913</v>
      </c>
      <c r="C7253" t="s">
        <v>363</v>
      </c>
    </row>
    <row r="7254" spans="1:3" x14ac:dyDescent="0.25">
      <c r="A7254">
        <f>ROW()</f>
        <v>7254</v>
      </c>
      <c r="B7254" t="s">
        <v>1893</v>
      </c>
      <c r="C7254" t="s">
        <v>133</v>
      </c>
    </row>
    <row r="7255" spans="1:3" x14ac:dyDescent="0.25">
      <c r="A7255">
        <f>ROW()</f>
        <v>7255</v>
      </c>
      <c r="B7255" t="s">
        <v>1914</v>
      </c>
      <c r="C7255" t="s">
        <v>92</v>
      </c>
    </row>
    <row r="7256" spans="1:3" x14ac:dyDescent="0.25">
      <c r="A7256">
        <f>ROW()</f>
        <v>7256</v>
      </c>
      <c r="B7256" t="s">
        <v>1883</v>
      </c>
      <c r="C7256" t="s">
        <v>184</v>
      </c>
    </row>
    <row r="7257" spans="1:3" x14ac:dyDescent="0.25">
      <c r="A7257">
        <f>ROW()</f>
        <v>7257</v>
      </c>
      <c r="B7257" t="s">
        <v>1915</v>
      </c>
      <c r="C7257" t="s">
        <v>94</v>
      </c>
    </row>
    <row r="7258" spans="1:3" x14ac:dyDescent="0.25">
      <c r="A7258">
        <f>ROW()</f>
        <v>7258</v>
      </c>
      <c r="B7258" t="s">
        <v>1884</v>
      </c>
      <c r="C7258" t="s">
        <v>73</v>
      </c>
    </row>
    <row r="7259" spans="1:3" x14ac:dyDescent="0.25">
      <c r="A7259">
        <f>ROW()</f>
        <v>7259</v>
      </c>
      <c r="B7259" t="s">
        <v>1885</v>
      </c>
      <c r="C7259" t="s">
        <v>80</v>
      </c>
    </row>
    <row r="7260" spans="1:3" x14ac:dyDescent="0.25">
      <c r="A7260">
        <f>ROW()</f>
        <v>7260</v>
      </c>
      <c r="B7260" t="s">
        <v>1886</v>
      </c>
      <c r="C7260" t="s">
        <v>76</v>
      </c>
    </row>
    <row r="7261" spans="1:3" x14ac:dyDescent="0.25">
      <c r="A7261">
        <f>ROW()</f>
        <v>7261</v>
      </c>
      <c r="B7261" t="s">
        <v>1888</v>
      </c>
      <c r="C7261" t="s">
        <v>56</v>
      </c>
    </row>
    <row r="7262" spans="1:3" x14ac:dyDescent="0.25">
      <c r="A7262">
        <f>ROW()</f>
        <v>7262</v>
      </c>
      <c r="B7262" t="s">
        <v>1889</v>
      </c>
      <c r="C7262" t="s">
        <v>67</v>
      </c>
    </row>
    <row r="7263" spans="1:3" x14ac:dyDescent="0.25">
      <c r="A7263">
        <f>ROW()</f>
        <v>7263</v>
      </c>
      <c r="B7263" t="s">
        <v>1890</v>
      </c>
      <c r="C7263" t="s">
        <v>84</v>
      </c>
    </row>
    <row r="7264" spans="1:3" x14ac:dyDescent="0.25">
      <c r="A7264">
        <f>ROW()</f>
        <v>7264</v>
      </c>
      <c r="B7264" t="s">
        <v>1891</v>
      </c>
      <c r="C7264" t="s">
        <v>67</v>
      </c>
    </row>
    <row r="7265" spans="1:3" x14ac:dyDescent="0.25">
      <c r="A7265">
        <f>ROW()</f>
        <v>7265</v>
      </c>
      <c r="B7265" t="s">
        <v>1892</v>
      </c>
      <c r="C7265" t="s">
        <v>76</v>
      </c>
    </row>
    <row r="7266" spans="1:3" x14ac:dyDescent="0.25">
      <c r="A7266">
        <f>ROW()</f>
        <v>7266</v>
      </c>
      <c r="B7266" t="s">
        <v>1924</v>
      </c>
      <c r="C7266" t="s">
        <v>105</v>
      </c>
    </row>
    <row r="7267" spans="1:3" x14ac:dyDescent="0.25">
      <c r="A7267">
        <f>ROW()</f>
        <v>7267</v>
      </c>
      <c r="B7267" t="s">
        <v>1895</v>
      </c>
      <c r="C7267" t="s">
        <v>71</v>
      </c>
    </row>
    <row r="7268" spans="1:3" x14ac:dyDescent="0.25">
      <c r="A7268">
        <f>ROW()</f>
        <v>7268</v>
      </c>
      <c r="B7268" t="s">
        <v>1806</v>
      </c>
      <c r="C7268" t="s">
        <v>84</v>
      </c>
    </row>
    <row r="7269" spans="1:3" x14ac:dyDescent="0.25">
      <c r="A7269">
        <f>ROW()</f>
        <v>7269</v>
      </c>
      <c r="B7269" t="s">
        <v>2</v>
      </c>
      <c r="C7269" t="s">
        <v>2</v>
      </c>
    </row>
    <row r="7270" spans="1:3" x14ac:dyDescent="0.25">
      <c r="A7270">
        <f>ROW()</f>
        <v>7270</v>
      </c>
      <c r="B7270" t="s">
        <v>3674</v>
      </c>
      <c r="C7270" t="s">
        <v>2</v>
      </c>
    </row>
    <row r="7271" spans="1:3" x14ac:dyDescent="0.25">
      <c r="A7271">
        <f>ROW()</f>
        <v>7271</v>
      </c>
      <c r="B7271" t="s">
        <v>52</v>
      </c>
      <c r="C7271" t="s">
        <v>2</v>
      </c>
    </row>
    <row r="7272" spans="1:3" x14ac:dyDescent="0.25">
      <c r="A7272">
        <f>ROW()</f>
        <v>7272</v>
      </c>
      <c r="B7272" t="s">
        <v>1843</v>
      </c>
      <c r="C7272" t="s">
        <v>605</v>
      </c>
    </row>
    <row r="7273" spans="1:3" x14ac:dyDescent="0.25">
      <c r="A7273">
        <f>ROW()</f>
        <v>7273</v>
      </c>
      <c r="B7273" t="s">
        <v>1844</v>
      </c>
      <c r="C7273" t="s">
        <v>55</v>
      </c>
    </row>
    <row r="7274" spans="1:3" x14ac:dyDescent="0.25">
      <c r="A7274">
        <f>ROW()</f>
        <v>7274</v>
      </c>
      <c r="B7274" t="s">
        <v>1845</v>
      </c>
      <c r="C7274" t="s">
        <v>63</v>
      </c>
    </row>
    <row r="7275" spans="1:3" x14ac:dyDescent="0.25">
      <c r="A7275">
        <f>ROW()</f>
        <v>7275</v>
      </c>
      <c r="B7275" t="s">
        <v>1846</v>
      </c>
      <c r="C7275" t="s">
        <v>360</v>
      </c>
    </row>
    <row r="7276" spans="1:3" x14ac:dyDescent="0.25">
      <c r="A7276">
        <f>ROW()</f>
        <v>7276</v>
      </c>
      <c r="B7276" t="s">
        <v>1847</v>
      </c>
      <c r="C7276" t="s">
        <v>606</v>
      </c>
    </row>
    <row r="7277" spans="1:3" x14ac:dyDescent="0.25">
      <c r="A7277">
        <f>ROW()</f>
        <v>7277</v>
      </c>
      <c r="B7277" t="s">
        <v>1850</v>
      </c>
      <c r="C7277" t="s">
        <v>61</v>
      </c>
    </row>
    <row r="7278" spans="1:3" x14ac:dyDescent="0.25">
      <c r="A7278">
        <f>ROW()</f>
        <v>7278</v>
      </c>
      <c r="B7278" t="s">
        <v>1851</v>
      </c>
      <c r="C7278" t="s">
        <v>56</v>
      </c>
    </row>
    <row r="7279" spans="1:3" x14ac:dyDescent="0.25">
      <c r="A7279">
        <f>ROW()</f>
        <v>7279</v>
      </c>
      <c r="B7279" t="s">
        <v>1852</v>
      </c>
      <c r="C7279" t="s">
        <v>56</v>
      </c>
    </row>
    <row r="7280" spans="1:3" x14ac:dyDescent="0.25">
      <c r="A7280">
        <f>ROW()</f>
        <v>7280</v>
      </c>
      <c r="B7280" t="s">
        <v>1853</v>
      </c>
      <c r="C7280" t="s">
        <v>56</v>
      </c>
    </row>
    <row r="7281" spans="1:3" x14ac:dyDescent="0.25">
      <c r="A7281">
        <f>ROW()</f>
        <v>7281</v>
      </c>
      <c r="B7281" t="s">
        <v>1854</v>
      </c>
      <c r="C7281" t="s">
        <v>1939</v>
      </c>
    </row>
    <row r="7282" spans="1:3" x14ac:dyDescent="0.25">
      <c r="A7282">
        <f>ROW()</f>
        <v>7282</v>
      </c>
      <c r="B7282" t="s">
        <v>1856</v>
      </c>
      <c r="C7282" t="s">
        <v>64</v>
      </c>
    </row>
    <row r="7283" spans="1:3" x14ac:dyDescent="0.25">
      <c r="A7283">
        <f>ROW()</f>
        <v>7283</v>
      </c>
      <c r="B7283" t="s">
        <v>1857</v>
      </c>
      <c r="C7283" t="s">
        <v>65</v>
      </c>
    </row>
    <row r="7284" spans="1:3" x14ac:dyDescent="0.25">
      <c r="A7284">
        <f>ROW()</f>
        <v>7284</v>
      </c>
      <c r="B7284" t="s">
        <v>1858</v>
      </c>
      <c r="C7284" t="s">
        <v>56</v>
      </c>
    </row>
    <row r="7285" spans="1:3" x14ac:dyDescent="0.25">
      <c r="A7285">
        <f>ROW()</f>
        <v>7285</v>
      </c>
      <c r="B7285" t="s">
        <v>1896</v>
      </c>
      <c r="C7285" t="s">
        <v>65</v>
      </c>
    </row>
    <row r="7286" spans="1:3" x14ac:dyDescent="0.25">
      <c r="A7286">
        <f>ROW()</f>
        <v>7286</v>
      </c>
      <c r="B7286" t="s">
        <v>1859</v>
      </c>
      <c r="C7286" t="s">
        <v>63</v>
      </c>
    </row>
    <row r="7287" spans="1:3" x14ac:dyDescent="0.25">
      <c r="A7287">
        <f>ROW()</f>
        <v>7287</v>
      </c>
      <c r="B7287" t="s">
        <v>1860</v>
      </c>
      <c r="C7287" t="s">
        <v>70</v>
      </c>
    </row>
    <row r="7288" spans="1:3" x14ac:dyDescent="0.25">
      <c r="A7288">
        <f>ROW()</f>
        <v>7288</v>
      </c>
      <c r="B7288" t="s">
        <v>1861</v>
      </c>
      <c r="C7288" t="s">
        <v>108</v>
      </c>
    </row>
    <row r="7289" spans="1:3" x14ac:dyDescent="0.25">
      <c r="A7289">
        <f>ROW()</f>
        <v>7289</v>
      </c>
      <c r="B7289" t="s">
        <v>1862</v>
      </c>
      <c r="C7289" t="s">
        <v>56</v>
      </c>
    </row>
    <row r="7290" spans="1:3" x14ac:dyDescent="0.25">
      <c r="A7290">
        <f>ROW()</f>
        <v>7290</v>
      </c>
      <c r="B7290" t="s">
        <v>1863</v>
      </c>
      <c r="C7290" t="s">
        <v>80</v>
      </c>
    </row>
    <row r="7291" spans="1:3" x14ac:dyDescent="0.25">
      <c r="A7291">
        <f>ROW()</f>
        <v>7291</v>
      </c>
      <c r="B7291" t="s">
        <v>1864</v>
      </c>
      <c r="C7291" t="s">
        <v>706</v>
      </c>
    </row>
    <row r="7292" spans="1:3" x14ac:dyDescent="0.25">
      <c r="A7292">
        <f>ROW()</f>
        <v>7292</v>
      </c>
      <c r="B7292" t="s">
        <v>1865</v>
      </c>
      <c r="C7292" t="s">
        <v>55</v>
      </c>
    </row>
    <row r="7293" spans="1:3" x14ac:dyDescent="0.25">
      <c r="A7293">
        <f>ROW()</f>
        <v>7293</v>
      </c>
      <c r="B7293" t="s">
        <v>1866</v>
      </c>
      <c r="C7293" t="s">
        <v>139</v>
      </c>
    </row>
    <row r="7294" spans="1:3" x14ac:dyDescent="0.25">
      <c r="A7294">
        <f>ROW()</f>
        <v>7294</v>
      </c>
      <c r="B7294" t="s">
        <v>1867</v>
      </c>
      <c r="C7294" t="s">
        <v>63</v>
      </c>
    </row>
    <row r="7295" spans="1:3" x14ac:dyDescent="0.25">
      <c r="A7295">
        <f>ROW()</f>
        <v>7295</v>
      </c>
      <c r="B7295" t="s">
        <v>1868</v>
      </c>
      <c r="C7295" t="s">
        <v>71</v>
      </c>
    </row>
    <row r="7296" spans="1:3" x14ac:dyDescent="0.25">
      <c r="A7296">
        <f>ROW()</f>
        <v>7296</v>
      </c>
      <c r="B7296" t="s">
        <v>1869</v>
      </c>
      <c r="C7296" t="s">
        <v>71</v>
      </c>
    </row>
    <row r="7297" spans="1:3" x14ac:dyDescent="0.25">
      <c r="A7297">
        <f>ROW()</f>
        <v>7297</v>
      </c>
      <c r="B7297" t="s">
        <v>1870</v>
      </c>
      <c r="C7297" t="s">
        <v>71</v>
      </c>
    </row>
    <row r="7298" spans="1:3" x14ac:dyDescent="0.25">
      <c r="A7298">
        <f>ROW()</f>
        <v>7298</v>
      </c>
      <c r="B7298" t="s">
        <v>1871</v>
      </c>
      <c r="C7298" t="s">
        <v>56</v>
      </c>
    </row>
    <row r="7299" spans="1:3" x14ac:dyDescent="0.25">
      <c r="A7299">
        <f>ROW()</f>
        <v>7299</v>
      </c>
      <c r="B7299" t="s">
        <v>1905</v>
      </c>
      <c r="C7299" t="s">
        <v>56</v>
      </c>
    </row>
    <row r="7300" spans="1:3" x14ac:dyDescent="0.25">
      <c r="A7300">
        <f>ROW()</f>
        <v>7300</v>
      </c>
      <c r="B7300" t="s">
        <v>1872</v>
      </c>
      <c r="C7300" t="s">
        <v>72</v>
      </c>
    </row>
    <row r="7301" spans="1:3" x14ac:dyDescent="0.25">
      <c r="A7301">
        <f>ROW()</f>
        <v>7301</v>
      </c>
      <c r="B7301" t="s">
        <v>1906</v>
      </c>
      <c r="C7301" t="s">
        <v>318</v>
      </c>
    </row>
    <row r="7302" spans="1:3" x14ac:dyDescent="0.25">
      <c r="A7302">
        <f>ROW()</f>
        <v>7302</v>
      </c>
      <c r="B7302" t="s">
        <v>1873</v>
      </c>
      <c r="C7302" t="s">
        <v>56</v>
      </c>
    </row>
    <row r="7303" spans="1:3" x14ac:dyDescent="0.25">
      <c r="A7303">
        <f>ROW()</f>
        <v>7303</v>
      </c>
      <c r="B7303" t="s">
        <v>1907</v>
      </c>
      <c r="C7303" t="s">
        <v>55</v>
      </c>
    </row>
    <row r="7304" spans="1:3" x14ac:dyDescent="0.25">
      <c r="A7304">
        <f>ROW()</f>
        <v>7304</v>
      </c>
      <c r="B7304" t="s">
        <v>1874</v>
      </c>
      <c r="C7304" t="s">
        <v>73</v>
      </c>
    </row>
    <row r="7305" spans="1:3" x14ac:dyDescent="0.25">
      <c r="A7305">
        <f>ROW()</f>
        <v>7305</v>
      </c>
      <c r="B7305" t="s">
        <v>1875</v>
      </c>
      <c r="C7305" t="s">
        <v>81</v>
      </c>
    </row>
    <row r="7306" spans="1:3" x14ac:dyDescent="0.25">
      <c r="A7306">
        <f>ROW()</f>
        <v>7306</v>
      </c>
      <c r="B7306" t="s">
        <v>1876</v>
      </c>
      <c r="C7306" t="s">
        <v>189</v>
      </c>
    </row>
    <row r="7307" spans="1:3" x14ac:dyDescent="0.25">
      <c r="A7307">
        <f>ROW()</f>
        <v>7307</v>
      </c>
      <c r="B7307" t="s">
        <v>1909</v>
      </c>
      <c r="C7307" t="s">
        <v>81</v>
      </c>
    </row>
    <row r="7308" spans="1:3" x14ac:dyDescent="0.25">
      <c r="A7308">
        <f>ROW()</f>
        <v>7308</v>
      </c>
      <c r="B7308" t="s">
        <v>1910</v>
      </c>
      <c r="C7308" t="s">
        <v>189</v>
      </c>
    </row>
    <row r="7309" spans="1:3" x14ac:dyDescent="0.25">
      <c r="A7309">
        <f>ROW()</f>
        <v>7309</v>
      </c>
      <c r="B7309" t="s">
        <v>1877</v>
      </c>
      <c r="C7309" t="s">
        <v>108</v>
      </c>
    </row>
    <row r="7310" spans="1:3" x14ac:dyDescent="0.25">
      <c r="A7310">
        <f>ROW()</f>
        <v>7310</v>
      </c>
      <c r="B7310" t="s">
        <v>1911</v>
      </c>
      <c r="C7310" t="s">
        <v>108</v>
      </c>
    </row>
    <row r="7311" spans="1:3" x14ac:dyDescent="0.25">
      <c r="A7311">
        <f>ROW()</f>
        <v>7311</v>
      </c>
      <c r="B7311" t="s">
        <v>1878</v>
      </c>
      <c r="C7311" t="s">
        <v>56</v>
      </c>
    </row>
    <row r="7312" spans="1:3" x14ac:dyDescent="0.25">
      <c r="A7312">
        <f>ROW()</f>
        <v>7312</v>
      </c>
      <c r="B7312" t="s">
        <v>1923</v>
      </c>
      <c r="C7312" t="s">
        <v>67</v>
      </c>
    </row>
    <row r="7313" spans="1:3" x14ac:dyDescent="0.25">
      <c r="A7313">
        <f>ROW()</f>
        <v>7313</v>
      </c>
      <c r="B7313" t="s">
        <v>1879</v>
      </c>
      <c r="C7313" t="s">
        <v>138</v>
      </c>
    </row>
    <row r="7314" spans="1:3" x14ac:dyDescent="0.25">
      <c r="A7314">
        <f>ROW()</f>
        <v>7314</v>
      </c>
      <c r="B7314" t="s">
        <v>1912</v>
      </c>
      <c r="C7314" t="s">
        <v>74</v>
      </c>
    </row>
    <row r="7315" spans="1:3" x14ac:dyDescent="0.25">
      <c r="A7315">
        <f>ROW()</f>
        <v>7315</v>
      </c>
      <c r="B7315" t="s">
        <v>1880</v>
      </c>
      <c r="C7315" t="s">
        <v>108</v>
      </c>
    </row>
    <row r="7316" spans="1:3" x14ac:dyDescent="0.25">
      <c r="A7316">
        <f>ROW()</f>
        <v>7316</v>
      </c>
      <c r="B7316" t="s">
        <v>1881</v>
      </c>
      <c r="C7316" t="s">
        <v>56</v>
      </c>
    </row>
    <row r="7317" spans="1:3" x14ac:dyDescent="0.25">
      <c r="A7317">
        <f>ROW()</f>
        <v>7317</v>
      </c>
      <c r="B7317" t="s">
        <v>1882</v>
      </c>
      <c r="C7317" t="s">
        <v>363</v>
      </c>
    </row>
    <row r="7318" spans="1:3" x14ac:dyDescent="0.25">
      <c r="A7318">
        <f>ROW()</f>
        <v>7318</v>
      </c>
      <c r="B7318" t="s">
        <v>1913</v>
      </c>
      <c r="C7318" t="s">
        <v>363</v>
      </c>
    </row>
    <row r="7319" spans="1:3" x14ac:dyDescent="0.25">
      <c r="A7319">
        <f>ROW()</f>
        <v>7319</v>
      </c>
      <c r="B7319" t="s">
        <v>1893</v>
      </c>
      <c r="C7319" t="s">
        <v>133</v>
      </c>
    </row>
    <row r="7320" spans="1:3" x14ac:dyDescent="0.25">
      <c r="A7320">
        <f>ROW()</f>
        <v>7320</v>
      </c>
      <c r="B7320" t="s">
        <v>1914</v>
      </c>
      <c r="C7320" t="s">
        <v>92</v>
      </c>
    </row>
    <row r="7321" spans="1:3" x14ac:dyDescent="0.25">
      <c r="A7321">
        <f>ROW()</f>
        <v>7321</v>
      </c>
      <c r="B7321" t="s">
        <v>1883</v>
      </c>
      <c r="C7321" t="s">
        <v>184</v>
      </c>
    </row>
    <row r="7322" spans="1:3" x14ac:dyDescent="0.25">
      <c r="A7322">
        <f>ROW()</f>
        <v>7322</v>
      </c>
      <c r="B7322" t="s">
        <v>1915</v>
      </c>
      <c r="C7322" t="s">
        <v>94</v>
      </c>
    </row>
    <row r="7323" spans="1:3" x14ac:dyDescent="0.25">
      <c r="A7323">
        <f>ROW()</f>
        <v>7323</v>
      </c>
      <c r="B7323" t="s">
        <v>1884</v>
      </c>
      <c r="C7323" t="s">
        <v>70</v>
      </c>
    </row>
    <row r="7324" spans="1:3" x14ac:dyDescent="0.25">
      <c r="A7324">
        <f>ROW()</f>
        <v>7324</v>
      </c>
      <c r="B7324" t="s">
        <v>1885</v>
      </c>
      <c r="C7324" t="s">
        <v>73</v>
      </c>
    </row>
    <row r="7325" spans="1:3" x14ac:dyDescent="0.25">
      <c r="A7325">
        <f>ROW()</f>
        <v>7325</v>
      </c>
      <c r="B7325" t="s">
        <v>1886</v>
      </c>
      <c r="C7325" t="s">
        <v>80</v>
      </c>
    </row>
    <row r="7326" spans="1:3" x14ac:dyDescent="0.25">
      <c r="A7326">
        <f>ROW()</f>
        <v>7326</v>
      </c>
      <c r="B7326" t="s">
        <v>1887</v>
      </c>
      <c r="C7326" t="s">
        <v>76</v>
      </c>
    </row>
    <row r="7327" spans="1:3" x14ac:dyDescent="0.25">
      <c r="A7327">
        <f>ROW()</f>
        <v>7327</v>
      </c>
      <c r="B7327" t="s">
        <v>1888</v>
      </c>
      <c r="C7327" t="s">
        <v>56</v>
      </c>
    </row>
    <row r="7328" spans="1:3" x14ac:dyDescent="0.25">
      <c r="A7328">
        <f>ROW()</f>
        <v>7328</v>
      </c>
      <c r="B7328" t="s">
        <v>1889</v>
      </c>
      <c r="C7328" t="s">
        <v>228</v>
      </c>
    </row>
    <row r="7329" spans="1:3" x14ac:dyDescent="0.25">
      <c r="A7329">
        <f>ROW()</f>
        <v>7329</v>
      </c>
      <c r="B7329" t="s">
        <v>1890</v>
      </c>
      <c r="C7329" t="s">
        <v>228</v>
      </c>
    </row>
    <row r="7330" spans="1:3" x14ac:dyDescent="0.25">
      <c r="A7330">
        <f>ROW()</f>
        <v>7330</v>
      </c>
      <c r="B7330" t="s">
        <v>1891</v>
      </c>
      <c r="C7330" t="s">
        <v>67</v>
      </c>
    </row>
    <row r="7331" spans="1:3" x14ac:dyDescent="0.25">
      <c r="A7331">
        <f>ROW()</f>
        <v>7331</v>
      </c>
      <c r="B7331" t="s">
        <v>1892</v>
      </c>
      <c r="C7331" t="s">
        <v>76</v>
      </c>
    </row>
    <row r="7332" spans="1:3" x14ac:dyDescent="0.25">
      <c r="A7332">
        <f>ROW()</f>
        <v>7332</v>
      </c>
      <c r="B7332" t="s">
        <v>1924</v>
      </c>
      <c r="C7332" t="s">
        <v>105</v>
      </c>
    </row>
    <row r="7333" spans="1:3" x14ac:dyDescent="0.25">
      <c r="A7333">
        <f>ROW()</f>
        <v>7333</v>
      </c>
      <c r="B7333" t="s">
        <v>1900</v>
      </c>
      <c r="C7333" t="s">
        <v>79</v>
      </c>
    </row>
    <row r="7334" spans="1:3" x14ac:dyDescent="0.25">
      <c r="A7334">
        <f>ROW()</f>
        <v>7334</v>
      </c>
      <c r="B7334" t="s">
        <v>1895</v>
      </c>
      <c r="C7334" t="s">
        <v>71</v>
      </c>
    </row>
    <row r="7335" spans="1:3" x14ac:dyDescent="0.25">
      <c r="A7335">
        <f>ROW()</f>
        <v>7335</v>
      </c>
      <c r="B7335" t="s">
        <v>1806</v>
      </c>
      <c r="C7335" t="s">
        <v>84</v>
      </c>
    </row>
    <row r="7336" spans="1:3" x14ac:dyDescent="0.25">
      <c r="A7336">
        <f>ROW()</f>
        <v>7336</v>
      </c>
      <c r="B7336" t="s">
        <v>2</v>
      </c>
      <c r="C7336" t="s">
        <v>2</v>
      </c>
    </row>
    <row r="7337" spans="1:3" x14ac:dyDescent="0.25">
      <c r="A7337">
        <f>ROW()</f>
        <v>7337</v>
      </c>
      <c r="C7337" t="s">
        <v>2</v>
      </c>
    </row>
    <row r="7338" spans="1:3" x14ac:dyDescent="0.25">
      <c r="A7338">
        <f>ROW()</f>
        <v>7338</v>
      </c>
      <c r="B7338" t="s">
        <v>3675</v>
      </c>
      <c r="C7338" t="s">
        <v>2</v>
      </c>
    </row>
    <row r="7339" spans="1:3" x14ac:dyDescent="0.25">
      <c r="A7339">
        <f>ROW()</f>
        <v>7339</v>
      </c>
      <c r="B7339" t="s">
        <v>52</v>
      </c>
      <c r="C7339" t="s">
        <v>2</v>
      </c>
    </row>
    <row r="7340" spans="1:3" x14ac:dyDescent="0.25">
      <c r="A7340">
        <f>ROW()</f>
        <v>7340</v>
      </c>
      <c r="B7340" t="s">
        <v>1843</v>
      </c>
      <c r="C7340" t="s">
        <v>3552</v>
      </c>
    </row>
    <row r="7341" spans="1:3" x14ac:dyDescent="0.25">
      <c r="A7341">
        <f>ROW()</f>
        <v>7341</v>
      </c>
      <c r="B7341" t="s">
        <v>1844</v>
      </c>
      <c r="C7341" t="s">
        <v>55</v>
      </c>
    </row>
    <row r="7342" spans="1:3" x14ac:dyDescent="0.25">
      <c r="A7342">
        <f>ROW()</f>
        <v>7342</v>
      </c>
      <c r="B7342" t="s">
        <v>1845</v>
      </c>
      <c r="C7342" t="s">
        <v>63</v>
      </c>
    </row>
    <row r="7343" spans="1:3" x14ac:dyDescent="0.25">
      <c r="A7343">
        <f>ROW()</f>
        <v>7343</v>
      </c>
      <c r="B7343" t="s">
        <v>1846</v>
      </c>
      <c r="C7343" t="s">
        <v>360</v>
      </c>
    </row>
    <row r="7344" spans="1:3" x14ac:dyDescent="0.25">
      <c r="A7344">
        <f>ROW()</f>
        <v>7344</v>
      </c>
      <c r="B7344" t="s">
        <v>1847</v>
      </c>
      <c r="C7344" t="s">
        <v>3553</v>
      </c>
    </row>
    <row r="7345" spans="1:3" x14ac:dyDescent="0.25">
      <c r="A7345">
        <f>ROW()</f>
        <v>7345</v>
      </c>
      <c r="B7345" t="s">
        <v>1850</v>
      </c>
      <c r="C7345" t="s">
        <v>61</v>
      </c>
    </row>
    <row r="7346" spans="1:3" x14ac:dyDescent="0.25">
      <c r="A7346">
        <f>ROW()</f>
        <v>7346</v>
      </c>
      <c r="B7346" t="s">
        <v>1851</v>
      </c>
      <c r="C7346" t="s">
        <v>56</v>
      </c>
    </row>
    <row r="7347" spans="1:3" x14ac:dyDescent="0.25">
      <c r="A7347">
        <f>ROW()</f>
        <v>7347</v>
      </c>
      <c r="B7347" t="s">
        <v>1852</v>
      </c>
      <c r="C7347" t="s">
        <v>56</v>
      </c>
    </row>
    <row r="7348" spans="1:3" x14ac:dyDescent="0.25">
      <c r="A7348">
        <f>ROW()</f>
        <v>7348</v>
      </c>
      <c r="B7348" t="s">
        <v>1853</v>
      </c>
      <c r="C7348" t="s">
        <v>56</v>
      </c>
    </row>
    <row r="7349" spans="1:3" x14ac:dyDescent="0.25">
      <c r="A7349">
        <f>ROW()</f>
        <v>7349</v>
      </c>
      <c r="B7349" t="s">
        <v>1854</v>
      </c>
      <c r="C7349" t="s">
        <v>1997</v>
      </c>
    </row>
    <row r="7350" spans="1:3" x14ac:dyDescent="0.25">
      <c r="A7350">
        <f>ROW()</f>
        <v>7350</v>
      </c>
      <c r="B7350" t="s">
        <v>1856</v>
      </c>
      <c r="C7350" t="s">
        <v>64</v>
      </c>
    </row>
    <row r="7351" spans="1:3" x14ac:dyDescent="0.25">
      <c r="A7351">
        <f>ROW()</f>
        <v>7351</v>
      </c>
      <c r="B7351" t="s">
        <v>1857</v>
      </c>
      <c r="C7351" t="s">
        <v>65</v>
      </c>
    </row>
    <row r="7352" spans="1:3" x14ac:dyDescent="0.25">
      <c r="A7352">
        <f>ROW()</f>
        <v>7352</v>
      </c>
      <c r="B7352" t="s">
        <v>1858</v>
      </c>
      <c r="C7352" t="s">
        <v>56</v>
      </c>
    </row>
    <row r="7353" spans="1:3" x14ac:dyDescent="0.25">
      <c r="A7353">
        <f>ROW()</f>
        <v>7353</v>
      </c>
      <c r="B7353" t="s">
        <v>1896</v>
      </c>
      <c r="C7353" t="s">
        <v>65</v>
      </c>
    </row>
    <row r="7354" spans="1:3" x14ac:dyDescent="0.25">
      <c r="A7354">
        <f>ROW()</f>
        <v>7354</v>
      </c>
      <c r="B7354" t="s">
        <v>1859</v>
      </c>
      <c r="C7354" t="s">
        <v>63</v>
      </c>
    </row>
    <row r="7355" spans="1:3" x14ac:dyDescent="0.25">
      <c r="A7355">
        <f>ROW()</f>
        <v>7355</v>
      </c>
      <c r="B7355" t="s">
        <v>1860</v>
      </c>
      <c r="C7355" t="s">
        <v>70</v>
      </c>
    </row>
    <row r="7356" spans="1:3" x14ac:dyDescent="0.25">
      <c r="A7356">
        <f>ROW()</f>
        <v>7356</v>
      </c>
      <c r="B7356" t="s">
        <v>1861</v>
      </c>
      <c r="C7356" t="s">
        <v>1984</v>
      </c>
    </row>
    <row r="7357" spans="1:3" x14ac:dyDescent="0.25">
      <c r="A7357">
        <f>ROW()</f>
        <v>7357</v>
      </c>
      <c r="B7357" t="s">
        <v>1862</v>
      </c>
      <c r="C7357" t="s">
        <v>56</v>
      </c>
    </row>
    <row r="7358" spans="1:3" x14ac:dyDescent="0.25">
      <c r="A7358">
        <f>ROW()</f>
        <v>7358</v>
      </c>
      <c r="B7358" t="s">
        <v>1863</v>
      </c>
      <c r="C7358" t="s">
        <v>226</v>
      </c>
    </row>
    <row r="7359" spans="1:3" x14ac:dyDescent="0.25">
      <c r="A7359">
        <f>ROW()</f>
        <v>7359</v>
      </c>
      <c r="B7359" t="s">
        <v>1864</v>
      </c>
      <c r="C7359" t="s">
        <v>3522</v>
      </c>
    </row>
    <row r="7360" spans="1:3" x14ac:dyDescent="0.25">
      <c r="A7360">
        <f>ROW()</f>
        <v>7360</v>
      </c>
      <c r="B7360" t="s">
        <v>1865</v>
      </c>
      <c r="C7360" t="s">
        <v>121</v>
      </c>
    </row>
    <row r="7361" spans="1:3" x14ac:dyDescent="0.25">
      <c r="A7361">
        <f>ROW()</f>
        <v>7361</v>
      </c>
      <c r="B7361" t="s">
        <v>1866</v>
      </c>
      <c r="C7361" t="s">
        <v>70</v>
      </c>
    </row>
    <row r="7362" spans="1:3" x14ac:dyDescent="0.25">
      <c r="A7362">
        <f>ROW()</f>
        <v>7362</v>
      </c>
      <c r="B7362" t="s">
        <v>1867</v>
      </c>
      <c r="C7362" t="s">
        <v>63</v>
      </c>
    </row>
    <row r="7363" spans="1:3" x14ac:dyDescent="0.25">
      <c r="A7363">
        <f>ROW()</f>
        <v>7363</v>
      </c>
      <c r="B7363" t="s">
        <v>1868</v>
      </c>
      <c r="C7363" t="s">
        <v>71</v>
      </c>
    </row>
    <row r="7364" spans="1:3" x14ac:dyDescent="0.25">
      <c r="A7364">
        <f>ROW()</f>
        <v>7364</v>
      </c>
      <c r="B7364" t="s">
        <v>1871</v>
      </c>
      <c r="C7364" t="s">
        <v>56</v>
      </c>
    </row>
    <row r="7365" spans="1:3" x14ac:dyDescent="0.25">
      <c r="A7365">
        <f>ROW()</f>
        <v>7365</v>
      </c>
      <c r="B7365" t="s">
        <v>1872</v>
      </c>
      <c r="C7365" t="s">
        <v>318</v>
      </c>
    </row>
    <row r="7366" spans="1:3" x14ac:dyDescent="0.25">
      <c r="A7366">
        <f>ROW()</f>
        <v>7366</v>
      </c>
      <c r="B7366" t="s">
        <v>1873</v>
      </c>
      <c r="C7366" t="s">
        <v>55</v>
      </c>
    </row>
    <row r="7367" spans="1:3" x14ac:dyDescent="0.25">
      <c r="A7367">
        <f>ROW()</f>
        <v>7367</v>
      </c>
      <c r="B7367" t="s">
        <v>1874</v>
      </c>
      <c r="C7367" t="s">
        <v>73</v>
      </c>
    </row>
    <row r="7368" spans="1:3" x14ac:dyDescent="0.25">
      <c r="A7368">
        <f>ROW()</f>
        <v>7368</v>
      </c>
      <c r="B7368" t="s">
        <v>1875</v>
      </c>
      <c r="C7368" t="s">
        <v>95</v>
      </c>
    </row>
    <row r="7369" spans="1:3" x14ac:dyDescent="0.25">
      <c r="A7369">
        <f>ROW()</f>
        <v>7369</v>
      </c>
      <c r="B7369" t="s">
        <v>1876</v>
      </c>
      <c r="C7369" t="s">
        <v>82</v>
      </c>
    </row>
    <row r="7370" spans="1:3" x14ac:dyDescent="0.25">
      <c r="A7370">
        <f>ROW()</f>
        <v>7370</v>
      </c>
      <c r="B7370" t="s">
        <v>1877</v>
      </c>
      <c r="C7370" t="s">
        <v>108</v>
      </c>
    </row>
    <row r="7371" spans="1:3" x14ac:dyDescent="0.25">
      <c r="A7371">
        <f>ROW()</f>
        <v>7371</v>
      </c>
      <c r="B7371" t="s">
        <v>1878</v>
      </c>
      <c r="C7371" t="s">
        <v>73</v>
      </c>
    </row>
    <row r="7372" spans="1:3" x14ac:dyDescent="0.25">
      <c r="A7372">
        <f>ROW()</f>
        <v>7372</v>
      </c>
      <c r="B7372" t="s">
        <v>1879</v>
      </c>
      <c r="C7372" t="s">
        <v>108</v>
      </c>
    </row>
    <row r="7373" spans="1:3" x14ac:dyDescent="0.25">
      <c r="A7373">
        <f>ROW()</f>
        <v>7373</v>
      </c>
      <c r="B7373" t="s">
        <v>1880</v>
      </c>
      <c r="C7373" t="s">
        <v>107</v>
      </c>
    </row>
    <row r="7374" spans="1:3" x14ac:dyDescent="0.25">
      <c r="A7374">
        <f>ROW()</f>
        <v>7374</v>
      </c>
      <c r="B7374" t="s">
        <v>1882</v>
      </c>
      <c r="C7374" t="s">
        <v>363</v>
      </c>
    </row>
    <row r="7375" spans="1:3" x14ac:dyDescent="0.25">
      <c r="A7375">
        <f>ROW()</f>
        <v>7375</v>
      </c>
      <c r="B7375" t="s">
        <v>1893</v>
      </c>
      <c r="C7375" t="s">
        <v>92</v>
      </c>
    </row>
    <row r="7376" spans="1:3" x14ac:dyDescent="0.25">
      <c r="A7376">
        <f>ROW()</f>
        <v>7376</v>
      </c>
      <c r="B7376" t="s">
        <v>1883</v>
      </c>
      <c r="C7376" t="s">
        <v>94</v>
      </c>
    </row>
    <row r="7377" spans="1:3" x14ac:dyDescent="0.25">
      <c r="A7377">
        <f>ROW()</f>
        <v>7377</v>
      </c>
      <c r="B7377" t="s">
        <v>1884</v>
      </c>
      <c r="C7377" t="s">
        <v>73</v>
      </c>
    </row>
    <row r="7378" spans="1:3" x14ac:dyDescent="0.25">
      <c r="A7378">
        <f>ROW()</f>
        <v>7378</v>
      </c>
      <c r="B7378" t="s">
        <v>1885</v>
      </c>
      <c r="C7378" t="s">
        <v>80</v>
      </c>
    </row>
    <row r="7379" spans="1:3" x14ac:dyDescent="0.25">
      <c r="A7379">
        <f>ROW()</f>
        <v>7379</v>
      </c>
      <c r="B7379" t="s">
        <v>1888</v>
      </c>
      <c r="C7379" t="s">
        <v>228</v>
      </c>
    </row>
    <row r="7380" spans="1:3" x14ac:dyDescent="0.25">
      <c r="A7380">
        <f>ROW()</f>
        <v>7380</v>
      </c>
      <c r="B7380" t="s">
        <v>1889</v>
      </c>
      <c r="C7380" t="s">
        <v>84</v>
      </c>
    </row>
    <row r="7381" spans="1:3" x14ac:dyDescent="0.25">
      <c r="A7381">
        <f>ROW()</f>
        <v>7381</v>
      </c>
      <c r="B7381" t="s">
        <v>1890</v>
      </c>
      <c r="C7381" t="s">
        <v>228</v>
      </c>
    </row>
    <row r="7382" spans="1:3" x14ac:dyDescent="0.25">
      <c r="A7382">
        <f>ROW()</f>
        <v>7382</v>
      </c>
      <c r="B7382" t="s">
        <v>1891</v>
      </c>
      <c r="C7382" t="s">
        <v>84</v>
      </c>
    </row>
    <row r="7383" spans="1:3" x14ac:dyDescent="0.25">
      <c r="A7383">
        <f>ROW()</f>
        <v>7383</v>
      </c>
      <c r="B7383" t="s">
        <v>1892</v>
      </c>
      <c r="C7383" t="s">
        <v>228</v>
      </c>
    </row>
    <row r="7384" spans="1:3" x14ac:dyDescent="0.25">
      <c r="A7384">
        <f>ROW()</f>
        <v>7384</v>
      </c>
      <c r="B7384" t="s">
        <v>1897</v>
      </c>
      <c r="C7384" t="s">
        <v>139</v>
      </c>
    </row>
    <row r="7385" spans="1:3" x14ac:dyDescent="0.25">
      <c r="A7385">
        <f>ROW()</f>
        <v>7385</v>
      </c>
      <c r="B7385" t="s">
        <v>1894</v>
      </c>
      <c r="C7385" t="s">
        <v>108</v>
      </c>
    </row>
    <row r="7386" spans="1:3" x14ac:dyDescent="0.25">
      <c r="A7386">
        <f>ROW()</f>
        <v>7386</v>
      </c>
      <c r="B7386" t="s">
        <v>1895</v>
      </c>
      <c r="C7386" t="s">
        <v>71</v>
      </c>
    </row>
    <row r="7387" spans="1:3" x14ac:dyDescent="0.25">
      <c r="A7387">
        <f>ROW()</f>
        <v>7387</v>
      </c>
      <c r="B7387" t="s">
        <v>1901</v>
      </c>
      <c r="C7387" t="s">
        <v>56</v>
      </c>
    </row>
    <row r="7388" spans="1:3" x14ac:dyDescent="0.25">
      <c r="A7388">
        <f>ROW()</f>
        <v>7388</v>
      </c>
      <c r="B7388" t="s">
        <v>1806</v>
      </c>
      <c r="C7388" t="s">
        <v>84</v>
      </c>
    </row>
    <row r="7389" spans="1:3" x14ac:dyDescent="0.25">
      <c r="A7389">
        <f>ROW()</f>
        <v>7389</v>
      </c>
      <c r="B7389" t="s">
        <v>2</v>
      </c>
      <c r="C7389" t="s">
        <v>2</v>
      </c>
    </row>
    <row r="7390" spans="1:3" x14ac:dyDescent="0.25">
      <c r="A7390">
        <f>ROW()</f>
        <v>7390</v>
      </c>
      <c r="B7390" t="s">
        <v>2</v>
      </c>
      <c r="C7390" t="s">
        <v>2</v>
      </c>
    </row>
    <row r="7391" spans="1:3" x14ac:dyDescent="0.25">
      <c r="A7391">
        <f>ROW()</f>
        <v>7391</v>
      </c>
      <c r="B7391" t="s">
        <v>607</v>
      </c>
      <c r="C7391" t="s">
        <v>2</v>
      </c>
    </row>
    <row r="7392" spans="1:3" x14ac:dyDescent="0.25">
      <c r="A7392">
        <f>ROW()</f>
        <v>7392</v>
      </c>
      <c r="B7392" t="s">
        <v>2</v>
      </c>
      <c r="C7392" t="s">
        <v>2</v>
      </c>
    </row>
    <row r="7393" spans="1:3" x14ac:dyDescent="0.25">
      <c r="A7393">
        <f>ROW()</f>
        <v>7393</v>
      </c>
      <c r="B7393" t="s">
        <v>3676</v>
      </c>
      <c r="C7393" t="s">
        <v>2</v>
      </c>
    </row>
    <row r="7394" spans="1:3" x14ac:dyDescent="0.25">
      <c r="A7394">
        <f>ROW()</f>
        <v>7394</v>
      </c>
      <c r="B7394" t="s">
        <v>52</v>
      </c>
      <c r="C7394" t="s">
        <v>2</v>
      </c>
    </row>
    <row r="7395" spans="1:3" x14ac:dyDescent="0.25">
      <c r="A7395">
        <f>ROW()</f>
        <v>7395</v>
      </c>
      <c r="B7395" t="s">
        <v>1843</v>
      </c>
      <c r="C7395" t="s">
        <v>608</v>
      </c>
    </row>
    <row r="7396" spans="1:3" x14ac:dyDescent="0.25">
      <c r="A7396">
        <f>ROW()</f>
        <v>7396</v>
      </c>
      <c r="B7396" t="s">
        <v>1844</v>
      </c>
      <c r="C7396" t="s">
        <v>55</v>
      </c>
    </row>
    <row r="7397" spans="1:3" x14ac:dyDescent="0.25">
      <c r="A7397">
        <f>ROW()</f>
        <v>7397</v>
      </c>
      <c r="B7397" t="s">
        <v>1845</v>
      </c>
      <c r="C7397" t="s">
        <v>55</v>
      </c>
    </row>
    <row r="7398" spans="1:3" x14ac:dyDescent="0.25">
      <c r="A7398">
        <f>ROW()</f>
        <v>7398</v>
      </c>
      <c r="B7398" t="s">
        <v>1846</v>
      </c>
      <c r="C7398" t="s">
        <v>99</v>
      </c>
    </row>
    <row r="7399" spans="1:3" x14ac:dyDescent="0.25">
      <c r="A7399">
        <f>ROW()</f>
        <v>7399</v>
      </c>
      <c r="B7399" t="s">
        <v>1847</v>
      </c>
      <c r="C7399" t="s">
        <v>609</v>
      </c>
    </row>
    <row r="7400" spans="1:3" x14ac:dyDescent="0.25">
      <c r="A7400">
        <f>ROW()</f>
        <v>7400</v>
      </c>
      <c r="B7400" t="s">
        <v>1850</v>
      </c>
      <c r="C7400" t="s">
        <v>102</v>
      </c>
    </row>
    <row r="7401" spans="1:3" x14ac:dyDescent="0.25">
      <c r="A7401">
        <f>ROW()</f>
        <v>7401</v>
      </c>
      <c r="B7401" t="s">
        <v>1851</v>
      </c>
      <c r="C7401" t="s">
        <v>56</v>
      </c>
    </row>
    <row r="7402" spans="1:3" x14ac:dyDescent="0.25">
      <c r="A7402">
        <f>ROW()</f>
        <v>7402</v>
      </c>
      <c r="B7402" t="s">
        <v>1852</v>
      </c>
      <c r="C7402" t="s">
        <v>56</v>
      </c>
    </row>
    <row r="7403" spans="1:3" x14ac:dyDescent="0.25">
      <c r="A7403">
        <f>ROW()</f>
        <v>7403</v>
      </c>
      <c r="B7403" t="s">
        <v>1853</v>
      </c>
      <c r="C7403" t="s">
        <v>56</v>
      </c>
    </row>
    <row r="7404" spans="1:3" x14ac:dyDescent="0.25">
      <c r="A7404">
        <f>ROW()</f>
        <v>7404</v>
      </c>
      <c r="B7404" t="s">
        <v>1854</v>
      </c>
      <c r="C7404" t="s">
        <v>489</v>
      </c>
    </row>
    <row r="7405" spans="1:3" x14ac:dyDescent="0.25">
      <c r="A7405">
        <f>ROW()</f>
        <v>7405</v>
      </c>
      <c r="B7405" t="s">
        <v>1857</v>
      </c>
      <c r="C7405" t="s">
        <v>65</v>
      </c>
    </row>
    <row r="7406" spans="1:3" x14ac:dyDescent="0.25">
      <c r="A7406">
        <f>ROW()</f>
        <v>7406</v>
      </c>
      <c r="B7406" t="s">
        <v>1858</v>
      </c>
      <c r="C7406" t="s">
        <v>56</v>
      </c>
    </row>
    <row r="7407" spans="1:3" x14ac:dyDescent="0.25">
      <c r="A7407">
        <f>ROW()</f>
        <v>7407</v>
      </c>
      <c r="B7407" t="s">
        <v>1896</v>
      </c>
      <c r="C7407" t="s">
        <v>65</v>
      </c>
    </row>
    <row r="7408" spans="1:3" x14ac:dyDescent="0.25">
      <c r="A7408">
        <f>ROW()</f>
        <v>7408</v>
      </c>
      <c r="B7408" t="s">
        <v>1859</v>
      </c>
      <c r="C7408" t="s">
        <v>63</v>
      </c>
    </row>
    <row r="7409" spans="1:3" x14ac:dyDescent="0.25">
      <c r="A7409">
        <f>ROW()</f>
        <v>7409</v>
      </c>
      <c r="B7409" t="s">
        <v>1860</v>
      </c>
      <c r="C7409" t="s">
        <v>73</v>
      </c>
    </row>
    <row r="7410" spans="1:3" x14ac:dyDescent="0.25">
      <c r="A7410">
        <f>ROW()</f>
        <v>7410</v>
      </c>
      <c r="B7410" t="s">
        <v>1861</v>
      </c>
      <c r="C7410" t="s">
        <v>70</v>
      </c>
    </row>
    <row r="7411" spans="1:3" x14ac:dyDescent="0.25">
      <c r="A7411">
        <f>ROW()</f>
        <v>7411</v>
      </c>
      <c r="B7411" t="s">
        <v>1862</v>
      </c>
      <c r="C7411" t="s">
        <v>56</v>
      </c>
    </row>
    <row r="7412" spans="1:3" x14ac:dyDescent="0.25">
      <c r="A7412">
        <f>ROW()</f>
        <v>7412</v>
      </c>
      <c r="B7412" t="s">
        <v>1863</v>
      </c>
      <c r="C7412" t="s">
        <v>139</v>
      </c>
    </row>
    <row r="7413" spans="1:3" x14ac:dyDescent="0.25">
      <c r="A7413">
        <f>ROW()</f>
        <v>7413</v>
      </c>
      <c r="B7413" t="s">
        <v>1864</v>
      </c>
      <c r="C7413" t="s">
        <v>239</v>
      </c>
    </row>
    <row r="7414" spans="1:3" x14ac:dyDescent="0.25">
      <c r="A7414">
        <f>ROW()</f>
        <v>7414</v>
      </c>
      <c r="B7414" t="s">
        <v>1865</v>
      </c>
      <c r="C7414" t="s">
        <v>105</v>
      </c>
    </row>
    <row r="7415" spans="1:3" x14ac:dyDescent="0.25">
      <c r="A7415">
        <f>ROW()</f>
        <v>7415</v>
      </c>
      <c r="B7415" t="s">
        <v>1866</v>
      </c>
      <c r="C7415" t="s">
        <v>70</v>
      </c>
    </row>
    <row r="7416" spans="1:3" x14ac:dyDescent="0.25">
      <c r="A7416">
        <f>ROW()</f>
        <v>7416</v>
      </c>
      <c r="B7416" t="s">
        <v>1867</v>
      </c>
      <c r="C7416" t="s">
        <v>63</v>
      </c>
    </row>
    <row r="7417" spans="1:3" x14ac:dyDescent="0.25">
      <c r="A7417">
        <f>ROW()</f>
        <v>7417</v>
      </c>
      <c r="B7417" t="s">
        <v>1868</v>
      </c>
      <c r="C7417" t="s">
        <v>71</v>
      </c>
    </row>
    <row r="7418" spans="1:3" x14ac:dyDescent="0.25">
      <c r="A7418">
        <f>ROW()</f>
        <v>7418</v>
      </c>
      <c r="B7418" t="s">
        <v>1869</v>
      </c>
      <c r="C7418" t="s">
        <v>71</v>
      </c>
    </row>
    <row r="7419" spans="1:3" x14ac:dyDescent="0.25">
      <c r="A7419">
        <f>ROW()</f>
        <v>7419</v>
      </c>
      <c r="B7419" t="s">
        <v>1870</v>
      </c>
      <c r="C7419" t="s">
        <v>71</v>
      </c>
    </row>
    <row r="7420" spans="1:3" x14ac:dyDescent="0.25">
      <c r="A7420">
        <f>ROW()</f>
        <v>7420</v>
      </c>
      <c r="B7420" t="s">
        <v>1871</v>
      </c>
      <c r="C7420" t="s">
        <v>56</v>
      </c>
    </row>
    <row r="7421" spans="1:3" x14ac:dyDescent="0.25">
      <c r="A7421">
        <f>ROW()</f>
        <v>7421</v>
      </c>
      <c r="B7421" t="s">
        <v>1872</v>
      </c>
      <c r="C7421" t="s">
        <v>72</v>
      </c>
    </row>
    <row r="7422" spans="1:3" x14ac:dyDescent="0.25">
      <c r="A7422">
        <f>ROW()</f>
        <v>7422</v>
      </c>
      <c r="B7422" t="s">
        <v>1873</v>
      </c>
      <c r="C7422" t="s">
        <v>56</v>
      </c>
    </row>
    <row r="7423" spans="1:3" x14ac:dyDescent="0.25">
      <c r="A7423">
        <f>ROW()</f>
        <v>7423</v>
      </c>
      <c r="B7423" t="s">
        <v>1874</v>
      </c>
      <c r="C7423" t="s">
        <v>73</v>
      </c>
    </row>
    <row r="7424" spans="1:3" x14ac:dyDescent="0.25">
      <c r="A7424">
        <f>ROW()</f>
        <v>7424</v>
      </c>
      <c r="B7424" t="s">
        <v>1875</v>
      </c>
      <c r="C7424" t="s">
        <v>135</v>
      </c>
    </row>
    <row r="7425" spans="1:3" x14ac:dyDescent="0.25">
      <c r="A7425">
        <f>ROW()</f>
        <v>7425</v>
      </c>
      <c r="B7425" t="s">
        <v>1876</v>
      </c>
      <c r="C7425" t="s">
        <v>107</v>
      </c>
    </row>
    <row r="7426" spans="1:3" x14ac:dyDescent="0.25">
      <c r="A7426">
        <f>ROW()</f>
        <v>7426</v>
      </c>
      <c r="B7426" t="s">
        <v>1877</v>
      </c>
      <c r="C7426" t="s">
        <v>108</v>
      </c>
    </row>
    <row r="7427" spans="1:3" x14ac:dyDescent="0.25">
      <c r="A7427">
        <f>ROW()</f>
        <v>7427</v>
      </c>
      <c r="B7427" t="s">
        <v>1878</v>
      </c>
      <c r="C7427" t="s">
        <v>56</v>
      </c>
    </row>
    <row r="7428" spans="1:3" x14ac:dyDescent="0.25">
      <c r="A7428">
        <f>ROW()</f>
        <v>7428</v>
      </c>
      <c r="B7428" t="s">
        <v>1879</v>
      </c>
      <c r="C7428" t="s">
        <v>76</v>
      </c>
    </row>
    <row r="7429" spans="1:3" x14ac:dyDescent="0.25">
      <c r="A7429">
        <f>ROW()</f>
        <v>7429</v>
      </c>
      <c r="B7429" t="s">
        <v>1880</v>
      </c>
      <c r="C7429" t="s">
        <v>73</v>
      </c>
    </row>
    <row r="7430" spans="1:3" x14ac:dyDescent="0.25">
      <c r="A7430">
        <f>ROW()</f>
        <v>7430</v>
      </c>
      <c r="B7430" t="s">
        <v>1882</v>
      </c>
      <c r="C7430" t="s">
        <v>109</v>
      </c>
    </row>
    <row r="7431" spans="1:3" x14ac:dyDescent="0.25">
      <c r="A7431">
        <f>ROW()</f>
        <v>7431</v>
      </c>
      <c r="B7431" t="s">
        <v>1893</v>
      </c>
      <c r="C7431" t="s">
        <v>110</v>
      </c>
    </row>
    <row r="7432" spans="1:3" x14ac:dyDescent="0.25">
      <c r="A7432">
        <f>ROW()</f>
        <v>7432</v>
      </c>
      <c r="B7432" t="s">
        <v>1883</v>
      </c>
      <c r="C7432" t="s">
        <v>79</v>
      </c>
    </row>
    <row r="7433" spans="1:3" x14ac:dyDescent="0.25">
      <c r="A7433">
        <f>ROW()</f>
        <v>7433</v>
      </c>
      <c r="B7433" t="s">
        <v>1884</v>
      </c>
      <c r="C7433" t="s">
        <v>82</v>
      </c>
    </row>
    <row r="7434" spans="1:3" x14ac:dyDescent="0.25">
      <c r="A7434">
        <f>ROW()</f>
        <v>7434</v>
      </c>
      <c r="B7434" t="s">
        <v>1885</v>
      </c>
      <c r="C7434" t="s">
        <v>84</v>
      </c>
    </row>
    <row r="7435" spans="1:3" x14ac:dyDescent="0.25">
      <c r="A7435">
        <f>ROW()</f>
        <v>7435</v>
      </c>
      <c r="B7435" t="s">
        <v>1888</v>
      </c>
      <c r="C7435" t="s">
        <v>56</v>
      </c>
    </row>
    <row r="7436" spans="1:3" x14ac:dyDescent="0.25">
      <c r="A7436">
        <f>ROW()</f>
        <v>7436</v>
      </c>
      <c r="B7436" t="s">
        <v>1889</v>
      </c>
      <c r="C7436" t="s">
        <v>55</v>
      </c>
    </row>
    <row r="7437" spans="1:3" x14ac:dyDescent="0.25">
      <c r="A7437">
        <f>ROW()</f>
        <v>7437</v>
      </c>
      <c r="B7437" t="s">
        <v>1890</v>
      </c>
      <c r="C7437" t="s">
        <v>74</v>
      </c>
    </row>
    <row r="7438" spans="1:3" x14ac:dyDescent="0.25">
      <c r="A7438">
        <f>ROW()</f>
        <v>7438</v>
      </c>
      <c r="B7438" t="s">
        <v>1891</v>
      </c>
      <c r="C7438" t="s">
        <v>74</v>
      </c>
    </row>
    <row r="7439" spans="1:3" x14ac:dyDescent="0.25">
      <c r="A7439">
        <f>ROW()</f>
        <v>7439</v>
      </c>
      <c r="B7439" t="s">
        <v>1892</v>
      </c>
      <c r="C7439" t="s">
        <v>74</v>
      </c>
    </row>
    <row r="7440" spans="1:3" x14ac:dyDescent="0.25">
      <c r="A7440">
        <f>ROW()</f>
        <v>7440</v>
      </c>
      <c r="B7440" t="s">
        <v>1897</v>
      </c>
      <c r="C7440" t="s">
        <v>84</v>
      </c>
    </row>
    <row r="7441" spans="1:3" x14ac:dyDescent="0.25">
      <c r="A7441">
        <f>ROW()</f>
        <v>7441</v>
      </c>
      <c r="B7441" t="s">
        <v>1898</v>
      </c>
      <c r="C7441" t="s">
        <v>113</v>
      </c>
    </row>
    <row r="7442" spans="1:3" x14ac:dyDescent="0.25">
      <c r="A7442">
        <f>ROW()</f>
        <v>7442</v>
      </c>
      <c r="B7442" t="s">
        <v>1895</v>
      </c>
      <c r="C7442" t="s">
        <v>184</v>
      </c>
    </row>
    <row r="7443" spans="1:3" x14ac:dyDescent="0.25">
      <c r="A7443">
        <f>ROW()</f>
        <v>7443</v>
      </c>
      <c r="B7443" t="s">
        <v>1806</v>
      </c>
      <c r="C7443" t="s">
        <v>84</v>
      </c>
    </row>
    <row r="7444" spans="1:3" x14ac:dyDescent="0.25">
      <c r="A7444">
        <f>ROW()</f>
        <v>7444</v>
      </c>
      <c r="B7444" t="s">
        <v>2</v>
      </c>
      <c r="C7444" t="s">
        <v>2</v>
      </c>
    </row>
    <row r="7445" spans="1:3" x14ac:dyDescent="0.25">
      <c r="A7445">
        <f>ROW()</f>
        <v>7445</v>
      </c>
      <c r="B7445" t="s">
        <v>3677</v>
      </c>
      <c r="C7445" t="s">
        <v>2</v>
      </c>
    </row>
    <row r="7446" spans="1:3" x14ac:dyDescent="0.25">
      <c r="A7446">
        <f>ROW()</f>
        <v>7446</v>
      </c>
      <c r="B7446" t="s">
        <v>52</v>
      </c>
      <c r="C7446" t="s">
        <v>2</v>
      </c>
    </row>
    <row r="7447" spans="1:3" x14ac:dyDescent="0.25">
      <c r="A7447">
        <f>ROW()</f>
        <v>7447</v>
      </c>
      <c r="B7447" t="s">
        <v>1843</v>
      </c>
      <c r="C7447" t="s">
        <v>610</v>
      </c>
    </row>
    <row r="7448" spans="1:3" x14ac:dyDescent="0.25">
      <c r="A7448">
        <f>ROW()</f>
        <v>7448</v>
      </c>
      <c r="B7448" t="s">
        <v>1844</v>
      </c>
      <c r="C7448" t="s">
        <v>55</v>
      </c>
    </row>
    <row r="7449" spans="1:3" x14ac:dyDescent="0.25">
      <c r="A7449">
        <f>ROW()</f>
        <v>7449</v>
      </c>
      <c r="B7449" t="s">
        <v>1845</v>
      </c>
      <c r="C7449" t="s">
        <v>55</v>
      </c>
    </row>
    <row r="7450" spans="1:3" x14ac:dyDescent="0.25">
      <c r="A7450">
        <f>ROW()</f>
        <v>7450</v>
      </c>
      <c r="B7450" t="s">
        <v>1846</v>
      </c>
      <c r="C7450" t="s">
        <v>99</v>
      </c>
    </row>
    <row r="7451" spans="1:3" x14ac:dyDescent="0.25">
      <c r="A7451">
        <f>ROW()</f>
        <v>7451</v>
      </c>
      <c r="B7451" t="s">
        <v>1847</v>
      </c>
      <c r="C7451" t="s">
        <v>611</v>
      </c>
    </row>
    <row r="7452" spans="1:3" x14ac:dyDescent="0.25">
      <c r="A7452">
        <f>ROW()</f>
        <v>7452</v>
      </c>
      <c r="B7452" t="s">
        <v>1850</v>
      </c>
      <c r="C7452" t="s">
        <v>102</v>
      </c>
    </row>
    <row r="7453" spans="1:3" x14ac:dyDescent="0.25">
      <c r="A7453">
        <f>ROW()</f>
        <v>7453</v>
      </c>
      <c r="B7453" t="s">
        <v>1851</v>
      </c>
      <c r="C7453" t="s">
        <v>56</v>
      </c>
    </row>
    <row r="7454" spans="1:3" x14ac:dyDescent="0.25">
      <c r="A7454">
        <f>ROW()</f>
        <v>7454</v>
      </c>
      <c r="B7454" t="s">
        <v>1852</v>
      </c>
      <c r="C7454" t="s">
        <v>56</v>
      </c>
    </row>
    <row r="7455" spans="1:3" x14ac:dyDescent="0.25">
      <c r="A7455">
        <f>ROW()</f>
        <v>7455</v>
      </c>
      <c r="B7455" t="s">
        <v>1853</v>
      </c>
      <c r="C7455" t="s">
        <v>56</v>
      </c>
    </row>
    <row r="7456" spans="1:3" x14ac:dyDescent="0.25">
      <c r="A7456">
        <f>ROW()</f>
        <v>7456</v>
      </c>
      <c r="B7456" t="s">
        <v>1854</v>
      </c>
      <c r="C7456" t="s">
        <v>367</v>
      </c>
    </row>
    <row r="7457" spans="1:3" x14ac:dyDescent="0.25">
      <c r="A7457">
        <f>ROW()</f>
        <v>7457</v>
      </c>
      <c r="B7457" t="s">
        <v>1857</v>
      </c>
      <c r="C7457" t="s">
        <v>65</v>
      </c>
    </row>
    <row r="7458" spans="1:3" x14ac:dyDescent="0.25">
      <c r="A7458">
        <f>ROW()</f>
        <v>7458</v>
      </c>
      <c r="B7458" t="s">
        <v>1858</v>
      </c>
      <c r="C7458" t="s">
        <v>56</v>
      </c>
    </row>
    <row r="7459" spans="1:3" x14ac:dyDescent="0.25">
      <c r="A7459">
        <f>ROW()</f>
        <v>7459</v>
      </c>
      <c r="B7459" t="s">
        <v>1896</v>
      </c>
      <c r="C7459" t="s">
        <v>65</v>
      </c>
    </row>
    <row r="7460" spans="1:3" x14ac:dyDescent="0.25">
      <c r="A7460">
        <f>ROW()</f>
        <v>7460</v>
      </c>
      <c r="B7460" t="s">
        <v>1859</v>
      </c>
      <c r="C7460" t="s">
        <v>63</v>
      </c>
    </row>
    <row r="7461" spans="1:3" x14ac:dyDescent="0.25">
      <c r="A7461">
        <f>ROW()</f>
        <v>7461</v>
      </c>
      <c r="B7461" t="s">
        <v>1860</v>
      </c>
      <c r="C7461" t="s">
        <v>73</v>
      </c>
    </row>
    <row r="7462" spans="1:3" x14ac:dyDescent="0.25">
      <c r="A7462">
        <f>ROW()</f>
        <v>7462</v>
      </c>
      <c r="B7462" t="s">
        <v>1861</v>
      </c>
      <c r="C7462" t="s">
        <v>105</v>
      </c>
    </row>
    <row r="7463" spans="1:3" x14ac:dyDescent="0.25">
      <c r="A7463">
        <f>ROW()</f>
        <v>7463</v>
      </c>
      <c r="B7463" t="s">
        <v>1862</v>
      </c>
      <c r="C7463" t="s">
        <v>56</v>
      </c>
    </row>
    <row r="7464" spans="1:3" x14ac:dyDescent="0.25">
      <c r="A7464">
        <f>ROW()</f>
        <v>7464</v>
      </c>
      <c r="B7464" t="s">
        <v>1863</v>
      </c>
      <c r="C7464" t="s">
        <v>139</v>
      </c>
    </row>
    <row r="7465" spans="1:3" x14ac:dyDescent="0.25">
      <c r="A7465">
        <f>ROW()</f>
        <v>7465</v>
      </c>
      <c r="B7465" t="s">
        <v>1864</v>
      </c>
      <c r="C7465" t="s">
        <v>239</v>
      </c>
    </row>
    <row r="7466" spans="1:3" x14ac:dyDescent="0.25">
      <c r="A7466">
        <f>ROW()</f>
        <v>7466</v>
      </c>
      <c r="B7466" t="s">
        <v>1865</v>
      </c>
      <c r="C7466" t="s">
        <v>105</v>
      </c>
    </row>
    <row r="7467" spans="1:3" x14ac:dyDescent="0.25">
      <c r="A7467">
        <f>ROW()</f>
        <v>7467</v>
      </c>
      <c r="B7467" t="s">
        <v>1866</v>
      </c>
      <c r="C7467" t="s">
        <v>70</v>
      </c>
    </row>
    <row r="7468" spans="1:3" x14ac:dyDescent="0.25">
      <c r="A7468">
        <f>ROW()</f>
        <v>7468</v>
      </c>
      <c r="B7468" t="s">
        <v>1867</v>
      </c>
      <c r="C7468" t="s">
        <v>63</v>
      </c>
    </row>
    <row r="7469" spans="1:3" x14ac:dyDescent="0.25">
      <c r="A7469">
        <f>ROW()</f>
        <v>7469</v>
      </c>
      <c r="B7469" t="s">
        <v>1868</v>
      </c>
      <c r="C7469" t="s">
        <v>71</v>
      </c>
    </row>
    <row r="7470" spans="1:3" x14ac:dyDescent="0.25">
      <c r="A7470">
        <f>ROW()</f>
        <v>7470</v>
      </c>
      <c r="B7470" t="s">
        <v>1869</v>
      </c>
      <c r="C7470" t="s">
        <v>71</v>
      </c>
    </row>
    <row r="7471" spans="1:3" x14ac:dyDescent="0.25">
      <c r="A7471">
        <f>ROW()</f>
        <v>7471</v>
      </c>
      <c r="B7471" t="s">
        <v>1870</v>
      </c>
      <c r="C7471" t="s">
        <v>71</v>
      </c>
    </row>
    <row r="7472" spans="1:3" x14ac:dyDescent="0.25">
      <c r="A7472">
        <f>ROW()</f>
        <v>7472</v>
      </c>
      <c r="B7472" t="s">
        <v>1871</v>
      </c>
      <c r="C7472" t="s">
        <v>56</v>
      </c>
    </row>
    <row r="7473" spans="1:3" x14ac:dyDescent="0.25">
      <c r="A7473">
        <f>ROW()</f>
        <v>7473</v>
      </c>
      <c r="B7473" t="s">
        <v>1872</v>
      </c>
      <c r="C7473" t="s">
        <v>72</v>
      </c>
    </row>
    <row r="7474" spans="1:3" x14ac:dyDescent="0.25">
      <c r="A7474">
        <f>ROW()</f>
        <v>7474</v>
      </c>
      <c r="B7474" t="s">
        <v>1873</v>
      </c>
      <c r="C7474" t="s">
        <v>56</v>
      </c>
    </row>
    <row r="7475" spans="1:3" x14ac:dyDescent="0.25">
      <c r="A7475">
        <f>ROW()</f>
        <v>7475</v>
      </c>
      <c r="B7475" t="s">
        <v>1874</v>
      </c>
      <c r="C7475" t="s">
        <v>73</v>
      </c>
    </row>
    <row r="7476" spans="1:3" x14ac:dyDescent="0.25">
      <c r="A7476">
        <f>ROW()</f>
        <v>7476</v>
      </c>
      <c r="B7476" t="s">
        <v>1875</v>
      </c>
      <c r="C7476" t="s">
        <v>135</v>
      </c>
    </row>
    <row r="7477" spans="1:3" x14ac:dyDescent="0.25">
      <c r="A7477">
        <f>ROW()</f>
        <v>7477</v>
      </c>
      <c r="B7477" t="s">
        <v>1876</v>
      </c>
      <c r="C7477" t="s">
        <v>107</v>
      </c>
    </row>
    <row r="7478" spans="1:3" x14ac:dyDescent="0.25">
      <c r="A7478">
        <f>ROW()</f>
        <v>7478</v>
      </c>
      <c r="B7478" t="s">
        <v>1877</v>
      </c>
      <c r="C7478" t="s">
        <v>108</v>
      </c>
    </row>
    <row r="7479" spans="1:3" x14ac:dyDescent="0.25">
      <c r="A7479">
        <f>ROW()</f>
        <v>7479</v>
      </c>
      <c r="B7479" t="s">
        <v>1878</v>
      </c>
      <c r="C7479" t="s">
        <v>56</v>
      </c>
    </row>
    <row r="7480" spans="1:3" x14ac:dyDescent="0.25">
      <c r="A7480">
        <f>ROW()</f>
        <v>7480</v>
      </c>
      <c r="B7480" t="s">
        <v>1879</v>
      </c>
      <c r="C7480" t="s">
        <v>76</v>
      </c>
    </row>
    <row r="7481" spans="1:3" x14ac:dyDescent="0.25">
      <c r="A7481">
        <f>ROW()</f>
        <v>7481</v>
      </c>
      <c r="B7481" t="s">
        <v>1880</v>
      </c>
      <c r="C7481" t="s">
        <v>73</v>
      </c>
    </row>
    <row r="7482" spans="1:3" x14ac:dyDescent="0.25">
      <c r="A7482">
        <f>ROW()</f>
        <v>7482</v>
      </c>
      <c r="B7482" t="s">
        <v>1882</v>
      </c>
      <c r="C7482" t="s">
        <v>109</v>
      </c>
    </row>
    <row r="7483" spans="1:3" x14ac:dyDescent="0.25">
      <c r="A7483">
        <f>ROW()</f>
        <v>7483</v>
      </c>
      <c r="B7483" t="s">
        <v>1893</v>
      </c>
      <c r="C7483" t="s">
        <v>110</v>
      </c>
    </row>
    <row r="7484" spans="1:3" x14ac:dyDescent="0.25">
      <c r="A7484">
        <f>ROW()</f>
        <v>7484</v>
      </c>
      <c r="B7484" t="s">
        <v>1883</v>
      </c>
      <c r="C7484" t="s">
        <v>94</v>
      </c>
    </row>
    <row r="7485" spans="1:3" x14ac:dyDescent="0.25">
      <c r="A7485">
        <f>ROW()</f>
        <v>7485</v>
      </c>
      <c r="B7485" t="s">
        <v>1884</v>
      </c>
      <c r="C7485" t="s">
        <v>84</v>
      </c>
    </row>
    <row r="7486" spans="1:3" x14ac:dyDescent="0.25">
      <c r="A7486">
        <f>ROW()</f>
        <v>7486</v>
      </c>
      <c r="B7486" t="s">
        <v>1885</v>
      </c>
      <c r="C7486" t="s">
        <v>82</v>
      </c>
    </row>
    <row r="7487" spans="1:3" x14ac:dyDescent="0.25">
      <c r="A7487">
        <f>ROW()</f>
        <v>7487</v>
      </c>
      <c r="B7487" t="s">
        <v>1888</v>
      </c>
      <c r="C7487" t="s">
        <v>56</v>
      </c>
    </row>
    <row r="7488" spans="1:3" x14ac:dyDescent="0.25">
      <c r="A7488">
        <f>ROW()</f>
        <v>7488</v>
      </c>
      <c r="B7488" t="s">
        <v>1889</v>
      </c>
      <c r="C7488" t="s">
        <v>55</v>
      </c>
    </row>
    <row r="7489" spans="1:3" x14ac:dyDescent="0.25">
      <c r="A7489">
        <f>ROW()</f>
        <v>7489</v>
      </c>
      <c r="B7489" t="s">
        <v>1890</v>
      </c>
      <c r="C7489" t="s">
        <v>63</v>
      </c>
    </row>
    <row r="7490" spans="1:3" x14ac:dyDescent="0.25">
      <c r="A7490">
        <f>ROW()</f>
        <v>7490</v>
      </c>
      <c r="B7490" t="s">
        <v>1891</v>
      </c>
      <c r="C7490" t="s">
        <v>63</v>
      </c>
    </row>
    <row r="7491" spans="1:3" x14ac:dyDescent="0.25">
      <c r="A7491">
        <f>ROW()</f>
        <v>7491</v>
      </c>
      <c r="B7491" t="s">
        <v>1892</v>
      </c>
      <c r="C7491" t="s">
        <v>63</v>
      </c>
    </row>
    <row r="7492" spans="1:3" x14ac:dyDescent="0.25">
      <c r="A7492">
        <f>ROW()</f>
        <v>7492</v>
      </c>
      <c r="B7492" t="s">
        <v>1897</v>
      </c>
      <c r="C7492" t="s">
        <v>84</v>
      </c>
    </row>
    <row r="7493" spans="1:3" x14ac:dyDescent="0.25">
      <c r="A7493">
        <f>ROW()</f>
        <v>7493</v>
      </c>
      <c r="B7493" t="s">
        <v>1898</v>
      </c>
      <c r="C7493" t="s">
        <v>113</v>
      </c>
    </row>
    <row r="7494" spans="1:3" x14ac:dyDescent="0.25">
      <c r="A7494">
        <f>ROW()</f>
        <v>7494</v>
      </c>
      <c r="B7494" t="s">
        <v>1895</v>
      </c>
      <c r="C7494" t="s">
        <v>184</v>
      </c>
    </row>
    <row r="7495" spans="1:3" x14ac:dyDescent="0.25">
      <c r="A7495">
        <f>ROW()</f>
        <v>7495</v>
      </c>
      <c r="B7495" t="s">
        <v>1806</v>
      </c>
      <c r="C7495" t="s">
        <v>84</v>
      </c>
    </row>
    <row r="7496" spans="1:3" x14ac:dyDescent="0.25">
      <c r="A7496">
        <f>ROW()</f>
        <v>7496</v>
      </c>
      <c r="B7496" t="s">
        <v>2</v>
      </c>
      <c r="C7496" t="s">
        <v>2</v>
      </c>
    </row>
    <row r="7497" spans="1:3" x14ac:dyDescent="0.25">
      <c r="A7497">
        <f>ROW()</f>
        <v>7497</v>
      </c>
      <c r="C7497" t="s">
        <v>2</v>
      </c>
    </row>
    <row r="7498" spans="1:3" x14ac:dyDescent="0.25">
      <c r="A7498">
        <f>ROW()</f>
        <v>7498</v>
      </c>
      <c r="B7498" t="s">
        <v>3678</v>
      </c>
      <c r="C7498" t="s">
        <v>2</v>
      </c>
    </row>
    <row r="7499" spans="1:3" x14ac:dyDescent="0.25">
      <c r="A7499">
        <f>ROW()</f>
        <v>7499</v>
      </c>
      <c r="B7499" t="s">
        <v>52</v>
      </c>
      <c r="C7499" t="s">
        <v>2</v>
      </c>
    </row>
    <row r="7500" spans="1:3" x14ac:dyDescent="0.25">
      <c r="A7500">
        <f>ROW()</f>
        <v>7500</v>
      </c>
      <c r="B7500" t="s">
        <v>1843</v>
      </c>
      <c r="C7500" t="s">
        <v>612</v>
      </c>
    </row>
    <row r="7501" spans="1:3" x14ac:dyDescent="0.25">
      <c r="A7501">
        <f>ROW()</f>
        <v>7501</v>
      </c>
      <c r="B7501" t="s">
        <v>1844</v>
      </c>
      <c r="C7501" t="s">
        <v>55</v>
      </c>
    </row>
    <row r="7502" spans="1:3" x14ac:dyDescent="0.25">
      <c r="A7502">
        <f>ROW()</f>
        <v>7502</v>
      </c>
      <c r="B7502" t="s">
        <v>1845</v>
      </c>
      <c r="C7502" t="s">
        <v>55</v>
      </c>
    </row>
    <row r="7503" spans="1:3" x14ac:dyDescent="0.25">
      <c r="A7503">
        <f>ROW()</f>
        <v>7503</v>
      </c>
      <c r="B7503" t="s">
        <v>1846</v>
      </c>
      <c r="C7503" t="s">
        <v>99</v>
      </c>
    </row>
    <row r="7504" spans="1:3" x14ac:dyDescent="0.25">
      <c r="A7504">
        <f>ROW()</f>
        <v>7504</v>
      </c>
      <c r="B7504" t="s">
        <v>1847</v>
      </c>
      <c r="C7504" t="s">
        <v>613</v>
      </c>
    </row>
    <row r="7505" spans="1:3" x14ac:dyDescent="0.25">
      <c r="A7505">
        <f>ROW()</f>
        <v>7505</v>
      </c>
      <c r="B7505" t="s">
        <v>1850</v>
      </c>
      <c r="C7505" t="s">
        <v>102</v>
      </c>
    </row>
    <row r="7506" spans="1:3" x14ac:dyDescent="0.25">
      <c r="A7506">
        <f>ROW()</f>
        <v>7506</v>
      </c>
      <c r="B7506" t="s">
        <v>1851</v>
      </c>
      <c r="C7506" t="s">
        <v>56</v>
      </c>
    </row>
    <row r="7507" spans="1:3" x14ac:dyDescent="0.25">
      <c r="A7507">
        <f>ROW()</f>
        <v>7507</v>
      </c>
      <c r="B7507" t="s">
        <v>1852</v>
      </c>
      <c r="C7507" t="s">
        <v>56</v>
      </c>
    </row>
    <row r="7508" spans="1:3" x14ac:dyDescent="0.25">
      <c r="A7508">
        <f>ROW()</f>
        <v>7508</v>
      </c>
      <c r="B7508" t="s">
        <v>1853</v>
      </c>
      <c r="C7508" t="s">
        <v>56</v>
      </c>
    </row>
    <row r="7509" spans="1:3" x14ac:dyDescent="0.25">
      <c r="A7509">
        <f>ROW()</f>
        <v>7509</v>
      </c>
      <c r="B7509" t="s">
        <v>1854</v>
      </c>
      <c r="C7509" t="s">
        <v>165</v>
      </c>
    </row>
    <row r="7510" spans="1:3" x14ac:dyDescent="0.25">
      <c r="A7510">
        <f>ROW()</f>
        <v>7510</v>
      </c>
      <c r="B7510" t="s">
        <v>1857</v>
      </c>
      <c r="C7510" t="s">
        <v>65</v>
      </c>
    </row>
    <row r="7511" spans="1:3" x14ac:dyDescent="0.25">
      <c r="A7511">
        <f>ROW()</f>
        <v>7511</v>
      </c>
      <c r="B7511" t="s">
        <v>1858</v>
      </c>
      <c r="C7511" t="s">
        <v>56</v>
      </c>
    </row>
    <row r="7512" spans="1:3" x14ac:dyDescent="0.25">
      <c r="A7512">
        <f>ROW()</f>
        <v>7512</v>
      </c>
      <c r="B7512" t="s">
        <v>1896</v>
      </c>
      <c r="C7512" t="s">
        <v>65</v>
      </c>
    </row>
    <row r="7513" spans="1:3" x14ac:dyDescent="0.25">
      <c r="A7513">
        <f>ROW()</f>
        <v>7513</v>
      </c>
      <c r="B7513" t="s">
        <v>1859</v>
      </c>
      <c r="C7513" t="s">
        <v>63</v>
      </c>
    </row>
    <row r="7514" spans="1:3" x14ac:dyDescent="0.25">
      <c r="A7514">
        <f>ROW()</f>
        <v>7514</v>
      </c>
      <c r="B7514" t="s">
        <v>1860</v>
      </c>
      <c r="C7514" t="s">
        <v>73</v>
      </c>
    </row>
    <row r="7515" spans="1:3" x14ac:dyDescent="0.25">
      <c r="A7515">
        <f>ROW()</f>
        <v>7515</v>
      </c>
      <c r="B7515" t="s">
        <v>1861</v>
      </c>
      <c r="C7515" t="s">
        <v>105</v>
      </c>
    </row>
    <row r="7516" spans="1:3" x14ac:dyDescent="0.25">
      <c r="A7516">
        <f>ROW()</f>
        <v>7516</v>
      </c>
      <c r="B7516" t="s">
        <v>1862</v>
      </c>
      <c r="C7516" t="s">
        <v>56</v>
      </c>
    </row>
    <row r="7517" spans="1:3" x14ac:dyDescent="0.25">
      <c r="A7517">
        <f>ROW()</f>
        <v>7517</v>
      </c>
      <c r="B7517" t="s">
        <v>1863</v>
      </c>
      <c r="C7517" t="s">
        <v>139</v>
      </c>
    </row>
    <row r="7518" spans="1:3" x14ac:dyDescent="0.25">
      <c r="A7518">
        <f>ROW()</f>
        <v>7518</v>
      </c>
      <c r="B7518" t="s">
        <v>1864</v>
      </c>
      <c r="C7518" t="s">
        <v>239</v>
      </c>
    </row>
    <row r="7519" spans="1:3" x14ac:dyDescent="0.25">
      <c r="A7519">
        <f>ROW()</f>
        <v>7519</v>
      </c>
      <c r="B7519" t="s">
        <v>1865</v>
      </c>
      <c r="C7519" t="s">
        <v>105</v>
      </c>
    </row>
    <row r="7520" spans="1:3" x14ac:dyDescent="0.25">
      <c r="A7520">
        <f>ROW()</f>
        <v>7520</v>
      </c>
      <c r="B7520" t="s">
        <v>1866</v>
      </c>
      <c r="C7520" t="s">
        <v>139</v>
      </c>
    </row>
    <row r="7521" spans="1:3" x14ac:dyDescent="0.25">
      <c r="A7521">
        <f>ROW()</f>
        <v>7521</v>
      </c>
      <c r="B7521" t="s">
        <v>1867</v>
      </c>
      <c r="C7521" t="s">
        <v>63</v>
      </c>
    </row>
    <row r="7522" spans="1:3" x14ac:dyDescent="0.25">
      <c r="A7522">
        <f>ROW()</f>
        <v>7522</v>
      </c>
      <c r="B7522" t="s">
        <v>1868</v>
      </c>
      <c r="C7522" t="s">
        <v>71</v>
      </c>
    </row>
    <row r="7523" spans="1:3" x14ac:dyDescent="0.25">
      <c r="A7523">
        <f>ROW()</f>
        <v>7523</v>
      </c>
      <c r="B7523" t="s">
        <v>1869</v>
      </c>
      <c r="C7523" t="s">
        <v>71</v>
      </c>
    </row>
    <row r="7524" spans="1:3" x14ac:dyDescent="0.25">
      <c r="A7524">
        <f>ROW()</f>
        <v>7524</v>
      </c>
      <c r="B7524" t="s">
        <v>1870</v>
      </c>
      <c r="C7524" t="s">
        <v>71</v>
      </c>
    </row>
    <row r="7525" spans="1:3" x14ac:dyDescent="0.25">
      <c r="A7525">
        <f>ROW()</f>
        <v>7525</v>
      </c>
      <c r="B7525" t="s">
        <v>1871</v>
      </c>
      <c r="C7525" t="s">
        <v>56</v>
      </c>
    </row>
    <row r="7526" spans="1:3" x14ac:dyDescent="0.25">
      <c r="A7526">
        <f>ROW()</f>
        <v>7526</v>
      </c>
      <c r="B7526" t="s">
        <v>1905</v>
      </c>
      <c r="C7526" t="s">
        <v>56</v>
      </c>
    </row>
    <row r="7527" spans="1:3" x14ac:dyDescent="0.25">
      <c r="A7527">
        <f>ROW()</f>
        <v>7527</v>
      </c>
      <c r="B7527" t="s">
        <v>1872</v>
      </c>
      <c r="C7527" t="s">
        <v>72</v>
      </c>
    </row>
    <row r="7528" spans="1:3" x14ac:dyDescent="0.25">
      <c r="A7528">
        <f>ROW()</f>
        <v>7528</v>
      </c>
      <c r="B7528" t="s">
        <v>1906</v>
      </c>
      <c r="C7528" t="s">
        <v>318</v>
      </c>
    </row>
    <row r="7529" spans="1:3" x14ac:dyDescent="0.25">
      <c r="A7529">
        <f>ROW()</f>
        <v>7529</v>
      </c>
      <c r="B7529" t="s">
        <v>1873</v>
      </c>
      <c r="C7529" t="s">
        <v>56</v>
      </c>
    </row>
    <row r="7530" spans="1:3" x14ac:dyDescent="0.25">
      <c r="A7530">
        <f>ROW()</f>
        <v>7530</v>
      </c>
      <c r="B7530" t="s">
        <v>1907</v>
      </c>
      <c r="C7530" t="s">
        <v>63</v>
      </c>
    </row>
    <row r="7531" spans="1:3" x14ac:dyDescent="0.25">
      <c r="A7531">
        <f>ROW()</f>
        <v>7531</v>
      </c>
      <c r="B7531" t="s">
        <v>1874</v>
      </c>
      <c r="C7531" t="s">
        <v>73</v>
      </c>
    </row>
    <row r="7532" spans="1:3" x14ac:dyDescent="0.25">
      <c r="A7532">
        <f>ROW()</f>
        <v>7532</v>
      </c>
      <c r="B7532" t="s">
        <v>1875</v>
      </c>
      <c r="C7532" t="s">
        <v>135</v>
      </c>
    </row>
    <row r="7533" spans="1:3" x14ac:dyDescent="0.25">
      <c r="A7533">
        <f>ROW()</f>
        <v>7533</v>
      </c>
      <c r="B7533" t="s">
        <v>1876</v>
      </c>
      <c r="C7533" t="s">
        <v>107</v>
      </c>
    </row>
    <row r="7534" spans="1:3" x14ac:dyDescent="0.25">
      <c r="A7534">
        <f>ROW()</f>
        <v>7534</v>
      </c>
      <c r="B7534" t="s">
        <v>1909</v>
      </c>
      <c r="C7534" t="s">
        <v>135</v>
      </c>
    </row>
    <row r="7535" spans="1:3" x14ac:dyDescent="0.25">
      <c r="A7535">
        <f>ROW()</f>
        <v>7535</v>
      </c>
      <c r="B7535" t="s">
        <v>1910</v>
      </c>
      <c r="C7535" t="s">
        <v>107</v>
      </c>
    </row>
    <row r="7536" spans="1:3" x14ac:dyDescent="0.25">
      <c r="A7536">
        <f>ROW()</f>
        <v>7536</v>
      </c>
      <c r="B7536" t="s">
        <v>1877</v>
      </c>
      <c r="C7536" t="s">
        <v>108</v>
      </c>
    </row>
    <row r="7537" spans="1:3" x14ac:dyDescent="0.25">
      <c r="A7537">
        <f>ROW()</f>
        <v>7537</v>
      </c>
      <c r="B7537" t="s">
        <v>1911</v>
      </c>
      <c r="C7537" t="s">
        <v>108</v>
      </c>
    </row>
    <row r="7538" spans="1:3" x14ac:dyDescent="0.25">
      <c r="A7538">
        <f>ROW()</f>
        <v>7538</v>
      </c>
      <c r="B7538" t="s">
        <v>1878</v>
      </c>
      <c r="C7538" t="s">
        <v>56</v>
      </c>
    </row>
    <row r="7539" spans="1:3" x14ac:dyDescent="0.25">
      <c r="A7539">
        <f>ROW()</f>
        <v>7539</v>
      </c>
      <c r="B7539" t="s">
        <v>1923</v>
      </c>
      <c r="C7539" t="s">
        <v>55</v>
      </c>
    </row>
    <row r="7540" spans="1:3" x14ac:dyDescent="0.25">
      <c r="A7540">
        <f>ROW()</f>
        <v>7540</v>
      </c>
      <c r="B7540" t="s">
        <v>1879</v>
      </c>
      <c r="C7540" t="s">
        <v>76</v>
      </c>
    </row>
    <row r="7541" spans="1:3" x14ac:dyDescent="0.25">
      <c r="A7541">
        <f>ROW()</f>
        <v>7541</v>
      </c>
      <c r="B7541" t="s">
        <v>1912</v>
      </c>
      <c r="C7541" t="s">
        <v>77</v>
      </c>
    </row>
    <row r="7542" spans="1:3" x14ac:dyDescent="0.25">
      <c r="A7542">
        <f>ROW()</f>
        <v>7542</v>
      </c>
      <c r="B7542" t="s">
        <v>1880</v>
      </c>
      <c r="C7542" t="s">
        <v>73</v>
      </c>
    </row>
    <row r="7543" spans="1:3" x14ac:dyDescent="0.25">
      <c r="A7543">
        <f>ROW()</f>
        <v>7543</v>
      </c>
      <c r="B7543" t="s">
        <v>1882</v>
      </c>
      <c r="C7543" t="s">
        <v>109</v>
      </c>
    </row>
    <row r="7544" spans="1:3" x14ac:dyDescent="0.25">
      <c r="A7544">
        <f>ROW()</f>
        <v>7544</v>
      </c>
      <c r="B7544" t="s">
        <v>1913</v>
      </c>
      <c r="C7544" t="s">
        <v>109</v>
      </c>
    </row>
    <row r="7545" spans="1:3" x14ac:dyDescent="0.25">
      <c r="A7545">
        <f>ROW()</f>
        <v>7545</v>
      </c>
      <c r="B7545" t="s">
        <v>1893</v>
      </c>
      <c r="C7545" t="s">
        <v>110</v>
      </c>
    </row>
    <row r="7546" spans="1:3" x14ac:dyDescent="0.25">
      <c r="A7546">
        <f>ROW()</f>
        <v>7546</v>
      </c>
      <c r="B7546" t="s">
        <v>1914</v>
      </c>
      <c r="C7546" t="s">
        <v>614</v>
      </c>
    </row>
    <row r="7547" spans="1:3" x14ac:dyDescent="0.25">
      <c r="A7547">
        <f>ROW()</f>
        <v>7547</v>
      </c>
      <c r="B7547" t="s">
        <v>1883</v>
      </c>
      <c r="C7547" t="s">
        <v>94</v>
      </c>
    </row>
    <row r="7548" spans="1:3" x14ac:dyDescent="0.25">
      <c r="A7548">
        <f>ROW()</f>
        <v>7548</v>
      </c>
      <c r="B7548" t="s">
        <v>1915</v>
      </c>
      <c r="C7548" t="s">
        <v>111</v>
      </c>
    </row>
    <row r="7549" spans="1:3" x14ac:dyDescent="0.25">
      <c r="A7549">
        <f>ROW()</f>
        <v>7549</v>
      </c>
      <c r="B7549" t="s">
        <v>1884</v>
      </c>
      <c r="C7549" t="s">
        <v>84</v>
      </c>
    </row>
    <row r="7550" spans="1:3" x14ac:dyDescent="0.25">
      <c r="A7550">
        <f>ROW()</f>
        <v>7550</v>
      </c>
      <c r="B7550" t="s">
        <v>1885</v>
      </c>
      <c r="C7550" t="s">
        <v>82</v>
      </c>
    </row>
    <row r="7551" spans="1:3" x14ac:dyDescent="0.25">
      <c r="A7551">
        <f>ROW()</f>
        <v>7551</v>
      </c>
      <c r="B7551" t="s">
        <v>1888</v>
      </c>
      <c r="C7551" t="s">
        <v>56</v>
      </c>
    </row>
    <row r="7552" spans="1:3" x14ac:dyDescent="0.25">
      <c r="A7552">
        <f>ROW()</f>
        <v>7552</v>
      </c>
      <c r="B7552" t="s">
        <v>1889</v>
      </c>
      <c r="C7552" t="s">
        <v>55</v>
      </c>
    </row>
    <row r="7553" spans="1:3" x14ac:dyDescent="0.25">
      <c r="A7553">
        <f>ROW()</f>
        <v>7553</v>
      </c>
      <c r="B7553" t="s">
        <v>1890</v>
      </c>
      <c r="C7553" t="s">
        <v>63</v>
      </c>
    </row>
    <row r="7554" spans="1:3" x14ac:dyDescent="0.25">
      <c r="A7554">
        <f>ROW()</f>
        <v>7554</v>
      </c>
      <c r="B7554" t="s">
        <v>1891</v>
      </c>
      <c r="C7554" t="s">
        <v>63</v>
      </c>
    </row>
    <row r="7555" spans="1:3" x14ac:dyDescent="0.25">
      <c r="A7555">
        <f>ROW()</f>
        <v>7555</v>
      </c>
      <c r="B7555" t="s">
        <v>1892</v>
      </c>
      <c r="C7555" t="s">
        <v>132</v>
      </c>
    </row>
    <row r="7556" spans="1:3" x14ac:dyDescent="0.25">
      <c r="A7556">
        <f>ROW()</f>
        <v>7556</v>
      </c>
      <c r="B7556" t="s">
        <v>1897</v>
      </c>
      <c r="C7556" t="s">
        <v>84</v>
      </c>
    </row>
    <row r="7557" spans="1:3" x14ac:dyDescent="0.25">
      <c r="A7557">
        <f>ROW()</f>
        <v>7557</v>
      </c>
      <c r="B7557" t="s">
        <v>1924</v>
      </c>
      <c r="C7557" t="s">
        <v>93</v>
      </c>
    </row>
    <row r="7558" spans="1:3" x14ac:dyDescent="0.25">
      <c r="A7558">
        <f>ROW()</f>
        <v>7558</v>
      </c>
      <c r="B7558" t="s">
        <v>1898</v>
      </c>
      <c r="C7558" t="s">
        <v>113</v>
      </c>
    </row>
    <row r="7559" spans="1:3" x14ac:dyDescent="0.25">
      <c r="A7559">
        <f>ROW()</f>
        <v>7559</v>
      </c>
      <c r="B7559" t="s">
        <v>1926</v>
      </c>
      <c r="C7559" t="s">
        <v>113</v>
      </c>
    </row>
    <row r="7560" spans="1:3" x14ac:dyDescent="0.25">
      <c r="A7560">
        <f>ROW()</f>
        <v>7560</v>
      </c>
      <c r="B7560" t="s">
        <v>1895</v>
      </c>
      <c r="C7560" t="s">
        <v>184</v>
      </c>
    </row>
    <row r="7561" spans="1:3" x14ac:dyDescent="0.25">
      <c r="A7561">
        <f>ROW()</f>
        <v>7561</v>
      </c>
      <c r="B7561" t="s">
        <v>1901</v>
      </c>
      <c r="C7561" t="s">
        <v>56</v>
      </c>
    </row>
    <row r="7562" spans="1:3" x14ac:dyDescent="0.25">
      <c r="A7562">
        <f>ROW()</f>
        <v>7562</v>
      </c>
      <c r="B7562" t="s">
        <v>1806</v>
      </c>
      <c r="C7562" t="s">
        <v>84</v>
      </c>
    </row>
    <row r="7563" spans="1:3" x14ac:dyDescent="0.25">
      <c r="A7563">
        <f>ROW()</f>
        <v>7563</v>
      </c>
      <c r="B7563" t="s">
        <v>2</v>
      </c>
      <c r="C7563" t="s">
        <v>2</v>
      </c>
    </row>
    <row r="7564" spans="1:3" x14ac:dyDescent="0.25">
      <c r="A7564">
        <f>ROW()</f>
        <v>7564</v>
      </c>
      <c r="B7564" t="s">
        <v>2</v>
      </c>
      <c r="C7564" t="s">
        <v>2</v>
      </c>
    </row>
    <row r="7565" spans="1:3" x14ac:dyDescent="0.25">
      <c r="A7565">
        <f>ROW()</f>
        <v>7565</v>
      </c>
      <c r="B7565" t="s">
        <v>615</v>
      </c>
      <c r="C7565" t="s">
        <v>2</v>
      </c>
    </row>
    <row r="7566" spans="1:3" x14ac:dyDescent="0.25">
      <c r="A7566">
        <f>ROW()</f>
        <v>7566</v>
      </c>
      <c r="B7566" t="s">
        <v>2</v>
      </c>
      <c r="C7566" t="s">
        <v>2</v>
      </c>
    </row>
    <row r="7567" spans="1:3" x14ac:dyDescent="0.25">
      <c r="A7567">
        <f>ROW()</f>
        <v>7567</v>
      </c>
      <c r="B7567" t="s">
        <v>3679</v>
      </c>
      <c r="C7567" t="s">
        <v>2</v>
      </c>
    </row>
    <row r="7568" spans="1:3" x14ac:dyDescent="0.25">
      <c r="A7568">
        <f>ROW()</f>
        <v>7568</v>
      </c>
      <c r="B7568" t="s">
        <v>52</v>
      </c>
      <c r="C7568" t="s">
        <v>2</v>
      </c>
    </row>
    <row r="7569" spans="1:3" x14ac:dyDescent="0.25">
      <c r="A7569">
        <f>ROW()</f>
        <v>7569</v>
      </c>
      <c r="B7569" t="s">
        <v>1843</v>
      </c>
      <c r="C7569" t="s">
        <v>616</v>
      </c>
    </row>
    <row r="7570" spans="1:3" x14ac:dyDescent="0.25">
      <c r="A7570">
        <f>ROW()</f>
        <v>7570</v>
      </c>
      <c r="B7570" t="s">
        <v>1844</v>
      </c>
      <c r="C7570" t="s">
        <v>55</v>
      </c>
    </row>
    <row r="7571" spans="1:3" x14ac:dyDescent="0.25">
      <c r="A7571">
        <f>ROW()</f>
        <v>7571</v>
      </c>
      <c r="B7571" t="s">
        <v>1845</v>
      </c>
      <c r="C7571" t="s">
        <v>121</v>
      </c>
    </row>
    <row r="7572" spans="1:3" x14ac:dyDescent="0.25">
      <c r="A7572">
        <f>ROW()</f>
        <v>7572</v>
      </c>
      <c r="B7572" t="s">
        <v>1846</v>
      </c>
      <c r="C7572" t="s">
        <v>617</v>
      </c>
    </row>
    <row r="7573" spans="1:3" x14ac:dyDescent="0.25">
      <c r="A7573">
        <f>ROW()</f>
        <v>7573</v>
      </c>
      <c r="B7573" t="s">
        <v>1847</v>
      </c>
      <c r="C7573" t="s">
        <v>618</v>
      </c>
    </row>
    <row r="7574" spans="1:3" x14ac:dyDescent="0.25">
      <c r="A7574">
        <f>ROW()</f>
        <v>7574</v>
      </c>
      <c r="B7574" t="s">
        <v>1850</v>
      </c>
      <c r="C7574" t="s">
        <v>102</v>
      </c>
    </row>
    <row r="7575" spans="1:3" x14ac:dyDescent="0.25">
      <c r="A7575">
        <f>ROW()</f>
        <v>7575</v>
      </c>
      <c r="B7575" t="s">
        <v>1851</v>
      </c>
      <c r="C7575" t="s">
        <v>56</v>
      </c>
    </row>
    <row r="7576" spans="1:3" x14ac:dyDescent="0.25">
      <c r="A7576">
        <f>ROW()</f>
        <v>7576</v>
      </c>
      <c r="B7576" t="s">
        <v>1852</v>
      </c>
      <c r="C7576" t="s">
        <v>56</v>
      </c>
    </row>
    <row r="7577" spans="1:3" x14ac:dyDescent="0.25">
      <c r="A7577">
        <f>ROW()</f>
        <v>7577</v>
      </c>
      <c r="B7577" t="s">
        <v>1853</v>
      </c>
      <c r="C7577" t="s">
        <v>56</v>
      </c>
    </row>
    <row r="7578" spans="1:3" x14ac:dyDescent="0.25">
      <c r="A7578">
        <f>ROW()</f>
        <v>7578</v>
      </c>
      <c r="B7578" t="s">
        <v>1854</v>
      </c>
      <c r="C7578" t="s">
        <v>313</v>
      </c>
    </row>
    <row r="7579" spans="1:3" x14ac:dyDescent="0.25">
      <c r="A7579">
        <f>ROW()</f>
        <v>7579</v>
      </c>
      <c r="B7579" t="s">
        <v>1855</v>
      </c>
      <c r="C7579" t="s">
        <v>65</v>
      </c>
    </row>
    <row r="7580" spans="1:3" x14ac:dyDescent="0.25">
      <c r="A7580">
        <f>ROW()</f>
        <v>7580</v>
      </c>
      <c r="B7580" t="s">
        <v>1856</v>
      </c>
      <c r="C7580" t="s">
        <v>64</v>
      </c>
    </row>
    <row r="7581" spans="1:3" x14ac:dyDescent="0.25">
      <c r="A7581">
        <f>ROW()</f>
        <v>7581</v>
      </c>
      <c r="B7581" t="s">
        <v>1857</v>
      </c>
      <c r="C7581" t="s">
        <v>65</v>
      </c>
    </row>
    <row r="7582" spans="1:3" x14ac:dyDescent="0.25">
      <c r="A7582">
        <f>ROW()</f>
        <v>7582</v>
      </c>
      <c r="B7582" t="s">
        <v>1858</v>
      </c>
      <c r="C7582" t="s">
        <v>56</v>
      </c>
    </row>
    <row r="7583" spans="1:3" x14ac:dyDescent="0.25">
      <c r="A7583">
        <f>ROW()</f>
        <v>7583</v>
      </c>
      <c r="B7583" t="s">
        <v>1859</v>
      </c>
      <c r="C7583" t="s">
        <v>56</v>
      </c>
    </row>
    <row r="7584" spans="1:3" x14ac:dyDescent="0.25">
      <c r="A7584">
        <f>ROW()</f>
        <v>7584</v>
      </c>
      <c r="B7584" t="s">
        <v>1860</v>
      </c>
      <c r="C7584" t="s">
        <v>73</v>
      </c>
    </row>
    <row r="7585" spans="1:3" x14ac:dyDescent="0.25">
      <c r="A7585">
        <f>ROW()</f>
        <v>7585</v>
      </c>
      <c r="B7585" t="s">
        <v>1861</v>
      </c>
      <c r="C7585" t="s">
        <v>108</v>
      </c>
    </row>
    <row r="7586" spans="1:3" x14ac:dyDescent="0.25">
      <c r="A7586">
        <f>ROW()</f>
        <v>7586</v>
      </c>
      <c r="B7586" t="s">
        <v>1862</v>
      </c>
      <c r="C7586" t="s">
        <v>56</v>
      </c>
    </row>
    <row r="7587" spans="1:3" x14ac:dyDescent="0.25">
      <c r="A7587">
        <f>ROW()</f>
        <v>7587</v>
      </c>
      <c r="B7587" t="s">
        <v>1863</v>
      </c>
      <c r="C7587" t="s">
        <v>132</v>
      </c>
    </row>
    <row r="7588" spans="1:3" x14ac:dyDescent="0.25">
      <c r="A7588">
        <f>ROW()</f>
        <v>7588</v>
      </c>
      <c r="B7588" t="s">
        <v>1864</v>
      </c>
      <c r="C7588" t="s">
        <v>619</v>
      </c>
    </row>
    <row r="7589" spans="1:3" x14ac:dyDescent="0.25">
      <c r="A7589">
        <f>ROW()</f>
        <v>7589</v>
      </c>
      <c r="B7589" t="s">
        <v>1865</v>
      </c>
      <c r="C7589" t="s">
        <v>121</v>
      </c>
    </row>
    <row r="7590" spans="1:3" x14ac:dyDescent="0.25">
      <c r="A7590">
        <f>ROW()</f>
        <v>7590</v>
      </c>
      <c r="B7590" t="s">
        <v>1866</v>
      </c>
      <c r="C7590" t="s">
        <v>139</v>
      </c>
    </row>
    <row r="7591" spans="1:3" x14ac:dyDescent="0.25">
      <c r="A7591">
        <f>ROW()</f>
        <v>7591</v>
      </c>
      <c r="B7591" t="s">
        <v>1867</v>
      </c>
      <c r="C7591" t="s">
        <v>63</v>
      </c>
    </row>
    <row r="7592" spans="1:3" x14ac:dyDescent="0.25">
      <c r="A7592">
        <f>ROW()</f>
        <v>7592</v>
      </c>
      <c r="B7592" t="s">
        <v>1868</v>
      </c>
      <c r="C7592" t="s">
        <v>71</v>
      </c>
    </row>
    <row r="7593" spans="1:3" x14ac:dyDescent="0.25">
      <c r="A7593">
        <f>ROW()</f>
        <v>7593</v>
      </c>
      <c r="B7593" t="s">
        <v>1869</v>
      </c>
      <c r="C7593" t="s">
        <v>71</v>
      </c>
    </row>
    <row r="7594" spans="1:3" x14ac:dyDescent="0.25">
      <c r="A7594">
        <f>ROW()</f>
        <v>7594</v>
      </c>
      <c r="B7594" t="s">
        <v>1870</v>
      </c>
      <c r="C7594" t="s">
        <v>71</v>
      </c>
    </row>
    <row r="7595" spans="1:3" x14ac:dyDescent="0.25">
      <c r="A7595">
        <f>ROW()</f>
        <v>7595</v>
      </c>
      <c r="B7595" t="s">
        <v>1871</v>
      </c>
      <c r="C7595" t="s">
        <v>56</v>
      </c>
    </row>
    <row r="7596" spans="1:3" x14ac:dyDescent="0.25">
      <c r="A7596">
        <f>ROW()</f>
        <v>7596</v>
      </c>
      <c r="B7596" t="s">
        <v>1905</v>
      </c>
      <c r="C7596" t="s">
        <v>56</v>
      </c>
    </row>
    <row r="7597" spans="1:3" x14ac:dyDescent="0.25">
      <c r="A7597">
        <f>ROW()</f>
        <v>7597</v>
      </c>
      <c r="B7597" t="s">
        <v>1872</v>
      </c>
      <c r="C7597" t="s">
        <v>72</v>
      </c>
    </row>
    <row r="7598" spans="1:3" x14ac:dyDescent="0.25">
      <c r="A7598">
        <f>ROW()</f>
        <v>7598</v>
      </c>
      <c r="B7598" t="s">
        <v>1906</v>
      </c>
      <c r="C7598" t="s">
        <v>318</v>
      </c>
    </row>
    <row r="7599" spans="1:3" x14ac:dyDescent="0.25">
      <c r="A7599">
        <f>ROW()</f>
        <v>7599</v>
      </c>
      <c r="B7599" t="s">
        <v>1873</v>
      </c>
      <c r="C7599" t="s">
        <v>56</v>
      </c>
    </row>
    <row r="7600" spans="1:3" x14ac:dyDescent="0.25">
      <c r="A7600">
        <f>ROW()</f>
        <v>7600</v>
      </c>
      <c r="B7600" t="s">
        <v>1907</v>
      </c>
      <c r="C7600" t="s">
        <v>55</v>
      </c>
    </row>
    <row r="7601" spans="1:3" x14ac:dyDescent="0.25">
      <c r="A7601">
        <f>ROW()</f>
        <v>7601</v>
      </c>
      <c r="B7601" t="s">
        <v>1874</v>
      </c>
      <c r="C7601" t="s">
        <v>73</v>
      </c>
    </row>
    <row r="7602" spans="1:3" x14ac:dyDescent="0.25">
      <c r="A7602">
        <f>ROW()</f>
        <v>7602</v>
      </c>
      <c r="B7602" t="s">
        <v>1875</v>
      </c>
      <c r="C7602" t="s">
        <v>93</v>
      </c>
    </row>
    <row r="7603" spans="1:3" x14ac:dyDescent="0.25">
      <c r="A7603">
        <f>ROW()</f>
        <v>7603</v>
      </c>
      <c r="B7603" t="s">
        <v>1876</v>
      </c>
      <c r="C7603" t="s">
        <v>108</v>
      </c>
    </row>
    <row r="7604" spans="1:3" x14ac:dyDescent="0.25">
      <c r="A7604">
        <f>ROW()</f>
        <v>7604</v>
      </c>
      <c r="B7604" t="s">
        <v>1909</v>
      </c>
      <c r="C7604" t="s">
        <v>93</v>
      </c>
    </row>
    <row r="7605" spans="1:3" x14ac:dyDescent="0.25">
      <c r="A7605">
        <f>ROW()</f>
        <v>7605</v>
      </c>
      <c r="B7605" t="s">
        <v>1910</v>
      </c>
      <c r="C7605" t="s">
        <v>108</v>
      </c>
    </row>
    <row r="7606" spans="1:3" x14ac:dyDescent="0.25">
      <c r="A7606">
        <f>ROW()</f>
        <v>7606</v>
      </c>
      <c r="B7606" t="s">
        <v>1877</v>
      </c>
      <c r="C7606" t="s">
        <v>146</v>
      </c>
    </row>
    <row r="7607" spans="1:3" x14ac:dyDescent="0.25">
      <c r="A7607">
        <f>ROW()</f>
        <v>7607</v>
      </c>
      <c r="B7607" t="s">
        <v>1911</v>
      </c>
      <c r="C7607" t="s">
        <v>146</v>
      </c>
    </row>
    <row r="7608" spans="1:3" x14ac:dyDescent="0.25">
      <c r="A7608">
        <f>ROW()</f>
        <v>7608</v>
      </c>
      <c r="B7608" t="s">
        <v>1878</v>
      </c>
      <c r="C7608" t="s">
        <v>56</v>
      </c>
    </row>
    <row r="7609" spans="1:3" x14ac:dyDescent="0.25">
      <c r="A7609">
        <f>ROW()</f>
        <v>7609</v>
      </c>
      <c r="B7609" t="s">
        <v>1923</v>
      </c>
      <c r="C7609" t="s">
        <v>55</v>
      </c>
    </row>
    <row r="7610" spans="1:3" x14ac:dyDescent="0.25">
      <c r="A7610">
        <f>ROW()</f>
        <v>7610</v>
      </c>
      <c r="B7610" t="s">
        <v>1879</v>
      </c>
      <c r="C7610" t="s">
        <v>138</v>
      </c>
    </row>
    <row r="7611" spans="1:3" x14ac:dyDescent="0.25">
      <c r="A7611">
        <f>ROW()</f>
        <v>7611</v>
      </c>
      <c r="B7611" t="s">
        <v>1912</v>
      </c>
      <c r="C7611" t="s">
        <v>74</v>
      </c>
    </row>
    <row r="7612" spans="1:3" x14ac:dyDescent="0.25">
      <c r="A7612">
        <f>ROW()</f>
        <v>7612</v>
      </c>
      <c r="B7612" t="s">
        <v>1880</v>
      </c>
      <c r="C7612" t="s">
        <v>133</v>
      </c>
    </row>
    <row r="7613" spans="1:3" x14ac:dyDescent="0.25">
      <c r="A7613">
        <f>ROW()</f>
        <v>7613</v>
      </c>
      <c r="B7613" t="s">
        <v>1881</v>
      </c>
      <c r="C7613" t="s">
        <v>56</v>
      </c>
    </row>
    <row r="7614" spans="1:3" x14ac:dyDescent="0.25">
      <c r="A7614">
        <f>ROW()</f>
        <v>7614</v>
      </c>
      <c r="B7614" t="s">
        <v>1882</v>
      </c>
      <c r="C7614" t="s">
        <v>319</v>
      </c>
    </row>
    <row r="7615" spans="1:3" x14ac:dyDescent="0.25">
      <c r="A7615">
        <f>ROW()</f>
        <v>7615</v>
      </c>
      <c r="B7615" t="s">
        <v>1913</v>
      </c>
      <c r="C7615" t="s">
        <v>319</v>
      </c>
    </row>
    <row r="7616" spans="1:3" x14ac:dyDescent="0.25">
      <c r="A7616">
        <f>ROW()</f>
        <v>7616</v>
      </c>
      <c r="B7616" t="s">
        <v>1893</v>
      </c>
      <c r="C7616" t="s">
        <v>146</v>
      </c>
    </row>
    <row r="7617" spans="1:3" x14ac:dyDescent="0.25">
      <c r="A7617">
        <f>ROW()</f>
        <v>7617</v>
      </c>
      <c r="B7617" t="s">
        <v>1914</v>
      </c>
      <c r="C7617" t="s">
        <v>620</v>
      </c>
    </row>
    <row r="7618" spans="1:3" x14ac:dyDescent="0.25">
      <c r="A7618">
        <f>ROW()</f>
        <v>7618</v>
      </c>
      <c r="B7618" t="s">
        <v>1926</v>
      </c>
      <c r="C7618" t="s">
        <v>260</v>
      </c>
    </row>
    <row r="7619" spans="1:3" x14ac:dyDescent="0.25">
      <c r="A7619">
        <f>ROW()</f>
        <v>7619</v>
      </c>
      <c r="B7619" t="s">
        <v>1915</v>
      </c>
      <c r="C7619" t="s">
        <v>94</v>
      </c>
    </row>
    <row r="7620" spans="1:3" x14ac:dyDescent="0.25">
      <c r="A7620">
        <f>ROW()</f>
        <v>7620</v>
      </c>
      <c r="B7620" t="s">
        <v>1924</v>
      </c>
      <c r="C7620" t="s">
        <v>55</v>
      </c>
    </row>
    <row r="7621" spans="1:3" x14ac:dyDescent="0.25">
      <c r="A7621">
        <f>ROW()</f>
        <v>7621</v>
      </c>
      <c r="B7621" t="s">
        <v>1884</v>
      </c>
      <c r="C7621" t="s">
        <v>80</v>
      </c>
    </row>
    <row r="7622" spans="1:3" x14ac:dyDescent="0.25">
      <c r="A7622">
        <f>ROW()</f>
        <v>7622</v>
      </c>
      <c r="B7622" t="s">
        <v>1885</v>
      </c>
      <c r="C7622" t="s">
        <v>75</v>
      </c>
    </row>
    <row r="7623" spans="1:3" x14ac:dyDescent="0.25">
      <c r="A7623">
        <f>ROW()</f>
        <v>7623</v>
      </c>
      <c r="B7623" t="s">
        <v>1888</v>
      </c>
      <c r="C7623" t="s">
        <v>67</v>
      </c>
    </row>
    <row r="7624" spans="1:3" x14ac:dyDescent="0.25">
      <c r="A7624">
        <f>ROW()</f>
        <v>7624</v>
      </c>
      <c r="B7624" t="s">
        <v>1889</v>
      </c>
      <c r="C7624" t="s">
        <v>105</v>
      </c>
    </row>
    <row r="7625" spans="1:3" x14ac:dyDescent="0.25">
      <c r="A7625">
        <f>ROW()</f>
        <v>7625</v>
      </c>
      <c r="B7625" t="s">
        <v>1890</v>
      </c>
      <c r="C7625" t="s">
        <v>67</v>
      </c>
    </row>
    <row r="7626" spans="1:3" x14ac:dyDescent="0.25">
      <c r="A7626">
        <f>ROW()</f>
        <v>7626</v>
      </c>
      <c r="B7626" t="s">
        <v>1891</v>
      </c>
      <c r="C7626" t="s">
        <v>132</v>
      </c>
    </row>
    <row r="7627" spans="1:3" x14ac:dyDescent="0.25">
      <c r="A7627">
        <f>ROW()</f>
        <v>7627</v>
      </c>
      <c r="B7627" t="s">
        <v>1892</v>
      </c>
      <c r="C7627" t="s">
        <v>67</v>
      </c>
    </row>
    <row r="7628" spans="1:3" x14ac:dyDescent="0.25">
      <c r="A7628">
        <f>ROW()</f>
        <v>7628</v>
      </c>
      <c r="B7628" t="s">
        <v>1806</v>
      </c>
      <c r="C7628" t="s">
        <v>84</v>
      </c>
    </row>
    <row r="7629" spans="1:3" x14ac:dyDescent="0.25">
      <c r="A7629">
        <f>ROW()</f>
        <v>7629</v>
      </c>
      <c r="B7629" t="s">
        <v>2</v>
      </c>
      <c r="C7629" t="s">
        <v>2</v>
      </c>
    </row>
    <row r="7630" spans="1:3" x14ac:dyDescent="0.25">
      <c r="A7630">
        <f>ROW()</f>
        <v>7630</v>
      </c>
      <c r="B7630" t="s">
        <v>2</v>
      </c>
      <c r="C7630" t="s">
        <v>2</v>
      </c>
    </row>
    <row r="7631" spans="1:3" x14ac:dyDescent="0.25">
      <c r="A7631">
        <f>ROW()</f>
        <v>7631</v>
      </c>
      <c r="B7631" t="s">
        <v>3680</v>
      </c>
      <c r="C7631" t="s">
        <v>2</v>
      </c>
    </row>
    <row r="7632" spans="1:3" x14ac:dyDescent="0.25">
      <c r="A7632">
        <f>ROW()</f>
        <v>7632</v>
      </c>
      <c r="B7632" t="s">
        <v>52</v>
      </c>
      <c r="C7632" t="s">
        <v>2</v>
      </c>
    </row>
    <row r="7633" spans="1:3" x14ac:dyDescent="0.25">
      <c r="A7633">
        <f>ROW()</f>
        <v>7633</v>
      </c>
      <c r="B7633" t="s">
        <v>1843</v>
      </c>
      <c r="C7633" t="s">
        <v>3554</v>
      </c>
    </row>
    <row r="7634" spans="1:3" x14ac:dyDescent="0.25">
      <c r="A7634">
        <f>ROW()</f>
        <v>7634</v>
      </c>
      <c r="B7634" t="s">
        <v>1844</v>
      </c>
      <c r="C7634" t="s">
        <v>55</v>
      </c>
    </row>
    <row r="7635" spans="1:3" x14ac:dyDescent="0.25">
      <c r="A7635">
        <f>ROW()</f>
        <v>7635</v>
      </c>
      <c r="B7635" t="s">
        <v>1845</v>
      </c>
      <c r="C7635" t="s">
        <v>121</v>
      </c>
    </row>
    <row r="7636" spans="1:3" x14ac:dyDescent="0.25">
      <c r="A7636">
        <f>ROW()</f>
        <v>7636</v>
      </c>
      <c r="B7636" t="s">
        <v>1846</v>
      </c>
      <c r="C7636" t="s">
        <v>617</v>
      </c>
    </row>
    <row r="7637" spans="1:3" x14ac:dyDescent="0.25">
      <c r="A7637">
        <f>ROW()</f>
        <v>7637</v>
      </c>
      <c r="B7637" t="s">
        <v>1847</v>
      </c>
      <c r="C7637" t="s">
        <v>3555</v>
      </c>
    </row>
    <row r="7638" spans="1:3" x14ac:dyDescent="0.25">
      <c r="A7638">
        <f>ROW()</f>
        <v>7638</v>
      </c>
      <c r="B7638" t="s">
        <v>1850</v>
      </c>
      <c r="C7638" t="s">
        <v>102</v>
      </c>
    </row>
    <row r="7639" spans="1:3" x14ac:dyDescent="0.25">
      <c r="A7639">
        <f>ROW()</f>
        <v>7639</v>
      </c>
      <c r="B7639" t="s">
        <v>1851</v>
      </c>
      <c r="C7639" t="s">
        <v>56</v>
      </c>
    </row>
    <row r="7640" spans="1:3" x14ac:dyDescent="0.25">
      <c r="A7640">
        <f>ROW()</f>
        <v>7640</v>
      </c>
      <c r="B7640" t="s">
        <v>1852</v>
      </c>
      <c r="C7640" t="s">
        <v>56</v>
      </c>
    </row>
    <row r="7641" spans="1:3" x14ac:dyDescent="0.25">
      <c r="A7641">
        <f>ROW()</f>
        <v>7641</v>
      </c>
      <c r="B7641" t="s">
        <v>1853</v>
      </c>
      <c r="C7641" t="s">
        <v>56</v>
      </c>
    </row>
    <row r="7642" spans="1:3" x14ac:dyDescent="0.25">
      <c r="A7642">
        <f>ROW()</f>
        <v>7642</v>
      </c>
      <c r="B7642" t="s">
        <v>1854</v>
      </c>
      <c r="C7642" t="s">
        <v>308</v>
      </c>
    </row>
    <row r="7643" spans="1:3" x14ac:dyDescent="0.25">
      <c r="A7643">
        <f>ROW()</f>
        <v>7643</v>
      </c>
      <c r="B7643" t="s">
        <v>1855</v>
      </c>
      <c r="C7643" t="s">
        <v>65</v>
      </c>
    </row>
    <row r="7644" spans="1:3" x14ac:dyDescent="0.25">
      <c r="A7644">
        <f>ROW()</f>
        <v>7644</v>
      </c>
      <c r="B7644" t="s">
        <v>1856</v>
      </c>
      <c r="C7644" t="s">
        <v>64</v>
      </c>
    </row>
    <row r="7645" spans="1:3" x14ac:dyDescent="0.25">
      <c r="A7645">
        <f>ROW()</f>
        <v>7645</v>
      </c>
      <c r="B7645" t="s">
        <v>1857</v>
      </c>
      <c r="C7645" t="s">
        <v>65</v>
      </c>
    </row>
    <row r="7646" spans="1:3" x14ac:dyDescent="0.25">
      <c r="A7646">
        <f>ROW()</f>
        <v>7646</v>
      </c>
      <c r="B7646" t="s">
        <v>1858</v>
      </c>
      <c r="C7646" t="s">
        <v>56</v>
      </c>
    </row>
    <row r="7647" spans="1:3" x14ac:dyDescent="0.25">
      <c r="A7647">
        <f>ROW()</f>
        <v>7647</v>
      </c>
      <c r="B7647" t="s">
        <v>1859</v>
      </c>
      <c r="C7647" t="s">
        <v>56</v>
      </c>
    </row>
    <row r="7648" spans="1:3" x14ac:dyDescent="0.25">
      <c r="A7648">
        <f>ROW()</f>
        <v>7648</v>
      </c>
      <c r="B7648" t="s">
        <v>1860</v>
      </c>
      <c r="C7648" t="s">
        <v>73</v>
      </c>
    </row>
    <row r="7649" spans="1:3" x14ac:dyDescent="0.25">
      <c r="A7649">
        <f>ROW()</f>
        <v>7649</v>
      </c>
      <c r="B7649" t="s">
        <v>1861</v>
      </c>
      <c r="C7649" t="s">
        <v>124</v>
      </c>
    </row>
    <row r="7650" spans="1:3" x14ac:dyDescent="0.25">
      <c r="A7650">
        <f>ROW()</f>
        <v>7650</v>
      </c>
      <c r="B7650" t="s">
        <v>1862</v>
      </c>
      <c r="C7650" t="s">
        <v>56</v>
      </c>
    </row>
    <row r="7651" spans="1:3" x14ac:dyDescent="0.25">
      <c r="A7651">
        <f>ROW()</f>
        <v>7651</v>
      </c>
      <c r="B7651" t="s">
        <v>1863</v>
      </c>
      <c r="C7651" t="s">
        <v>132</v>
      </c>
    </row>
    <row r="7652" spans="1:3" x14ac:dyDescent="0.25">
      <c r="A7652">
        <f>ROW()</f>
        <v>7652</v>
      </c>
      <c r="B7652" t="s">
        <v>1864</v>
      </c>
      <c r="C7652" t="s">
        <v>619</v>
      </c>
    </row>
    <row r="7653" spans="1:3" x14ac:dyDescent="0.25">
      <c r="A7653">
        <f>ROW()</f>
        <v>7653</v>
      </c>
      <c r="B7653" t="s">
        <v>1865</v>
      </c>
      <c r="C7653" t="s">
        <v>121</v>
      </c>
    </row>
    <row r="7654" spans="1:3" x14ac:dyDescent="0.25">
      <c r="A7654">
        <f>ROW()</f>
        <v>7654</v>
      </c>
      <c r="B7654" t="s">
        <v>1866</v>
      </c>
      <c r="C7654" t="s">
        <v>139</v>
      </c>
    </row>
    <row r="7655" spans="1:3" x14ac:dyDescent="0.25">
      <c r="A7655">
        <f>ROW()</f>
        <v>7655</v>
      </c>
      <c r="B7655" t="s">
        <v>1867</v>
      </c>
      <c r="C7655" t="s">
        <v>63</v>
      </c>
    </row>
    <row r="7656" spans="1:3" x14ac:dyDescent="0.25">
      <c r="A7656">
        <f>ROW()</f>
        <v>7656</v>
      </c>
      <c r="B7656" t="s">
        <v>1868</v>
      </c>
      <c r="C7656" t="s">
        <v>71</v>
      </c>
    </row>
    <row r="7657" spans="1:3" x14ac:dyDescent="0.25">
      <c r="A7657">
        <f>ROW()</f>
        <v>7657</v>
      </c>
      <c r="B7657" t="s">
        <v>1869</v>
      </c>
      <c r="C7657" t="s">
        <v>71</v>
      </c>
    </row>
    <row r="7658" spans="1:3" x14ac:dyDescent="0.25">
      <c r="A7658">
        <f>ROW()</f>
        <v>7658</v>
      </c>
      <c r="B7658" t="s">
        <v>1870</v>
      </c>
      <c r="C7658" t="s">
        <v>71</v>
      </c>
    </row>
    <row r="7659" spans="1:3" x14ac:dyDescent="0.25">
      <c r="A7659">
        <f>ROW()</f>
        <v>7659</v>
      </c>
      <c r="B7659" t="s">
        <v>1871</v>
      </c>
      <c r="C7659" t="s">
        <v>56</v>
      </c>
    </row>
    <row r="7660" spans="1:3" x14ac:dyDescent="0.25">
      <c r="A7660">
        <f>ROW()</f>
        <v>7660</v>
      </c>
      <c r="B7660" t="s">
        <v>1905</v>
      </c>
      <c r="C7660" t="s">
        <v>56</v>
      </c>
    </row>
    <row r="7661" spans="1:3" x14ac:dyDescent="0.25">
      <c r="A7661">
        <f>ROW()</f>
        <v>7661</v>
      </c>
      <c r="B7661" t="s">
        <v>1872</v>
      </c>
      <c r="C7661" t="s">
        <v>72</v>
      </c>
    </row>
    <row r="7662" spans="1:3" x14ac:dyDescent="0.25">
      <c r="A7662">
        <f>ROW()</f>
        <v>7662</v>
      </c>
      <c r="B7662" t="s">
        <v>1906</v>
      </c>
      <c r="C7662" t="s">
        <v>318</v>
      </c>
    </row>
    <row r="7663" spans="1:3" x14ac:dyDescent="0.25">
      <c r="A7663">
        <f>ROW()</f>
        <v>7663</v>
      </c>
      <c r="B7663" t="s">
        <v>1873</v>
      </c>
      <c r="C7663" t="s">
        <v>56</v>
      </c>
    </row>
    <row r="7664" spans="1:3" x14ac:dyDescent="0.25">
      <c r="A7664">
        <f>ROW()</f>
        <v>7664</v>
      </c>
      <c r="B7664" t="s">
        <v>1907</v>
      </c>
      <c r="C7664" t="s">
        <v>55</v>
      </c>
    </row>
    <row r="7665" spans="1:3" x14ac:dyDescent="0.25">
      <c r="A7665">
        <f>ROW()</f>
        <v>7665</v>
      </c>
      <c r="B7665" t="s">
        <v>1874</v>
      </c>
      <c r="C7665" t="s">
        <v>73</v>
      </c>
    </row>
    <row r="7666" spans="1:3" x14ac:dyDescent="0.25">
      <c r="A7666">
        <f>ROW()</f>
        <v>7666</v>
      </c>
      <c r="B7666" t="s">
        <v>1875</v>
      </c>
      <c r="C7666" t="s">
        <v>132</v>
      </c>
    </row>
    <row r="7667" spans="1:3" x14ac:dyDescent="0.25">
      <c r="A7667">
        <f>ROW()</f>
        <v>7667</v>
      </c>
      <c r="B7667" t="s">
        <v>1876</v>
      </c>
      <c r="C7667" t="s">
        <v>75</v>
      </c>
    </row>
    <row r="7668" spans="1:3" x14ac:dyDescent="0.25">
      <c r="A7668">
        <f>ROW()</f>
        <v>7668</v>
      </c>
      <c r="B7668" t="s">
        <v>1909</v>
      </c>
      <c r="C7668" t="s">
        <v>132</v>
      </c>
    </row>
    <row r="7669" spans="1:3" x14ac:dyDescent="0.25">
      <c r="A7669">
        <f>ROW()</f>
        <v>7669</v>
      </c>
      <c r="B7669" t="s">
        <v>1910</v>
      </c>
      <c r="C7669" t="s">
        <v>75</v>
      </c>
    </row>
    <row r="7670" spans="1:3" x14ac:dyDescent="0.25">
      <c r="A7670">
        <f>ROW()</f>
        <v>7670</v>
      </c>
      <c r="B7670" t="s">
        <v>1877</v>
      </c>
      <c r="C7670" t="s">
        <v>133</v>
      </c>
    </row>
    <row r="7671" spans="1:3" x14ac:dyDescent="0.25">
      <c r="A7671">
        <f>ROW()</f>
        <v>7671</v>
      </c>
      <c r="B7671" t="s">
        <v>1911</v>
      </c>
      <c r="C7671" t="s">
        <v>133</v>
      </c>
    </row>
    <row r="7672" spans="1:3" x14ac:dyDescent="0.25">
      <c r="A7672">
        <f>ROW()</f>
        <v>7672</v>
      </c>
      <c r="B7672" t="s">
        <v>1878</v>
      </c>
      <c r="C7672" t="s">
        <v>56</v>
      </c>
    </row>
    <row r="7673" spans="1:3" x14ac:dyDescent="0.25">
      <c r="A7673">
        <f>ROW()</f>
        <v>7673</v>
      </c>
      <c r="B7673" t="s">
        <v>1923</v>
      </c>
      <c r="C7673" t="s">
        <v>67</v>
      </c>
    </row>
    <row r="7674" spans="1:3" x14ac:dyDescent="0.25">
      <c r="A7674">
        <f>ROW()</f>
        <v>7674</v>
      </c>
      <c r="B7674" t="s">
        <v>1879</v>
      </c>
      <c r="C7674" t="s">
        <v>76</v>
      </c>
    </row>
    <row r="7675" spans="1:3" x14ac:dyDescent="0.25">
      <c r="A7675">
        <f>ROW()</f>
        <v>7675</v>
      </c>
      <c r="B7675" t="s">
        <v>1912</v>
      </c>
      <c r="C7675" t="s">
        <v>108</v>
      </c>
    </row>
    <row r="7676" spans="1:3" x14ac:dyDescent="0.25">
      <c r="A7676">
        <f>ROW()</f>
        <v>7676</v>
      </c>
      <c r="B7676" t="s">
        <v>1880</v>
      </c>
      <c r="C7676" t="s">
        <v>146</v>
      </c>
    </row>
    <row r="7677" spans="1:3" x14ac:dyDescent="0.25">
      <c r="A7677">
        <f>ROW()</f>
        <v>7677</v>
      </c>
      <c r="B7677" t="s">
        <v>1881</v>
      </c>
      <c r="C7677" t="s">
        <v>56</v>
      </c>
    </row>
    <row r="7678" spans="1:3" x14ac:dyDescent="0.25">
      <c r="A7678">
        <f>ROW()</f>
        <v>7678</v>
      </c>
      <c r="B7678" t="s">
        <v>1882</v>
      </c>
      <c r="C7678" t="s">
        <v>319</v>
      </c>
    </row>
    <row r="7679" spans="1:3" x14ac:dyDescent="0.25">
      <c r="A7679">
        <f>ROW()</f>
        <v>7679</v>
      </c>
      <c r="B7679" t="s">
        <v>1913</v>
      </c>
      <c r="C7679" t="s">
        <v>319</v>
      </c>
    </row>
    <row r="7680" spans="1:3" x14ac:dyDescent="0.25">
      <c r="A7680">
        <f>ROW()</f>
        <v>7680</v>
      </c>
      <c r="B7680" t="s">
        <v>1893</v>
      </c>
      <c r="C7680" t="s">
        <v>536</v>
      </c>
    </row>
    <row r="7681" spans="1:3" x14ac:dyDescent="0.25">
      <c r="A7681">
        <f>ROW()</f>
        <v>7681</v>
      </c>
      <c r="B7681" t="s">
        <v>1914</v>
      </c>
      <c r="C7681" t="s">
        <v>537</v>
      </c>
    </row>
    <row r="7682" spans="1:3" x14ac:dyDescent="0.25">
      <c r="A7682">
        <f>ROW()</f>
        <v>7682</v>
      </c>
      <c r="B7682" t="s">
        <v>1926</v>
      </c>
      <c r="C7682" t="s">
        <v>113</v>
      </c>
    </row>
    <row r="7683" spans="1:3" x14ac:dyDescent="0.25">
      <c r="A7683">
        <f>ROW()</f>
        <v>7683</v>
      </c>
      <c r="B7683" t="s">
        <v>1915</v>
      </c>
      <c r="C7683" t="s">
        <v>94</v>
      </c>
    </row>
    <row r="7684" spans="1:3" x14ac:dyDescent="0.25">
      <c r="A7684">
        <f>ROW()</f>
        <v>7684</v>
      </c>
      <c r="B7684" t="s">
        <v>1924</v>
      </c>
      <c r="C7684" t="s">
        <v>84</v>
      </c>
    </row>
    <row r="7685" spans="1:3" x14ac:dyDescent="0.25">
      <c r="A7685">
        <f>ROW()</f>
        <v>7685</v>
      </c>
      <c r="B7685" t="s">
        <v>1884</v>
      </c>
      <c r="C7685" t="s">
        <v>80</v>
      </c>
    </row>
    <row r="7686" spans="1:3" x14ac:dyDescent="0.25">
      <c r="A7686">
        <f>ROW()</f>
        <v>7686</v>
      </c>
      <c r="B7686" t="s">
        <v>1885</v>
      </c>
      <c r="C7686" t="s">
        <v>95</v>
      </c>
    </row>
    <row r="7687" spans="1:3" x14ac:dyDescent="0.25">
      <c r="A7687">
        <f>ROW()</f>
        <v>7687</v>
      </c>
      <c r="B7687" t="s">
        <v>1886</v>
      </c>
      <c r="C7687" t="s">
        <v>210</v>
      </c>
    </row>
    <row r="7688" spans="1:3" x14ac:dyDescent="0.25">
      <c r="A7688">
        <f>ROW()</f>
        <v>7688</v>
      </c>
      <c r="B7688" t="s">
        <v>1887</v>
      </c>
      <c r="C7688" t="s">
        <v>75</v>
      </c>
    </row>
    <row r="7689" spans="1:3" x14ac:dyDescent="0.25">
      <c r="A7689">
        <f>ROW()</f>
        <v>7689</v>
      </c>
      <c r="B7689" t="s">
        <v>1888</v>
      </c>
      <c r="C7689" t="s">
        <v>56</v>
      </c>
    </row>
    <row r="7690" spans="1:3" x14ac:dyDescent="0.25">
      <c r="A7690">
        <f>ROW()</f>
        <v>7690</v>
      </c>
      <c r="B7690" t="s">
        <v>1889</v>
      </c>
      <c r="C7690" t="s">
        <v>74</v>
      </c>
    </row>
    <row r="7691" spans="1:3" x14ac:dyDescent="0.25">
      <c r="A7691">
        <f>ROW()</f>
        <v>7691</v>
      </c>
      <c r="B7691" t="s">
        <v>1890</v>
      </c>
      <c r="C7691" t="s">
        <v>84</v>
      </c>
    </row>
    <row r="7692" spans="1:3" x14ac:dyDescent="0.25">
      <c r="A7692">
        <f>ROW()</f>
        <v>7692</v>
      </c>
      <c r="B7692" t="s">
        <v>1891</v>
      </c>
      <c r="C7692" t="s">
        <v>74</v>
      </c>
    </row>
    <row r="7693" spans="1:3" x14ac:dyDescent="0.25">
      <c r="A7693">
        <f>ROW()</f>
        <v>7693</v>
      </c>
      <c r="B7693" t="s">
        <v>1892</v>
      </c>
      <c r="C7693" t="s">
        <v>84</v>
      </c>
    </row>
    <row r="7694" spans="1:3" x14ac:dyDescent="0.25">
      <c r="A7694">
        <f>ROW()</f>
        <v>7694</v>
      </c>
      <c r="B7694" t="s">
        <v>1925</v>
      </c>
      <c r="C7694" t="s">
        <v>105</v>
      </c>
    </row>
    <row r="7695" spans="1:3" x14ac:dyDescent="0.25">
      <c r="A7695">
        <f>ROW()</f>
        <v>7695</v>
      </c>
      <c r="B7695" t="s">
        <v>1806</v>
      </c>
      <c r="C7695" t="s">
        <v>84</v>
      </c>
    </row>
    <row r="7696" spans="1:3" x14ac:dyDescent="0.25">
      <c r="A7696">
        <f>ROW()</f>
        <v>7696</v>
      </c>
      <c r="B7696" t="s">
        <v>2</v>
      </c>
      <c r="C7696" t="s">
        <v>2</v>
      </c>
    </row>
    <row r="7697" spans="1:3" x14ac:dyDescent="0.25">
      <c r="A7697">
        <f>ROW()</f>
        <v>7697</v>
      </c>
      <c r="B7697" t="s">
        <v>621</v>
      </c>
      <c r="C7697" t="s">
        <v>2</v>
      </c>
    </row>
    <row r="7698" spans="1:3" x14ac:dyDescent="0.25">
      <c r="A7698">
        <f>ROW()</f>
        <v>7698</v>
      </c>
      <c r="B7698" t="s">
        <v>2</v>
      </c>
      <c r="C7698" t="s">
        <v>2</v>
      </c>
    </row>
    <row r="7699" spans="1:3" x14ac:dyDescent="0.25">
      <c r="A7699">
        <f>ROW()</f>
        <v>7699</v>
      </c>
      <c r="B7699" t="s">
        <v>3681</v>
      </c>
      <c r="C7699" t="s">
        <v>2</v>
      </c>
    </row>
    <row r="7700" spans="1:3" x14ac:dyDescent="0.25">
      <c r="A7700">
        <f>ROW()</f>
        <v>7700</v>
      </c>
      <c r="B7700" t="s">
        <v>52</v>
      </c>
      <c r="C7700" t="s">
        <v>2</v>
      </c>
    </row>
    <row r="7701" spans="1:3" x14ac:dyDescent="0.25">
      <c r="A7701">
        <f>ROW()</f>
        <v>7701</v>
      </c>
      <c r="B7701" t="s">
        <v>1843</v>
      </c>
      <c r="C7701" t="s">
        <v>622</v>
      </c>
    </row>
    <row r="7702" spans="1:3" x14ac:dyDescent="0.25">
      <c r="A7702">
        <f>ROW()</f>
        <v>7702</v>
      </c>
      <c r="B7702" t="s">
        <v>1844</v>
      </c>
      <c r="C7702" t="s">
        <v>55</v>
      </c>
    </row>
    <row r="7703" spans="1:3" x14ac:dyDescent="0.25">
      <c r="A7703">
        <f>ROW()</f>
        <v>7703</v>
      </c>
      <c r="B7703" t="s">
        <v>1845</v>
      </c>
      <c r="C7703" t="s">
        <v>200</v>
      </c>
    </row>
    <row r="7704" spans="1:3" x14ac:dyDescent="0.25">
      <c r="A7704">
        <f>ROW()</f>
        <v>7704</v>
      </c>
      <c r="B7704" t="s">
        <v>1846</v>
      </c>
      <c r="C7704" t="s">
        <v>118</v>
      </c>
    </row>
    <row r="7705" spans="1:3" x14ac:dyDescent="0.25">
      <c r="A7705">
        <f>ROW()</f>
        <v>7705</v>
      </c>
      <c r="B7705" t="s">
        <v>1847</v>
      </c>
      <c r="C7705" t="s">
        <v>623</v>
      </c>
    </row>
    <row r="7706" spans="1:3" x14ac:dyDescent="0.25">
      <c r="A7706">
        <f>ROW()</f>
        <v>7706</v>
      </c>
      <c r="B7706" t="s">
        <v>1850</v>
      </c>
      <c r="C7706" t="s">
        <v>102</v>
      </c>
    </row>
    <row r="7707" spans="1:3" x14ac:dyDescent="0.25">
      <c r="A7707">
        <f>ROW()</f>
        <v>7707</v>
      </c>
      <c r="B7707" t="s">
        <v>1851</v>
      </c>
      <c r="C7707" t="s">
        <v>56</v>
      </c>
    </row>
    <row r="7708" spans="1:3" x14ac:dyDescent="0.25">
      <c r="A7708">
        <f>ROW()</f>
        <v>7708</v>
      </c>
      <c r="B7708" t="s">
        <v>1852</v>
      </c>
      <c r="C7708" t="s">
        <v>56</v>
      </c>
    </row>
    <row r="7709" spans="1:3" x14ac:dyDescent="0.25">
      <c r="A7709">
        <f>ROW()</f>
        <v>7709</v>
      </c>
      <c r="B7709" t="s">
        <v>1853</v>
      </c>
      <c r="C7709" t="s">
        <v>56</v>
      </c>
    </row>
    <row r="7710" spans="1:3" x14ac:dyDescent="0.25">
      <c r="A7710">
        <f>ROW()</f>
        <v>7710</v>
      </c>
      <c r="B7710" t="s">
        <v>1854</v>
      </c>
      <c r="C7710" t="s">
        <v>247</v>
      </c>
    </row>
    <row r="7711" spans="1:3" x14ac:dyDescent="0.25">
      <c r="A7711">
        <f>ROW()</f>
        <v>7711</v>
      </c>
      <c r="B7711" t="s">
        <v>1856</v>
      </c>
      <c r="C7711" t="s">
        <v>64</v>
      </c>
    </row>
    <row r="7712" spans="1:3" x14ac:dyDescent="0.25">
      <c r="A7712">
        <f>ROW()</f>
        <v>7712</v>
      </c>
      <c r="B7712" t="s">
        <v>1857</v>
      </c>
      <c r="C7712" t="s">
        <v>65</v>
      </c>
    </row>
    <row r="7713" spans="1:3" x14ac:dyDescent="0.25">
      <c r="A7713">
        <f>ROW()</f>
        <v>7713</v>
      </c>
      <c r="B7713" t="s">
        <v>1858</v>
      </c>
      <c r="C7713" t="s">
        <v>56</v>
      </c>
    </row>
    <row r="7714" spans="1:3" x14ac:dyDescent="0.25">
      <c r="A7714">
        <f>ROW()</f>
        <v>7714</v>
      </c>
      <c r="B7714" t="s">
        <v>1896</v>
      </c>
      <c r="C7714" t="s">
        <v>65</v>
      </c>
    </row>
    <row r="7715" spans="1:3" x14ac:dyDescent="0.25">
      <c r="A7715">
        <f>ROW()</f>
        <v>7715</v>
      </c>
      <c r="B7715" t="s">
        <v>1859</v>
      </c>
      <c r="C7715" t="s">
        <v>63</v>
      </c>
    </row>
    <row r="7716" spans="1:3" x14ac:dyDescent="0.25">
      <c r="A7716">
        <f>ROW()</f>
        <v>7716</v>
      </c>
      <c r="B7716" t="s">
        <v>1860</v>
      </c>
      <c r="C7716" t="s">
        <v>73</v>
      </c>
    </row>
    <row r="7717" spans="1:3" x14ac:dyDescent="0.25">
      <c r="A7717">
        <f>ROW()</f>
        <v>7717</v>
      </c>
      <c r="B7717" t="s">
        <v>1861</v>
      </c>
      <c r="C7717" t="s">
        <v>76</v>
      </c>
    </row>
    <row r="7718" spans="1:3" x14ac:dyDescent="0.25">
      <c r="A7718">
        <f>ROW()</f>
        <v>7718</v>
      </c>
      <c r="B7718" t="s">
        <v>1862</v>
      </c>
      <c r="C7718" t="s">
        <v>56</v>
      </c>
    </row>
    <row r="7719" spans="1:3" x14ac:dyDescent="0.25">
      <c r="A7719">
        <f>ROW()</f>
        <v>7719</v>
      </c>
      <c r="B7719" t="s">
        <v>1863</v>
      </c>
      <c r="C7719" t="s">
        <v>81</v>
      </c>
    </row>
    <row r="7720" spans="1:3" x14ac:dyDescent="0.25">
      <c r="A7720">
        <f>ROW()</f>
        <v>7720</v>
      </c>
      <c r="B7720" t="s">
        <v>1864</v>
      </c>
      <c r="C7720" t="s">
        <v>624</v>
      </c>
    </row>
    <row r="7721" spans="1:3" x14ac:dyDescent="0.25">
      <c r="A7721">
        <f>ROW()</f>
        <v>7721</v>
      </c>
      <c r="B7721" t="s">
        <v>1865</v>
      </c>
      <c r="C7721" t="s">
        <v>105</v>
      </c>
    </row>
    <row r="7722" spans="1:3" x14ac:dyDescent="0.25">
      <c r="A7722">
        <f>ROW()</f>
        <v>7722</v>
      </c>
      <c r="B7722" t="s">
        <v>1866</v>
      </c>
      <c r="C7722" t="s">
        <v>139</v>
      </c>
    </row>
    <row r="7723" spans="1:3" x14ac:dyDescent="0.25">
      <c r="A7723">
        <f>ROW()</f>
        <v>7723</v>
      </c>
      <c r="B7723" t="s">
        <v>1867</v>
      </c>
      <c r="C7723" t="s">
        <v>63</v>
      </c>
    </row>
    <row r="7724" spans="1:3" x14ac:dyDescent="0.25">
      <c r="A7724">
        <f>ROW()</f>
        <v>7724</v>
      </c>
      <c r="B7724" t="s">
        <v>1868</v>
      </c>
      <c r="C7724" t="s">
        <v>71</v>
      </c>
    </row>
    <row r="7725" spans="1:3" x14ac:dyDescent="0.25">
      <c r="A7725">
        <f>ROW()</f>
        <v>7725</v>
      </c>
      <c r="B7725" t="s">
        <v>1869</v>
      </c>
      <c r="C7725" t="s">
        <v>71</v>
      </c>
    </row>
    <row r="7726" spans="1:3" x14ac:dyDescent="0.25">
      <c r="A7726">
        <f>ROW()</f>
        <v>7726</v>
      </c>
      <c r="B7726" t="s">
        <v>1870</v>
      </c>
      <c r="C7726" t="s">
        <v>71</v>
      </c>
    </row>
    <row r="7727" spans="1:3" x14ac:dyDescent="0.25">
      <c r="A7727">
        <f>ROW()</f>
        <v>7727</v>
      </c>
      <c r="B7727" t="s">
        <v>1871</v>
      </c>
      <c r="C7727" t="s">
        <v>56</v>
      </c>
    </row>
    <row r="7728" spans="1:3" x14ac:dyDescent="0.25">
      <c r="A7728">
        <f>ROW()</f>
        <v>7728</v>
      </c>
      <c r="B7728" t="s">
        <v>1905</v>
      </c>
      <c r="C7728" t="s">
        <v>56</v>
      </c>
    </row>
    <row r="7729" spans="1:3" x14ac:dyDescent="0.25">
      <c r="A7729">
        <f>ROW()</f>
        <v>7729</v>
      </c>
      <c r="B7729" t="s">
        <v>1872</v>
      </c>
      <c r="C7729" t="s">
        <v>72</v>
      </c>
    </row>
    <row r="7730" spans="1:3" x14ac:dyDescent="0.25">
      <c r="A7730">
        <f>ROW()</f>
        <v>7730</v>
      </c>
      <c r="B7730" t="s">
        <v>1906</v>
      </c>
      <c r="C7730" t="s">
        <v>318</v>
      </c>
    </row>
    <row r="7731" spans="1:3" x14ac:dyDescent="0.25">
      <c r="A7731">
        <f>ROW()</f>
        <v>7731</v>
      </c>
      <c r="B7731" t="s">
        <v>1873</v>
      </c>
      <c r="C7731" t="s">
        <v>56</v>
      </c>
    </row>
    <row r="7732" spans="1:3" x14ac:dyDescent="0.25">
      <c r="A7732">
        <f>ROW()</f>
        <v>7732</v>
      </c>
      <c r="B7732" t="s">
        <v>1907</v>
      </c>
      <c r="C7732" t="s">
        <v>63</v>
      </c>
    </row>
    <row r="7733" spans="1:3" x14ac:dyDescent="0.25">
      <c r="A7733">
        <f>ROW()</f>
        <v>7733</v>
      </c>
      <c r="B7733" t="s">
        <v>1874</v>
      </c>
      <c r="C7733" t="s">
        <v>73</v>
      </c>
    </row>
    <row r="7734" spans="1:3" x14ac:dyDescent="0.25">
      <c r="A7734">
        <f>ROW()</f>
        <v>7734</v>
      </c>
      <c r="B7734" t="s">
        <v>1875</v>
      </c>
      <c r="C7734" t="s">
        <v>64</v>
      </c>
    </row>
    <row r="7735" spans="1:3" x14ac:dyDescent="0.25">
      <c r="A7735">
        <f>ROW()</f>
        <v>7735</v>
      </c>
      <c r="B7735" t="s">
        <v>1876</v>
      </c>
      <c r="C7735" t="s">
        <v>148</v>
      </c>
    </row>
    <row r="7736" spans="1:3" x14ac:dyDescent="0.25">
      <c r="A7736">
        <f>ROW()</f>
        <v>7736</v>
      </c>
      <c r="B7736" t="s">
        <v>1909</v>
      </c>
      <c r="C7736" t="s">
        <v>64</v>
      </c>
    </row>
    <row r="7737" spans="1:3" x14ac:dyDescent="0.25">
      <c r="A7737">
        <f>ROW()</f>
        <v>7737</v>
      </c>
      <c r="B7737" t="s">
        <v>1910</v>
      </c>
      <c r="C7737" t="s">
        <v>148</v>
      </c>
    </row>
    <row r="7738" spans="1:3" x14ac:dyDescent="0.25">
      <c r="A7738">
        <f>ROW()</f>
        <v>7738</v>
      </c>
      <c r="B7738" t="s">
        <v>1878</v>
      </c>
      <c r="C7738" t="s">
        <v>56</v>
      </c>
    </row>
    <row r="7739" spans="1:3" x14ac:dyDescent="0.25">
      <c r="A7739">
        <f>ROW()</f>
        <v>7739</v>
      </c>
      <c r="B7739" t="s">
        <v>1923</v>
      </c>
      <c r="C7739" t="s">
        <v>84</v>
      </c>
    </row>
    <row r="7740" spans="1:3" x14ac:dyDescent="0.25">
      <c r="A7740">
        <f>ROW()</f>
        <v>7740</v>
      </c>
      <c r="B7740" t="s">
        <v>1879</v>
      </c>
      <c r="C7740" t="s">
        <v>108</v>
      </c>
    </row>
    <row r="7741" spans="1:3" x14ac:dyDescent="0.25">
      <c r="A7741">
        <f>ROW()</f>
        <v>7741</v>
      </c>
      <c r="B7741" t="s">
        <v>1912</v>
      </c>
      <c r="C7741" t="s">
        <v>148</v>
      </c>
    </row>
    <row r="7742" spans="1:3" x14ac:dyDescent="0.25">
      <c r="A7742">
        <f>ROW()</f>
        <v>7742</v>
      </c>
      <c r="B7742" t="s">
        <v>1877</v>
      </c>
      <c r="C7742" t="s">
        <v>268</v>
      </c>
    </row>
    <row r="7743" spans="1:3" x14ac:dyDescent="0.25">
      <c r="A7743">
        <f>ROW()</f>
        <v>7743</v>
      </c>
      <c r="B7743" t="s">
        <v>1911</v>
      </c>
      <c r="C7743" t="s">
        <v>268</v>
      </c>
    </row>
    <row r="7744" spans="1:3" x14ac:dyDescent="0.25">
      <c r="A7744">
        <f>ROW()</f>
        <v>7744</v>
      </c>
      <c r="B7744" t="s">
        <v>1880</v>
      </c>
      <c r="C7744" t="s">
        <v>124</v>
      </c>
    </row>
    <row r="7745" spans="1:3" x14ac:dyDescent="0.25">
      <c r="A7745">
        <f>ROW()</f>
        <v>7745</v>
      </c>
      <c r="B7745" t="s">
        <v>1881</v>
      </c>
      <c r="C7745" t="s">
        <v>56</v>
      </c>
    </row>
    <row r="7746" spans="1:3" x14ac:dyDescent="0.25">
      <c r="A7746">
        <f>ROW()</f>
        <v>7746</v>
      </c>
      <c r="B7746" t="s">
        <v>1913</v>
      </c>
      <c r="C7746" t="s">
        <v>319</v>
      </c>
    </row>
    <row r="7747" spans="1:3" x14ac:dyDescent="0.25">
      <c r="A7747">
        <f>ROW()</f>
        <v>7747</v>
      </c>
      <c r="B7747" t="s">
        <v>1882</v>
      </c>
      <c r="C7747" t="s">
        <v>319</v>
      </c>
    </row>
    <row r="7748" spans="1:3" x14ac:dyDescent="0.25">
      <c r="A7748">
        <f>ROW()</f>
        <v>7748</v>
      </c>
      <c r="B7748" t="s">
        <v>1893</v>
      </c>
      <c r="C7748" t="s">
        <v>260</v>
      </c>
    </row>
    <row r="7749" spans="1:3" x14ac:dyDescent="0.25">
      <c r="A7749">
        <f>ROW()</f>
        <v>7749</v>
      </c>
      <c r="B7749" t="s">
        <v>1914</v>
      </c>
      <c r="C7749" t="s">
        <v>460</v>
      </c>
    </row>
    <row r="7750" spans="1:3" x14ac:dyDescent="0.25">
      <c r="A7750">
        <f>ROW()</f>
        <v>7750</v>
      </c>
      <c r="B7750" t="s">
        <v>1894</v>
      </c>
      <c r="C7750" t="s">
        <v>721</v>
      </c>
    </row>
    <row r="7751" spans="1:3" x14ac:dyDescent="0.25">
      <c r="A7751">
        <f>ROW()</f>
        <v>7751</v>
      </c>
      <c r="B7751" t="s">
        <v>1925</v>
      </c>
      <c r="C7751" t="s">
        <v>76</v>
      </c>
    </row>
    <row r="7752" spans="1:3" x14ac:dyDescent="0.25">
      <c r="A7752">
        <f>ROW()</f>
        <v>7752</v>
      </c>
      <c r="B7752" t="s">
        <v>1926</v>
      </c>
      <c r="C7752" t="s">
        <v>133</v>
      </c>
    </row>
    <row r="7753" spans="1:3" x14ac:dyDescent="0.25">
      <c r="A7753">
        <f>ROW()</f>
        <v>7753</v>
      </c>
      <c r="B7753" t="s">
        <v>1924</v>
      </c>
      <c r="C7753" t="s">
        <v>188</v>
      </c>
    </row>
    <row r="7754" spans="1:3" x14ac:dyDescent="0.25">
      <c r="A7754">
        <f>ROW()</f>
        <v>7754</v>
      </c>
      <c r="B7754" t="s">
        <v>1883</v>
      </c>
      <c r="C7754" t="s">
        <v>79</v>
      </c>
    </row>
    <row r="7755" spans="1:3" x14ac:dyDescent="0.25">
      <c r="A7755">
        <f>ROW()</f>
        <v>7755</v>
      </c>
      <c r="B7755" t="s">
        <v>1915</v>
      </c>
      <c r="C7755" t="s">
        <v>111</v>
      </c>
    </row>
    <row r="7756" spans="1:3" x14ac:dyDescent="0.25">
      <c r="A7756">
        <f>ROW()</f>
        <v>7756</v>
      </c>
      <c r="B7756" t="s">
        <v>1884</v>
      </c>
      <c r="C7756" t="s">
        <v>63</v>
      </c>
    </row>
    <row r="7757" spans="1:3" x14ac:dyDescent="0.25">
      <c r="A7757">
        <f>ROW()</f>
        <v>7757</v>
      </c>
      <c r="B7757" t="s">
        <v>1885</v>
      </c>
      <c r="C7757" t="s">
        <v>121</v>
      </c>
    </row>
    <row r="7758" spans="1:3" x14ac:dyDescent="0.25">
      <c r="A7758">
        <f>ROW()</f>
        <v>7758</v>
      </c>
      <c r="B7758" t="s">
        <v>1886</v>
      </c>
      <c r="C7758" t="s">
        <v>80</v>
      </c>
    </row>
    <row r="7759" spans="1:3" x14ac:dyDescent="0.25">
      <c r="A7759">
        <f>ROW()</f>
        <v>7759</v>
      </c>
      <c r="B7759" t="s">
        <v>1888</v>
      </c>
      <c r="C7759" t="s">
        <v>63</v>
      </c>
    </row>
    <row r="7760" spans="1:3" x14ac:dyDescent="0.25">
      <c r="A7760">
        <f>ROW()</f>
        <v>7760</v>
      </c>
      <c r="B7760" t="s">
        <v>1889</v>
      </c>
      <c r="C7760" t="s">
        <v>76</v>
      </c>
    </row>
    <row r="7761" spans="1:3" x14ac:dyDescent="0.25">
      <c r="A7761">
        <f>ROW()</f>
        <v>7761</v>
      </c>
      <c r="B7761" t="s">
        <v>1890</v>
      </c>
      <c r="C7761" t="s">
        <v>63</v>
      </c>
    </row>
    <row r="7762" spans="1:3" x14ac:dyDescent="0.25">
      <c r="A7762">
        <f>ROW()</f>
        <v>7762</v>
      </c>
      <c r="B7762" t="s">
        <v>1891</v>
      </c>
      <c r="C7762" t="s">
        <v>76</v>
      </c>
    </row>
    <row r="7763" spans="1:3" x14ac:dyDescent="0.25">
      <c r="A7763">
        <f>ROW()</f>
        <v>7763</v>
      </c>
      <c r="B7763" t="s">
        <v>1892</v>
      </c>
      <c r="C7763" t="s">
        <v>84</v>
      </c>
    </row>
    <row r="7764" spans="1:3" x14ac:dyDescent="0.25">
      <c r="A7764">
        <f>ROW()</f>
        <v>7764</v>
      </c>
      <c r="B7764" t="s">
        <v>1936</v>
      </c>
      <c r="C7764" t="s">
        <v>55</v>
      </c>
    </row>
    <row r="7765" spans="1:3" x14ac:dyDescent="0.25">
      <c r="A7765">
        <f>ROW()</f>
        <v>7765</v>
      </c>
      <c r="B7765" t="s">
        <v>1937</v>
      </c>
      <c r="C7765" t="s">
        <v>563</v>
      </c>
    </row>
    <row r="7766" spans="1:3" x14ac:dyDescent="0.25">
      <c r="A7766">
        <f>ROW()</f>
        <v>7766</v>
      </c>
      <c r="B7766" t="s">
        <v>1895</v>
      </c>
      <c r="C7766" t="s">
        <v>184</v>
      </c>
    </row>
    <row r="7767" spans="1:3" x14ac:dyDescent="0.25">
      <c r="A7767">
        <f>ROW()</f>
        <v>7767</v>
      </c>
      <c r="B7767" t="s">
        <v>1806</v>
      </c>
      <c r="C7767" t="s">
        <v>84</v>
      </c>
    </row>
    <row r="7768" spans="1:3" x14ac:dyDescent="0.25">
      <c r="A7768">
        <f>ROW()</f>
        <v>7768</v>
      </c>
      <c r="B7768" t="s">
        <v>2</v>
      </c>
      <c r="C7768" t="s">
        <v>2</v>
      </c>
    </row>
    <row r="7769" spans="1:3" x14ac:dyDescent="0.25">
      <c r="A7769">
        <f>ROW()</f>
        <v>7769</v>
      </c>
      <c r="B7769" t="s">
        <v>2</v>
      </c>
      <c r="C7769" t="s">
        <v>2</v>
      </c>
    </row>
    <row r="7770" spans="1:3" x14ac:dyDescent="0.25">
      <c r="A7770">
        <f>ROW()</f>
        <v>7770</v>
      </c>
      <c r="B7770" t="s">
        <v>626</v>
      </c>
      <c r="C7770" t="s">
        <v>2</v>
      </c>
    </row>
    <row r="7771" spans="1:3" x14ac:dyDescent="0.25">
      <c r="A7771">
        <f>ROW()</f>
        <v>7771</v>
      </c>
      <c r="B7771" t="s">
        <v>2</v>
      </c>
      <c r="C7771" t="s">
        <v>2</v>
      </c>
    </row>
    <row r="7772" spans="1:3" x14ac:dyDescent="0.25">
      <c r="A7772">
        <f>ROW()</f>
        <v>7772</v>
      </c>
      <c r="B7772" t="s">
        <v>3682</v>
      </c>
      <c r="C7772" t="s">
        <v>2</v>
      </c>
    </row>
    <row r="7773" spans="1:3" x14ac:dyDescent="0.25">
      <c r="A7773">
        <f>ROW()</f>
        <v>7773</v>
      </c>
      <c r="B7773" t="s">
        <v>52</v>
      </c>
      <c r="C7773" t="s">
        <v>2</v>
      </c>
    </row>
    <row r="7774" spans="1:3" x14ac:dyDescent="0.25">
      <c r="A7774">
        <f>ROW()</f>
        <v>7774</v>
      </c>
      <c r="B7774" t="s">
        <v>1843</v>
      </c>
      <c r="C7774" t="s">
        <v>627</v>
      </c>
    </row>
    <row r="7775" spans="1:3" x14ac:dyDescent="0.25">
      <c r="A7775">
        <f>ROW()</f>
        <v>7775</v>
      </c>
      <c r="B7775" t="s">
        <v>1844</v>
      </c>
      <c r="C7775" t="s">
        <v>55</v>
      </c>
    </row>
    <row r="7776" spans="1:3" x14ac:dyDescent="0.25">
      <c r="A7776">
        <f>ROW()</f>
        <v>7776</v>
      </c>
      <c r="B7776" t="s">
        <v>1845</v>
      </c>
      <c r="C7776" t="s">
        <v>200</v>
      </c>
    </row>
    <row r="7777" spans="1:3" x14ac:dyDescent="0.25">
      <c r="A7777">
        <f>ROW()</f>
        <v>7777</v>
      </c>
      <c r="B7777" t="s">
        <v>1846</v>
      </c>
      <c r="C7777" t="s">
        <v>118</v>
      </c>
    </row>
    <row r="7778" spans="1:3" x14ac:dyDescent="0.25">
      <c r="A7778">
        <f>ROW()</f>
        <v>7778</v>
      </c>
      <c r="B7778" t="s">
        <v>1847</v>
      </c>
      <c r="C7778" t="s">
        <v>628</v>
      </c>
    </row>
    <row r="7779" spans="1:3" x14ac:dyDescent="0.25">
      <c r="A7779">
        <f>ROW()</f>
        <v>7779</v>
      </c>
      <c r="B7779" t="s">
        <v>1850</v>
      </c>
      <c r="C7779" t="s">
        <v>102</v>
      </c>
    </row>
    <row r="7780" spans="1:3" x14ac:dyDescent="0.25">
      <c r="A7780">
        <f>ROW()</f>
        <v>7780</v>
      </c>
      <c r="B7780" t="s">
        <v>1851</v>
      </c>
      <c r="C7780" t="s">
        <v>56</v>
      </c>
    </row>
    <row r="7781" spans="1:3" x14ac:dyDescent="0.25">
      <c r="A7781">
        <f>ROW()</f>
        <v>7781</v>
      </c>
      <c r="B7781" t="s">
        <v>1852</v>
      </c>
      <c r="C7781" t="s">
        <v>56</v>
      </c>
    </row>
    <row r="7782" spans="1:3" x14ac:dyDescent="0.25">
      <c r="A7782">
        <f>ROW()</f>
        <v>7782</v>
      </c>
      <c r="B7782" t="s">
        <v>1853</v>
      </c>
      <c r="C7782" t="s">
        <v>56</v>
      </c>
    </row>
    <row r="7783" spans="1:3" x14ac:dyDescent="0.25">
      <c r="A7783">
        <f>ROW()</f>
        <v>7783</v>
      </c>
      <c r="B7783" t="s">
        <v>1854</v>
      </c>
      <c r="C7783" t="s">
        <v>372</v>
      </c>
    </row>
    <row r="7784" spans="1:3" x14ac:dyDescent="0.25">
      <c r="A7784">
        <f>ROW()</f>
        <v>7784</v>
      </c>
      <c r="B7784" t="s">
        <v>1856</v>
      </c>
      <c r="C7784" t="s">
        <v>64</v>
      </c>
    </row>
    <row r="7785" spans="1:3" x14ac:dyDescent="0.25">
      <c r="A7785">
        <f>ROW()</f>
        <v>7785</v>
      </c>
      <c r="B7785" t="s">
        <v>1857</v>
      </c>
      <c r="C7785" t="s">
        <v>65</v>
      </c>
    </row>
    <row r="7786" spans="1:3" x14ac:dyDescent="0.25">
      <c r="A7786">
        <f>ROW()</f>
        <v>7786</v>
      </c>
      <c r="B7786" t="s">
        <v>1858</v>
      </c>
      <c r="C7786" t="s">
        <v>56</v>
      </c>
    </row>
    <row r="7787" spans="1:3" x14ac:dyDescent="0.25">
      <c r="A7787">
        <f>ROW()</f>
        <v>7787</v>
      </c>
      <c r="B7787" t="s">
        <v>1896</v>
      </c>
      <c r="C7787" t="s">
        <v>65</v>
      </c>
    </row>
    <row r="7788" spans="1:3" x14ac:dyDescent="0.25">
      <c r="A7788">
        <f>ROW()</f>
        <v>7788</v>
      </c>
      <c r="B7788" t="s">
        <v>1859</v>
      </c>
      <c r="C7788" t="s">
        <v>63</v>
      </c>
    </row>
    <row r="7789" spans="1:3" x14ac:dyDescent="0.25">
      <c r="A7789">
        <f>ROW()</f>
        <v>7789</v>
      </c>
      <c r="B7789" t="s">
        <v>1860</v>
      </c>
      <c r="C7789" t="s">
        <v>73</v>
      </c>
    </row>
    <row r="7790" spans="1:3" x14ac:dyDescent="0.25">
      <c r="A7790">
        <f>ROW()</f>
        <v>7790</v>
      </c>
      <c r="B7790" t="s">
        <v>1861</v>
      </c>
      <c r="C7790" t="s">
        <v>66</v>
      </c>
    </row>
    <row r="7791" spans="1:3" x14ac:dyDescent="0.25">
      <c r="A7791">
        <f>ROW()</f>
        <v>7791</v>
      </c>
      <c r="B7791" t="s">
        <v>1862</v>
      </c>
      <c r="C7791" t="s">
        <v>56</v>
      </c>
    </row>
    <row r="7792" spans="1:3" x14ac:dyDescent="0.25">
      <c r="A7792">
        <f>ROW()</f>
        <v>7792</v>
      </c>
      <c r="B7792" t="s">
        <v>1863</v>
      </c>
      <c r="C7792" t="s">
        <v>200</v>
      </c>
    </row>
    <row r="7793" spans="1:3" x14ac:dyDescent="0.25">
      <c r="A7793">
        <f>ROW()</f>
        <v>7793</v>
      </c>
      <c r="B7793" t="s">
        <v>1864</v>
      </c>
      <c r="C7793" t="s">
        <v>464</v>
      </c>
    </row>
    <row r="7794" spans="1:3" x14ac:dyDescent="0.25">
      <c r="A7794">
        <f>ROW()</f>
        <v>7794</v>
      </c>
      <c r="B7794" t="s">
        <v>1865</v>
      </c>
      <c r="C7794" t="s">
        <v>105</v>
      </c>
    </row>
    <row r="7795" spans="1:3" x14ac:dyDescent="0.25">
      <c r="A7795">
        <f>ROW()</f>
        <v>7795</v>
      </c>
      <c r="B7795" t="s">
        <v>1866</v>
      </c>
      <c r="C7795" t="s">
        <v>70</v>
      </c>
    </row>
    <row r="7796" spans="1:3" x14ac:dyDescent="0.25">
      <c r="A7796">
        <f>ROW()</f>
        <v>7796</v>
      </c>
      <c r="B7796" t="s">
        <v>1867</v>
      </c>
      <c r="C7796" t="s">
        <v>63</v>
      </c>
    </row>
    <row r="7797" spans="1:3" x14ac:dyDescent="0.25">
      <c r="A7797">
        <f>ROW()</f>
        <v>7797</v>
      </c>
      <c r="B7797" t="s">
        <v>1868</v>
      </c>
      <c r="C7797" t="s">
        <v>71</v>
      </c>
    </row>
    <row r="7798" spans="1:3" x14ac:dyDescent="0.25">
      <c r="A7798">
        <f>ROW()</f>
        <v>7798</v>
      </c>
      <c r="B7798" t="s">
        <v>1869</v>
      </c>
      <c r="C7798" t="s">
        <v>71</v>
      </c>
    </row>
    <row r="7799" spans="1:3" x14ac:dyDescent="0.25">
      <c r="A7799">
        <f>ROW()</f>
        <v>7799</v>
      </c>
      <c r="B7799" t="s">
        <v>1870</v>
      </c>
      <c r="C7799" t="s">
        <v>71</v>
      </c>
    </row>
    <row r="7800" spans="1:3" x14ac:dyDescent="0.25">
      <c r="A7800">
        <f>ROW()</f>
        <v>7800</v>
      </c>
      <c r="B7800" t="s">
        <v>1871</v>
      </c>
      <c r="C7800" t="s">
        <v>56</v>
      </c>
    </row>
    <row r="7801" spans="1:3" x14ac:dyDescent="0.25">
      <c r="A7801">
        <f>ROW()</f>
        <v>7801</v>
      </c>
      <c r="B7801" t="s">
        <v>1872</v>
      </c>
      <c r="C7801" t="s">
        <v>72</v>
      </c>
    </row>
    <row r="7802" spans="1:3" x14ac:dyDescent="0.25">
      <c r="A7802">
        <f>ROW()</f>
        <v>7802</v>
      </c>
      <c r="B7802" t="s">
        <v>1873</v>
      </c>
      <c r="C7802" t="s">
        <v>56</v>
      </c>
    </row>
    <row r="7803" spans="1:3" x14ac:dyDescent="0.25">
      <c r="A7803">
        <f>ROW()</f>
        <v>7803</v>
      </c>
      <c r="B7803" t="s">
        <v>1874</v>
      </c>
      <c r="C7803" t="s">
        <v>73</v>
      </c>
    </row>
    <row r="7804" spans="1:3" x14ac:dyDescent="0.25">
      <c r="A7804">
        <f>ROW()</f>
        <v>7804</v>
      </c>
      <c r="B7804" t="s">
        <v>1875</v>
      </c>
      <c r="C7804" t="s">
        <v>123</v>
      </c>
    </row>
    <row r="7805" spans="1:3" x14ac:dyDescent="0.25">
      <c r="A7805">
        <f>ROW()</f>
        <v>7805</v>
      </c>
      <c r="B7805" t="s">
        <v>1876</v>
      </c>
      <c r="C7805" t="s">
        <v>158</v>
      </c>
    </row>
    <row r="7806" spans="1:3" x14ac:dyDescent="0.25">
      <c r="A7806">
        <f>ROW()</f>
        <v>7806</v>
      </c>
      <c r="B7806" t="s">
        <v>1877</v>
      </c>
      <c r="C7806" t="s">
        <v>106</v>
      </c>
    </row>
    <row r="7807" spans="1:3" x14ac:dyDescent="0.25">
      <c r="A7807">
        <f>ROW()</f>
        <v>7807</v>
      </c>
      <c r="B7807" t="s">
        <v>1883</v>
      </c>
      <c r="C7807" t="s">
        <v>79</v>
      </c>
    </row>
    <row r="7808" spans="1:3" x14ac:dyDescent="0.25">
      <c r="A7808">
        <f>ROW()</f>
        <v>7808</v>
      </c>
      <c r="B7808" t="s">
        <v>1878</v>
      </c>
      <c r="C7808" t="s">
        <v>56</v>
      </c>
    </row>
    <row r="7809" spans="1:3" x14ac:dyDescent="0.25">
      <c r="A7809">
        <f>ROW()</f>
        <v>7809</v>
      </c>
      <c r="B7809" t="s">
        <v>1879</v>
      </c>
      <c r="C7809" t="s">
        <v>124</v>
      </c>
    </row>
    <row r="7810" spans="1:3" x14ac:dyDescent="0.25">
      <c r="A7810">
        <f>ROW()</f>
        <v>7810</v>
      </c>
      <c r="B7810" t="s">
        <v>1880</v>
      </c>
      <c r="C7810" t="s">
        <v>133</v>
      </c>
    </row>
    <row r="7811" spans="1:3" x14ac:dyDescent="0.25">
      <c r="A7811">
        <f>ROW()</f>
        <v>7811</v>
      </c>
      <c r="B7811" t="s">
        <v>1882</v>
      </c>
      <c r="C7811" t="s">
        <v>125</v>
      </c>
    </row>
    <row r="7812" spans="1:3" x14ac:dyDescent="0.25">
      <c r="A7812">
        <f>ROW()</f>
        <v>7812</v>
      </c>
      <c r="B7812" t="s">
        <v>1893</v>
      </c>
      <c r="C7812" t="s">
        <v>55</v>
      </c>
    </row>
    <row r="7813" spans="1:3" x14ac:dyDescent="0.25">
      <c r="A7813">
        <f>ROW()</f>
        <v>7813</v>
      </c>
      <c r="B7813" t="s">
        <v>1881</v>
      </c>
      <c r="C7813" t="s">
        <v>56</v>
      </c>
    </row>
    <row r="7814" spans="1:3" x14ac:dyDescent="0.25">
      <c r="A7814">
        <f>ROW()</f>
        <v>7814</v>
      </c>
      <c r="B7814" t="s">
        <v>1899</v>
      </c>
      <c r="C7814" t="s">
        <v>133</v>
      </c>
    </row>
    <row r="7815" spans="1:3" x14ac:dyDescent="0.25">
      <c r="A7815">
        <f>ROW()</f>
        <v>7815</v>
      </c>
      <c r="B7815" t="s">
        <v>1888</v>
      </c>
      <c r="C7815" t="s">
        <v>56</v>
      </c>
    </row>
    <row r="7816" spans="1:3" x14ac:dyDescent="0.25">
      <c r="A7816">
        <f>ROW()</f>
        <v>7816</v>
      </c>
      <c r="B7816" t="s">
        <v>1889</v>
      </c>
      <c r="C7816" t="s">
        <v>70</v>
      </c>
    </row>
    <row r="7817" spans="1:3" x14ac:dyDescent="0.25">
      <c r="A7817">
        <f>ROW()</f>
        <v>7817</v>
      </c>
      <c r="B7817" t="s">
        <v>1890</v>
      </c>
      <c r="C7817" t="s">
        <v>74</v>
      </c>
    </row>
    <row r="7818" spans="1:3" x14ac:dyDescent="0.25">
      <c r="A7818">
        <f>ROW()</f>
        <v>7818</v>
      </c>
      <c r="B7818" t="s">
        <v>1891</v>
      </c>
      <c r="C7818" t="s">
        <v>75</v>
      </c>
    </row>
    <row r="7819" spans="1:3" x14ac:dyDescent="0.25">
      <c r="A7819">
        <f>ROW()</f>
        <v>7819</v>
      </c>
      <c r="B7819" t="s">
        <v>1892</v>
      </c>
      <c r="C7819" t="s">
        <v>74</v>
      </c>
    </row>
    <row r="7820" spans="1:3" x14ac:dyDescent="0.25">
      <c r="A7820">
        <f>ROW()</f>
        <v>7820</v>
      </c>
      <c r="B7820" t="s">
        <v>1936</v>
      </c>
      <c r="C7820" t="s">
        <v>84</v>
      </c>
    </row>
    <row r="7821" spans="1:3" x14ac:dyDescent="0.25">
      <c r="A7821">
        <f>ROW()</f>
        <v>7821</v>
      </c>
      <c r="B7821" t="s">
        <v>1937</v>
      </c>
      <c r="C7821" t="s">
        <v>549</v>
      </c>
    </row>
    <row r="7822" spans="1:3" x14ac:dyDescent="0.25">
      <c r="A7822">
        <f>ROW()</f>
        <v>7822</v>
      </c>
      <c r="B7822" t="s">
        <v>1895</v>
      </c>
      <c r="C7822" t="s">
        <v>184</v>
      </c>
    </row>
    <row r="7823" spans="1:3" x14ac:dyDescent="0.25">
      <c r="A7823">
        <f>ROW()</f>
        <v>7823</v>
      </c>
      <c r="B7823" t="s">
        <v>1806</v>
      </c>
      <c r="C7823" t="s">
        <v>84</v>
      </c>
    </row>
    <row r="7824" spans="1:3" x14ac:dyDescent="0.25">
      <c r="A7824">
        <f>ROW()</f>
        <v>7824</v>
      </c>
      <c r="B7824" t="s">
        <v>2</v>
      </c>
      <c r="C7824" t="s">
        <v>2</v>
      </c>
    </row>
    <row r="7825" spans="1:3" x14ac:dyDescent="0.25">
      <c r="A7825">
        <f>ROW()</f>
        <v>7825</v>
      </c>
      <c r="B7825" t="s">
        <v>2</v>
      </c>
      <c r="C7825" t="s">
        <v>2</v>
      </c>
    </row>
    <row r="7826" spans="1:3" x14ac:dyDescent="0.25">
      <c r="A7826">
        <f>ROW()</f>
        <v>7826</v>
      </c>
      <c r="B7826" t="s">
        <v>629</v>
      </c>
      <c r="C7826" t="s">
        <v>2</v>
      </c>
    </row>
    <row r="7827" spans="1:3" x14ac:dyDescent="0.25">
      <c r="A7827">
        <f>ROW()</f>
        <v>7827</v>
      </c>
      <c r="B7827" t="s">
        <v>2</v>
      </c>
      <c r="C7827" t="s">
        <v>2</v>
      </c>
    </row>
    <row r="7828" spans="1:3" x14ac:dyDescent="0.25">
      <c r="A7828">
        <f>ROW()</f>
        <v>7828</v>
      </c>
      <c r="B7828" t="s">
        <v>3683</v>
      </c>
      <c r="C7828" t="s">
        <v>2</v>
      </c>
    </row>
    <row r="7829" spans="1:3" x14ac:dyDescent="0.25">
      <c r="A7829">
        <f>ROW()</f>
        <v>7829</v>
      </c>
      <c r="B7829" t="s">
        <v>52</v>
      </c>
      <c r="C7829" t="s">
        <v>2</v>
      </c>
    </row>
    <row r="7830" spans="1:3" x14ac:dyDescent="0.25">
      <c r="A7830">
        <f>ROW()</f>
        <v>7830</v>
      </c>
      <c r="B7830" t="s">
        <v>1843</v>
      </c>
      <c r="C7830" t="s">
        <v>630</v>
      </c>
    </row>
    <row r="7831" spans="1:3" x14ac:dyDescent="0.25">
      <c r="A7831">
        <f>ROW()</f>
        <v>7831</v>
      </c>
      <c r="B7831" t="s">
        <v>1844</v>
      </c>
      <c r="C7831" t="s">
        <v>55</v>
      </c>
    </row>
    <row r="7832" spans="1:3" x14ac:dyDescent="0.25">
      <c r="A7832">
        <f>ROW()</f>
        <v>7832</v>
      </c>
      <c r="B7832" t="s">
        <v>1845</v>
      </c>
      <c r="C7832" t="s">
        <v>105</v>
      </c>
    </row>
    <row r="7833" spans="1:3" x14ac:dyDescent="0.25">
      <c r="A7833">
        <f>ROW()</f>
        <v>7833</v>
      </c>
      <c r="B7833" t="s">
        <v>1846</v>
      </c>
      <c r="C7833" t="s">
        <v>118</v>
      </c>
    </row>
    <row r="7834" spans="1:3" x14ac:dyDescent="0.25">
      <c r="A7834">
        <f>ROW()</f>
        <v>7834</v>
      </c>
      <c r="B7834" t="s">
        <v>1847</v>
      </c>
      <c r="C7834" t="s">
        <v>631</v>
      </c>
    </row>
    <row r="7835" spans="1:3" x14ac:dyDescent="0.25">
      <c r="A7835">
        <f>ROW()</f>
        <v>7835</v>
      </c>
      <c r="B7835" t="s">
        <v>1850</v>
      </c>
      <c r="C7835" t="s">
        <v>102</v>
      </c>
    </row>
    <row r="7836" spans="1:3" x14ac:dyDescent="0.25">
      <c r="A7836">
        <f>ROW()</f>
        <v>7836</v>
      </c>
      <c r="B7836" t="s">
        <v>1851</v>
      </c>
      <c r="C7836" t="s">
        <v>56</v>
      </c>
    </row>
    <row r="7837" spans="1:3" x14ac:dyDescent="0.25">
      <c r="A7837">
        <f>ROW()</f>
        <v>7837</v>
      </c>
      <c r="B7837" t="s">
        <v>1852</v>
      </c>
      <c r="C7837" t="s">
        <v>56</v>
      </c>
    </row>
    <row r="7838" spans="1:3" x14ac:dyDescent="0.25">
      <c r="A7838">
        <f>ROW()</f>
        <v>7838</v>
      </c>
      <c r="B7838" t="s">
        <v>1853</v>
      </c>
      <c r="C7838" t="s">
        <v>56</v>
      </c>
    </row>
    <row r="7839" spans="1:3" x14ac:dyDescent="0.25">
      <c r="A7839">
        <f>ROW()</f>
        <v>7839</v>
      </c>
      <c r="B7839" t="s">
        <v>1854</v>
      </c>
      <c r="C7839" t="s">
        <v>632</v>
      </c>
    </row>
    <row r="7840" spans="1:3" x14ac:dyDescent="0.25">
      <c r="A7840">
        <f>ROW()</f>
        <v>7840</v>
      </c>
      <c r="B7840" t="s">
        <v>1855</v>
      </c>
      <c r="C7840" t="s">
        <v>65</v>
      </c>
    </row>
    <row r="7841" spans="1:3" x14ac:dyDescent="0.25">
      <c r="A7841">
        <f>ROW()</f>
        <v>7841</v>
      </c>
      <c r="B7841" t="s">
        <v>1856</v>
      </c>
      <c r="C7841" t="s">
        <v>64</v>
      </c>
    </row>
    <row r="7842" spans="1:3" x14ac:dyDescent="0.25">
      <c r="A7842">
        <f>ROW()</f>
        <v>7842</v>
      </c>
      <c r="B7842" t="s">
        <v>1857</v>
      </c>
      <c r="C7842" t="s">
        <v>65</v>
      </c>
    </row>
    <row r="7843" spans="1:3" x14ac:dyDescent="0.25">
      <c r="A7843">
        <f>ROW()</f>
        <v>7843</v>
      </c>
      <c r="B7843" t="s">
        <v>1858</v>
      </c>
      <c r="C7843" t="s">
        <v>56</v>
      </c>
    </row>
    <row r="7844" spans="1:3" x14ac:dyDescent="0.25">
      <c r="A7844">
        <f>ROW()</f>
        <v>7844</v>
      </c>
      <c r="B7844" t="s">
        <v>1896</v>
      </c>
      <c r="C7844" t="s">
        <v>65</v>
      </c>
    </row>
    <row r="7845" spans="1:3" x14ac:dyDescent="0.25">
      <c r="A7845">
        <f>ROW()</f>
        <v>7845</v>
      </c>
      <c r="B7845" t="s">
        <v>1859</v>
      </c>
      <c r="C7845" t="s">
        <v>63</v>
      </c>
    </row>
    <row r="7846" spans="1:3" x14ac:dyDescent="0.25">
      <c r="A7846">
        <f>ROW()</f>
        <v>7846</v>
      </c>
      <c r="B7846" t="s">
        <v>1860</v>
      </c>
      <c r="C7846" t="s">
        <v>73</v>
      </c>
    </row>
    <row r="7847" spans="1:3" x14ac:dyDescent="0.25">
      <c r="A7847">
        <f>ROW()</f>
        <v>7847</v>
      </c>
      <c r="B7847" t="s">
        <v>1861</v>
      </c>
      <c r="C7847" t="s">
        <v>105</v>
      </c>
    </row>
    <row r="7848" spans="1:3" x14ac:dyDescent="0.25">
      <c r="A7848">
        <f>ROW()</f>
        <v>7848</v>
      </c>
      <c r="B7848" t="s">
        <v>1862</v>
      </c>
      <c r="C7848" t="s">
        <v>56</v>
      </c>
    </row>
    <row r="7849" spans="1:3" x14ac:dyDescent="0.25">
      <c r="A7849">
        <f>ROW()</f>
        <v>7849</v>
      </c>
      <c r="B7849" t="s">
        <v>1863</v>
      </c>
      <c r="C7849" t="s">
        <v>81</v>
      </c>
    </row>
    <row r="7850" spans="1:3" x14ac:dyDescent="0.25">
      <c r="A7850">
        <f>ROW()</f>
        <v>7850</v>
      </c>
      <c r="B7850" t="s">
        <v>1864</v>
      </c>
      <c r="C7850" t="s">
        <v>624</v>
      </c>
    </row>
    <row r="7851" spans="1:3" x14ac:dyDescent="0.25">
      <c r="A7851">
        <f>ROW()</f>
        <v>7851</v>
      </c>
      <c r="B7851" t="s">
        <v>1865</v>
      </c>
      <c r="C7851" t="s">
        <v>121</v>
      </c>
    </row>
    <row r="7852" spans="1:3" x14ac:dyDescent="0.25">
      <c r="A7852">
        <f>ROW()</f>
        <v>7852</v>
      </c>
      <c r="B7852" t="s">
        <v>1866</v>
      </c>
      <c r="C7852" t="s">
        <v>70</v>
      </c>
    </row>
    <row r="7853" spans="1:3" x14ac:dyDescent="0.25">
      <c r="A7853">
        <f>ROW()</f>
        <v>7853</v>
      </c>
      <c r="B7853" t="s">
        <v>1867</v>
      </c>
      <c r="C7853" t="s">
        <v>63</v>
      </c>
    </row>
    <row r="7854" spans="1:3" x14ac:dyDescent="0.25">
      <c r="A7854">
        <f>ROW()</f>
        <v>7854</v>
      </c>
      <c r="B7854" t="s">
        <v>1868</v>
      </c>
      <c r="C7854" t="s">
        <v>71</v>
      </c>
    </row>
    <row r="7855" spans="1:3" x14ac:dyDescent="0.25">
      <c r="A7855">
        <f>ROW()</f>
        <v>7855</v>
      </c>
      <c r="B7855" t="s">
        <v>1869</v>
      </c>
      <c r="C7855" t="s">
        <v>71</v>
      </c>
    </row>
    <row r="7856" spans="1:3" x14ac:dyDescent="0.25">
      <c r="A7856">
        <f>ROW()</f>
        <v>7856</v>
      </c>
      <c r="B7856" t="s">
        <v>1870</v>
      </c>
      <c r="C7856" t="s">
        <v>71</v>
      </c>
    </row>
    <row r="7857" spans="1:3" x14ac:dyDescent="0.25">
      <c r="A7857">
        <f>ROW()</f>
        <v>7857</v>
      </c>
      <c r="B7857" t="s">
        <v>1871</v>
      </c>
      <c r="C7857" t="s">
        <v>56</v>
      </c>
    </row>
    <row r="7858" spans="1:3" x14ac:dyDescent="0.25">
      <c r="A7858">
        <f>ROW()</f>
        <v>7858</v>
      </c>
      <c r="B7858" t="s">
        <v>1872</v>
      </c>
      <c r="C7858" t="s">
        <v>72</v>
      </c>
    </row>
    <row r="7859" spans="1:3" x14ac:dyDescent="0.25">
      <c r="A7859">
        <f>ROW()</f>
        <v>7859</v>
      </c>
      <c r="B7859" t="s">
        <v>1873</v>
      </c>
      <c r="C7859" t="s">
        <v>56</v>
      </c>
    </row>
    <row r="7860" spans="1:3" x14ac:dyDescent="0.25">
      <c r="A7860">
        <f>ROW()</f>
        <v>7860</v>
      </c>
      <c r="B7860" t="s">
        <v>1874</v>
      </c>
      <c r="C7860" t="s">
        <v>73</v>
      </c>
    </row>
    <row r="7861" spans="1:3" x14ac:dyDescent="0.25">
      <c r="A7861">
        <f>ROW()</f>
        <v>7861</v>
      </c>
      <c r="B7861" t="s">
        <v>1875</v>
      </c>
      <c r="C7861" t="s">
        <v>77</v>
      </c>
    </row>
    <row r="7862" spans="1:3" x14ac:dyDescent="0.25">
      <c r="A7862">
        <f>ROW()</f>
        <v>7862</v>
      </c>
      <c r="B7862" t="s">
        <v>1876</v>
      </c>
      <c r="C7862" t="s">
        <v>199</v>
      </c>
    </row>
    <row r="7863" spans="1:3" x14ac:dyDescent="0.25">
      <c r="A7863">
        <f>ROW()</f>
        <v>7863</v>
      </c>
      <c r="B7863" t="s">
        <v>1877</v>
      </c>
      <c r="C7863" t="s">
        <v>260</v>
      </c>
    </row>
    <row r="7864" spans="1:3" x14ac:dyDescent="0.25">
      <c r="A7864">
        <f>ROW()</f>
        <v>7864</v>
      </c>
      <c r="B7864" t="s">
        <v>1883</v>
      </c>
      <c r="C7864" t="s">
        <v>79</v>
      </c>
    </row>
    <row r="7865" spans="1:3" x14ac:dyDescent="0.25">
      <c r="A7865">
        <f>ROW()</f>
        <v>7865</v>
      </c>
      <c r="B7865" t="s">
        <v>1878</v>
      </c>
      <c r="C7865" t="s">
        <v>56</v>
      </c>
    </row>
    <row r="7866" spans="1:3" x14ac:dyDescent="0.25">
      <c r="A7866">
        <f>ROW()</f>
        <v>7866</v>
      </c>
      <c r="B7866" t="s">
        <v>1879</v>
      </c>
      <c r="C7866" t="s">
        <v>77</v>
      </c>
    </row>
    <row r="7867" spans="1:3" x14ac:dyDescent="0.25">
      <c r="A7867">
        <f>ROW()</f>
        <v>7867</v>
      </c>
      <c r="B7867" t="s">
        <v>1880</v>
      </c>
      <c r="C7867" t="s">
        <v>95</v>
      </c>
    </row>
    <row r="7868" spans="1:3" x14ac:dyDescent="0.25">
      <c r="A7868">
        <f>ROW()</f>
        <v>7868</v>
      </c>
      <c r="B7868" t="s">
        <v>1882</v>
      </c>
      <c r="C7868" t="s">
        <v>125</v>
      </c>
    </row>
    <row r="7869" spans="1:3" x14ac:dyDescent="0.25">
      <c r="A7869">
        <f>ROW()</f>
        <v>7869</v>
      </c>
      <c r="B7869" t="s">
        <v>1893</v>
      </c>
      <c r="C7869" t="s">
        <v>314</v>
      </c>
    </row>
    <row r="7870" spans="1:3" x14ac:dyDescent="0.25">
      <c r="A7870">
        <f>ROW()</f>
        <v>7870</v>
      </c>
      <c r="B7870" t="s">
        <v>1881</v>
      </c>
      <c r="C7870" t="s">
        <v>56</v>
      </c>
    </row>
    <row r="7871" spans="1:3" x14ac:dyDescent="0.25">
      <c r="A7871">
        <f>ROW()</f>
        <v>7871</v>
      </c>
      <c r="B7871" t="s">
        <v>1899</v>
      </c>
      <c r="C7871" t="s">
        <v>77</v>
      </c>
    </row>
    <row r="7872" spans="1:3" x14ac:dyDescent="0.25">
      <c r="A7872">
        <f>ROW()</f>
        <v>7872</v>
      </c>
      <c r="B7872" t="s">
        <v>1884</v>
      </c>
      <c r="C7872" t="s">
        <v>137</v>
      </c>
    </row>
    <row r="7873" spans="1:3" x14ac:dyDescent="0.25">
      <c r="A7873">
        <f>ROW()</f>
        <v>7873</v>
      </c>
      <c r="B7873" t="s">
        <v>1885</v>
      </c>
      <c r="C7873" t="s">
        <v>82</v>
      </c>
    </row>
    <row r="7874" spans="1:3" x14ac:dyDescent="0.25">
      <c r="A7874">
        <f>ROW()</f>
        <v>7874</v>
      </c>
      <c r="B7874" t="s">
        <v>1888</v>
      </c>
      <c r="C7874" t="s">
        <v>137</v>
      </c>
    </row>
    <row r="7875" spans="1:3" x14ac:dyDescent="0.25">
      <c r="A7875">
        <f>ROW()</f>
        <v>7875</v>
      </c>
      <c r="B7875" t="s">
        <v>1889</v>
      </c>
      <c r="C7875" t="s">
        <v>84</v>
      </c>
    </row>
    <row r="7876" spans="1:3" x14ac:dyDescent="0.25">
      <c r="A7876">
        <f>ROW()</f>
        <v>7876</v>
      </c>
      <c r="B7876" t="s">
        <v>1890</v>
      </c>
      <c r="C7876" t="s">
        <v>137</v>
      </c>
    </row>
    <row r="7877" spans="1:3" x14ac:dyDescent="0.25">
      <c r="A7877">
        <f>ROW()</f>
        <v>7877</v>
      </c>
      <c r="B7877" t="s">
        <v>1891</v>
      </c>
      <c r="C7877" t="s">
        <v>73</v>
      </c>
    </row>
    <row r="7878" spans="1:3" x14ac:dyDescent="0.25">
      <c r="A7878">
        <f>ROW()</f>
        <v>7878</v>
      </c>
      <c r="B7878" t="s">
        <v>1892</v>
      </c>
      <c r="C7878" t="s">
        <v>76</v>
      </c>
    </row>
    <row r="7879" spans="1:3" x14ac:dyDescent="0.25">
      <c r="A7879">
        <f>ROW()</f>
        <v>7879</v>
      </c>
      <c r="B7879" t="s">
        <v>1936</v>
      </c>
      <c r="C7879" t="s">
        <v>95</v>
      </c>
    </row>
    <row r="7880" spans="1:3" x14ac:dyDescent="0.25">
      <c r="A7880">
        <f>ROW()</f>
        <v>7880</v>
      </c>
      <c r="B7880" t="s">
        <v>1937</v>
      </c>
      <c r="C7880" t="s">
        <v>633</v>
      </c>
    </row>
    <row r="7881" spans="1:3" x14ac:dyDescent="0.25">
      <c r="A7881">
        <f>ROW()</f>
        <v>7881</v>
      </c>
      <c r="B7881" t="s">
        <v>1895</v>
      </c>
      <c r="C7881" t="s">
        <v>184</v>
      </c>
    </row>
    <row r="7882" spans="1:3" x14ac:dyDescent="0.25">
      <c r="A7882">
        <f>ROW()</f>
        <v>7882</v>
      </c>
      <c r="B7882" t="s">
        <v>1806</v>
      </c>
      <c r="C7882" t="s">
        <v>84</v>
      </c>
    </row>
    <row r="7883" spans="1:3" x14ac:dyDescent="0.25">
      <c r="A7883">
        <f>ROW()</f>
        <v>7883</v>
      </c>
      <c r="B7883" t="s">
        <v>2</v>
      </c>
      <c r="C7883" t="s">
        <v>2</v>
      </c>
    </row>
    <row r="7884" spans="1:3" x14ac:dyDescent="0.25">
      <c r="A7884">
        <f>ROW()</f>
        <v>7884</v>
      </c>
      <c r="B7884" t="s">
        <v>2</v>
      </c>
      <c r="C7884" t="s">
        <v>2</v>
      </c>
    </row>
    <row r="7885" spans="1:3" x14ac:dyDescent="0.25">
      <c r="A7885">
        <f>ROW()</f>
        <v>7885</v>
      </c>
      <c r="B7885" t="s">
        <v>634</v>
      </c>
      <c r="C7885" t="s">
        <v>2</v>
      </c>
    </row>
    <row r="7886" spans="1:3" x14ac:dyDescent="0.25">
      <c r="A7886">
        <f>ROW()</f>
        <v>7886</v>
      </c>
      <c r="B7886" t="s">
        <v>2</v>
      </c>
      <c r="C7886" t="s">
        <v>2</v>
      </c>
    </row>
    <row r="7887" spans="1:3" x14ac:dyDescent="0.25">
      <c r="A7887">
        <f>ROW()</f>
        <v>7887</v>
      </c>
      <c r="B7887" t="s">
        <v>3684</v>
      </c>
      <c r="C7887" t="s">
        <v>2</v>
      </c>
    </row>
    <row r="7888" spans="1:3" x14ac:dyDescent="0.25">
      <c r="A7888">
        <f>ROW()</f>
        <v>7888</v>
      </c>
      <c r="B7888" t="s">
        <v>52</v>
      </c>
      <c r="C7888" t="s">
        <v>2</v>
      </c>
    </row>
    <row r="7889" spans="1:3" x14ac:dyDescent="0.25">
      <c r="A7889">
        <f>ROW()</f>
        <v>7889</v>
      </c>
      <c r="B7889" t="s">
        <v>1843</v>
      </c>
      <c r="C7889" t="s">
        <v>635</v>
      </c>
    </row>
    <row r="7890" spans="1:3" x14ac:dyDescent="0.25">
      <c r="A7890">
        <f>ROW()</f>
        <v>7890</v>
      </c>
      <c r="B7890" t="s">
        <v>1844</v>
      </c>
      <c r="C7890" t="s">
        <v>55</v>
      </c>
    </row>
    <row r="7891" spans="1:3" x14ac:dyDescent="0.25">
      <c r="A7891">
        <f>ROW()</f>
        <v>7891</v>
      </c>
      <c r="B7891" t="s">
        <v>1845</v>
      </c>
      <c r="C7891" t="s">
        <v>84</v>
      </c>
    </row>
    <row r="7892" spans="1:3" x14ac:dyDescent="0.25">
      <c r="A7892">
        <f>ROW()</f>
        <v>7892</v>
      </c>
      <c r="B7892" t="s">
        <v>1846</v>
      </c>
      <c r="C7892" t="s">
        <v>636</v>
      </c>
    </row>
    <row r="7893" spans="1:3" x14ac:dyDescent="0.25">
      <c r="A7893">
        <f>ROW()</f>
        <v>7893</v>
      </c>
      <c r="B7893" t="s">
        <v>1847</v>
      </c>
      <c r="C7893" t="s">
        <v>637</v>
      </c>
    </row>
    <row r="7894" spans="1:3" x14ac:dyDescent="0.25">
      <c r="A7894">
        <f>ROW()</f>
        <v>7894</v>
      </c>
      <c r="B7894" t="s">
        <v>1850</v>
      </c>
      <c r="C7894" t="s">
        <v>155</v>
      </c>
    </row>
    <row r="7895" spans="1:3" x14ac:dyDescent="0.25">
      <c r="A7895">
        <f>ROW()</f>
        <v>7895</v>
      </c>
      <c r="B7895" t="s">
        <v>1851</v>
      </c>
      <c r="C7895" t="s">
        <v>56</v>
      </c>
    </row>
    <row r="7896" spans="1:3" x14ac:dyDescent="0.25">
      <c r="A7896">
        <f>ROW()</f>
        <v>7896</v>
      </c>
      <c r="B7896" t="s">
        <v>1852</v>
      </c>
      <c r="C7896" t="s">
        <v>56</v>
      </c>
    </row>
    <row r="7897" spans="1:3" x14ac:dyDescent="0.25">
      <c r="A7897">
        <f>ROW()</f>
        <v>7897</v>
      </c>
      <c r="B7897" t="s">
        <v>1853</v>
      </c>
      <c r="C7897" t="s">
        <v>56</v>
      </c>
    </row>
    <row r="7898" spans="1:3" x14ac:dyDescent="0.25">
      <c r="A7898">
        <f>ROW()</f>
        <v>7898</v>
      </c>
      <c r="B7898" t="s">
        <v>1854</v>
      </c>
      <c r="C7898" t="s">
        <v>638</v>
      </c>
    </row>
    <row r="7899" spans="1:3" x14ac:dyDescent="0.25">
      <c r="A7899">
        <f>ROW()</f>
        <v>7899</v>
      </c>
      <c r="B7899" t="s">
        <v>1855</v>
      </c>
      <c r="C7899" t="s">
        <v>65</v>
      </c>
    </row>
    <row r="7900" spans="1:3" x14ac:dyDescent="0.25">
      <c r="A7900">
        <f>ROW()</f>
        <v>7900</v>
      </c>
      <c r="B7900" t="s">
        <v>1857</v>
      </c>
      <c r="C7900" t="s">
        <v>65</v>
      </c>
    </row>
    <row r="7901" spans="1:3" x14ac:dyDescent="0.25">
      <c r="A7901">
        <f>ROW()</f>
        <v>7901</v>
      </c>
      <c r="B7901" t="s">
        <v>1858</v>
      </c>
      <c r="C7901" t="s">
        <v>56</v>
      </c>
    </row>
    <row r="7902" spans="1:3" x14ac:dyDescent="0.25">
      <c r="A7902">
        <f>ROW()</f>
        <v>7902</v>
      </c>
      <c r="B7902" t="s">
        <v>1896</v>
      </c>
      <c r="C7902" t="s">
        <v>65</v>
      </c>
    </row>
    <row r="7903" spans="1:3" x14ac:dyDescent="0.25">
      <c r="A7903">
        <f>ROW()</f>
        <v>7903</v>
      </c>
      <c r="B7903" t="s">
        <v>1859</v>
      </c>
      <c r="C7903" t="s">
        <v>63</v>
      </c>
    </row>
    <row r="7904" spans="1:3" x14ac:dyDescent="0.25">
      <c r="A7904">
        <f>ROW()</f>
        <v>7904</v>
      </c>
      <c r="B7904" t="s">
        <v>1860</v>
      </c>
      <c r="C7904" t="s">
        <v>73</v>
      </c>
    </row>
    <row r="7905" spans="1:3" x14ac:dyDescent="0.25">
      <c r="A7905">
        <f>ROW()</f>
        <v>7905</v>
      </c>
      <c r="B7905" t="s">
        <v>1861</v>
      </c>
      <c r="C7905" t="s">
        <v>113</v>
      </c>
    </row>
    <row r="7906" spans="1:3" x14ac:dyDescent="0.25">
      <c r="A7906">
        <f>ROW()</f>
        <v>7906</v>
      </c>
      <c r="B7906" t="s">
        <v>1862</v>
      </c>
      <c r="C7906" t="s">
        <v>56</v>
      </c>
    </row>
    <row r="7907" spans="1:3" x14ac:dyDescent="0.25">
      <c r="A7907">
        <f>ROW()</f>
        <v>7907</v>
      </c>
      <c r="B7907" t="s">
        <v>1863</v>
      </c>
      <c r="C7907" t="s">
        <v>76</v>
      </c>
    </row>
    <row r="7908" spans="1:3" x14ac:dyDescent="0.25">
      <c r="A7908">
        <f>ROW()</f>
        <v>7908</v>
      </c>
      <c r="B7908" t="s">
        <v>1864</v>
      </c>
      <c r="C7908" t="s">
        <v>535</v>
      </c>
    </row>
    <row r="7909" spans="1:3" x14ac:dyDescent="0.25">
      <c r="A7909">
        <f>ROW()</f>
        <v>7909</v>
      </c>
      <c r="B7909" t="s">
        <v>1865</v>
      </c>
      <c r="C7909" t="s">
        <v>67</v>
      </c>
    </row>
    <row r="7910" spans="1:3" x14ac:dyDescent="0.25">
      <c r="A7910">
        <f>ROW()</f>
        <v>7910</v>
      </c>
      <c r="B7910" t="s">
        <v>1866</v>
      </c>
      <c r="C7910" t="s">
        <v>70</v>
      </c>
    </row>
    <row r="7911" spans="1:3" x14ac:dyDescent="0.25">
      <c r="A7911">
        <f>ROW()</f>
        <v>7911</v>
      </c>
      <c r="B7911" t="s">
        <v>1867</v>
      </c>
      <c r="C7911" t="s">
        <v>63</v>
      </c>
    </row>
    <row r="7912" spans="1:3" x14ac:dyDescent="0.25">
      <c r="A7912">
        <f>ROW()</f>
        <v>7912</v>
      </c>
      <c r="B7912" t="s">
        <v>1868</v>
      </c>
      <c r="C7912" t="s">
        <v>71</v>
      </c>
    </row>
    <row r="7913" spans="1:3" x14ac:dyDescent="0.25">
      <c r="A7913">
        <f>ROW()</f>
        <v>7913</v>
      </c>
      <c r="B7913" t="s">
        <v>1871</v>
      </c>
      <c r="C7913" t="s">
        <v>56</v>
      </c>
    </row>
    <row r="7914" spans="1:3" x14ac:dyDescent="0.25">
      <c r="A7914">
        <f>ROW()</f>
        <v>7914</v>
      </c>
      <c r="B7914" t="s">
        <v>1872</v>
      </c>
      <c r="C7914" t="s">
        <v>318</v>
      </c>
    </row>
    <row r="7915" spans="1:3" x14ac:dyDescent="0.25">
      <c r="A7915">
        <f>ROW()</f>
        <v>7915</v>
      </c>
      <c r="B7915" t="s">
        <v>1873</v>
      </c>
      <c r="C7915" t="s">
        <v>63</v>
      </c>
    </row>
    <row r="7916" spans="1:3" x14ac:dyDescent="0.25">
      <c r="A7916">
        <f>ROW()</f>
        <v>7916</v>
      </c>
      <c r="B7916" t="s">
        <v>1874</v>
      </c>
      <c r="C7916" t="s">
        <v>73</v>
      </c>
    </row>
    <row r="7917" spans="1:3" x14ac:dyDescent="0.25">
      <c r="A7917">
        <f>ROW()</f>
        <v>7917</v>
      </c>
      <c r="B7917" t="s">
        <v>1875</v>
      </c>
      <c r="C7917" t="s">
        <v>108</v>
      </c>
    </row>
    <row r="7918" spans="1:3" x14ac:dyDescent="0.25">
      <c r="A7918">
        <f>ROW()</f>
        <v>7918</v>
      </c>
      <c r="B7918" t="s">
        <v>1876</v>
      </c>
      <c r="C7918" t="s">
        <v>124</v>
      </c>
    </row>
    <row r="7919" spans="1:3" x14ac:dyDescent="0.25">
      <c r="A7919">
        <f>ROW()</f>
        <v>7919</v>
      </c>
      <c r="B7919" t="s">
        <v>1877</v>
      </c>
      <c r="C7919" t="s">
        <v>148</v>
      </c>
    </row>
    <row r="7920" spans="1:3" x14ac:dyDescent="0.25">
      <c r="A7920">
        <f>ROW()</f>
        <v>7920</v>
      </c>
      <c r="B7920" t="s">
        <v>1878</v>
      </c>
      <c r="C7920" t="s">
        <v>67</v>
      </c>
    </row>
    <row r="7921" spans="1:3" x14ac:dyDescent="0.25">
      <c r="A7921">
        <f>ROW()</f>
        <v>7921</v>
      </c>
      <c r="B7921" t="s">
        <v>1879</v>
      </c>
      <c r="C7921" t="s">
        <v>108</v>
      </c>
    </row>
    <row r="7922" spans="1:3" x14ac:dyDescent="0.25">
      <c r="A7922">
        <f>ROW()</f>
        <v>7922</v>
      </c>
      <c r="B7922" t="s">
        <v>1880</v>
      </c>
      <c r="C7922" t="s">
        <v>168</v>
      </c>
    </row>
    <row r="7923" spans="1:3" x14ac:dyDescent="0.25">
      <c r="A7923">
        <f>ROW()</f>
        <v>7923</v>
      </c>
      <c r="B7923" t="s">
        <v>1898</v>
      </c>
      <c r="C7923" t="s">
        <v>148</v>
      </c>
    </row>
    <row r="7924" spans="1:3" x14ac:dyDescent="0.25">
      <c r="A7924">
        <f>ROW()</f>
        <v>7924</v>
      </c>
      <c r="B7924" t="s">
        <v>1883</v>
      </c>
      <c r="C7924" t="s">
        <v>79</v>
      </c>
    </row>
    <row r="7925" spans="1:3" x14ac:dyDescent="0.25">
      <c r="A7925">
        <f>ROW()</f>
        <v>7925</v>
      </c>
      <c r="B7925" t="s">
        <v>1882</v>
      </c>
      <c r="C7925" t="s">
        <v>319</v>
      </c>
    </row>
    <row r="7926" spans="1:3" x14ac:dyDescent="0.25">
      <c r="A7926">
        <f>ROW()</f>
        <v>7926</v>
      </c>
      <c r="B7926" t="s">
        <v>1893</v>
      </c>
      <c r="C7926" t="s">
        <v>639</v>
      </c>
    </row>
    <row r="7927" spans="1:3" x14ac:dyDescent="0.25">
      <c r="A7927">
        <f>ROW()</f>
        <v>7927</v>
      </c>
      <c r="B7927" t="s">
        <v>1884</v>
      </c>
      <c r="C7927" t="s">
        <v>63</v>
      </c>
    </row>
    <row r="7928" spans="1:3" x14ac:dyDescent="0.25">
      <c r="A7928">
        <f>ROW()</f>
        <v>7928</v>
      </c>
      <c r="B7928" t="s">
        <v>1885</v>
      </c>
      <c r="C7928" t="s">
        <v>63</v>
      </c>
    </row>
    <row r="7929" spans="1:3" x14ac:dyDescent="0.25">
      <c r="A7929">
        <f>ROW()</f>
        <v>7929</v>
      </c>
      <c r="B7929" t="s">
        <v>1886</v>
      </c>
      <c r="C7929" t="s">
        <v>121</v>
      </c>
    </row>
    <row r="7930" spans="1:3" x14ac:dyDescent="0.25">
      <c r="A7930">
        <f>ROW()</f>
        <v>7930</v>
      </c>
      <c r="B7930" t="s">
        <v>1887</v>
      </c>
      <c r="C7930" t="s">
        <v>80</v>
      </c>
    </row>
    <row r="7931" spans="1:3" x14ac:dyDescent="0.25">
      <c r="A7931">
        <f>ROW()</f>
        <v>7931</v>
      </c>
      <c r="B7931" t="s">
        <v>1888</v>
      </c>
      <c r="C7931" t="s">
        <v>228</v>
      </c>
    </row>
    <row r="7932" spans="1:3" x14ac:dyDescent="0.25">
      <c r="A7932">
        <f>ROW()</f>
        <v>7932</v>
      </c>
      <c r="B7932" t="s">
        <v>1889</v>
      </c>
      <c r="C7932" t="s">
        <v>84</v>
      </c>
    </row>
    <row r="7933" spans="1:3" x14ac:dyDescent="0.25">
      <c r="A7933">
        <f>ROW()</f>
        <v>7933</v>
      </c>
      <c r="B7933" t="s">
        <v>1890</v>
      </c>
      <c r="C7933" t="s">
        <v>83</v>
      </c>
    </row>
    <row r="7934" spans="1:3" x14ac:dyDescent="0.25">
      <c r="A7934">
        <f>ROW()</f>
        <v>7934</v>
      </c>
      <c r="B7934" t="s">
        <v>1891</v>
      </c>
      <c r="C7934" t="s">
        <v>67</v>
      </c>
    </row>
    <row r="7935" spans="1:3" x14ac:dyDescent="0.25">
      <c r="A7935">
        <f>ROW()</f>
        <v>7935</v>
      </c>
      <c r="B7935" t="s">
        <v>1892</v>
      </c>
      <c r="C7935" t="s">
        <v>74</v>
      </c>
    </row>
    <row r="7936" spans="1:3" x14ac:dyDescent="0.25">
      <c r="A7936">
        <f>ROW()</f>
        <v>7936</v>
      </c>
      <c r="B7936" t="s">
        <v>1897</v>
      </c>
      <c r="C7936" t="s">
        <v>139</v>
      </c>
    </row>
    <row r="7937" spans="1:3" x14ac:dyDescent="0.25">
      <c r="A7937">
        <f>ROW()</f>
        <v>7937</v>
      </c>
      <c r="B7937" t="s">
        <v>1895</v>
      </c>
      <c r="C7937" t="s">
        <v>184</v>
      </c>
    </row>
    <row r="7938" spans="1:3" x14ac:dyDescent="0.25">
      <c r="A7938">
        <f>ROW()</f>
        <v>7938</v>
      </c>
      <c r="B7938" t="s">
        <v>1806</v>
      </c>
      <c r="C7938" t="s">
        <v>84</v>
      </c>
    </row>
    <row r="7939" spans="1:3" x14ac:dyDescent="0.25">
      <c r="A7939">
        <f>ROW()</f>
        <v>7939</v>
      </c>
      <c r="B7939" t="s">
        <v>2</v>
      </c>
      <c r="C7939" t="s">
        <v>2</v>
      </c>
    </row>
    <row r="7940" spans="1:3" x14ac:dyDescent="0.25">
      <c r="A7940">
        <f>ROW()</f>
        <v>7940</v>
      </c>
      <c r="B7940" t="s">
        <v>3685</v>
      </c>
      <c r="C7940" t="s">
        <v>2</v>
      </c>
    </row>
    <row r="7941" spans="1:3" x14ac:dyDescent="0.25">
      <c r="A7941">
        <f>ROW()</f>
        <v>7941</v>
      </c>
      <c r="B7941" t="s">
        <v>52</v>
      </c>
      <c r="C7941" t="s">
        <v>2</v>
      </c>
    </row>
    <row r="7942" spans="1:3" x14ac:dyDescent="0.25">
      <c r="A7942">
        <f>ROW()</f>
        <v>7942</v>
      </c>
      <c r="B7942" t="s">
        <v>1843</v>
      </c>
      <c r="C7942" t="s">
        <v>640</v>
      </c>
    </row>
    <row r="7943" spans="1:3" x14ac:dyDescent="0.25">
      <c r="A7943">
        <f>ROW()</f>
        <v>7943</v>
      </c>
      <c r="B7943" t="s">
        <v>1844</v>
      </c>
      <c r="C7943" t="s">
        <v>55</v>
      </c>
    </row>
    <row r="7944" spans="1:3" x14ac:dyDescent="0.25">
      <c r="A7944">
        <f>ROW()</f>
        <v>7944</v>
      </c>
      <c r="B7944" t="s">
        <v>1845</v>
      </c>
      <c r="C7944" t="s">
        <v>84</v>
      </c>
    </row>
    <row r="7945" spans="1:3" x14ac:dyDescent="0.25">
      <c r="A7945">
        <f>ROW()</f>
        <v>7945</v>
      </c>
      <c r="B7945" t="s">
        <v>1846</v>
      </c>
      <c r="C7945" t="s">
        <v>153</v>
      </c>
    </row>
    <row r="7946" spans="1:3" x14ac:dyDescent="0.25">
      <c r="A7946">
        <f>ROW()</f>
        <v>7946</v>
      </c>
      <c r="B7946" t="s">
        <v>1847</v>
      </c>
      <c r="C7946" t="s">
        <v>641</v>
      </c>
    </row>
    <row r="7947" spans="1:3" x14ac:dyDescent="0.25">
      <c r="A7947">
        <f>ROW()</f>
        <v>7947</v>
      </c>
      <c r="B7947" t="s">
        <v>1850</v>
      </c>
      <c r="C7947" t="s">
        <v>155</v>
      </c>
    </row>
    <row r="7948" spans="1:3" x14ac:dyDescent="0.25">
      <c r="A7948">
        <f>ROW()</f>
        <v>7948</v>
      </c>
      <c r="B7948" t="s">
        <v>1851</v>
      </c>
      <c r="C7948" t="s">
        <v>56</v>
      </c>
    </row>
    <row r="7949" spans="1:3" x14ac:dyDescent="0.25">
      <c r="A7949">
        <f>ROW()</f>
        <v>7949</v>
      </c>
      <c r="B7949" t="s">
        <v>1852</v>
      </c>
      <c r="C7949" t="s">
        <v>56</v>
      </c>
    </row>
    <row r="7950" spans="1:3" x14ac:dyDescent="0.25">
      <c r="A7950">
        <f>ROW()</f>
        <v>7950</v>
      </c>
      <c r="B7950" t="s">
        <v>1853</v>
      </c>
      <c r="C7950" t="s">
        <v>56</v>
      </c>
    </row>
    <row r="7951" spans="1:3" x14ac:dyDescent="0.25">
      <c r="A7951">
        <f>ROW()</f>
        <v>7951</v>
      </c>
      <c r="B7951" t="s">
        <v>1854</v>
      </c>
      <c r="C7951" t="s">
        <v>579</v>
      </c>
    </row>
    <row r="7952" spans="1:3" x14ac:dyDescent="0.25">
      <c r="A7952">
        <f>ROW()</f>
        <v>7952</v>
      </c>
      <c r="B7952" t="s">
        <v>1856</v>
      </c>
      <c r="C7952" t="s">
        <v>64</v>
      </c>
    </row>
    <row r="7953" spans="1:3" x14ac:dyDescent="0.25">
      <c r="A7953">
        <f>ROW()</f>
        <v>7953</v>
      </c>
      <c r="B7953" t="s">
        <v>1857</v>
      </c>
      <c r="C7953" t="s">
        <v>65</v>
      </c>
    </row>
    <row r="7954" spans="1:3" x14ac:dyDescent="0.25">
      <c r="A7954">
        <f>ROW()</f>
        <v>7954</v>
      </c>
      <c r="B7954" t="s">
        <v>1858</v>
      </c>
      <c r="C7954" t="s">
        <v>56</v>
      </c>
    </row>
    <row r="7955" spans="1:3" x14ac:dyDescent="0.25">
      <c r="A7955">
        <f>ROW()</f>
        <v>7955</v>
      </c>
      <c r="B7955" t="s">
        <v>1896</v>
      </c>
      <c r="C7955" t="s">
        <v>65</v>
      </c>
    </row>
    <row r="7956" spans="1:3" x14ac:dyDescent="0.25">
      <c r="A7956">
        <f>ROW()</f>
        <v>7956</v>
      </c>
      <c r="B7956" t="s">
        <v>1859</v>
      </c>
      <c r="C7956" t="s">
        <v>63</v>
      </c>
    </row>
    <row r="7957" spans="1:3" x14ac:dyDescent="0.25">
      <c r="A7957">
        <f>ROW()</f>
        <v>7957</v>
      </c>
      <c r="B7957" t="s">
        <v>1860</v>
      </c>
      <c r="C7957" t="s">
        <v>73</v>
      </c>
    </row>
    <row r="7958" spans="1:3" x14ac:dyDescent="0.25">
      <c r="A7958">
        <f>ROW()</f>
        <v>7958</v>
      </c>
      <c r="B7958" t="s">
        <v>1861</v>
      </c>
      <c r="C7958" t="s">
        <v>76</v>
      </c>
    </row>
    <row r="7959" spans="1:3" x14ac:dyDescent="0.25">
      <c r="A7959">
        <f>ROW()</f>
        <v>7959</v>
      </c>
      <c r="B7959" t="s">
        <v>1862</v>
      </c>
      <c r="C7959" t="s">
        <v>56</v>
      </c>
    </row>
    <row r="7960" spans="1:3" x14ac:dyDescent="0.25">
      <c r="A7960">
        <f>ROW()</f>
        <v>7960</v>
      </c>
      <c r="B7960" t="s">
        <v>1863</v>
      </c>
      <c r="C7960" t="s">
        <v>200</v>
      </c>
    </row>
    <row r="7961" spans="1:3" x14ac:dyDescent="0.25">
      <c r="A7961">
        <f>ROW()</f>
        <v>7961</v>
      </c>
      <c r="B7961" t="s">
        <v>1864</v>
      </c>
      <c r="C7961" t="s">
        <v>464</v>
      </c>
    </row>
    <row r="7962" spans="1:3" x14ac:dyDescent="0.25">
      <c r="A7962">
        <f>ROW()</f>
        <v>7962</v>
      </c>
      <c r="B7962" t="s">
        <v>1865</v>
      </c>
      <c r="C7962" t="s">
        <v>105</v>
      </c>
    </row>
    <row r="7963" spans="1:3" x14ac:dyDescent="0.25">
      <c r="A7963">
        <f>ROW()</f>
        <v>7963</v>
      </c>
      <c r="B7963" t="s">
        <v>1866</v>
      </c>
      <c r="C7963" t="s">
        <v>139</v>
      </c>
    </row>
    <row r="7964" spans="1:3" x14ac:dyDescent="0.25">
      <c r="A7964">
        <f>ROW()</f>
        <v>7964</v>
      </c>
      <c r="B7964" t="s">
        <v>1867</v>
      </c>
      <c r="C7964" t="s">
        <v>63</v>
      </c>
    </row>
    <row r="7965" spans="1:3" x14ac:dyDescent="0.25">
      <c r="A7965">
        <f>ROW()</f>
        <v>7965</v>
      </c>
      <c r="B7965" t="s">
        <v>1868</v>
      </c>
      <c r="C7965" t="s">
        <v>71</v>
      </c>
    </row>
    <row r="7966" spans="1:3" x14ac:dyDescent="0.25">
      <c r="A7966">
        <f>ROW()</f>
        <v>7966</v>
      </c>
      <c r="B7966" t="s">
        <v>1869</v>
      </c>
      <c r="C7966" t="s">
        <v>71</v>
      </c>
    </row>
    <row r="7967" spans="1:3" x14ac:dyDescent="0.25">
      <c r="A7967">
        <f>ROW()</f>
        <v>7967</v>
      </c>
      <c r="B7967" t="s">
        <v>1870</v>
      </c>
      <c r="C7967" t="s">
        <v>71</v>
      </c>
    </row>
    <row r="7968" spans="1:3" x14ac:dyDescent="0.25">
      <c r="A7968">
        <f>ROW()</f>
        <v>7968</v>
      </c>
      <c r="B7968" t="s">
        <v>1871</v>
      </c>
      <c r="C7968" t="s">
        <v>56</v>
      </c>
    </row>
    <row r="7969" spans="1:3" x14ac:dyDescent="0.25">
      <c r="A7969">
        <f>ROW()</f>
        <v>7969</v>
      </c>
      <c r="B7969" t="s">
        <v>1905</v>
      </c>
      <c r="C7969" t="s">
        <v>56</v>
      </c>
    </row>
    <row r="7970" spans="1:3" x14ac:dyDescent="0.25">
      <c r="A7970">
        <f>ROW()</f>
        <v>7970</v>
      </c>
      <c r="B7970" t="s">
        <v>1872</v>
      </c>
      <c r="C7970" t="s">
        <v>72</v>
      </c>
    </row>
    <row r="7971" spans="1:3" x14ac:dyDescent="0.25">
      <c r="A7971">
        <f>ROW()</f>
        <v>7971</v>
      </c>
      <c r="B7971" t="s">
        <v>1906</v>
      </c>
      <c r="C7971" t="s">
        <v>318</v>
      </c>
    </row>
    <row r="7972" spans="1:3" x14ac:dyDescent="0.25">
      <c r="A7972">
        <f>ROW()</f>
        <v>7972</v>
      </c>
      <c r="B7972" t="s">
        <v>1873</v>
      </c>
      <c r="C7972" t="s">
        <v>56</v>
      </c>
    </row>
    <row r="7973" spans="1:3" x14ac:dyDescent="0.25">
      <c r="A7973">
        <f>ROW()</f>
        <v>7973</v>
      </c>
      <c r="B7973" t="s">
        <v>1907</v>
      </c>
      <c r="C7973" t="s">
        <v>63</v>
      </c>
    </row>
    <row r="7974" spans="1:3" x14ac:dyDescent="0.25">
      <c r="A7974">
        <f>ROW()</f>
        <v>7974</v>
      </c>
      <c r="B7974" t="s">
        <v>1874</v>
      </c>
      <c r="C7974" t="s">
        <v>73</v>
      </c>
    </row>
    <row r="7975" spans="1:3" x14ac:dyDescent="0.25">
      <c r="A7975">
        <f>ROW()</f>
        <v>7975</v>
      </c>
      <c r="B7975" t="s">
        <v>1875</v>
      </c>
      <c r="C7975" t="s">
        <v>227</v>
      </c>
    </row>
    <row r="7976" spans="1:3" x14ac:dyDescent="0.25">
      <c r="A7976">
        <f>ROW()</f>
        <v>7976</v>
      </c>
      <c r="B7976" t="s">
        <v>1876</v>
      </c>
      <c r="C7976" t="s">
        <v>92</v>
      </c>
    </row>
    <row r="7977" spans="1:3" x14ac:dyDescent="0.25">
      <c r="A7977">
        <f>ROW()</f>
        <v>7977</v>
      </c>
      <c r="B7977" t="s">
        <v>1909</v>
      </c>
      <c r="C7977" t="s">
        <v>227</v>
      </c>
    </row>
    <row r="7978" spans="1:3" x14ac:dyDescent="0.25">
      <c r="A7978">
        <f>ROW()</f>
        <v>7978</v>
      </c>
      <c r="B7978" t="s">
        <v>1910</v>
      </c>
      <c r="C7978" t="s">
        <v>92</v>
      </c>
    </row>
    <row r="7979" spans="1:3" x14ac:dyDescent="0.25">
      <c r="A7979">
        <f>ROW()</f>
        <v>7979</v>
      </c>
      <c r="B7979" t="s">
        <v>1878</v>
      </c>
      <c r="C7979" t="s">
        <v>56</v>
      </c>
    </row>
    <row r="7980" spans="1:3" x14ac:dyDescent="0.25">
      <c r="A7980">
        <f>ROW()</f>
        <v>7980</v>
      </c>
      <c r="B7980" t="s">
        <v>1923</v>
      </c>
      <c r="C7980" t="s">
        <v>121</v>
      </c>
    </row>
    <row r="7981" spans="1:3" x14ac:dyDescent="0.25">
      <c r="A7981">
        <f>ROW()</f>
        <v>7981</v>
      </c>
      <c r="B7981" t="s">
        <v>1879</v>
      </c>
      <c r="C7981" t="s">
        <v>76</v>
      </c>
    </row>
    <row r="7982" spans="1:3" x14ac:dyDescent="0.25">
      <c r="A7982">
        <f>ROW()</f>
        <v>7982</v>
      </c>
      <c r="B7982" t="s">
        <v>1912</v>
      </c>
      <c r="C7982" t="s">
        <v>108</v>
      </c>
    </row>
    <row r="7983" spans="1:3" x14ac:dyDescent="0.25">
      <c r="A7983">
        <f>ROW()</f>
        <v>7983</v>
      </c>
      <c r="B7983" t="s">
        <v>1877</v>
      </c>
      <c r="C7983" t="s">
        <v>158</v>
      </c>
    </row>
    <row r="7984" spans="1:3" x14ac:dyDescent="0.25">
      <c r="A7984">
        <f>ROW()</f>
        <v>7984</v>
      </c>
      <c r="B7984" t="s">
        <v>1911</v>
      </c>
      <c r="C7984" t="s">
        <v>158</v>
      </c>
    </row>
    <row r="7985" spans="1:3" x14ac:dyDescent="0.25">
      <c r="A7985">
        <f>ROW()</f>
        <v>7985</v>
      </c>
      <c r="B7985" t="s">
        <v>1880</v>
      </c>
      <c r="C7985" t="s">
        <v>133</v>
      </c>
    </row>
    <row r="7986" spans="1:3" x14ac:dyDescent="0.25">
      <c r="A7986">
        <f>ROW()</f>
        <v>7986</v>
      </c>
      <c r="B7986" t="s">
        <v>1881</v>
      </c>
      <c r="C7986" t="s">
        <v>56</v>
      </c>
    </row>
    <row r="7987" spans="1:3" x14ac:dyDescent="0.25">
      <c r="A7987">
        <f>ROW()</f>
        <v>7987</v>
      </c>
      <c r="B7987" t="s">
        <v>1913</v>
      </c>
      <c r="C7987" t="s">
        <v>319</v>
      </c>
    </row>
    <row r="7988" spans="1:3" x14ac:dyDescent="0.25">
      <c r="A7988">
        <f>ROW()</f>
        <v>7988</v>
      </c>
      <c r="B7988" t="s">
        <v>1882</v>
      </c>
      <c r="C7988" t="s">
        <v>319</v>
      </c>
    </row>
    <row r="7989" spans="1:3" x14ac:dyDescent="0.25">
      <c r="A7989">
        <f>ROW()</f>
        <v>7989</v>
      </c>
      <c r="B7989" t="s">
        <v>1893</v>
      </c>
      <c r="C7989" t="s">
        <v>260</v>
      </c>
    </row>
    <row r="7990" spans="1:3" x14ac:dyDescent="0.25">
      <c r="A7990">
        <f>ROW()</f>
        <v>7990</v>
      </c>
      <c r="B7990" t="s">
        <v>1914</v>
      </c>
      <c r="C7990" t="s">
        <v>460</v>
      </c>
    </row>
    <row r="7991" spans="1:3" x14ac:dyDescent="0.25">
      <c r="A7991">
        <f>ROW()</f>
        <v>7991</v>
      </c>
      <c r="B7991" t="s">
        <v>1926</v>
      </c>
      <c r="C7991" t="s">
        <v>113</v>
      </c>
    </row>
    <row r="7992" spans="1:3" x14ac:dyDescent="0.25">
      <c r="A7992">
        <f>ROW()</f>
        <v>7992</v>
      </c>
      <c r="B7992" t="s">
        <v>1924</v>
      </c>
      <c r="C7992" t="s">
        <v>70</v>
      </c>
    </row>
    <row r="7993" spans="1:3" x14ac:dyDescent="0.25">
      <c r="A7993">
        <f>ROW()</f>
        <v>7993</v>
      </c>
      <c r="B7993" t="s">
        <v>1883</v>
      </c>
      <c r="C7993" t="s">
        <v>79</v>
      </c>
    </row>
    <row r="7994" spans="1:3" x14ac:dyDescent="0.25">
      <c r="A7994">
        <f>ROW()</f>
        <v>7994</v>
      </c>
      <c r="B7994" t="s">
        <v>1915</v>
      </c>
      <c r="C7994" t="s">
        <v>111</v>
      </c>
    </row>
    <row r="7995" spans="1:3" x14ac:dyDescent="0.25">
      <c r="A7995">
        <f>ROW()</f>
        <v>7995</v>
      </c>
      <c r="B7995" t="s">
        <v>1884</v>
      </c>
      <c r="C7995" t="s">
        <v>63</v>
      </c>
    </row>
    <row r="7996" spans="1:3" x14ac:dyDescent="0.25">
      <c r="A7996">
        <f>ROW()</f>
        <v>7996</v>
      </c>
      <c r="B7996" t="s">
        <v>1885</v>
      </c>
      <c r="C7996" t="s">
        <v>63</v>
      </c>
    </row>
    <row r="7997" spans="1:3" x14ac:dyDescent="0.25">
      <c r="A7997">
        <f>ROW()</f>
        <v>7997</v>
      </c>
      <c r="B7997" t="s">
        <v>1886</v>
      </c>
      <c r="C7997" t="s">
        <v>63</v>
      </c>
    </row>
    <row r="7998" spans="1:3" x14ac:dyDescent="0.25">
      <c r="A7998">
        <f>ROW()</f>
        <v>7998</v>
      </c>
      <c r="B7998" t="s">
        <v>1887</v>
      </c>
      <c r="C7998" t="s">
        <v>80</v>
      </c>
    </row>
    <row r="7999" spans="1:3" x14ac:dyDescent="0.25">
      <c r="A7999">
        <f>ROW()</f>
        <v>7999</v>
      </c>
      <c r="B7999" t="s">
        <v>1888</v>
      </c>
      <c r="C7999" t="s">
        <v>189</v>
      </c>
    </row>
    <row r="8000" spans="1:3" x14ac:dyDescent="0.25">
      <c r="A8000">
        <f>ROW()</f>
        <v>8000</v>
      </c>
      <c r="B8000" t="s">
        <v>1889</v>
      </c>
      <c r="C8000" t="s">
        <v>228</v>
      </c>
    </row>
    <row r="8001" spans="1:3" x14ac:dyDescent="0.25">
      <c r="A8001">
        <f>ROW()</f>
        <v>8001</v>
      </c>
      <c r="B8001" t="s">
        <v>1890</v>
      </c>
      <c r="C8001" t="s">
        <v>189</v>
      </c>
    </row>
    <row r="8002" spans="1:3" x14ac:dyDescent="0.25">
      <c r="A8002">
        <f>ROW()</f>
        <v>8002</v>
      </c>
      <c r="B8002" t="s">
        <v>1891</v>
      </c>
      <c r="C8002" t="s">
        <v>228</v>
      </c>
    </row>
    <row r="8003" spans="1:3" x14ac:dyDescent="0.25">
      <c r="A8003">
        <f>ROW()</f>
        <v>8003</v>
      </c>
      <c r="B8003" t="s">
        <v>1892</v>
      </c>
      <c r="C8003" t="s">
        <v>189</v>
      </c>
    </row>
    <row r="8004" spans="1:3" x14ac:dyDescent="0.25">
      <c r="A8004">
        <f>ROW()</f>
        <v>8004</v>
      </c>
      <c r="B8004" t="s">
        <v>1895</v>
      </c>
      <c r="C8004" t="s">
        <v>184</v>
      </c>
    </row>
    <row r="8005" spans="1:3" x14ac:dyDescent="0.25">
      <c r="A8005">
        <f>ROW()</f>
        <v>8005</v>
      </c>
      <c r="B8005" t="s">
        <v>1806</v>
      </c>
      <c r="C8005" t="s">
        <v>84</v>
      </c>
    </row>
    <row r="8006" spans="1:3" x14ac:dyDescent="0.25">
      <c r="A8006">
        <f>ROW()</f>
        <v>8006</v>
      </c>
      <c r="B8006" t="s">
        <v>2</v>
      </c>
      <c r="C8006" t="s">
        <v>2</v>
      </c>
    </row>
    <row r="8007" spans="1:3" x14ac:dyDescent="0.25">
      <c r="A8007">
        <f>ROW()</f>
        <v>8007</v>
      </c>
      <c r="B8007" t="s">
        <v>2</v>
      </c>
      <c r="C8007" t="s">
        <v>2</v>
      </c>
    </row>
    <row r="8008" spans="1:3" x14ac:dyDescent="0.25">
      <c r="A8008">
        <f>ROW()</f>
        <v>8008</v>
      </c>
      <c r="B8008" t="s">
        <v>642</v>
      </c>
      <c r="C8008" t="s">
        <v>2</v>
      </c>
    </row>
    <row r="8009" spans="1:3" x14ac:dyDescent="0.25">
      <c r="A8009">
        <f>ROW()</f>
        <v>8009</v>
      </c>
      <c r="B8009" t="s">
        <v>2</v>
      </c>
      <c r="C8009" t="s">
        <v>2</v>
      </c>
    </row>
    <row r="8010" spans="1:3" x14ac:dyDescent="0.25">
      <c r="A8010">
        <f>ROW()</f>
        <v>8010</v>
      </c>
      <c r="B8010" t="s">
        <v>3686</v>
      </c>
      <c r="C8010" t="s">
        <v>2</v>
      </c>
    </row>
    <row r="8011" spans="1:3" x14ac:dyDescent="0.25">
      <c r="A8011">
        <f>ROW()</f>
        <v>8011</v>
      </c>
      <c r="B8011" t="s">
        <v>52</v>
      </c>
      <c r="C8011" t="s">
        <v>2</v>
      </c>
    </row>
    <row r="8012" spans="1:3" x14ac:dyDescent="0.25">
      <c r="A8012">
        <f>ROW()</f>
        <v>8012</v>
      </c>
      <c r="B8012" t="s">
        <v>1843</v>
      </c>
      <c r="C8012" t="s">
        <v>643</v>
      </c>
    </row>
    <row r="8013" spans="1:3" x14ac:dyDescent="0.25">
      <c r="A8013">
        <f>ROW()</f>
        <v>8013</v>
      </c>
      <c r="B8013" t="s">
        <v>1844</v>
      </c>
      <c r="C8013" t="s">
        <v>55</v>
      </c>
    </row>
    <row r="8014" spans="1:3" x14ac:dyDescent="0.25">
      <c r="A8014">
        <f>ROW()</f>
        <v>8014</v>
      </c>
      <c r="B8014" t="s">
        <v>1845</v>
      </c>
      <c r="C8014" t="s">
        <v>66</v>
      </c>
    </row>
    <row r="8015" spans="1:3" x14ac:dyDescent="0.25">
      <c r="A8015">
        <f>ROW()</f>
        <v>8015</v>
      </c>
      <c r="B8015" t="s">
        <v>1846</v>
      </c>
      <c r="C8015" t="s">
        <v>153</v>
      </c>
    </row>
    <row r="8016" spans="1:3" x14ac:dyDescent="0.25">
      <c r="A8016">
        <f>ROW()</f>
        <v>8016</v>
      </c>
      <c r="B8016" t="s">
        <v>1847</v>
      </c>
      <c r="C8016" t="s">
        <v>644</v>
      </c>
    </row>
    <row r="8017" spans="1:3" x14ac:dyDescent="0.25">
      <c r="A8017">
        <f>ROW()</f>
        <v>8017</v>
      </c>
      <c r="B8017" t="s">
        <v>1850</v>
      </c>
      <c r="C8017" t="s">
        <v>155</v>
      </c>
    </row>
    <row r="8018" spans="1:3" x14ac:dyDescent="0.25">
      <c r="A8018">
        <f>ROW()</f>
        <v>8018</v>
      </c>
      <c r="B8018" t="s">
        <v>1851</v>
      </c>
      <c r="C8018" t="s">
        <v>56</v>
      </c>
    </row>
    <row r="8019" spans="1:3" x14ac:dyDescent="0.25">
      <c r="A8019">
        <f>ROW()</f>
        <v>8019</v>
      </c>
      <c r="B8019" t="s">
        <v>1852</v>
      </c>
      <c r="C8019" t="s">
        <v>56</v>
      </c>
    </row>
    <row r="8020" spans="1:3" x14ac:dyDescent="0.25">
      <c r="A8020">
        <f>ROW()</f>
        <v>8020</v>
      </c>
      <c r="B8020" t="s">
        <v>1853</v>
      </c>
      <c r="C8020" t="s">
        <v>56</v>
      </c>
    </row>
    <row r="8021" spans="1:3" x14ac:dyDescent="0.25">
      <c r="A8021">
        <f>ROW()</f>
        <v>8021</v>
      </c>
      <c r="B8021" t="s">
        <v>1854</v>
      </c>
      <c r="C8021" t="s">
        <v>317</v>
      </c>
    </row>
    <row r="8022" spans="1:3" x14ac:dyDescent="0.25">
      <c r="A8022">
        <f>ROW()</f>
        <v>8022</v>
      </c>
      <c r="B8022" t="s">
        <v>1856</v>
      </c>
      <c r="C8022" t="s">
        <v>64</v>
      </c>
    </row>
    <row r="8023" spans="1:3" x14ac:dyDescent="0.25">
      <c r="A8023">
        <f>ROW()</f>
        <v>8023</v>
      </c>
      <c r="B8023" t="s">
        <v>1857</v>
      </c>
      <c r="C8023" t="s">
        <v>65</v>
      </c>
    </row>
    <row r="8024" spans="1:3" x14ac:dyDescent="0.25">
      <c r="A8024">
        <f>ROW()</f>
        <v>8024</v>
      </c>
      <c r="B8024" t="s">
        <v>1858</v>
      </c>
      <c r="C8024" t="s">
        <v>56</v>
      </c>
    </row>
    <row r="8025" spans="1:3" x14ac:dyDescent="0.25">
      <c r="A8025">
        <f>ROW()</f>
        <v>8025</v>
      </c>
      <c r="B8025" t="s">
        <v>1896</v>
      </c>
      <c r="C8025" t="s">
        <v>65</v>
      </c>
    </row>
    <row r="8026" spans="1:3" x14ac:dyDescent="0.25">
      <c r="A8026">
        <f>ROW()</f>
        <v>8026</v>
      </c>
      <c r="B8026" t="s">
        <v>1859</v>
      </c>
      <c r="C8026" t="s">
        <v>63</v>
      </c>
    </row>
    <row r="8027" spans="1:3" x14ac:dyDescent="0.25">
      <c r="A8027">
        <f>ROW()</f>
        <v>8027</v>
      </c>
      <c r="B8027" t="s">
        <v>1860</v>
      </c>
      <c r="C8027" t="s">
        <v>139</v>
      </c>
    </row>
    <row r="8028" spans="1:3" x14ac:dyDescent="0.25">
      <c r="A8028">
        <f>ROW()</f>
        <v>8028</v>
      </c>
      <c r="B8028" t="s">
        <v>1861</v>
      </c>
      <c r="C8028" t="s">
        <v>107</v>
      </c>
    </row>
    <row r="8029" spans="1:3" x14ac:dyDescent="0.25">
      <c r="A8029">
        <f>ROW()</f>
        <v>8029</v>
      </c>
      <c r="B8029" t="s">
        <v>1862</v>
      </c>
      <c r="C8029" t="s">
        <v>56</v>
      </c>
    </row>
    <row r="8030" spans="1:3" x14ac:dyDescent="0.25">
      <c r="A8030">
        <f>ROW()</f>
        <v>8030</v>
      </c>
      <c r="B8030" t="s">
        <v>1863</v>
      </c>
      <c r="C8030" t="s">
        <v>81</v>
      </c>
    </row>
    <row r="8031" spans="1:3" x14ac:dyDescent="0.25">
      <c r="A8031">
        <f>ROW()</f>
        <v>8031</v>
      </c>
      <c r="B8031" t="s">
        <v>1864</v>
      </c>
      <c r="C8031" t="s">
        <v>624</v>
      </c>
    </row>
    <row r="8032" spans="1:3" x14ac:dyDescent="0.25">
      <c r="A8032">
        <f>ROW()</f>
        <v>8032</v>
      </c>
      <c r="B8032" t="s">
        <v>1865</v>
      </c>
      <c r="C8032" t="s">
        <v>67</v>
      </c>
    </row>
    <row r="8033" spans="1:3" x14ac:dyDescent="0.25">
      <c r="A8033">
        <f>ROW()</f>
        <v>8033</v>
      </c>
      <c r="B8033" t="s">
        <v>1866</v>
      </c>
      <c r="C8033" t="s">
        <v>139</v>
      </c>
    </row>
    <row r="8034" spans="1:3" x14ac:dyDescent="0.25">
      <c r="A8034">
        <f>ROW()</f>
        <v>8034</v>
      </c>
      <c r="B8034" t="s">
        <v>1867</v>
      </c>
      <c r="C8034" t="s">
        <v>63</v>
      </c>
    </row>
    <row r="8035" spans="1:3" x14ac:dyDescent="0.25">
      <c r="A8035">
        <f>ROW()</f>
        <v>8035</v>
      </c>
      <c r="B8035" t="s">
        <v>1868</v>
      </c>
      <c r="C8035" t="s">
        <v>157</v>
      </c>
    </row>
    <row r="8036" spans="1:3" x14ac:dyDescent="0.25">
      <c r="A8036">
        <f>ROW()</f>
        <v>8036</v>
      </c>
      <c r="B8036" t="s">
        <v>1869</v>
      </c>
      <c r="C8036" t="s">
        <v>157</v>
      </c>
    </row>
    <row r="8037" spans="1:3" x14ac:dyDescent="0.25">
      <c r="A8037">
        <f>ROW()</f>
        <v>8037</v>
      </c>
      <c r="B8037" t="s">
        <v>1870</v>
      </c>
      <c r="C8037" t="s">
        <v>71</v>
      </c>
    </row>
    <row r="8038" spans="1:3" x14ac:dyDescent="0.25">
      <c r="A8038">
        <f>ROW()</f>
        <v>8038</v>
      </c>
      <c r="B8038" t="s">
        <v>1871</v>
      </c>
      <c r="C8038" t="s">
        <v>56</v>
      </c>
    </row>
    <row r="8039" spans="1:3" x14ac:dyDescent="0.25">
      <c r="A8039">
        <f>ROW()</f>
        <v>8039</v>
      </c>
      <c r="B8039" t="s">
        <v>1905</v>
      </c>
      <c r="C8039" t="s">
        <v>56</v>
      </c>
    </row>
    <row r="8040" spans="1:3" x14ac:dyDescent="0.25">
      <c r="A8040">
        <f>ROW()</f>
        <v>8040</v>
      </c>
      <c r="B8040" t="s">
        <v>1872</v>
      </c>
      <c r="C8040" t="s">
        <v>318</v>
      </c>
    </row>
    <row r="8041" spans="1:3" x14ac:dyDescent="0.25">
      <c r="A8041">
        <f>ROW()</f>
        <v>8041</v>
      </c>
      <c r="B8041" t="s">
        <v>1906</v>
      </c>
      <c r="C8041" t="s">
        <v>318</v>
      </c>
    </row>
    <row r="8042" spans="1:3" x14ac:dyDescent="0.25">
      <c r="A8042">
        <f>ROW()</f>
        <v>8042</v>
      </c>
      <c r="B8042" t="s">
        <v>1873</v>
      </c>
      <c r="C8042" t="s">
        <v>55</v>
      </c>
    </row>
    <row r="8043" spans="1:3" x14ac:dyDescent="0.25">
      <c r="A8043">
        <f>ROW()</f>
        <v>8043</v>
      </c>
      <c r="B8043" t="s">
        <v>1907</v>
      </c>
      <c r="C8043" t="s">
        <v>63</v>
      </c>
    </row>
    <row r="8044" spans="1:3" x14ac:dyDescent="0.25">
      <c r="A8044">
        <f>ROW()</f>
        <v>8044</v>
      </c>
      <c r="B8044" t="s">
        <v>1874</v>
      </c>
      <c r="C8044" t="s">
        <v>73</v>
      </c>
    </row>
    <row r="8045" spans="1:3" x14ac:dyDescent="0.25">
      <c r="A8045">
        <f>ROW()</f>
        <v>8045</v>
      </c>
      <c r="B8045" t="s">
        <v>1875</v>
      </c>
      <c r="C8045" t="s">
        <v>200</v>
      </c>
    </row>
    <row r="8046" spans="1:3" x14ac:dyDescent="0.25">
      <c r="A8046">
        <f>ROW()</f>
        <v>8046</v>
      </c>
      <c r="B8046" t="s">
        <v>1909</v>
      </c>
      <c r="C8046" t="s">
        <v>200</v>
      </c>
    </row>
    <row r="8047" spans="1:3" x14ac:dyDescent="0.25">
      <c r="A8047">
        <f>ROW()</f>
        <v>8047</v>
      </c>
      <c r="B8047" t="s">
        <v>1876</v>
      </c>
      <c r="C8047" t="s">
        <v>217</v>
      </c>
    </row>
    <row r="8048" spans="1:3" x14ac:dyDescent="0.25">
      <c r="A8048">
        <f>ROW()</f>
        <v>8048</v>
      </c>
      <c r="B8048" t="s">
        <v>1910</v>
      </c>
      <c r="C8048" t="s">
        <v>217</v>
      </c>
    </row>
    <row r="8049" spans="1:3" x14ac:dyDescent="0.25">
      <c r="A8049">
        <f>ROW()</f>
        <v>8049</v>
      </c>
      <c r="B8049" t="s">
        <v>1877</v>
      </c>
      <c r="C8049" t="s">
        <v>268</v>
      </c>
    </row>
    <row r="8050" spans="1:3" x14ac:dyDescent="0.25">
      <c r="A8050">
        <f>ROW()</f>
        <v>8050</v>
      </c>
      <c r="B8050" t="s">
        <v>1911</v>
      </c>
      <c r="C8050" t="s">
        <v>268</v>
      </c>
    </row>
    <row r="8051" spans="1:3" x14ac:dyDescent="0.25">
      <c r="A8051">
        <f>ROW()</f>
        <v>8051</v>
      </c>
      <c r="B8051" t="s">
        <v>1878</v>
      </c>
      <c r="C8051" t="s">
        <v>73</v>
      </c>
    </row>
    <row r="8052" spans="1:3" x14ac:dyDescent="0.25">
      <c r="A8052">
        <f>ROW()</f>
        <v>8052</v>
      </c>
      <c r="B8052" t="s">
        <v>1923</v>
      </c>
      <c r="C8052" t="s">
        <v>76</v>
      </c>
    </row>
    <row r="8053" spans="1:3" x14ac:dyDescent="0.25">
      <c r="A8053">
        <f>ROW()</f>
        <v>8053</v>
      </c>
      <c r="B8053" t="s">
        <v>1879</v>
      </c>
      <c r="C8053" t="s">
        <v>93</v>
      </c>
    </row>
    <row r="8054" spans="1:3" x14ac:dyDescent="0.25">
      <c r="A8054">
        <f>ROW()</f>
        <v>8054</v>
      </c>
      <c r="B8054" t="s">
        <v>1912</v>
      </c>
      <c r="C8054" t="s">
        <v>168</v>
      </c>
    </row>
    <row r="8055" spans="1:3" x14ac:dyDescent="0.25">
      <c r="A8055">
        <f>ROW()</f>
        <v>8055</v>
      </c>
      <c r="B8055" t="s">
        <v>1880</v>
      </c>
      <c r="C8055" t="s">
        <v>149</v>
      </c>
    </row>
    <row r="8056" spans="1:3" x14ac:dyDescent="0.25">
      <c r="A8056">
        <f>ROW()</f>
        <v>8056</v>
      </c>
      <c r="B8056" t="s">
        <v>1882</v>
      </c>
      <c r="C8056" t="s">
        <v>319</v>
      </c>
    </row>
    <row r="8057" spans="1:3" x14ac:dyDescent="0.25">
      <c r="A8057">
        <f>ROW()</f>
        <v>8057</v>
      </c>
      <c r="B8057" t="s">
        <v>1913</v>
      </c>
      <c r="C8057" t="s">
        <v>319</v>
      </c>
    </row>
    <row r="8058" spans="1:3" x14ac:dyDescent="0.25">
      <c r="A8058">
        <f>ROW()</f>
        <v>8058</v>
      </c>
      <c r="B8058" t="s">
        <v>1893</v>
      </c>
      <c r="C8058" t="s">
        <v>568</v>
      </c>
    </row>
    <row r="8059" spans="1:3" x14ac:dyDescent="0.25">
      <c r="A8059">
        <f>ROW()</f>
        <v>8059</v>
      </c>
      <c r="B8059" t="s">
        <v>1914</v>
      </c>
      <c r="C8059" t="s">
        <v>568</v>
      </c>
    </row>
    <row r="8060" spans="1:3" x14ac:dyDescent="0.25">
      <c r="A8060">
        <f>ROW()</f>
        <v>8060</v>
      </c>
      <c r="B8060" t="s">
        <v>1898</v>
      </c>
      <c r="C8060" t="s">
        <v>146</v>
      </c>
    </row>
    <row r="8061" spans="1:3" x14ac:dyDescent="0.25">
      <c r="A8061">
        <f>ROW()</f>
        <v>8061</v>
      </c>
      <c r="B8061" t="s">
        <v>1926</v>
      </c>
      <c r="C8061" t="s">
        <v>108</v>
      </c>
    </row>
    <row r="8062" spans="1:3" x14ac:dyDescent="0.25">
      <c r="A8062">
        <f>ROW()</f>
        <v>8062</v>
      </c>
      <c r="B8062" t="s">
        <v>1883</v>
      </c>
      <c r="C8062" t="s">
        <v>79</v>
      </c>
    </row>
    <row r="8063" spans="1:3" x14ac:dyDescent="0.25">
      <c r="A8063">
        <f>ROW()</f>
        <v>8063</v>
      </c>
      <c r="B8063" t="s">
        <v>1915</v>
      </c>
      <c r="C8063" t="s">
        <v>159</v>
      </c>
    </row>
    <row r="8064" spans="1:3" x14ac:dyDescent="0.25">
      <c r="A8064">
        <f>ROW()</f>
        <v>8064</v>
      </c>
      <c r="B8064" t="s">
        <v>1884</v>
      </c>
      <c r="C8064" t="s">
        <v>63</v>
      </c>
    </row>
    <row r="8065" spans="1:3" x14ac:dyDescent="0.25">
      <c r="A8065">
        <f>ROW()</f>
        <v>8065</v>
      </c>
      <c r="B8065" t="s">
        <v>1885</v>
      </c>
      <c r="C8065" t="s">
        <v>63</v>
      </c>
    </row>
    <row r="8066" spans="1:3" x14ac:dyDescent="0.25">
      <c r="A8066">
        <f>ROW()</f>
        <v>8066</v>
      </c>
      <c r="B8066" t="s">
        <v>1886</v>
      </c>
      <c r="C8066" t="s">
        <v>138</v>
      </c>
    </row>
    <row r="8067" spans="1:3" x14ac:dyDescent="0.25">
      <c r="A8067">
        <f>ROW()</f>
        <v>8067</v>
      </c>
      <c r="B8067" t="s">
        <v>1887</v>
      </c>
      <c r="C8067" t="s">
        <v>77</v>
      </c>
    </row>
    <row r="8068" spans="1:3" x14ac:dyDescent="0.25">
      <c r="A8068">
        <f>ROW()</f>
        <v>8068</v>
      </c>
      <c r="B8068" t="s">
        <v>1888</v>
      </c>
      <c r="C8068" t="s">
        <v>121</v>
      </c>
    </row>
    <row r="8069" spans="1:3" x14ac:dyDescent="0.25">
      <c r="A8069">
        <f>ROW()</f>
        <v>8069</v>
      </c>
      <c r="B8069" t="s">
        <v>1889</v>
      </c>
      <c r="C8069" t="s">
        <v>83</v>
      </c>
    </row>
    <row r="8070" spans="1:3" x14ac:dyDescent="0.25">
      <c r="A8070">
        <f>ROW()</f>
        <v>8070</v>
      </c>
      <c r="B8070" t="s">
        <v>1890</v>
      </c>
      <c r="C8070" t="s">
        <v>67</v>
      </c>
    </row>
    <row r="8071" spans="1:3" x14ac:dyDescent="0.25">
      <c r="A8071">
        <f>ROW()</f>
        <v>8071</v>
      </c>
      <c r="B8071" t="s">
        <v>1891</v>
      </c>
      <c r="C8071" t="s">
        <v>56</v>
      </c>
    </row>
    <row r="8072" spans="1:3" x14ac:dyDescent="0.25">
      <c r="A8072">
        <f>ROW()</f>
        <v>8072</v>
      </c>
      <c r="B8072" t="s">
        <v>1892</v>
      </c>
      <c r="C8072" t="s">
        <v>74</v>
      </c>
    </row>
    <row r="8073" spans="1:3" x14ac:dyDescent="0.25">
      <c r="A8073">
        <f>ROW()</f>
        <v>8073</v>
      </c>
      <c r="B8073" t="s">
        <v>1897</v>
      </c>
      <c r="C8073" t="s">
        <v>70</v>
      </c>
    </row>
    <row r="8074" spans="1:3" x14ac:dyDescent="0.25">
      <c r="A8074">
        <f>ROW()</f>
        <v>8074</v>
      </c>
      <c r="B8074" t="s">
        <v>1924</v>
      </c>
      <c r="C8074" t="s">
        <v>95</v>
      </c>
    </row>
    <row r="8075" spans="1:3" x14ac:dyDescent="0.25">
      <c r="A8075">
        <f>ROW()</f>
        <v>8075</v>
      </c>
      <c r="B8075" t="s">
        <v>1927</v>
      </c>
      <c r="C8075" t="s">
        <v>106</v>
      </c>
    </row>
    <row r="8076" spans="1:3" x14ac:dyDescent="0.25">
      <c r="A8076">
        <f>ROW()</f>
        <v>8076</v>
      </c>
      <c r="B8076" t="s">
        <v>1895</v>
      </c>
      <c r="C8076" t="s">
        <v>184</v>
      </c>
    </row>
    <row r="8077" spans="1:3" x14ac:dyDescent="0.25">
      <c r="A8077">
        <f>ROW()</f>
        <v>8077</v>
      </c>
      <c r="B8077" t="s">
        <v>1806</v>
      </c>
      <c r="C8077" t="s">
        <v>84</v>
      </c>
    </row>
    <row r="8078" spans="1:3" x14ac:dyDescent="0.25">
      <c r="A8078">
        <f>ROW()</f>
        <v>8078</v>
      </c>
      <c r="B8078" t="s">
        <v>2</v>
      </c>
      <c r="C8078" t="s">
        <v>2</v>
      </c>
    </row>
    <row r="8079" spans="1:3" x14ac:dyDescent="0.25">
      <c r="A8079">
        <f>ROW()</f>
        <v>8079</v>
      </c>
      <c r="B8079" t="s">
        <v>2</v>
      </c>
      <c r="C8079" t="s">
        <v>2</v>
      </c>
    </row>
    <row r="8080" spans="1:3" x14ac:dyDescent="0.25">
      <c r="A8080">
        <f>ROW()</f>
        <v>8080</v>
      </c>
      <c r="B8080" t="s">
        <v>645</v>
      </c>
      <c r="C8080" t="s">
        <v>2</v>
      </c>
    </row>
    <row r="8081" spans="1:3" x14ac:dyDescent="0.25">
      <c r="A8081">
        <f>ROW()</f>
        <v>8081</v>
      </c>
      <c r="B8081" t="s">
        <v>2</v>
      </c>
      <c r="C8081" t="s">
        <v>2</v>
      </c>
    </row>
    <row r="8082" spans="1:3" x14ac:dyDescent="0.25">
      <c r="A8082">
        <f>ROW()</f>
        <v>8082</v>
      </c>
      <c r="B8082" t="s">
        <v>3687</v>
      </c>
      <c r="C8082" t="s">
        <v>2</v>
      </c>
    </row>
    <row r="8083" spans="1:3" x14ac:dyDescent="0.25">
      <c r="A8083">
        <f>ROW()</f>
        <v>8083</v>
      </c>
      <c r="B8083" t="s">
        <v>52</v>
      </c>
      <c r="C8083" t="s">
        <v>2</v>
      </c>
    </row>
    <row r="8084" spans="1:3" x14ac:dyDescent="0.25">
      <c r="A8084">
        <f>ROW()</f>
        <v>8084</v>
      </c>
      <c r="B8084" t="s">
        <v>1843</v>
      </c>
      <c r="C8084" t="s">
        <v>646</v>
      </c>
    </row>
    <row r="8085" spans="1:3" x14ac:dyDescent="0.25">
      <c r="A8085">
        <f>ROW()</f>
        <v>8085</v>
      </c>
      <c r="B8085" t="s">
        <v>1929</v>
      </c>
      <c r="C8085" t="s">
        <v>647</v>
      </c>
    </row>
    <row r="8086" spans="1:3" x14ac:dyDescent="0.25">
      <c r="A8086">
        <f>ROW()</f>
        <v>8086</v>
      </c>
      <c r="B8086" t="s">
        <v>1844</v>
      </c>
      <c r="C8086" t="s">
        <v>55</v>
      </c>
    </row>
    <row r="8087" spans="1:3" x14ac:dyDescent="0.25">
      <c r="A8087">
        <f>ROW()</f>
        <v>8087</v>
      </c>
      <c r="B8087" t="s">
        <v>1845</v>
      </c>
      <c r="C8087" t="s">
        <v>228</v>
      </c>
    </row>
    <row r="8088" spans="1:3" x14ac:dyDescent="0.25">
      <c r="A8088">
        <f>ROW()</f>
        <v>8088</v>
      </c>
      <c r="B8088" t="s">
        <v>1846</v>
      </c>
      <c r="C8088" t="s">
        <v>163</v>
      </c>
    </row>
    <row r="8089" spans="1:3" x14ac:dyDescent="0.25">
      <c r="A8089">
        <f>ROW()</f>
        <v>8089</v>
      </c>
      <c r="B8089" t="s">
        <v>1847</v>
      </c>
      <c r="C8089" t="s">
        <v>648</v>
      </c>
    </row>
    <row r="8090" spans="1:3" x14ac:dyDescent="0.25">
      <c r="A8090">
        <f>ROW()</f>
        <v>8090</v>
      </c>
      <c r="B8090" t="s">
        <v>1850</v>
      </c>
      <c r="C8090" t="s">
        <v>155</v>
      </c>
    </row>
    <row r="8091" spans="1:3" x14ac:dyDescent="0.25">
      <c r="A8091">
        <f>ROW()</f>
        <v>8091</v>
      </c>
      <c r="B8091" t="s">
        <v>1851</v>
      </c>
      <c r="C8091" t="s">
        <v>56</v>
      </c>
    </row>
    <row r="8092" spans="1:3" x14ac:dyDescent="0.25">
      <c r="A8092">
        <f>ROW()</f>
        <v>8092</v>
      </c>
      <c r="B8092" t="s">
        <v>1852</v>
      </c>
      <c r="C8092" t="s">
        <v>56</v>
      </c>
    </row>
    <row r="8093" spans="1:3" x14ac:dyDescent="0.25">
      <c r="A8093">
        <f>ROW()</f>
        <v>8093</v>
      </c>
      <c r="B8093" t="s">
        <v>1853</v>
      </c>
      <c r="C8093" t="s">
        <v>56</v>
      </c>
    </row>
    <row r="8094" spans="1:3" x14ac:dyDescent="0.25">
      <c r="A8094">
        <f>ROW()</f>
        <v>8094</v>
      </c>
      <c r="B8094" t="s">
        <v>1854</v>
      </c>
      <c r="C8094" t="s">
        <v>649</v>
      </c>
    </row>
    <row r="8095" spans="1:3" x14ac:dyDescent="0.25">
      <c r="A8095">
        <f>ROW()</f>
        <v>8095</v>
      </c>
      <c r="B8095" t="s">
        <v>1857</v>
      </c>
      <c r="C8095" t="s">
        <v>65</v>
      </c>
    </row>
    <row r="8096" spans="1:3" x14ac:dyDescent="0.25">
      <c r="A8096">
        <f>ROW()</f>
        <v>8096</v>
      </c>
      <c r="B8096" t="s">
        <v>1858</v>
      </c>
      <c r="C8096" t="s">
        <v>56</v>
      </c>
    </row>
    <row r="8097" spans="1:3" x14ac:dyDescent="0.25">
      <c r="A8097">
        <f>ROW()</f>
        <v>8097</v>
      </c>
      <c r="B8097" t="s">
        <v>1896</v>
      </c>
      <c r="C8097" t="s">
        <v>65</v>
      </c>
    </row>
    <row r="8098" spans="1:3" x14ac:dyDescent="0.25">
      <c r="A8098">
        <f>ROW()</f>
        <v>8098</v>
      </c>
      <c r="B8098" t="s">
        <v>1859</v>
      </c>
      <c r="C8098" t="s">
        <v>63</v>
      </c>
    </row>
    <row r="8099" spans="1:3" x14ac:dyDescent="0.25">
      <c r="A8099">
        <f>ROW()</f>
        <v>8099</v>
      </c>
      <c r="B8099" t="s">
        <v>1860</v>
      </c>
      <c r="C8099" t="s">
        <v>139</v>
      </c>
    </row>
    <row r="8100" spans="1:3" x14ac:dyDescent="0.25">
      <c r="A8100">
        <f>ROW()</f>
        <v>8100</v>
      </c>
      <c r="B8100" t="s">
        <v>1861</v>
      </c>
      <c r="C8100" t="s">
        <v>113</v>
      </c>
    </row>
    <row r="8101" spans="1:3" x14ac:dyDescent="0.25">
      <c r="A8101">
        <f>ROW()</f>
        <v>8101</v>
      </c>
      <c r="B8101" t="s">
        <v>1862</v>
      </c>
      <c r="C8101" t="s">
        <v>56</v>
      </c>
    </row>
    <row r="8102" spans="1:3" x14ac:dyDescent="0.25">
      <c r="A8102">
        <f>ROW()</f>
        <v>8102</v>
      </c>
      <c r="B8102" t="s">
        <v>1863</v>
      </c>
      <c r="C8102" t="s">
        <v>137</v>
      </c>
    </row>
    <row r="8103" spans="1:3" x14ac:dyDescent="0.25">
      <c r="A8103">
        <f>ROW()</f>
        <v>8103</v>
      </c>
      <c r="B8103" t="s">
        <v>1864</v>
      </c>
      <c r="C8103" t="s">
        <v>330</v>
      </c>
    </row>
    <row r="8104" spans="1:3" x14ac:dyDescent="0.25">
      <c r="A8104">
        <f>ROW()</f>
        <v>8104</v>
      </c>
      <c r="B8104" t="s">
        <v>1865</v>
      </c>
      <c r="C8104" t="s">
        <v>67</v>
      </c>
    </row>
    <row r="8105" spans="1:3" x14ac:dyDescent="0.25">
      <c r="A8105">
        <f>ROW()</f>
        <v>8105</v>
      </c>
      <c r="B8105" t="s">
        <v>1866</v>
      </c>
      <c r="C8105" t="s">
        <v>70</v>
      </c>
    </row>
    <row r="8106" spans="1:3" x14ac:dyDescent="0.25">
      <c r="A8106">
        <f>ROW()</f>
        <v>8106</v>
      </c>
      <c r="B8106" t="s">
        <v>1867</v>
      </c>
      <c r="C8106" t="s">
        <v>67</v>
      </c>
    </row>
    <row r="8107" spans="1:3" x14ac:dyDescent="0.25">
      <c r="A8107">
        <f>ROW()</f>
        <v>8107</v>
      </c>
      <c r="B8107" t="s">
        <v>1868</v>
      </c>
      <c r="C8107" t="s">
        <v>157</v>
      </c>
    </row>
    <row r="8108" spans="1:3" x14ac:dyDescent="0.25">
      <c r="A8108">
        <f>ROW()</f>
        <v>8108</v>
      </c>
      <c r="B8108" t="s">
        <v>1869</v>
      </c>
      <c r="C8108" t="s">
        <v>157</v>
      </c>
    </row>
    <row r="8109" spans="1:3" x14ac:dyDescent="0.25">
      <c r="A8109">
        <f>ROW()</f>
        <v>8109</v>
      </c>
      <c r="B8109" t="s">
        <v>1870</v>
      </c>
      <c r="C8109" t="s">
        <v>157</v>
      </c>
    </row>
    <row r="8110" spans="1:3" x14ac:dyDescent="0.25">
      <c r="A8110">
        <f>ROW()</f>
        <v>8110</v>
      </c>
      <c r="B8110" t="s">
        <v>1871</v>
      </c>
      <c r="C8110" t="s">
        <v>55</v>
      </c>
    </row>
    <row r="8111" spans="1:3" x14ac:dyDescent="0.25">
      <c r="A8111">
        <f>ROW()</f>
        <v>8111</v>
      </c>
      <c r="B8111" t="s">
        <v>1872</v>
      </c>
      <c r="C8111" t="s">
        <v>72</v>
      </c>
    </row>
    <row r="8112" spans="1:3" x14ac:dyDescent="0.25">
      <c r="A8112">
        <f>ROW()</f>
        <v>8112</v>
      </c>
      <c r="B8112" t="s">
        <v>1873</v>
      </c>
      <c r="C8112" t="s">
        <v>158</v>
      </c>
    </row>
    <row r="8113" spans="1:3" x14ac:dyDescent="0.25">
      <c r="A8113">
        <f>ROW()</f>
        <v>8113</v>
      </c>
      <c r="B8113" t="s">
        <v>1874</v>
      </c>
      <c r="C8113" t="s">
        <v>73</v>
      </c>
    </row>
    <row r="8114" spans="1:3" x14ac:dyDescent="0.25">
      <c r="A8114">
        <f>ROW()</f>
        <v>8114</v>
      </c>
      <c r="B8114" t="s">
        <v>1875</v>
      </c>
      <c r="C8114" t="s">
        <v>158</v>
      </c>
    </row>
    <row r="8115" spans="1:3" x14ac:dyDescent="0.25">
      <c r="A8115">
        <f>ROW()</f>
        <v>8115</v>
      </c>
      <c r="B8115" t="s">
        <v>1876</v>
      </c>
      <c r="C8115" t="s">
        <v>168</v>
      </c>
    </row>
    <row r="8116" spans="1:3" x14ac:dyDescent="0.25">
      <c r="A8116">
        <f>ROW()</f>
        <v>8116</v>
      </c>
      <c r="B8116" t="s">
        <v>1877</v>
      </c>
      <c r="C8116" t="s">
        <v>133</v>
      </c>
    </row>
    <row r="8117" spans="1:3" x14ac:dyDescent="0.25">
      <c r="A8117">
        <f>ROW()</f>
        <v>8117</v>
      </c>
      <c r="B8117" t="s">
        <v>1878</v>
      </c>
      <c r="C8117" t="s">
        <v>93</v>
      </c>
    </row>
    <row r="8118" spans="1:3" x14ac:dyDescent="0.25">
      <c r="A8118">
        <f>ROW()</f>
        <v>8118</v>
      </c>
      <c r="B8118" t="s">
        <v>1879</v>
      </c>
      <c r="C8118" t="s">
        <v>158</v>
      </c>
    </row>
    <row r="8119" spans="1:3" x14ac:dyDescent="0.25">
      <c r="A8119">
        <f>ROW()</f>
        <v>8119</v>
      </c>
      <c r="B8119" t="s">
        <v>1880</v>
      </c>
      <c r="C8119" t="s">
        <v>134</v>
      </c>
    </row>
    <row r="8120" spans="1:3" x14ac:dyDescent="0.25">
      <c r="A8120">
        <f>ROW()</f>
        <v>8120</v>
      </c>
      <c r="B8120" t="s">
        <v>1882</v>
      </c>
      <c r="C8120" t="s">
        <v>331</v>
      </c>
    </row>
    <row r="8121" spans="1:3" x14ac:dyDescent="0.25">
      <c r="A8121">
        <f>ROW()</f>
        <v>8121</v>
      </c>
      <c r="B8121" t="s">
        <v>1893</v>
      </c>
      <c r="C8121" t="s">
        <v>166</v>
      </c>
    </row>
    <row r="8122" spans="1:3" x14ac:dyDescent="0.25">
      <c r="A8122">
        <f>ROW()</f>
        <v>8122</v>
      </c>
      <c r="B8122" t="s">
        <v>1903</v>
      </c>
      <c r="C8122" t="s">
        <v>332</v>
      </c>
    </row>
    <row r="8123" spans="1:3" x14ac:dyDescent="0.25">
      <c r="A8123">
        <f>ROW()</f>
        <v>8123</v>
      </c>
      <c r="B8123" t="s">
        <v>1883</v>
      </c>
      <c r="C8123" t="s">
        <v>159</v>
      </c>
    </row>
    <row r="8124" spans="1:3" x14ac:dyDescent="0.25">
      <c r="A8124">
        <f>ROW()</f>
        <v>8124</v>
      </c>
      <c r="B8124" t="s">
        <v>1884</v>
      </c>
      <c r="C8124" t="s">
        <v>139</v>
      </c>
    </row>
    <row r="8125" spans="1:3" x14ac:dyDescent="0.25">
      <c r="A8125">
        <f>ROW()</f>
        <v>8125</v>
      </c>
      <c r="B8125" t="s">
        <v>1885</v>
      </c>
      <c r="C8125" t="s">
        <v>68</v>
      </c>
    </row>
    <row r="8126" spans="1:3" x14ac:dyDescent="0.25">
      <c r="A8126">
        <f>ROW()</f>
        <v>8126</v>
      </c>
      <c r="B8126" t="s">
        <v>1886</v>
      </c>
      <c r="C8126" t="s">
        <v>146</v>
      </c>
    </row>
    <row r="8127" spans="1:3" x14ac:dyDescent="0.25">
      <c r="A8127">
        <f>ROW()</f>
        <v>8127</v>
      </c>
      <c r="B8127" t="s">
        <v>1888</v>
      </c>
      <c r="C8127" t="s">
        <v>63</v>
      </c>
    </row>
    <row r="8128" spans="1:3" x14ac:dyDescent="0.25">
      <c r="A8128">
        <f>ROW()</f>
        <v>8128</v>
      </c>
      <c r="B8128" t="s">
        <v>1889</v>
      </c>
      <c r="C8128" t="s">
        <v>63</v>
      </c>
    </row>
    <row r="8129" spans="1:3" x14ac:dyDescent="0.25">
      <c r="A8129">
        <f>ROW()</f>
        <v>8129</v>
      </c>
      <c r="B8129" t="s">
        <v>1890</v>
      </c>
      <c r="C8129" t="s">
        <v>74</v>
      </c>
    </row>
    <row r="8130" spans="1:3" x14ac:dyDescent="0.25">
      <c r="A8130">
        <f>ROW()</f>
        <v>8130</v>
      </c>
      <c r="B8130" t="s">
        <v>1891</v>
      </c>
      <c r="C8130" t="s">
        <v>63</v>
      </c>
    </row>
    <row r="8131" spans="1:3" x14ac:dyDescent="0.25">
      <c r="A8131">
        <f>ROW()</f>
        <v>8131</v>
      </c>
      <c r="B8131" t="s">
        <v>1892</v>
      </c>
      <c r="C8131" t="s">
        <v>63</v>
      </c>
    </row>
    <row r="8132" spans="1:3" x14ac:dyDescent="0.25">
      <c r="A8132">
        <f>ROW()</f>
        <v>8132</v>
      </c>
      <c r="B8132" t="s">
        <v>1902</v>
      </c>
      <c r="C8132" t="s">
        <v>169</v>
      </c>
    </row>
    <row r="8133" spans="1:3" x14ac:dyDescent="0.25">
      <c r="A8133">
        <f>ROW()</f>
        <v>8133</v>
      </c>
      <c r="B8133" t="s">
        <v>1921</v>
      </c>
      <c r="C8133" t="s">
        <v>55</v>
      </c>
    </row>
    <row r="8134" spans="1:3" x14ac:dyDescent="0.25">
      <c r="A8134">
        <f>ROW()</f>
        <v>8134</v>
      </c>
      <c r="B8134" t="s">
        <v>1895</v>
      </c>
      <c r="C8134" t="s">
        <v>184</v>
      </c>
    </row>
    <row r="8135" spans="1:3" x14ac:dyDescent="0.25">
      <c r="A8135">
        <f>ROW()</f>
        <v>8135</v>
      </c>
      <c r="B8135" t="s">
        <v>1806</v>
      </c>
      <c r="C8135" t="s">
        <v>84</v>
      </c>
    </row>
    <row r="8136" spans="1:3" x14ac:dyDescent="0.25">
      <c r="A8136">
        <f>ROW()</f>
        <v>8136</v>
      </c>
      <c r="B8136" t="s">
        <v>2</v>
      </c>
      <c r="C8136" t="s">
        <v>2</v>
      </c>
    </row>
    <row r="8137" spans="1:3" x14ac:dyDescent="0.25">
      <c r="A8137">
        <f>ROW()</f>
        <v>8137</v>
      </c>
      <c r="B8137" t="s">
        <v>52</v>
      </c>
      <c r="C8137" t="s">
        <v>2</v>
      </c>
    </row>
    <row r="8138" spans="1:3" x14ac:dyDescent="0.25">
      <c r="A8138">
        <f>ROW()</f>
        <v>8138</v>
      </c>
      <c r="B8138" t="s">
        <v>1843</v>
      </c>
      <c r="C8138" t="s">
        <v>647</v>
      </c>
    </row>
    <row r="8139" spans="1:3" x14ac:dyDescent="0.25">
      <c r="A8139">
        <f>ROW()</f>
        <v>8139</v>
      </c>
      <c r="B8139" t="s">
        <v>1929</v>
      </c>
      <c r="C8139" t="s">
        <v>646</v>
      </c>
    </row>
    <row r="8140" spans="1:3" x14ac:dyDescent="0.25">
      <c r="A8140">
        <f>ROW()</f>
        <v>8140</v>
      </c>
      <c r="B8140" t="s">
        <v>1844</v>
      </c>
      <c r="C8140" t="s">
        <v>262</v>
      </c>
    </row>
    <row r="8141" spans="1:3" x14ac:dyDescent="0.25">
      <c r="A8141">
        <f>ROW()</f>
        <v>8141</v>
      </c>
      <c r="B8141" t="s">
        <v>1846</v>
      </c>
      <c r="C8141" t="s">
        <v>650</v>
      </c>
    </row>
    <row r="8142" spans="1:3" x14ac:dyDescent="0.25">
      <c r="A8142">
        <f>ROW()</f>
        <v>8142</v>
      </c>
      <c r="B8142" t="s">
        <v>1847</v>
      </c>
      <c r="C8142" t="s">
        <v>651</v>
      </c>
    </row>
    <row r="8143" spans="1:3" x14ac:dyDescent="0.25">
      <c r="A8143">
        <f>ROW()</f>
        <v>8143</v>
      </c>
      <c r="B8143" t="s">
        <v>1850</v>
      </c>
      <c r="C8143" t="s">
        <v>61</v>
      </c>
    </row>
    <row r="8144" spans="1:3" x14ac:dyDescent="0.25">
      <c r="A8144">
        <f>ROW()</f>
        <v>8144</v>
      </c>
      <c r="B8144" t="s">
        <v>1851</v>
      </c>
      <c r="C8144" t="s">
        <v>56</v>
      </c>
    </row>
    <row r="8145" spans="1:3" x14ac:dyDescent="0.25">
      <c r="A8145">
        <f>ROW()</f>
        <v>8145</v>
      </c>
      <c r="B8145" t="s">
        <v>1854</v>
      </c>
      <c r="C8145" t="s">
        <v>65</v>
      </c>
    </row>
    <row r="8146" spans="1:3" x14ac:dyDescent="0.25">
      <c r="A8146">
        <f>ROW()</f>
        <v>8146</v>
      </c>
      <c r="B8146" t="s">
        <v>1857</v>
      </c>
      <c r="C8146" t="s">
        <v>65</v>
      </c>
    </row>
    <row r="8147" spans="1:3" x14ac:dyDescent="0.25">
      <c r="A8147">
        <f>ROW()</f>
        <v>8147</v>
      </c>
      <c r="B8147" t="s">
        <v>1858</v>
      </c>
      <c r="C8147" t="s">
        <v>56</v>
      </c>
    </row>
    <row r="8148" spans="1:3" x14ac:dyDescent="0.25">
      <c r="A8148">
        <f>ROW()</f>
        <v>8148</v>
      </c>
      <c r="B8148" t="s">
        <v>1884</v>
      </c>
      <c r="C8148" t="s">
        <v>146</v>
      </c>
    </row>
    <row r="8149" spans="1:3" x14ac:dyDescent="0.25">
      <c r="A8149">
        <f>ROW()</f>
        <v>8149</v>
      </c>
      <c r="B8149" t="s">
        <v>2</v>
      </c>
      <c r="C8149" t="s">
        <v>2</v>
      </c>
    </row>
    <row r="8150" spans="1:3" x14ac:dyDescent="0.25">
      <c r="A8150">
        <f>ROW()</f>
        <v>8150</v>
      </c>
      <c r="B8150" t="s">
        <v>2</v>
      </c>
      <c r="C8150" t="s">
        <v>2</v>
      </c>
    </row>
    <row r="8151" spans="1:3" x14ac:dyDescent="0.25">
      <c r="A8151">
        <f>ROW()</f>
        <v>8151</v>
      </c>
      <c r="B8151" t="s">
        <v>652</v>
      </c>
      <c r="C8151" t="s">
        <v>2</v>
      </c>
    </row>
    <row r="8152" spans="1:3" x14ac:dyDescent="0.25">
      <c r="A8152">
        <f>ROW()</f>
        <v>8152</v>
      </c>
      <c r="B8152" t="s">
        <v>2</v>
      </c>
      <c r="C8152" t="s">
        <v>2</v>
      </c>
    </row>
    <row r="8153" spans="1:3" x14ac:dyDescent="0.25">
      <c r="A8153">
        <f>ROW()</f>
        <v>8153</v>
      </c>
      <c r="B8153" t="s">
        <v>3688</v>
      </c>
      <c r="C8153" t="s">
        <v>2</v>
      </c>
    </row>
    <row r="8154" spans="1:3" x14ac:dyDescent="0.25">
      <c r="A8154">
        <f>ROW()</f>
        <v>8154</v>
      </c>
      <c r="B8154" t="s">
        <v>52</v>
      </c>
      <c r="C8154" t="s">
        <v>2</v>
      </c>
    </row>
    <row r="8155" spans="1:3" x14ac:dyDescent="0.25">
      <c r="A8155">
        <f>ROW()</f>
        <v>8155</v>
      </c>
      <c r="B8155" t="s">
        <v>1843</v>
      </c>
      <c r="C8155" t="s">
        <v>653</v>
      </c>
    </row>
    <row r="8156" spans="1:3" x14ac:dyDescent="0.25">
      <c r="A8156">
        <f>ROW()</f>
        <v>8156</v>
      </c>
      <c r="B8156" t="s">
        <v>1844</v>
      </c>
      <c r="C8156" t="s">
        <v>55</v>
      </c>
    </row>
    <row r="8157" spans="1:3" x14ac:dyDescent="0.25">
      <c r="A8157">
        <f>ROW()</f>
        <v>8157</v>
      </c>
      <c r="B8157" t="s">
        <v>1845</v>
      </c>
      <c r="C8157" t="s">
        <v>139</v>
      </c>
    </row>
    <row r="8158" spans="1:3" x14ac:dyDescent="0.25">
      <c r="A8158">
        <f>ROW()</f>
        <v>8158</v>
      </c>
      <c r="B8158" t="s">
        <v>1846</v>
      </c>
      <c r="C8158" t="s">
        <v>163</v>
      </c>
    </row>
    <row r="8159" spans="1:3" x14ac:dyDescent="0.25">
      <c r="A8159">
        <f>ROW()</f>
        <v>8159</v>
      </c>
      <c r="B8159" t="s">
        <v>1847</v>
      </c>
      <c r="C8159" t="s">
        <v>654</v>
      </c>
    </row>
    <row r="8160" spans="1:3" x14ac:dyDescent="0.25">
      <c r="A8160">
        <f>ROW()</f>
        <v>8160</v>
      </c>
      <c r="B8160" t="s">
        <v>1850</v>
      </c>
      <c r="C8160" t="s">
        <v>102</v>
      </c>
    </row>
    <row r="8161" spans="1:3" x14ac:dyDescent="0.25">
      <c r="A8161">
        <f>ROW()</f>
        <v>8161</v>
      </c>
      <c r="B8161" t="s">
        <v>1851</v>
      </c>
      <c r="C8161" t="s">
        <v>56</v>
      </c>
    </row>
    <row r="8162" spans="1:3" x14ac:dyDescent="0.25">
      <c r="A8162">
        <f>ROW()</f>
        <v>8162</v>
      </c>
      <c r="B8162" t="s">
        <v>1852</v>
      </c>
      <c r="C8162" t="s">
        <v>56</v>
      </c>
    </row>
    <row r="8163" spans="1:3" x14ac:dyDescent="0.25">
      <c r="A8163">
        <f>ROW()</f>
        <v>8163</v>
      </c>
      <c r="B8163" t="s">
        <v>1853</v>
      </c>
      <c r="C8163" t="s">
        <v>56</v>
      </c>
    </row>
    <row r="8164" spans="1:3" x14ac:dyDescent="0.25">
      <c r="A8164">
        <f>ROW()</f>
        <v>8164</v>
      </c>
      <c r="B8164" t="s">
        <v>1854</v>
      </c>
      <c r="C8164" t="s">
        <v>655</v>
      </c>
    </row>
    <row r="8165" spans="1:3" x14ac:dyDescent="0.25">
      <c r="A8165">
        <f>ROW()</f>
        <v>8165</v>
      </c>
      <c r="B8165" t="s">
        <v>1857</v>
      </c>
      <c r="C8165" t="s">
        <v>65</v>
      </c>
    </row>
    <row r="8166" spans="1:3" x14ac:dyDescent="0.25">
      <c r="A8166">
        <f>ROW()</f>
        <v>8166</v>
      </c>
      <c r="B8166" t="s">
        <v>1858</v>
      </c>
      <c r="C8166" t="s">
        <v>56</v>
      </c>
    </row>
    <row r="8167" spans="1:3" x14ac:dyDescent="0.25">
      <c r="A8167">
        <f>ROW()</f>
        <v>8167</v>
      </c>
      <c r="B8167" t="s">
        <v>1896</v>
      </c>
      <c r="C8167" t="s">
        <v>65</v>
      </c>
    </row>
    <row r="8168" spans="1:3" x14ac:dyDescent="0.25">
      <c r="A8168">
        <f>ROW()</f>
        <v>8168</v>
      </c>
      <c r="B8168" t="s">
        <v>1859</v>
      </c>
      <c r="C8168" t="s">
        <v>63</v>
      </c>
    </row>
    <row r="8169" spans="1:3" x14ac:dyDescent="0.25">
      <c r="A8169">
        <f>ROW()</f>
        <v>8169</v>
      </c>
      <c r="B8169" t="s">
        <v>1860</v>
      </c>
      <c r="C8169" t="s">
        <v>139</v>
      </c>
    </row>
    <row r="8170" spans="1:3" x14ac:dyDescent="0.25">
      <c r="A8170">
        <f>ROW()</f>
        <v>8170</v>
      </c>
      <c r="B8170" t="s">
        <v>1861</v>
      </c>
      <c r="C8170" t="s">
        <v>56</v>
      </c>
    </row>
    <row r="8171" spans="1:3" x14ac:dyDescent="0.25">
      <c r="A8171">
        <f>ROW()</f>
        <v>8171</v>
      </c>
      <c r="B8171" t="s">
        <v>1862</v>
      </c>
      <c r="C8171" t="s">
        <v>56</v>
      </c>
    </row>
    <row r="8172" spans="1:3" x14ac:dyDescent="0.25">
      <c r="A8172">
        <f>ROW()</f>
        <v>8172</v>
      </c>
      <c r="B8172" t="s">
        <v>1863</v>
      </c>
      <c r="C8172" t="s">
        <v>228</v>
      </c>
    </row>
    <row r="8173" spans="1:3" x14ac:dyDescent="0.25">
      <c r="A8173">
        <f>ROW()</f>
        <v>8173</v>
      </c>
      <c r="B8173" t="s">
        <v>1864</v>
      </c>
      <c r="C8173" t="s">
        <v>411</v>
      </c>
    </row>
    <row r="8174" spans="1:3" x14ac:dyDescent="0.25">
      <c r="A8174">
        <f>ROW()</f>
        <v>8174</v>
      </c>
      <c r="B8174" t="s">
        <v>1865</v>
      </c>
      <c r="C8174" t="s">
        <v>67</v>
      </c>
    </row>
    <row r="8175" spans="1:3" x14ac:dyDescent="0.25">
      <c r="A8175">
        <f>ROW()</f>
        <v>8175</v>
      </c>
      <c r="B8175" t="s">
        <v>1866</v>
      </c>
      <c r="C8175" t="s">
        <v>70</v>
      </c>
    </row>
    <row r="8176" spans="1:3" x14ac:dyDescent="0.25">
      <c r="A8176">
        <f>ROW()</f>
        <v>8176</v>
      </c>
      <c r="B8176" t="s">
        <v>1867</v>
      </c>
      <c r="C8176" t="s">
        <v>63</v>
      </c>
    </row>
    <row r="8177" spans="1:3" x14ac:dyDescent="0.25">
      <c r="A8177">
        <f>ROW()</f>
        <v>8177</v>
      </c>
      <c r="B8177" t="s">
        <v>1868</v>
      </c>
      <c r="C8177" t="s">
        <v>157</v>
      </c>
    </row>
    <row r="8178" spans="1:3" x14ac:dyDescent="0.25">
      <c r="A8178">
        <f>ROW()</f>
        <v>8178</v>
      </c>
      <c r="B8178" t="s">
        <v>1871</v>
      </c>
      <c r="C8178" t="s">
        <v>84</v>
      </c>
    </row>
    <row r="8179" spans="1:3" x14ac:dyDescent="0.25">
      <c r="A8179">
        <f>ROW()</f>
        <v>8179</v>
      </c>
      <c r="B8179" t="s">
        <v>1872</v>
      </c>
      <c r="C8179" t="s">
        <v>72</v>
      </c>
    </row>
    <row r="8180" spans="1:3" x14ac:dyDescent="0.25">
      <c r="A8180">
        <f>ROW()</f>
        <v>8180</v>
      </c>
      <c r="B8180" t="s">
        <v>1873</v>
      </c>
      <c r="C8180" t="s">
        <v>56</v>
      </c>
    </row>
    <row r="8181" spans="1:3" x14ac:dyDescent="0.25">
      <c r="A8181">
        <f>ROW()</f>
        <v>8181</v>
      </c>
      <c r="B8181" t="s">
        <v>1874</v>
      </c>
      <c r="C8181" t="s">
        <v>73</v>
      </c>
    </row>
    <row r="8182" spans="1:3" x14ac:dyDescent="0.25">
      <c r="A8182">
        <f>ROW()</f>
        <v>8182</v>
      </c>
      <c r="B8182" t="s">
        <v>1875</v>
      </c>
      <c r="C8182" t="s">
        <v>254</v>
      </c>
    </row>
    <row r="8183" spans="1:3" x14ac:dyDescent="0.25">
      <c r="A8183">
        <f>ROW()</f>
        <v>8183</v>
      </c>
      <c r="B8183" t="s">
        <v>1876</v>
      </c>
      <c r="C8183" t="s">
        <v>249</v>
      </c>
    </row>
    <row r="8184" spans="1:3" x14ac:dyDescent="0.25">
      <c r="A8184">
        <f>ROW()</f>
        <v>8184</v>
      </c>
      <c r="B8184" t="s">
        <v>1877</v>
      </c>
      <c r="C8184" t="s">
        <v>158</v>
      </c>
    </row>
    <row r="8185" spans="1:3" x14ac:dyDescent="0.25">
      <c r="A8185">
        <f>ROW()</f>
        <v>8185</v>
      </c>
      <c r="B8185" t="s">
        <v>1878</v>
      </c>
      <c r="C8185" t="s">
        <v>56</v>
      </c>
    </row>
    <row r="8186" spans="1:3" x14ac:dyDescent="0.25">
      <c r="A8186">
        <f>ROW()</f>
        <v>8186</v>
      </c>
      <c r="B8186" t="s">
        <v>1879</v>
      </c>
      <c r="C8186" t="s">
        <v>133</v>
      </c>
    </row>
    <row r="8187" spans="1:3" x14ac:dyDescent="0.25">
      <c r="A8187">
        <f>ROW()</f>
        <v>8187</v>
      </c>
      <c r="B8187" t="s">
        <v>1880</v>
      </c>
      <c r="C8187" t="s">
        <v>77</v>
      </c>
    </row>
    <row r="8188" spans="1:3" x14ac:dyDescent="0.25">
      <c r="A8188">
        <f>ROW()</f>
        <v>8188</v>
      </c>
      <c r="B8188" t="s">
        <v>1882</v>
      </c>
      <c r="C8188" t="s">
        <v>109</v>
      </c>
    </row>
    <row r="8189" spans="1:3" x14ac:dyDescent="0.25">
      <c r="A8189">
        <f>ROW()</f>
        <v>8189</v>
      </c>
      <c r="B8189" t="s">
        <v>1893</v>
      </c>
      <c r="C8189" t="s">
        <v>110</v>
      </c>
    </row>
    <row r="8190" spans="1:3" x14ac:dyDescent="0.25">
      <c r="A8190">
        <f>ROW()</f>
        <v>8190</v>
      </c>
      <c r="B8190" t="s">
        <v>1883</v>
      </c>
      <c r="C8190" t="s">
        <v>111</v>
      </c>
    </row>
    <row r="8191" spans="1:3" x14ac:dyDescent="0.25">
      <c r="A8191">
        <f>ROW()</f>
        <v>8191</v>
      </c>
      <c r="B8191" t="s">
        <v>1888</v>
      </c>
      <c r="C8191" t="s">
        <v>63</v>
      </c>
    </row>
    <row r="8192" spans="1:3" x14ac:dyDescent="0.25">
      <c r="A8192">
        <f>ROW()</f>
        <v>8192</v>
      </c>
      <c r="B8192" t="s">
        <v>1889</v>
      </c>
      <c r="C8192" t="s">
        <v>56</v>
      </c>
    </row>
    <row r="8193" spans="1:3" x14ac:dyDescent="0.25">
      <c r="A8193">
        <f>ROW()</f>
        <v>8193</v>
      </c>
      <c r="B8193" t="s">
        <v>1890</v>
      </c>
      <c r="C8193" t="s">
        <v>84</v>
      </c>
    </row>
    <row r="8194" spans="1:3" x14ac:dyDescent="0.25">
      <c r="A8194">
        <f>ROW()</f>
        <v>8194</v>
      </c>
      <c r="B8194" t="s">
        <v>1891</v>
      </c>
      <c r="C8194" t="s">
        <v>56</v>
      </c>
    </row>
    <row r="8195" spans="1:3" x14ac:dyDescent="0.25">
      <c r="A8195">
        <f>ROW()</f>
        <v>8195</v>
      </c>
      <c r="B8195" t="s">
        <v>1892</v>
      </c>
      <c r="C8195" t="s">
        <v>63</v>
      </c>
    </row>
    <row r="8196" spans="1:3" x14ac:dyDescent="0.25">
      <c r="A8196">
        <f>ROW()</f>
        <v>8196</v>
      </c>
      <c r="B8196" t="s">
        <v>1895</v>
      </c>
      <c r="C8196" t="s">
        <v>184</v>
      </c>
    </row>
    <row r="8197" spans="1:3" x14ac:dyDescent="0.25">
      <c r="A8197">
        <f>ROW()</f>
        <v>8197</v>
      </c>
      <c r="B8197" t="s">
        <v>1902</v>
      </c>
      <c r="C8197" t="s">
        <v>134</v>
      </c>
    </row>
    <row r="8198" spans="1:3" x14ac:dyDescent="0.25">
      <c r="A8198">
        <f>ROW()</f>
        <v>8198</v>
      </c>
      <c r="B8198" t="s">
        <v>1903</v>
      </c>
      <c r="C8198" t="s">
        <v>170</v>
      </c>
    </row>
    <row r="8199" spans="1:3" x14ac:dyDescent="0.25">
      <c r="A8199">
        <f>ROW()</f>
        <v>8199</v>
      </c>
      <c r="B8199" t="s">
        <v>1806</v>
      </c>
      <c r="C8199" t="s">
        <v>84</v>
      </c>
    </row>
    <row r="8200" spans="1:3" x14ac:dyDescent="0.25">
      <c r="A8200">
        <f>ROW()</f>
        <v>8200</v>
      </c>
      <c r="B8200" t="s">
        <v>2</v>
      </c>
      <c r="C8200" t="s">
        <v>2</v>
      </c>
    </row>
    <row r="8201" spans="1:3" x14ac:dyDescent="0.25">
      <c r="A8201">
        <f>ROW()</f>
        <v>8201</v>
      </c>
      <c r="B8201" t="s">
        <v>2</v>
      </c>
      <c r="C8201" t="s">
        <v>2</v>
      </c>
    </row>
    <row r="8202" spans="1:3" x14ac:dyDescent="0.25">
      <c r="A8202">
        <f>ROW()</f>
        <v>8202</v>
      </c>
      <c r="B8202" t="s">
        <v>656</v>
      </c>
      <c r="C8202" t="s">
        <v>2</v>
      </c>
    </row>
    <row r="8203" spans="1:3" x14ac:dyDescent="0.25">
      <c r="A8203">
        <f>ROW()</f>
        <v>8203</v>
      </c>
      <c r="B8203" t="s">
        <v>2</v>
      </c>
      <c r="C8203" t="s">
        <v>2</v>
      </c>
    </row>
    <row r="8204" spans="1:3" x14ac:dyDescent="0.25">
      <c r="A8204">
        <f>ROW()</f>
        <v>8204</v>
      </c>
      <c r="B8204" t="s">
        <v>3689</v>
      </c>
      <c r="C8204" t="s">
        <v>2</v>
      </c>
    </row>
    <row r="8205" spans="1:3" x14ac:dyDescent="0.25">
      <c r="A8205">
        <f>ROW()</f>
        <v>8205</v>
      </c>
      <c r="B8205" t="s">
        <v>52</v>
      </c>
      <c r="C8205" t="s">
        <v>2</v>
      </c>
    </row>
    <row r="8206" spans="1:3" x14ac:dyDescent="0.25">
      <c r="A8206">
        <f>ROW()</f>
        <v>8206</v>
      </c>
      <c r="B8206" t="s">
        <v>1843</v>
      </c>
      <c r="C8206" t="s">
        <v>657</v>
      </c>
    </row>
    <row r="8207" spans="1:3" x14ac:dyDescent="0.25">
      <c r="A8207">
        <f>ROW()</f>
        <v>8207</v>
      </c>
      <c r="B8207" t="s">
        <v>1844</v>
      </c>
      <c r="C8207" t="s">
        <v>55</v>
      </c>
    </row>
    <row r="8208" spans="1:3" x14ac:dyDescent="0.25">
      <c r="A8208">
        <f>ROW()</f>
        <v>8208</v>
      </c>
      <c r="B8208" t="s">
        <v>1845</v>
      </c>
      <c r="C8208" t="s">
        <v>80</v>
      </c>
    </row>
    <row r="8209" spans="1:3" x14ac:dyDescent="0.25">
      <c r="A8209">
        <f>ROW()</f>
        <v>8209</v>
      </c>
      <c r="B8209" t="s">
        <v>1846</v>
      </c>
      <c r="C8209" t="s">
        <v>487</v>
      </c>
    </row>
    <row r="8210" spans="1:3" x14ac:dyDescent="0.25">
      <c r="A8210">
        <f>ROW()</f>
        <v>8210</v>
      </c>
      <c r="B8210" t="s">
        <v>1847</v>
      </c>
      <c r="C8210" t="s">
        <v>658</v>
      </c>
    </row>
    <row r="8211" spans="1:3" x14ac:dyDescent="0.25">
      <c r="A8211">
        <f>ROW()</f>
        <v>8211</v>
      </c>
      <c r="B8211" t="s">
        <v>1850</v>
      </c>
      <c r="C8211" t="s">
        <v>61</v>
      </c>
    </row>
    <row r="8212" spans="1:3" x14ac:dyDescent="0.25">
      <c r="A8212">
        <f>ROW()</f>
        <v>8212</v>
      </c>
      <c r="B8212" t="s">
        <v>1851</v>
      </c>
      <c r="C8212" t="s">
        <v>56</v>
      </c>
    </row>
    <row r="8213" spans="1:3" x14ac:dyDescent="0.25">
      <c r="A8213">
        <f>ROW()</f>
        <v>8213</v>
      </c>
      <c r="B8213" t="s">
        <v>1852</v>
      </c>
      <c r="C8213" t="s">
        <v>56</v>
      </c>
    </row>
    <row r="8214" spans="1:3" x14ac:dyDescent="0.25">
      <c r="A8214">
        <f>ROW()</f>
        <v>8214</v>
      </c>
      <c r="B8214" t="s">
        <v>1853</v>
      </c>
      <c r="C8214" t="s">
        <v>56</v>
      </c>
    </row>
    <row r="8215" spans="1:3" x14ac:dyDescent="0.25">
      <c r="A8215">
        <f>ROW()</f>
        <v>8215</v>
      </c>
      <c r="B8215" t="s">
        <v>1854</v>
      </c>
      <c r="C8215" t="s">
        <v>238</v>
      </c>
    </row>
    <row r="8216" spans="1:3" x14ac:dyDescent="0.25">
      <c r="A8216">
        <f>ROW()</f>
        <v>8216</v>
      </c>
      <c r="B8216" t="s">
        <v>1856</v>
      </c>
      <c r="C8216" t="s">
        <v>64</v>
      </c>
    </row>
    <row r="8217" spans="1:3" x14ac:dyDescent="0.25">
      <c r="A8217">
        <f>ROW()</f>
        <v>8217</v>
      </c>
      <c r="B8217" t="s">
        <v>1857</v>
      </c>
      <c r="C8217" t="s">
        <v>65</v>
      </c>
    </row>
    <row r="8218" spans="1:3" x14ac:dyDescent="0.25">
      <c r="A8218">
        <f>ROW()</f>
        <v>8218</v>
      </c>
      <c r="B8218" t="s">
        <v>1858</v>
      </c>
      <c r="C8218" t="s">
        <v>56</v>
      </c>
    </row>
    <row r="8219" spans="1:3" x14ac:dyDescent="0.25">
      <c r="A8219">
        <f>ROW()</f>
        <v>8219</v>
      </c>
      <c r="B8219" t="s">
        <v>1859</v>
      </c>
      <c r="C8219" t="s">
        <v>63</v>
      </c>
    </row>
    <row r="8220" spans="1:3" x14ac:dyDescent="0.25">
      <c r="A8220">
        <f>ROW()</f>
        <v>8220</v>
      </c>
      <c r="B8220" t="s">
        <v>1860</v>
      </c>
      <c r="C8220" t="s">
        <v>188</v>
      </c>
    </row>
    <row r="8221" spans="1:3" x14ac:dyDescent="0.25">
      <c r="A8221">
        <f>ROW()</f>
        <v>8221</v>
      </c>
      <c r="B8221" t="s">
        <v>1872</v>
      </c>
      <c r="C8221" t="s">
        <v>72</v>
      </c>
    </row>
    <row r="8222" spans="1:3" x14ac:dyDescent="0.25">
      <c r="A8222">
        <f>ROW()</f>
        <v>8222</v>
      </c>
      <c r="B8222" t="s">
        <v>1916</v>
      </c>
      <c r="C8222" t="s">
        <v>56</v>
      </c>
    </row>
    <row r="8223" spans="1:3" x14ac:dyDescent="0.25">
      <c r="A8223">
        <f>ROW()</f>
        <v>8223</v>
      </c>
      <c r="B8223" t="s">
        <v>1865</v>
      </c>
      <c r="C8223" t="s">
        <v>105</v>
      </c>
    </row>
    <row r="8224" spans="1:3" x14ac:dyDescent="0.25">
      <c r="A8224">
        <f>ROW()</f>
        <v>8224</v>
      </c>
      <c r="B8224" t="s">
        <v>1866</v>
      </c>
      <c r="C8224" t="s">
        <v>56</v>
      </c>
    </row>
    <row r="8225" spans="1:3" x14ac:dyDescent="0.25">
      <c r="A8225">
        <f>ROW()</f>
        <v>8225</v>
      </c>
      <c r="B8225" t="s">
        <v>1867</v>
      </c>
      <c r="C8225" t="s">
        <v>105</v>
      </c>
    </row>
    <row r="8226" spans="1:3" x14ac:dyDescent="0.25">
      <c r="A8226">
        <f>ROW()</f>
        <v>8226</v>
      </c>
      <c r="B8226" t="s">
        <v>1868</v>
      </c>
      <c r="C8226" t="s">
        <v>157</v>
      </c>
    </row>
    <row r="8227" spans="1:3" x14ac:dyDescent="0.25">
      <c r="A8227">
        <f>ROW()</f>
        <v>8227</v>
      </c>
      <c r="B8227" t="s">
        <v>1869</v>
      </c>
      <c r="C8227" t="s">
        <v>71</v>
      </c>
    </row>
    <row r="8228" spans="1:3" x14ac:dyDescent="0.25">
      <c r="A8228">
        <f>ROW()</f>
        <v>8228</v>
      </c>
      <c r="B8228" t="s">
        <v>1870</v>
      </c>
      <c r="C8228" t="s">
        <v>71</v>
      </c>
    </row>
    <row r="8229" spans="1:3" x14ac:dyDescent="0.25">
      <c r="A8229">
        <f>ROW()</f>
        <v>8229</v>
      </c>
      <c r="B8229" t="s">
        <v>1871</v>
      </c>
      <c r="C8229" t="s">
        <v>84</v>
      </c>
    </row>
    <row r="8230" spans="1:3" x14ac:dyDescent="0.25">
      <c r="A8230">
        <f>ROW()</f>
        <v>8230</v>
      </c>
      <c r="B8230" t="s">
        <v>1873</v>
      </c>
      <c r="C8230" t="s">
        <v>56</v>
      </c>
    </row>
    <row r="8231" spans="1:3" x14ac:dyDescent="0.25">
      <c r="A8231">
        <f>ROW()</f>
        <v>8231</v>
      </c>
      <c r="B8231" t="s">
        <v>1874</v>
      </c>
      <c r="C8231" t="s">
        <v>73</v>
      </c>
    </row>
    <row r="8232" spans="1:3" x14ac:dyDescent="0.25">
      <c r="A8232">
        <f>ROW()</f>
        <v>8232</v>
      </c>
      <c r="B8232" t="s">
        <v>1875</v>
      </c>
      <c r="C8232" t="s">
        <v>149</v>
      </c>
    </row>
    <row r="8233" spans="1:3" x14ac:dyDescent="0.25">
      <c r="A8233">
        <f>ROW()</f>
        <v>8233</v>
      </c>
      <c r="B8233" t="s">
        <v>1876</v>
      </c>
      <c r="C8233" t="s">
        <v>71</v>
      </c>
    </row>
    <row r="8234" spans="1:3" x14ac:dyDescent="0.25">
      <c r="A8234">
        <f>ROW()</f>
        <v>8234</v>
      </c>
      <c r="B8234" t="s">
        <v>1903</v>
      </c>
      <c r="C8234" t="s">
        <v>490</v>
      </c>
    </row>
    <row r="8235" spans="1:3" x14ac:dyDescent="0.25">
      <c r="A8235">
        <f>ROW()</f>
        <v>8235</v>
      </c>
      <c r="B8235" t="s">
        <v>1877</v>
      </c>
      <c r="C8235" t="s">
        <v>158</v>
      </c>
    </row>
    <row r="8236" spans="1:3" x14ac:dyDescent="0.25">
      <c r="A8236">
        <f>ROW()</f>
        <v>8236</v>
      </c>
      <c r="B8236" t="s">
        <v>1879</v>
      </c>
      <c r="C8236" t="s">
        <v>77</v>
      </c>
    </row>
    <row r="8237" spans="1:3" x14ac:dyDescent="0.25">
      <c r="A8237">
        <f>ROW()</f>
        <v>8237</v>
      </c>
      <c r="B8237" t="s">
        <v>1882</v>
      </c>
      <c r="C8237" t="s">
        <v>491</v>
      </c>
    </row>
    <row r="8238" spans="1:3" x14ac:dyDescent="0.25">
      <c r="A8238">
        <f>ROW()</f>
        <v>8238</v>
      </c>
      <c r="B8238" t="s">
        <v>1893</v>
      </c>
      <c r="C8238" t="s">
        <v>240</v>
      </c>
    </row>
    <row r="8239" spans="1:3" x14ac:dyDescent="0.25">
      <c r="A8239">
        <f>ROW()</f>
        <v>8239</v>
      </c>
      <c r="B8239" t="s">
        <v>1883</v>
      </c>
      <c r="C8239" t="s">
        <v>159</v>
      </c>
    </row>
    <row r="8240" spans="1:3" x14ac:dyDescent="0.25">
      <c r="A8240">
        <f>ROW()</f>
        <v>8240</v>
      </c>
      <c r="B8240" t="s">
        <v>1888</v>
      </c>
      <c r="C8240" t="s">
        <v>63</v>
      </c>
    </row>
    <row r="8241" spans="1:3" x14ac:dyDescent="0.25">
      <c r="A8241">
        <f>ROW()</f>
        <v>8241</v>
      </c>
      <c r="B8241" t="s">
        <v>1889</v>
      </c>
      <c r="C8241" t="s">
        <v>84</v>
      </c>
    </row>
    <row r="8242" spans="1:3" x14ac:dyDescent="0.25">
      <c r="A8242">
        <f>ROW()</f>
        <v>8242</v>
      </c>
      <c r="B8242" t="s">
        <v>1890</v>
      </c>
      <c r="C8242" t="s">
        <v>63</v>
      </c>
    </row>
    <row r="8243" spans="1:3" x14ac:dyDescent="0.25">
      <c r="A8243">
        <f>ROW()</f>
        <v>8243</v>
      </c>
      <c r="B8243" t="s">
        <v>1891</v>
      </c>
      <c r="C8243" t="s">
        <v>84</v>
      </c>
    </row>
    <row r="8244" spans="1:3" x14ac:dyDescent="0.25">
      <c r="A8244">
        <f>ROW()</f>
        <v>8244</v>
      </c>
      <c r="B8244" t="s">
        <v>1892</v>
      </c>
      <c r="C8244" t="s">
        <v>63</v>
      </c>
    </row>
    <row r="8245" spans="1:3" x14ac:dyDescent="0.25">
      <c r="A8245">
        <f>ROW()</f>
        <v>8245</v>
      </c>
      <c r="B8245" t="s">
        <v>1902</v>
      </c>
      <c r="C8245" t="s">
        <v>71</v>
      </c>
    </row>
    <row r="8246" spans="1:3" x14ac:dyDescent="0.25">
      <c r="A8246">
        <f>ROW()</f>
        <v>8246</v>
      </c>
      <c r="B8246" t="s">
        <v>1905</v>
      </c>
      <c r="C8246" t="s">
        <v>84</v>
      </c>
    </row>
    <row r="8247" spans="1:3" x14ac:dyDescent="0.25">
      <c r="A8247">
        <f>ROW()</f>
        <v>8247</v>
      </c>
      <c r="B8247" t="s">
        <v>1909</v>
      </c>
      <c r="C8247" t="s">
        <v>107</v>
      </c>
    </row>
    <row r="8248" spans="1:3" x14ac:dyDescent="0.25">
      <c r="A8248">
        <f>ROW()</f>
        <v>8248</v>
      </c>
      <c r="B8248" t="s">
        <v>1919</v>
      </c>
      <c r="C8248" t="s">
        <v>56</v>
      </c>
    </row>
    <row r="8249" spans="1:3" x14ac:dyDescent="0.25">
      <c r="A8249">
        <f>ROW()</f>
        <v>8249</v>
      </c>
      <c r="B8249" t="s">
        <v>1920</v>
      </c>
      <c r="C8249" t="s">
        <v>76</v>
      </c>
    </row>
    <row r="8250" spans="1:3" x14ac:dyDescent="0.25">
      <c r="A8250">
        <f>ROW()</f>
        <v>8250</v>
      </c>
      <c r="B8250" t="s">
        <v>1899</v>
      </c>
      <c r="C8250" t="s">
        <v>77</v>
      </c>
    </row>
    <row r="8251" spans="1:3" x14ac:dyDescent="0.25">
      <c r="A8251">
        <f>ROW()</f>
        <v>8251</v>
      </c>
      <c r="B8251" t="s">
        <v>1921</v>
      </c>
      <c r="C8251" t="s">
        <v>55</v>
      </c>
    </row>
    <row r="8252" spans="1:3" x14ac:dyDescent="0.25">
      <c r="A8252">
        <f>ROW()</f>
        <v>8252</v>
      </c>
      <c r="B8252" t="s">
        <v>1933</v>
      </c>
      <c r="C8252" t="s">
        <v>56</v>
      </c>
    </row>
    <row r="8253" spans="1:3" x14ac:dyDescent="0.25">
      <c r="A8253">
        <f>ROW()</f>
        <v>8253</v>
      </c>
      <c r="B8253" t="s">
        <v>1895</v>
      </c>
      <c r="C8253" t="s">
        <v>184</v>
      </c>
    </row>
    <row r="8254" spans="1:3" x14ac:dyDescent="0.25">
      <c r="A8254">
        <f>ROW()</f>
        <v>8254</v>
      </c>
      <c r="B8254" t="s">
        <v>1806</v>
      </c>
      <c r="C8254" t="s">
        <v>84</v>
      </c>
    </row>
    <row r="8255" spans="1:3" x14ac:dyDescent="0.25">
      <c r="A8255">
        <f>ROW()</f>
        <v>8255</v>
      </c>
      <c r="B8255" t="s">
        <v>2</v>
      </c>
      <c r="C8255" t="s">
        <v>2</v>
      </c>
    </row>
    <row r="8256" spans="1:3" x14ac:dyDescent="0.25">
      <c r="A8256">
        <f>ROW()</f>
        <v>8256</v>
      </c>
      <c r="B8256" t="s">
        <v>2</v>
      </c>
      <c r="C8256" t="s">
        <v>2</v>
      </c>
    </row>
    <row r="8257" spans="1:3" x14ac:dyDescent="0.25">
      <c r="A8257">
        <f>ROW()</f>
        <v>8257</v>
      </c>
      <c r="B8257" t="s">
        <v>660</v>
      </c>
      <c r="C8257" t="s">
        <v>2</v>
      </c>
    </row>
    <row r="8258" spans="1:3" x14ac:dyDescent="0.25">
      <c r="A8258">
        <f>ROW()</f>
        <v>8258</v>
      </c>
      <c r="B8258" t="s">
        <v>2</v>
      </c>
      <c r="C8258" t="s">
        <v>2</v>
      </c>
    </row>
    <row r="8259" spans="1:3" x14ac:dyDescent="0.25">
      <c r="A8259">
        <f>ROW()</f>
        <v>8259</v>
      </c>
      <c r="B8259" t="s">
        <v>3690</v>
      </c>
      <c r="C8259" t="s">
        <v>2</v>
      </c>
    </row>
    <row r="8260" spans="1:3" x14ac:dyDescent="0.25">
      <c r="A8260">
        <f>ROW()</f>
        <v>8260</v>
      </c>
      <c r="B8260" t="s">
        <v>52</v>
      </c>
      <c r="C8260" t="s">
        <v>2</v>
      </c>
    </row>
    <row r="8261" spans="1:3" x14ac:dyDescent="0.25">
      <c r="A8261">
        <f>ROW()</f>
        <v>8261</v>
      </c>
      <c r="B8261" t="s">
        <v>1843</v>
      </c>
      <c r="C8261" t="s">
        <v>661</v>
      </c>
    </row>
    <row r="8262" spans="1:3" x14ac:dyDescent="0.25">
      <c r="A8262">
        <f>ROW()</f>
        <v>8262</v>
      </c>
      <c r="B8262" t="s">
        <v>1844</v>
      </c>
      <c r="C8262" t="s">
        <v>55</v>
      </c>
    </row>
    <row r="8263" spans="1:3" x14ac:dyDescent="0.25">
      <c r="A8263">
        <f>ROW()</f>
        <v>8263</v>
      </c>
      <c r="B8263" t="s">
        <v>1845</v>
      </c>
      <c r="C8263" t="s">
        <v>188</v>
      </c>
    </row>
    <row r="8264" spans="1:3" x14ac:dyDescent="0.25">
      <c r="A8264">
        <f>ROW()</f>
        <v>8264</v>
      </c>
      <c r="B8264" t="s">
        <v>1846</v>
      </c>
      <c r="C8264" t="s">
        <v>57</v>
      </c>
    </row>
    <row r="8265" spans="1:3" x14ac:dyDescent="0.25">
      <c r="A8265">
        <f>ROW()</f>
        <v>8265</v>
      </c>
      <c r="B8265" t="s">
        <v>1847</v>
      </c>
      <c r="C8265" t="s">
        <v>662</v>
      </c>
    </row>
    <row r="8266" spans="1:3" x14ac:dyDescent="0.25">
      <c r="A8266">
        <f>ROW()</f>
        <v>8266</v>
      </c>
      <c r="B8266" t="s">
        <v>1850</v>
      </c>
      <c r="C8266" t="s">
        <v>61</v>
      </c>
    </row>
    <row r="8267" spans="1:3" x14ac:dyDescent="0.25">
      <c r="A8267">
        <f>ROW()</f>
        <v>8267</v>
      </c>
      <c r="B8267" t="s">
        <v>1851</v>
      </c>
      <c r="C8267" t="s">
        <v>56</v>
      </c>
    </row>
    <row r="8268" spans="1:3" x14ac:dyDescent="0.25">
      <c r="A8268">
        <f>ROW()</f>
        <v>8268</v>
      </c>
      <c r="B8268" t="s">
        <v>1852</v>
      </c>
      <c r="C8268" t="s">
        <v>56</v>
      </c>
    </row>
    <row r="8269" spans="1:3" x14ac:dyDescent="0.25">
      <c r="A8269">
        <f>ROW()</f>
        <v>8269</v>
      </c>
      <c r="B8269" t="s">
        <v>1853</v>
      </c>
      <c r="C8269" t="s">
        <v>56</v>
      </c>
    </row>
    <row r="8270" spans="1:3" x14ac:dyDescent="0.25">
      <c r="A8270">
        <f>ROW()</f>
        <v>8270</v>
      </c>
      <c r="B8270" t="s">
        <v>1854</v>
      </c>
      <c r="C8270" t="s">
        <v>341</v>
      </c>
    </row>
    <row r="8271" spans="1:3" x14ac:dyDescent="0.25">
      <c r="A8271">
        <f>ROW()</f>
        <v>8271</v>
      </c>
      <c r="B8271" t="s">
        <v>1855</v>
      </c>
      <c r="C8271" t="s">
        <v>65</v>
      </c>
    </row>
    <row r="8272" spans="1:3" x14ac:dyDescent="0.25">
      <c r="A8272">
        <f>ROW()</f>
        <v>8272</v>
      </c>
      <c r="B8272" t="s">
        <v>1856</v>
      </c>
      <c r="C8272" t="s">
        <v>64</v>
      </c>
    </row>
    <row r="8273" spans="1:3" x14ac:dyDescent="0.25">
      <c r="A8273">
        <f>ROW()</f>
        <v>8273</v>
      </c>
      <c r="B8273" t="s">
        <v>1857</v>
      </c>
      <c r="C8273" t="s">
        <v>65</v>
      </c>
    </row>
    <row r="8274" spans="1:3" x14ac:dyDescent="0.25">
      <c r="A8274">
        <f>ROW()</f>
        <v>8274</v>
      </c>
      <c r="B8274" t="s">
        <v>1858</v>
      </c>
      <c r="C8274" t="s">
        <v>56</v>
      </c>
    </row>
    <row r="8275" spans="1:3" x14ac:dyDescent="0.25">
      <c r="A8275">
        <f>ROW()</f>
        <v>8275</v>
      </c>
      <c r="B8275" t="s">
        <v>1859</v>
      </c>
      <c r="C8275" t="s">
        <v>56</v>
      </c>
    </row>
    <row r="8276" spans="1:3" x14ac:dyDescent="0.25">
      <c r="A8276">
        <f>ROW()</f>
        <v>8276</v>
      </c>
      <c r="B8276" t="s">
        <v>1860</v>
      </c>
      <c r="C8276" t="s">
        <v>66</v>
      </c>
    </row>
    <row r="8277" spans="1:3" x14ac:dyDescent="0.25">
      <c r="A8277">
        <f>ROW()</f>
        <v>8277</v>
      </c>
      <c r="B8277" t="s">
        <v>1861</v>
      </c>
      <c r="C8277" t="s">
        <v>80</v>
      </c>
    </row>
    <row r="8278" spans="1:3" x14ac:dyDescent="0.25">
      <c r="A8278">
        <f>ROW()</f>
        <v>8278</v>
      </c>
      <c r="B8278" t="s">
        <v>1862</v>
      </c>
      <c r="C8278" t="s">
        <v>56</v>
      </c>
    </row>
    <row r="8279" spans="1:3" x14ac:dyDescent="0.25">
      <c r="A8279">
        <f>ROW()</f>
        <v>8279</v>
      </c>
      <c r="B8279" t="s">
        <v>1863</v>
      </c>
      <c r="C8279" t="s">
        <v>55</v>
      </c>
    </row>
    <row r="8280" spans="1:3" x14ac:dyDescent="0.25">
      <c r="A8280">
        <f>ROW()</f>
        <v>8280</v>
      </c>
      <c r="B8280" t="s">
        <v>1864</v>
      </c>
      <c r="C8280" t="s">
        <v>261</v>
      </c>
    </row>
    <row r="8281" spans="1:3" x14ac:dyDescent="0.25">
      <c r="A8281">
        <f>ROW()</f>
        <v>8281</v>
      </c>
      <c r="B8281" t="s">
        <v>1865</v>
      </c>
      <c r="C8281" t="s">
        <v>55</v>
      </c>
    </row>
    <row r="8282" spans="1:3" x14ac:dyDescent="0.25">
      <c r="A8282">
        <f>ROW()</f>
        <v>8282</v>
      </c>
      <c r="B8282" t="s">
        <v>1866</v>
      </c>
      <c r="C8282" t="s">
        <v>70</v>
      </c>
    </row>
    <row r="8283" spans="1:3" x14ac:dyDescent="0.25">
      <c r="A8283">
        <f>ROW()</f>
        <v>8283</v>
      </c>
      <c r="B8283" t="s">
        <v>1867</v>
      </c>
      <c r="C8283" t="s">
        <v>55</v>
      </c>
    </row>
    <row r="8284" spans="1:3" x14ac:dyDescent="0.25">
      <c r="A8284">
        <f>ROW()</f>
        <v>8284</v>
      </c>
      <c r="B8284" t="s">
        <v>1868</v>
      </c>
      <c r="C8284" t="s">
        <v>663</v>
      </c>
    </row>
    <row r="8285" spans="1:3" x14ac:dyDescent="0.25">
      <c r="A8285">
        <f>ROW()</f>
        <v>8285</v>
      </c>
      <c r="B8285" t="s">
        <v>1871</v>
      </c>
      <c r="C8285" t="s">
        <v>63</v>
      </c>
    </row>
    <row r="8286" spans="1:3" x14ac:dyDescent="0.25">
      <c r="A8286">
        <f>ROW()</f>
        <v>8286</v>
      </c>
      <c r="B8286" t="s">
        <v>1872</v>
      </c>
      <c r="C8286" t="s">
        <v>72</v>
      </c>
    </row>
    <row r="8287" spans="1:3" x14ac:dyDescent="0.25">
      <c r="A8287">
        <f>ROW()</f>
        <v>8287</v>
      </c>
      <c r="B8287" t="s">
        <v>1873</v>
      </c>
      <c r="C8287" t="s">
        <v>56</v>
      </c>
    </row>
    <row r="8288" spans="1:3" x14ac:dyDescent="0.25">
      <c r="A8288">
        <f>ROW()</f>
        <v>8288</v>
      </c>
      <c r="B8288" t="s">
        <v>1874</v>
      </c>
      <c r="C8288" t="s">
        <v>73</v>
      </c>
    </row>
    <row r="8289" spans="1:3" x14ac:dyDescent="0.25">
      <c r="A8289">
        <f>ROW()</f>
        <v>8289</v>
      </c>
      <c r="B8289" t="s">
        <v>1875</v>
      </c>
      <c r="C8289" t="s">
        <v>158</v>
      </c>
    </row>
    <row r="8290" spans="1:3" x14ac:dyDescent="0.25">
      <c r="A8290">
        <f>ROW()</f>
        <v>8290</v>
      </c>
      <c r="B8290" t="s">
        <v>1876</v>
      </c>
      <c r="C8290" t="s">
        <v>106</v>
      </c>
    </row>
    <row r="8291" spans="1:3" x14ac:dyDescent="0.25">
      <c r="A8291">
        <f>ROW()</f>
        <v>8291</v>
      </c>
      <c r="B8291" t="s">
        <v>1903</v>
      </c>
      <c r="C8291" t="s">
        <v>664</v>
      </c>
    </row>
    <row r="8292" spans="1:3" x14ac:dyDescent="0.25">
      <c r="A8292">
        <f>ROW()</f>
        <v>8292</v>
      </c>
      <c r="B8292" t="s">
        <v>1877</v>
      </c>
      <c r="C8292" t="s">
        <v>158</v>
      </c>
    </row>
    <row r="8293" spans="1:3" x14ac:dyDescent="0.25">
      <c r="A8293">
        <f>ROW()</f>
        <v>8293</v>
      </c>
      <c r="B8293" t="s">
        <v>1878</v>
      </c>
      <c r="C8293" t="s">
        <v>56</v>
      </c>
    </row>
    <row r="8294" spans="1:3" x14ac:dyDescent="0.25">
      <c r="A8294">
        <f>ROW()</f>
        <v>8294</v>
      </c>
      <c r="B8294" t="s">
        <v>1879</v>
      </c>
      <c r="C8294" t="s">
        <v>76</v>
      </c>
    </row>
    <row r="8295" spans="1:3" x14ac:dyDescent="0.25">
      <c r="A8295">
        <f>ROW()</f>
        <v>8295</v>
      </c>
      <c r="B8295" t="s">
        <v>1880</v>
      </c>
      <c r="C8295" t="s">
        <v>108</v>
      </c>
    </row>
    <row r="8296" spans="1:3" x14ac:dyDescent="0.25">
      <c r="A8296">
        <f>ROW()</f>
        <v>8296</v>
      </c>
      <c r="B8296" t="s">
        <v>1881</v>
      </c>
      <c r="C8296" t="s">
        <v>56</v>
      </c>
    </row>
    <row r="8297" spans="1:3" x14ac:dyDescent="0.25">
      <c r="A8297">
        <f>ROW()</f>
        <v>8297</v>
      </c>
      <c r="B8297" t="s">
        <v>1882</v>
      </c>
      <c r="C8297" t="s">
        <v>314</v>
      </c>
    </row>
    <row r="8298" spans="1:3" x14ac:dyDescent="0.25">
      <c r="A8298">
        <f>ROW()</f>
        <v>8298</v>
      </c>
      <c r="B8298" t="s">
        <v>1893</v>
      </c>
      <c r="C8298" t="s">
        <v>211</v>
      </c>
    </row>
    <row r="8299" spans="1:3" x14ac:dyDescent="0.25">
      <c r="A8299">
        <f>ROW()</f>
        <v>8299</v>
      </c>
      <c r="B8299" t="s">
        <v>1894</v>
      </c>
      <c r="C8299" t="s">
        <v>721</v>
      </c>
    </row>
    <row r="8300" spans="1:3" x14ac:dyDescent="0.25">
      <c r="A8300">
        <f>ROW()</f>
        <v>8300</v>
      </c>
      <c r="B8300" t="s">
        <v>1884</v>
      </c>
      <c r="C8300" t="s">
        <v>80</v>
      </c>
    </row>
    <row r="8301" spans="1:3" x14ac:dyDescent="0.25">
      <c r="A8301">
        <f>ROW()</f>
        <v>8301</v>
      </c>
      <c r="B8301" t="s">
        <v>1888</v>
      </c>
      <c r="C8301" t="s">
        <v>74</v>
      </c>
    </row>
    <row r="8302" spans="1:3" x14ac:dyDescent="0.25">
      <c r="A8302">
        <f>ROW()</f>
        <v>8302</v>
      </c>
      <c r="B8302" t="s">
        <v>1889</v>
      </c>
      <c r="C8302" t="s">
        <v>137</v>
      </c>
    </row>
    <row r="8303" spans="1:3" x14ac:dyDescent="0.25">
      <c r="A8303">
        <f>ROW()</f>
        <v>8303</v>
      </c>
      <c r="B8303" t="s">
        <v>1890</v>
      </c>
      <c r="C8303" t="s">
        <v>74</v>
      </c>
    </row>
    <row r="8304" spans="1:3" x14ac:dyDescent="0.25">
      <c r="A8304">
        <f>ROW()</f>
        <v>8304</v>
      </c>
      <c r="B8304" t="s">
        <v>1891</v>
      </c>
      <c r="C8304" t="s">
        <v>137</v>
      </c>
    </row>
    <row r="8305" spans="1:3" x14ac:dyDescent="0.25">
      <c r="A8305">
        <f>ROW()</f>
        <v>8305</v>
      </c>
      <c r="B8305" t="s">
        <v>1892</v>
      </c>
      <c r="C8305" t="s">
        <v>74</v>
      </c>
    </row>
    <row r="8306" spans="1:3" x14ac:dyDescent="0.25">
      <c r="A8306">
        <f>ROW()</f>
        <v>8306</v>
      </c>
      <c r="B8306" t="s">
        <v>1895</v>
      </c>
      <c r="C8306" t="s">
        <v>71</v>
      </c>
    </row>
    <row r="8307" spans="1:3" x14ac:dyDescent="0.25">
      <c r="A8307">
        <f>ROW()</f>
        <v>8307</v>
      </c>
      <c r="B8307" t="s">
        <v>1806</v>
      </c>
      <c r="C8307" t="s">
        <v>84</v>
      </c>
    </row>
    <row r="8308" spans="1:3" x14ac:dyDescent="0.25">
      <c r="A8308">
        <f>ROW()</f>
        <v>8308</v>
      </c>
      <c r="B8308" t="s">
        <v>2</v>
      </c>
      <c r="C8308" t="s">
        <v>2</v>
      </c>
    </row>
    <row r="8309" spans="1:3" x14ac:dyDescent="0.25">
      <c r="A8309">
        <f>ROW()</f>
        <v>8309</v>
      </c>
      <c r="C8309" t="s">
        <v>2</v>
      </c>
    </row>
    <row r="8310" spans="1:3" x14ac:dyDescent="0.25">
      <c r="A8310">
        <f>ROW()</f>
        <v>8310</v>
      </c>
      <c r="B8310" t="s">
        <v>3691</v>
      </c>
      <c r="C8310" t="s">
        <v>2</v>
      </c>
    </row>
    <row r="8311" spans="1:3" x14ac:dyDescent="0.25">
      <c r="A8311">
        <f>ROW()</f>
        <v>8311</v>
      </c>
      <c r="B8311" t="s">
        <v>52</v>
      </c>
      <c r="C8311" t="s">
        <v>2</v>
      </c>
    </row>
    <row r="8312" spans="1:3" x14ac:dyDescent="0.25">
      <c r="A8312">
        <f>ROW()</f>
        <v>8312</v>
      </c>
      <c r="B8312" t="s">
        <v>1843</v>
      </c>
      <c r="C8312" t="s">
        <v>665</v>
      </c>
    </row>
    <row r="8313" spans="1:3" x14ac:dyDescent="0.25">
      <c r="A8313">
        <f>ROW()</f>
        <v>8313</v>
      </c>
      <c r="B8313" t="s">
        <v>1844</v>
      </c>
      <c r="C8313" t="s">
        <v>55</v>
      </c>
    </row>
    <row r="8314" spans="1:3" x14ac:dyDescent="0.25">
      <c r="A8314">
        <f>ROW()</f>
        <v>8314</v>
      </c>
      <c r="B8314" t="s">
        <v>1845</v>
      </c>
      <c r="C8314" t="s">
        <v>188</v>
      </c>
    </row>
    <row r="8315" spans="1:3" x14ac:dyDescent="0.25">
      <c r="A8315">
        <f>ROW()</f>
        <v>8315</v>
      </c>
      <c r="B8315" t="s">
        <v>1846</v>
      </c>
      <c r="C8315" t="s">
        <v>57</v>
      </c>
    </row>
    <row r="8316" spans="1:3" x14ac:dyDescent="0.25">
      <c r="A8316">
        <f>ROW()</f>
        <v>8316</v>
      </c>
      <c r="B8316" t="s">
        <v>1847</v>
      </c>
      <c r="C8316" t="s">
        <v>666</v>
      </c>
    </row>
    <row r="8317" spans="1:3" x14ac:dyDescent="0.25">
      <c r="A8317">
        <f>ROW()</f>
        <v>8317</v>
      </c>
      <c r="B8317" t="s">
        <v>1850</v>
      </c>
      <c r="C8317" t="s">
        <v>102</v>
      </c>
    </row>
    <row r="8318" spans="1:3" x14ac:dyDescent="0.25">
      <c r="A8318">
        <f>ROW()</f>
        <v>8318</v>
      </c>
      <c r="B8318" t="s">
        <v>1848</v>
      </c>
      <c r="C8318" t="s">
        <v>59</v>
      </c>
    </row>
    <row r="8319" spans="1:3" x14ac:dyDescent="0.25">
      <c r="A8319">
        <f>ROW()</f>
        <v>8319</v>
      </c>
      <c r="B8319" t="s">
        <v>1849</v>
      </c>
      <c r="C8319" t="s">
        <v>667</v>
      </c>
    </row>
    <row r="8320" spans="1:3" x14ac:dyDescent="0.25">
      <c r="A8320">
        <f>ROW()</f>
        <v>8320</v>
      </c>
      <c r="B8320" t="s">
        <v>1851</v>
      </c>
      <c r="C8320" t="s">
        <v>56</v>
      </c>
    </row>
    <row r="8321" spans="1:3" x14ac:dyDescent="0.25">
      <c r="A8321">
        <f>ROW()</f>
        <v>8321</v>
      </c>
      <c r="B8321" t="s">
        <v>1852</v>
      </c>
      <c r="C8321" t="s">
        <v>56</v>
      </c>
    </row>
    <row r="8322" spans="1:3" x14ac:dyDescent="0.25">
      <c r="A8322">
        <f>ROW()</f>
        <v>8322</v>
      </c>
      <c r="B8322" t="s">
        <v>1853</v>
      </c>
      <c r="C8322" t="s">
        <v>56</v>
      </c>
    </row>
    <row r="8323" spans="1:3" x14ac:dyDescent="0.25">
      <c r="A8323">
        <f>ROW()</f>
        <v>8323</v>
      </c>
      <c r="B8323" t="s">
        <v>1854</v>
      </c>
      <c r="C8323" t="s">
        <v>668</v>
      </c>
    </row>
    <row r="8324" spans="1:3" x14ac:dyDescent="0.25">
      <c r="A8324">
        <f>ROW()</f>
        <v>8324</v>
      </c>
      <c r="B8324" t="s">
        <v>1855</v>
      </c>
      <c r="C8324" t="s">
        <v>65</v>
      </c>
    </row>
    <row r="8325" spans="1:3" x14ac:dyDescent="0.25">
      <c r="A8325">
        <f>ROW()</f>
        <v>8325</v>
      </c>
      <c r="B8325" t="s">
        <v>1856</v>
      </c>
      <c r="C8325" t="s">
        <v>64</v>
      </c>
    </row>
    <row r="8326" spans="1:3" x14ac:dyDescent="0.25">
      <c r="A8326">
        <f>ROW()</f>
        <v>8326</v>
      </c>
      <c r="B8326" t="s">
        <v>1857</v>
      </c>
      <c r="C8326" t="s">
        <v>65</v>
      </c>
    </row>
    <row r="8327" spans="1:3" x14ac:dyDescent="0.25">
      <c r="A8327">
        <f>ROW()</f>
        <v>8327</v>
      </c>
      <c r="B8327" t="s">
        <v>1858</v>
      </c>
      <c r="C8327" t="s">
        <v>56</v>
      </c>
    </row>
    <row r="8328" spans="1:3" x14ac:dyDescent="0.25">
      <c r="A8328">
        <f>ROW()</f>
        <v>8328</v>
      </c>
      <c r="B8328" t="s">
        <v>1896</v>
      </c>
      <c r="C8328" t="s">
        <v>65</v>
      </c>
    </row>
    <row r="8329" spans="1:3" x14ac:dyDescent="0.25">
      <c r="A8329">
        <f>ROW()</f>
        <v>8329</v>
      </c>
      <c r="B8329" t="s">
        <v>1859</v>
      </c>
      <c r="C8329" t="s">
        <v>56</v>
      </c>
    </row>
    <row r="8330" spans="1:3" x14ac:dyDescent="0.25">
      <c r="A8330">
        <f>ROW()</f>
        <v>8330</v>
      </c>
      <c r="B8330" t="s">
        <v>1860</v>
      </c>
      <c r="C8330" t="s">
        <v>66</v>
      </c>
    </row>
    <row r="8331" spans="1:3" x14ac:dyDescent="0.25">
      <c r="A8331">
        <f>ROW()</f>
        <v>8331</v>
      </c>
      <c r="B8331" t="s">
        <v>1861</v>
      </c>
      <c r="C8331" t="s">
        <v>108</v>
      </c>
    </row>
    <row r="8332" spans="1:3" x14ac:dyDescent="0.25">
      <c r="A8332">
        <f>ROW()</f>
        <v>8332</v>
      </c>
      <c r="B8332" t="s">
        <v>1862</v>
      </c>
      <c r="C8332" t="s">
        <v>56</v>
      </c>
    </row>
    <row r="8333" spans="1:3" x14ac:dyDescent="0.25">
      <c r="A8333">
        <f>ROW()</f>
        <v>8333</v>
      </c>
      <c r="B8333" t="s">
        <v>1863</v>
      </c>
      <c r="C8333" t="s">
        <v>55</v>
      </c>
    </row>
    <row r="8334" spans="1:3" x14ac:dyDescent="0.25">
      <c r="A8334">
        <f>ROW()</f>
        <v>8334</v>
      </c>
      <c r="B8334" t="s">
        <v>1864</v>
      </c>
      <c r="C8334" t="s">
        <v>261</v>
      </c>
    </row>
    <row r="8335" spans="1:3" x14ac:dyDescent="0.25">
      <c r="A8335">
        <f>ROW()</f>
        <v>8335</v>
      </c>
      <c r="B8335" t="s">
        <v>1865</v>
      </c>
      <c r="C8335" t="s">
        <v>56</v>
      </c>
    </row>
    <row r="8336" spans="1:3" x14ac:dyDescent="0.25">
      <c r="A8336">
        <f>ROW()</f>
        <v>8336</v>
      </c>
      <c r="B8336" t="s">
        <v>1866</v>
      </c>
      <c r="C8336" t="s">
        <v>70</v>
      </c>
    </row>
    <row r="8337" spans="1:3" x14ac:dyDescent="0.25">
      <c r="A8337">
        <f>ROW()</f>
        <v>8337</v>
      </c>
      <c r="B8337" t="s">
        <v>1867</v>
      </c>
      <c r="C8337" t="s">
        <v>55</v>
      </c>
    </row>
    <row r="8338" spans="1:3" x14ac:dyDescent="0.25">
      <c r="A8338">
        <f>ROW()</f>
        <v>8338</v>
      </c>
      <c r="B8338" t="s">
        <v>1868</v>
      </c>
      <c r="C8338" t="s">
        <v>663</v>
      </c>
    </row>
    <row r="8339" spans="1:3" x14ac:dyDescent="0.25">
      <c r="A8339">
        <f>ROW()</f>
        <v>8339</v>
      </c>
      <c r="B8339" t="s">
        <v>1871</v>
      </c>
      <c r="C8339" t="s">
        <v>63</v>
      </c>
    </row>
    <row r="8340" spans="1:3" x14ac:dyDescent="0.25">
      <c r="A8340">
        <f>ROW()</f>
        <v>8340</v>
      </c>
      <c r="B8340" t="s">
        <v>1872</v>
      </c>
      <c r="C8340" t="s">
        <v>72</v>
      </c>
    </row>
    <row r="8341" spans="1:3" x14ac:dyDescent="0.25">
      <c r="A8341">
        <f>ROW()</f>
        <v>8341</v>
      </c>
      <c r="B8341" t="s">
        <v>1873</v>
      </c>
      <c r="C8341" t="s">
        <v>56</v>
      </c>
    </row>
    <row r="8342" spans="1:3" x14ac:dyDescent="0.25">
      <c r="A8342">
        <f>ROW()</f>
        <v>8342</v>
      </c>
      <c r="B8342" t="s">
        <v>1874</v>
      </c>
      <c r="C8342" t="s">
        <v>73</v>
      </c>
    </row>
    <row r="8343" spans="1:3" x14ac:dyDescent="0.25">
      <c r="A8343">
        <f>ROW()</f>
        <v>8343</v>
      </c>
      <c r="B8343" t="s">
        <v>1877</v>
      </c>
      <c r="C8343" t="s">
        <v>106</v>
      </c>
    </row>
    <row r="8344" spans="1:3" x14ac:dyDescent="0.25">
      <c r="A8344">
        <f>ROW()</f>
        <v>8344</v>
      </c>
      <c r="B8344" t="s">
        <v>1878</v>
      </c>
      <c r="C8344" t="s">
        <v>56</v>
      </c>
    </row>
    <row r="8345" spans="1:3" x14ac:dyDescent="0.25">
      <c r="A8345">
        <f>ROW()</f>
        <v>8345</v>
      </c>
      <c r="B8345" t="s">
        <v>1879</v>
      </c>
      <c r="C8345" t="s">
        <v>105</v>
      </c>
    </row>
    <row r="8346" spans="1:3" x14ac:dyDescent="0.25">
      <c r="A8346">
        <f>ROW()</f>
        <v>8346</v>
      </c>
      <c r="B8346" t="s">
        <v>1880</v>
      </c>
      <c r="C8346" t="s">
        <v>133</v>
      </c>
    </row>
    <row r="8347" spans="1:3" x14ac:dyDescent="0.25">
      <c r="A8347">
        <f>ROW()</f>
        <v>8347</v>
      </c>
      <c r="B8347" t="s">
        <v>1881</v>
      </c>
      <c r="C8347" t="s">
        <v>65</v>
      </c>
    </row>
    <row r="8348" spans="1:3" x14ac:dyDescent="0.25">
      <c r="A8348">
        <f>ROW()</f>
        <v>8348</v>
      </c>
      <c r="B8348" t="s">
        <v>1883</v>
      </c>
      <c r="C8348" t="s">
        <v>159</v>
      </c>
    </row>
    <row r="8349" spans="1:3" x14ac:dyDescent="0.25">
      <c r="A8349">
        <f>ROW()</f>
        <v>8349</v>
      </c>
      <c r="B8349" t="s">
        <v>1895</v>
      </c>
      <c r="C8349" t="s">
        <v>71</v>
      </c>
    </row>
    <row r="8350" spans="1:3" x14ac:dyDescent="0.25">
      <c r="A8350">
        <f>ROW()</f>
        <v>8350</v>
      </c>
      <c r="B8350" t="s">
        <v>1901</v>
      </c>
      <c r="C8350" t="s">
        <v>56</v>
      </c>
    </row>
    <row r="8351" spans="1:3" x14ac:dyDescent="0.25">
      <c r="A8351">
        <f>ROW()</f>
        <v>8351</v>
      </c>
      <c r="B8351" t="s">
        <v>1806</v>
      </c>
      <c r="C8351" t="s">
        <v>84</v>
      </c>
    </row>
    <row r="8352" spans="1:3" x14ac:dyDescent="0.25">
      <c r="A8352">
        <f>ROW()</f>
        <v>8352</v>
      </c>
      <c r="B8352" t="s">
        <v>2</v>
      </c>
      <c r="C8352" t="s">
        <v>2</v>
      </c>
    </row>
    <row r="8353" spans="1:3" x14ac:dyDescent="0.25">
      <c r="A8353">
        <f>ROW()</f>
        <v>8353</v>
      </c>
      <c r="B8353" t="s">
        <v>2</v>
      </c>
      <c r="C8353" t="s">
        <v>2</v>
      </c>
    </row>
    <row r="8354" spans="1:3" x14ac:dyDescent="0.25">
      <c r="A8354">
        <f>ROW()</f>
        <v>8354</v>
      </c>
      <c r="B8354" t="s">
        <v>669</v>
      </c>
      <c r="C8354" t="s">
        <v>2</v>
      </c>
    </row>
    <row r="8355" spans="1:3" x14ac:dyDescent="0.25">
      <c r="A8355">
        <f>ROW()</f>
        <v>8355</v>
      </c>
      <c r="B8355" t="s">
        <v>2</v>
      </c>
      <c r="C8355" t="s">
        <v>2</v>
      </c>
    </row>
    <row r="8356" spans="1:3" x14ac:dyDescent="0.25">
      <c r="A8356">
        <f>ROW()</f>
        <v>8356</v>
      </c>
      <c r="B8356" t="s">
        <v>3692</v>
      </c>
      <c r="C8356" t="s">
        <v>2</v>
      </c>
    </row>
    <row r="8357" spans="1:3" x14ac:dyDescent="0.25">
      <c r="A8357">
        <f>ROW()</f>
        <v>8357</v>
      </c>
      <c r="B8357" t="s">
        <v>52</v>
      </c>
      <c r="C8357" t="s">
        <v>2</v>
      </c>
    </row>
    <row r="8358" spans="1:3" x14ac:dyDescent="0.25">
      <c r="A8358">
        <f>ROW()</f>
        <v>8358</v>
      </c>
      <c r="B8358" t="s">
        <v>1843</v>
      </c>
      <c r="C8358" t="s">
        <v>670</v>
      </c>
    </row>
    <row r="8359" spans="1:3" x14ac:dyDescent="0.25">
      <c r="A8359">
        <f>ROW()</f>
        <v>8359</v>
      </c>
      <c r="B8359" t="s">
        <v>1844</v>
      </c>
      <c r="C8359" t="s">
        <v>55</v>
      </c>
    </row>
    <row r="8360" spans="1:3" x14ac:dyDescent="0.25">
      <c r="A8360">
        <f>ROW()</f>
        <v>8360</v>
      </c>
      <c r="B8360" t="s">
        <v>1845</v>
      </c>
      <c r="C8360" t="s">
        <v>81</v>
      </c>
    </row>
    <row r="8361" spans="1:3" x14ac:dyDescent="0.25">
      <c r="A8361">
        <f>ROW()</f>
        <v>8361</v>
      </c>
      <c r="B8361" t="s">
        <v>1846</v>
      </c>
      <c r="C8361" t="s">
        <v>671</v>
      </c>
    </row>
    <row r="8362" spans="1:3" x14ac:dyDescent="0.25">
      <c r="A8362">
        <f>ROW()</f>
        <v>8362</v>
      </c>
      <c r="B8362" t="s">
        <v>1847</v>
      </c>
      <c r="C8362" t="s">
        <v>672</v>
      </c>
    </row>
    <row r="8363" spans="1:3" x14ac:dyDescent="0.25">
      <c r="A8363">
        <f>ROW()</f>
        <v>8363</v>
      </c>
      <c r="B8363" t="s">
        <v>1850</v>
      </c>
      <c r="C8363" t="s">
        <v>61</v>
      </c>
    </row>
    <row r="8364" spans="1:3" x14ac:dyDescent="0.25">
      <c r="A8364">
        <f>ROW()</f>
        <v>8364</v>
      </c>
      <c r="B8364" t="s">
        <v>1851</v>
      </c>
      <c r="C8364" t="s">
        <v>56</v>
      </c>
    </row>
    <row r="8365" spans="1:3" x14ac:dyDescent="0.25">
      <c r="A8365">
        <f>ROW()</f>
        <v>8365</v>
      </c>
      <c r="B8365" t="s">
        <v>1852</v>
      </c>
      <c r="C8365" t="s">
        <v>56</v>
      </c>
    </row>
    <row r="8366" spans="1:3" x14ac:dyDescent="0.25">
      <c r="A8366">
        <f>ROW()</f>
        <v>8366</v>
      </c>
      <c r="B8366" t="s">
        <v>1853</v>
      </c>
      <c r="C8366" t="s">
        <v>56</v>
      </c>
    </row>
    <row r="8367" spans="1:3" x14ac:dyDescent="0.25">
      <c r="A8367">
        <f>ROW()</f>
        <v>8367</v>
      </c>
      <c r="B8367" t="s">
        <v>1854</v>
      </c>
      <c r="C8367" t="s">
        <v>496</v>
      </c>
    </row>
    <row r="8368" spans="1:3" x14ac:dyDescent="0.25">
      <c r="A8368">
        <f>ROW()</f>
        <v>8368</v>
      </c>
      <c r="B8368" t="s">
        <v>1856</v>
      </c>
      <c r="C8368" t="s">
        <v>64</v>
      </c>
    </row>
    <row r="8369" spans="1:3" x14ac:dyDescent="0.25">
      <c r="A8369">
        <f>ROW()</f>
        <v>8369</v>
      </c>
      <c r="B8369" t="s">
        <v>1857</v>
      </c>
      <c r="C8369" t="s">
        <v>65</v>
      </c>
    </row>
    <row r="8370" spans="1:3" x14ac:dyDescent="0.25">
      <c r="A8370">
        <f>ROW()</f>
        <v>8370</v>
      </c>
      <c r="B8370" t="s">
        <v>1858</v>
      </c>
      <c r="C8370" t="s">
        <v>56</v>
      </c>
    </row>
    <row r="8371" spans="1:3" x14ac:dyDescent="0.25">
      <c r="A8371">
        <f>ROW()</f>
        <v>8371</v>
      </c>
      <c r="B8371" t="s">
        <v>1896</v>
      </c>
      <c r="C8371" t="s">
        <v>65</v>
      </c>
    </row>
    <row r="8372" spans="1:3" x14ac:dyDescent="0.25">
      <c r="A8372">
        <f>ROW()</f>
        <v>8372</v>
      </c>
      <c r="B8372" t="s">
        <v>1860</v>
      </c>
      <c r="C8372" t="s">
        <v>56</v>
      </c>
    </row>
    <row r="8373" spans="1:3" x14ac:dyDescent="0.25">
      <c r="A8373">
        <f>ROW()</f>
        <v>8373</v>
      </c>
      <c r="B8373" t="s">
        <v>1861</v>
      </c>
      <c r="C8373" t="s">
        <v>63</v>
      </c>
    </row>
    <row r="8374" spans="1:3" x14ac:dyDescent="0.25">
      <c r="A8374">
        <f>ROW()</f>
        <v>8374</v>
      </c>
      <c r="B8374" t="s">
        <v>1862</v>
      </c>
      <c r="C8374" t="s">
        <v>56</v>
      </c>
    </row>
    <row r="8375" spans="1:3" x14ac:dyDescent="0.25">
      <c r="A8375">
        <f>ROW()</f>
        <v>8375</v>
      </c>
      <c r="B8375" t="s">
        <v>1863</v>
      </c>
      <c r="C8375" t="s">
        <v>139</v>
      </c>
    </row>
    <row r="8376" spans="1:3" x14ac:dyDescent="0.25">
      <c r="A8376">
        <f>ROW()</f>
        <v>8376</v>
      </c>
      <c r="B8376" t="s">
        <v>1864</v>
      </c>
      <c r="C8376" t="s">
        <v>673</v>
      </c>
    </row>
    <row r="8377" spans="1:3" x14ac:dyDescent="0.25">
      <c r="A8377">
        <f>ROW()</f>
        <v>8377</v>
      </c>
      <c r="B8377" t="s">
        <v>1865</v>
      </c>
      <c r="C8377" t="s">
        <v>56</v>
      </c>
    </row>
    <row r="8378" spans="1:3" x14ac:dyDescent="0.25">
      <c r="A8378">
        <f>ROW()</f>
        <v>8378</v>
      </c>
      <c r="B8378" t="s">
        <v>1866</v>
      </c>
      <c r="C8378" t="s">
        <v>70</v>
      </c>
    </row>
    <row r="8379" spans="1:3" x14ac:dyDescent="0.25">
      <c r="A8379">
        <f>ROW()</f>
        <v>8379</v>
      </c>
      <c r="B8379" t="s">
        <v>1868</v>
      </c>
      <c r="C8379" t="s">
        <v>176</v>
      </c>
    </row>
    <row r="8380" spans="1:3" x14ac:dyDescent="0.25">
      <c r="A8380">
        <f>ROW()</f>
        <v>8380</v>
      </c>
      <c r="B8380" t="s">
        <v>1904</v>
      </c>
      <c r="C8380" t="s">
        <v>113</v>
      </c>
    </row>
    <row r="8381" spans="1:3" x14ac:dyDescent="0.25">
      <c r="A8381">
        <f>ROW()</f>
        <v>8381</v>
      </c>
      <c r="B8381" t="s">
        <v>1871</v>
      </c>
      <c r="C8381" t="s">
        <v>56</v>
      </c>
    </row>
    <row r="8382" spans="1:3" x14ac:dyDescent="0.25">
      <c r="A8382">
        <f>ROW()</f>
        <v>8382</v>
      </c>
      <c r="B8382" t="s">
        <v>1872</v>
      </c>
      <c r="C8382" t="s">
        <v>177</v>
      </c>
    </row>
    <row r="8383" spans="1:3" x14ac:dyDescent="0.25">
      <c r="A8383">
        <f>ROW()</f>
        <v>8383</v>
      </c>
      <c r="B8383" t="s">
        <v>1873</v>
      </c>
      <c r="C8383" t="s">
        <v>67</v>
      </c>
    </row>
    <row r="8384" spans="1:3" x14ac:dyDescent="0.25">
      <c r="A8384">
        <f>ROW()</f>
        <v>8384</v>
      </c>
      <c r="B8384" t="s">
        <v>1874</v>
      </c>
      <c r="C8384" t="s">
        <v>73</v>
      </c>
    </row>
    <row r="8385" spans="1:3" x14ac:dyDescent="0.25">
      <c r="A8385">
        <f>ROW()</f>
        <v>8385</v>
      </c>
      <c r="B8385" t="s">
        <v>1875</v>
      </c>
      <c r="C8385" t="s">
        <v>285</v>
      </c>
    </row>
    <row r="8386" spans="1:3" x14ac:dyDescent="0.25">
      <c r="A8386">
        <f>ROW()</f>
        <v>8386</v>
      </c>
      <c r="B8386" t="s">
        <v>1876</v>
      </c>
      <c r="C8386" t="s">
        <v>149</v>
      </c>
    </row>
    <row r="8387" spans="1:3" x14ac:dyDescent="0.25">
      <c r="A8387">
        <f>ROW()</f>
        <v>8387</v>
      </c>
      <c r="B8387" t="s">
        <v>1877</v>
      </c>
      <c r="C8387" t="s">
        <v>63</v>
      </c>
    </row>
    <row r="8388" spans="1:3" x14ac:dyDescent="0.25">
      <c r="A8388">
        <f>ROW()</f>
        <v>8388</v>
      </c>
      <c r="B8388" t="s">
        <v>1878</v>
      </c>
      <c r="C8388" t="s">
        <v>63</v>
      </c>
    </row>
    <row r="8389" spans="1:3" x14ac:dyDescent="0.25">
      <c r="A8389">
        <f>ROW()</f>
        <v>8389</v>
      </c>
      <c r="B8389" t="s">
        <v>1881</v>
      </c>
      <c r="C8389" t="s">
        <v>65</v>
      </c>
    </row>
    <row r="8390" spans="1:3" x14ac:dyDescent="0.25">
      <c r="A8390">
        <f>ROW()</f>
        <v>8390</v>
      </c>
      <c r="B8390" t="s">
        <v>1879</v>
      </c>
      <c r="C8390" t="s">
        <v>76</v>
      </c>
    </row>
    <row r="8391" spans="1:3" x14ac:dyDescent="0.25">
      <c r="A8391">
        <f>ROW()</f>
        <v>8391</v>
      </c>
      <c r="B8391" t="s">
        <v>1880</v>
      </c>
      <c r="C8391" t="s">
        <v>133</v>
      </c>
    </row>
    <row r="8392" spans="1:3" x14ac:dyDescent="0.25">
      <c r="A8392">
        <f>ROW()</f>
        <v>8392</v>
      </c>
      <c r="B8392" t="s">
        <v>1882</v>
      </c>
      <c r="C8392" t="s">
        <v>109</v>
      </c>
    </row>
    <row r="8393" spans="1:3" x14ac:dyDescent="0.25">
      <c r="A8393">
        <f>ROW()</f>
        <v>8393</v>
      </c>
      <c r="B8393" t="s">
        <v>1893</v>
      </c>
      <c r="C8393" t="s">
        <v>110</v>
      </c>
    </row>
    <row r="8394" spans="1:3" x14ac:dyDescent="0.25">
      <c r="A8394">
        <f>ROW()</f>
        <v>8394</v>
      </c>
      <c r="B8394" t="s">
        <v>1883</v>
      </c>
      <c r="C8394" t="s">
        <v>79</v>
      </c>
    </row>
    <row r="8395" spans="1:3" x14ac:dyDescent="0.25">
      <c r="A8395">
        <f>ROW()</f>
        <v>8395</v>
      </c>
      <c r="B8395" t="s">
        <v>1884</v>
      </c>
      <c r="C8395" t="s">
        <v>66</v>
      </c>
    </row>
    <row r="8396" spans="1:3" x14ac:dyDescent="0.25">
      <c r="A8396">
        <f>ROW()</f>
        <v>8396</v>
      </c>
      <c r="B8396" t="s">
        <v>1885</v>
      </c>
      <c r="C8396" t="s">
        <v>82</v>
      </c>
    </row>
    <row r="8397" spans="1:3" x14ac:dyDescent="0.25">
      <c r="A8397">
        <f>ROW()</f>
        <v>8397</v>
      </c>
      <c r="B8397" t="s">
        <v>1886</v>
      </c>
      <c r="C8397" t="s">
        <v>76</v>
      </c>
    </row>
    <row r="8398" spans="1:3" x14ac:dyDescent="0.25">
      <c r="A8398">
        <f>ROW()</f>
        <v>8398</v>
      </c>
      <c r="B8398" t="s">
        <v>1887</v>
      </c>
      <c r="C8398" t="s">
        <v>112</v>
      </c>
    </row>
    <row r="8399" spans="1:3" x14ac:dyDescent="0.25">
      <c r="A8399">
        <f>ROW()</f>
        <v>8399</v>
      </c>
      <c r="B8399" t="s">
        <v>1888</v>
      </c>
      <c r="C8399" t="s">
        <v>63</v>
      </c>
    </row>
    <row r="8400" spans="1:3" x14ac:dyDescent="0.25">
      <c r="A8400">
        <f>ROW()</f>
        <v>8400</v>
      </c>
      <c r="B8400" t="s">
        <v>1889</v>
      </c>
      <c r="C8400" t="s">
        <v>56</v>
      </c>
    </row>
    <row r="8401" spans="1:3" x14ac:dyDescent="0.25">
      <c r="A8401">
        <f>ROW()</f>
        <v>8401</v>
      </c>
      <c r="B8401" t="s">
        <v>1890</v>
      </c>
      <c r="C8401" t="s">
        <v>84</v>
      </c>
    </row>
    <row r="8402" spans="1:3" x14ac:dyDescent="0.25">
      <c r="A8402">
        <f>ROW()</f>
        <v>8402</v>
      </c>
      <c r="B8402" t="s">
        <v>1891</v>
      </c>
      <c r="C8402" t="s">
        <v>56</v>
      </c>
    </row>
    <row r="8403" spans="1:3" x14ac:dyDescent="0.25">
      <c r="A8403">
        <f>ROW()</f>
        <v>8403</v>
      </c>
      <c r="B8403" t="s">
        <v>1892</v>
      </c>
      <c r="C8403" t="s">
        <v>63</v>
      </c>
    </row>
    <row r="8404" spans="1:3" x14ac:dyDescent="0.25">
      <c r="A8404">
        <f>ROW()</f>
        <v>8404</v>
      </c>
      <c r="B8404" t="s">
        <v>1806</v>
      </c>
      <c r="C8404" t="s">
        <v>84</v>
      </c>
    </row>
    <row r="8405" spans="1:3" x14ac:dyDescent="0.25">
      <c r="A8405">
        <f>ROW()</f>
        <v>8405</v>
      </c>
      <c r="B8405" t="s">
        <v>2</v>
      </c>
      <c r="C8405" t="s">
        <v>2</v>
      </c>
    </row>
    <row r="8406" spans="1:3" x14ac:dyDescent="0.25">
      <c r="A8406">
        <f>ROW()</f>
        <v>8406</v>
      </c>
      <c r="B8406" t="s">
        <v>2</v>
      </c>
      <c r="C8406" t="s">
        <v>2</v>
      </c>
    </row>
    <row r="8407" spans="1:3" x14ac:dyDescent="0.25">
      <c r="A8407">
        <f>ROW()</f>
        <v>8407</v>
      </c>
      <c r="B8407" t="s">
        <v>675</v>
      </c>
      <c r="C8407" t="s">
        <v>2</v>
      </c>
    </row>
    <row r="8408" spans="1:3" x14ac:dyDescent="0.25">
      <c r="A8408">
        <f>ROW()</f>
        <v>8408</v>
      </c>
      <c r="B8408" t="s">
        <v>2</v>
      </c>
      <c r="C8408" t="s">
        <v>2</v>
      </c>
    </row>
    <row r="8409" spans="1:3" x14ac:dyDescent="0.25">
      <c r="A8409">
        <f>ROW()</f>
        <v>8409</v>
      </c>
      <c r="B8409" t="s">
        <v>3693</v>
      </c>
      <c r="C8409" t="s">
        <v>2</v>
      </c>
    </row>
    <row r="8410" spans="1:3" x14ac:dyDescent="0.25">
      <c r="A8410">
        <f>ROW()</f>
        <v>8410</v>
      </c>
      <c r="B8410" t="s">
        <v>52</v>
      </c>
      <c r="C8410" t="s">
        <v>2</v>
      </c>
    </row>
    <row r="8411" spans="1:3" x14ac:dyDescent="0.25">
      <c r="A8411">
        <f>ROW()</f>
        <v>8411</v>
      </c>
      <c r="B8411" t="s">
        <v>1843</v>
      </c>
      <c r="C8411" t="s">
        <v>676</v>
      </c>
    </row>
    <row r="8412" spans="1:3" x14ac:dyDescent="0.25">
      <c r="A8412">
        <f>ROW()</f>
        <v>8412</v>
      </c>
      <c r="B8412" t="s">
        <v>1844</v>
      </c>
      <c r="C8412" t="s">
        <v>55</v>
      </c>
    </row>
    <row r="8413" spans="1:3" x14ac:dyDescent="0.25">
      <c r="A8413">
        <f>ROW()</f>
        <v>8413</v>
      </c>
      <c r="B8413" t="s">
        <v>1845</v>
      </c>
      <c r="C8413" t="s">
        <v>82</v>
      </c>
    </row>
    <row r="8414" spans="1:3" x14ac:dyDescent="0.25">
      <c r="A8414">
        <f>ROW()</f>
        <v>8414</v>
      </c>
      <c r="B8414" t="s">
        <v>1846</v>
      </c>
      <c r="C8414" t="s">
        <v>181</v>
      </c>
    </row>
    <row r="8415" spans="1:3" x14ac:dyDescent="0.25">
      <c r="A8415">
        <f>ROW()</f>
        <v>8415</v>
      </c>
      <c r="B8415" t="s">
        <v>1847</v>
      </c>
      <c r="C8415" t="s">
        <v>677</v>
      </c>
    </row>
    <row r="8416" spans="1:3" x14ac:dyDescent="0.25">
      <c r="A8416">
        <f>ROW()</f>
        <v>8416</v>
      </c>
      <c r="B8416" t="s">
        <v>1850</v>
      </c>
      <c r="C8416" t="s">
        <v>61</v>
      </c>
    </row>
    <row r="8417" spans="1:3" x14ac:dyDescent="0.25">
      <c r="A8417">
        <f>ROW()</f>
        <v>8417</v>
      </c>
      <c r="B8417" t="s">
        <v>1851</v>
      </c>
      <c r="C8417" t="s">
        <v>56</v>
      </c>
    </row>
    <row r="8418" spans="1:3" x14ac:dyDescent="0.25">
      <c r="A8418">
        <f>ROW()</f>
        <v>8418</v>
      </c>
      <c r="B8418" t="s">
        <v>1852</v>
      </c>
      <c r="C8418" t="s">
        <v>56</v>
      </c>
    </row>
    <row r="8419" spans="1:3" x14ac:dyDescent="0.25">
      <c r="A8419">
        <f>ROW()</f>
        <v>8419</v>
      </c>
      <c r="B8419" t="s">
        <v>1853</v>
      </c>
      <c r="C8419" t="s">
        <v>56</v>
      </c>
    </row>
    <row r="8420" spans="1:3" x14ac:dyDescent="0.25">
      <c r="A8420">
        <f>ROW()</f>
        <v>8420</v>
      </c>
      <c r="B8420" t="s">
        <v>1854</v>
      </c>
      <c r="C8420" t="s">
        <v>496</v>
      </c>
    </row>
    <row r="8421" spans="1:3" x14ac:dyDescent="0.25">
      <c r="A8421">
        <f>ROW()</f>
        <v>8421</v>
      </c>
      <c r="B8421" t="s">
        <v>1856</v>
      </c>
      <c r="C8421" t="s">
        <v>64</v>
      </c>
    </row>
    <row r="8422" spans="1:3" x14ac:dyDescent="0.25">
      <c r="A8422">
        <f>ROW()</f>
        <v>8422</v>
      </c>
      <c r="B8422" t="s">
        <v>1857</v>
      </c>
      <c r="C8422" t="s">
        <v>65</v>
      </c>
    </row>
    <row r="8423" spans="1:3" x14ac:dyDescent="0.25">
      <c r="A8423">
        <f>ROW()</f>
        <v>8423</v>
      </c>
      <c r="B8423" t="s">
        <v>1858</v>
      </c>
      <c r="C8423" t="s">
        <v>56</v>
      </c>
    </row>
    <row r="8424" spans="1:3" x14ac:dyDescent="0.25">
      <c r="A8424">
        <f>ROW()</f>
        <v>8424</v>
      </c>
      <c r="B8424" t="s">
        <v>1896</v>
      </c>
      <c r="C8424" t="s">
        <v>65</v>
      </c>
    </row>
    <row r="8425" spans="1:3" x14ac:dyDescent="0.25">
      <c r="A8425">
        <f>ROW()</f>
        <v>8425</v>
      </c>
      <c r="B8425" t="s">
        <v>1859</v>
      </c>
      <c r="C8425" t="s">
        <v>63</v>
      </c>
    </row>
    <row r="8426" spans="1:3" x14ac:dyDescent="0.25">
      <c r="A8426">
        <f>ROW()</f>
        <v>8426</v>
      </c>
      <c r="B8426" t="s">
        <v>1860</v>
      </c>
      <c r="C8426" t="s">
        <v>121</v>
      </c>
    </row>
    <row r="8427" spans="1:3" x14ac:dyDescent="0.25">
      <c r="A8427">
        <f>ROW()</f>
        <v>8427</v>
      </c>
      <c r="B8427" t="s">
        <v>1861</v>
      </c>
      <c r="C8427" t="s">
        <v>108</v>
      </c>
    </row>
    <row r="8428" spans="1:3" x14ac:dyDescent="0.25">
      <c r="A8428">
        <f>ROW()</f>
        <v>8428</v>
      </c>
      <c r="B8428" t="s">
        <v>1862</v>
      </c>
      <c r="C8428" t="s">
        <v>56</v>
      </c>
    </row>
    <row r="8429" spans="1:3" x14ac:dyDescent="0.25">
      <c r="A8429">
        <f>ROW()</f>
        <v>8429</v>
      </c>
      <c r="B8429" t="s">
        <v>1863</v>
      </c>
      <c r="C8429" t="s">
        <v>55</v>
      </c>
    </row>
    <row r="8430" spans="1:3" x14ac:dyDescent="0.25">
      <c r="A8430">
        <f>ROW()</f>
        <v>8430</v>
      </c>
      <c r="B8430" t="s">
        <v>1864</v>
      </c>
      <c r="C8430" t="s">
        <v>261</v>
      </c>
    </row>
    <row r="8431" spans="1:3" x14ac:dyDescent="0.25">
      <c r="A8431">
        <f>ROW()</f>
        <v>8431</v>
      </c>
      <c r="B8431" t="s">
        <v>1865</v>
      </c>
      <c r="C8431" t="s">
        <v>55</v>
      </c>
    </row>
    <row r="8432" spans="1:3" x14ac:dyDescent="0.25">
      <c r="A8432">
        <f>ROW()</f>
        <v>8432</v>
      </c>
      <c r="B8432" t="s">
        <v>1866</v>
      </c>
      <c r="C8432" t="s">
        <v>70</v>
      </c>
    </row>
    <row r="8433" spans="1:3" x14ac:dyDescent="0.25">
      <c r="A8433">
        <f>ROW()</f>
        <v>8433</v>
      </c>
      <c r="B8433" t="s">
        <v>1867</v>
      </c>
      <c r="C8433" t="s">
        <v>56</v>
      </c>
    </row>
    <row r="8434" spans="1:3" x14ac:dyDescent="0.25">
      <c r="A8434">
        <f>ROW()</f>
        <v>8434</v>
      </c>
      <c r="B8434" t="s">
        <v>1868</v>
      </c>
      <c r="C8434" t="s">
        <v>176</v>
      </c>
    </row>
    <row r="8435" spans="1:3" x14ac:dyDescent="0.25">
      <c r="A8435">
        <f>ROW()</f>
        <v>8435</v>
      </c>
      <c r="B8435" t="s">
        <v>1904</v>
      </c>
      <c r="C8435" t="s">
        <v>93</v>
      </c>
    </row>
    <row r="8436" spans="1:3" x14ac:dyDescent="0.25">
      <c r="A8436">
        <f>ROW()</f>
        <v>8436</v>
      </c>
      <c r="B8436" t="s">
        <v>1869</v>
      </c>
      <c r="C8436" t="s">
        <v>176</v>
      </c>
    </row>
    <row r="8437" spans="1:3" x14ac:dyDescent="0.25">
      <c r="A8437">
        <f>ROW()</f>
        <v>8437</v>
      </c>
      <c r="B8437" t="s">
        <v>1871</v>
      </c>
      <c r="C8437" t="s">
        <v>56</v>
      </c>
    </row>
    <row r="8438" spans="1:3" x14ac:dyDescent="0.25">
      <c r="A8438">
        <f>ROW()</f>
        <v>8438</v>
      </c>
      <c r="B8438" t="s">
        <v>1872</v>
      </c>
      <c r="C8438" t="s">
        <v>186</v>
      </c>
    </row>
    <row r="8439" spans="1:3" x14ac:dyDescent="0.25">
      <c r="A8439">
        <f>ROW()</f>
        <v>8439</v>
      </c>
      <c r="B8439" t="s">
        <v>1873</v>
      </c>
      <c r="C8439" t="s">
        <v>200</v>
      </c>
    </row>
    <row r="8440" spans="1:3" x14ac:dyDescent="0.25">
      <c r="A8440">
        <f>ROW()</f>
        <v>8440</v>
      </c>
      <c r="B8440" t="s">
        <v>1874</v>
      </c>
      <c r="C8440" t="s">
        <v>139</v>
      </c>
    </row>
    <row r="8441" spans="1:3" x14ac:dyDescent="0.25">
      <c r="A8441">
        <f>ROW()</f>
        <v>8441</v>
      </c>
      <c r="B8441" t="s">
        <v>1875</v>
      </c>
      <c r="C8441" t="s">
        <v>168</v>
      </c>
    </row>
    <row r="8442" spans="1:3" x14ac:dyDescent="0.25">
      <c r="A8442">
        <f>ROW()</f>
        <v>8442</v>
      </c>
      <c r="B8442" t="s">
        <v>1876</v>
      </c>
      <c r="C8442" t="s">
        <v>260</v>
      </c>
    </row>
    <row r="8443" spans="1:3" x14ac:dyDescent="0.25">
      <c r="A8443">
        <f>ROW()</f>
        <v>8443</v>
      </c>
      <c r="B8443" t="s">
        <v>1877</v>
      </c>
      <c r="C8443" t="s">
        <v>63</v>
      </c>
    </row>
    <row r="8444" spans="1:3" x14ac:dyDescent="0.25">
      <c r="A8444">
        <f>ROW()</f>
        <v>8444</v>
      </c>
      <c r="B8444" t="s">
        <v>1878</v>
      </c>
      <c r="C8444" t="s">
        <v>56</v>
      </c>
    </row>
    <row r="8445" spans="1:3" x14ac:dyDescent="0.25">
      <c r="A8445">
        <f>ROW()</f>
        <v>8445</v>
      </c>
      <c r="B8445" t="s">
        <v>1879</v>
      </c>
      <c r="C8445" t="s">
        <v>93</v>
      </c>
    </row>
    <row r="8446" spans="1:3" x14ac:dyDescent="0.25">
      <c r="A8446">
        <f>ROW()</f>
        <v>8446</v>
      </c>
      <c r="B8446" t="s">
        <v>1880</v>
      </c>
      <c r="C8446" t="s">
        <v>158</v>
      </c>
    </row>
    <row r="8447" spans="1:3" x14ac:dyDescent="0.25">
      <c r="A8447">
        <f>ROW()</f>
        <v>8447</v>
      </c>
      <c r="B8447" t="s">
        <v>1882</v>
      </c>
      <c r="C8447" t="s">
        <v>64</v>
      </c>
    </row>
    <row r="8448" spans="1:3" x14ac:dyDescent="0.25">
      <c r="A8448">
        <f>ROW()</f>
        <v>8448</v>
      </c>
      <c r="B8448" t="s">
        <v>1893</v>
      </c>
      <c r="C8448" t="s">
        <v>138</v>
      </c>
    </row>
    <row r="8449" spans="1:3" x14ac:dyDescent="0.25">
      <c r="A8449">
        <f>ROW()</f>
        <v>8449</v>
      </c>
      <c r="B8449" t="s">
        <v>1883</v>
      </c>
      <c r="C8449" t="s">
        <v>94</v>
      </c>
    </row>
    <row r="8450" spans="1:3" x14ac:dyDescent="0.25">
      <c r="A8450">
        <f>ROW()</f>
        <v>8450</v>
      </c>
      <c r="B8450" t="s">
        <v>1884</v>
      </c>
      <c r="C8450" t="s">
        <v>84</v>
      </c>
    </row>
    <row r="8451" spans="1:3" x14ac:dyDescent="0.25">
      <c r="A8451">
        <f>ROW()</f>
        <v>8451</v>
      </c>
      <c r="B8451" t="s">
        <v>1885</v>
      </c>
      <c r="C8451" t="s">
        <v>84</v>
      </c>
    </row>
    <row r="8452" spans="1:3" x14ac:dyDescent="0.25">
      <c r="A8452">
        <f>ROW()</f>
        <v>8452</v>
      </c>
      <c r="B8452" t="s">
        <v>1886</v>
      </c>
      <c r="C8452" t="s">
        <v>84</v>
      </c>
    </row>
    <row r="8453" spans="1:3" x14ac:dyDescent="0.25">
      <c r="A8453">
        <f>ROW()</f>
        <v>8453</v>
      </c>
      <c r="B8453" t="s">
        <v>1887</v>
      </c>
      <c r="C8453" t="s">
        <v>620</v>
      </c>
    </row>
    <row r="8454" spans="1:3" x14ac:dyDescent="0.25">
      <c r="A8454">
        <f>ROW()</f>
        <v>8454</v>
      </c>
      <c r="B8454" t="s">
        <v>1888</v>
      </c>
      <c r="C8454" t="s">
        <v>63</v>
      </c>
    </row>
    <row r="8455" spans="1:3" x14ac:dyDescent="0.25">
      <c r="A8455">
        <f>ROW()</f>
        <v>8455</v>
      </c>
      <c r="B8455" t="s">
        <v>1889</v>
      </c>
      <c r="C8455" t="s">
        <v>70</v>
      </c>
    </row>
    <row r="8456" spans="1:3" x14ac:dyDescent="0.25">
      <c r="A8456">
        <f>ROW()</f>
        <v>8456</v>
      </c>
      <c r="B8456" t="s">
        <v>1890</v>
      </c>
      <c r="C8456" t="s">
        <v>84</v>
      </c>
    </row>
    <row r="8457" spans="1:3" x14ac:dyDescent="0.25">
      <c r="A8457">
        <f>ROW()</f>
        <v>8457</v>
      </c>
      <c r="B8457" t="s">
        <v>1891</v>
      </c>
      <c r="C8457" t="s">
        <v>63</v>
      </c>
    </row>
    <row r="8458" spans="1:3" x14ac:dyDescent="0.25">
      <c r="A8458">
        <f>ROW()</f>
        <v>8458</v>
      </c>
      <c r="B8458" t="s">
        <v>1892</v>
      </c>
      <c r="C8458" t="s">
        <v>84</v>
      </c>
    </row>
    <row r="8459" spans="1:3" x14ac:dyDescent="0.25">
      <c r="A8459">
        <f>ROW()</f>
        <v>8459</v>
      </c>
      <c r="B8459" t="s">
        <v>1899</v>
      </c>
      <c r="C8459" t="s">
        <v>107</v>
      </c>
    </row>
    <row r="8460" spans="1:3" x14ac:dyDescent="0.25">
      <c r="A8460">
        <f>ROW()</f>
        <v>8460</v>
      </c>
      <c r="B8460" t="s">
        <v>1806</v>
      </c>
      <c r="C8460" t="s">
        <v>84</v>
      </c>
    </row>
    <row r="8461" spans="1:3" x14ac:dyDescent="0.25">
      <c r="A8461">
        <f>ROW()</f>
        <v>8461</v>
      </c>
      <c r="B8461" t="s">
        <v>2</v>
      </c>
      <c r="C8461" t="s">
        <v>2</v>
      </c>
    </row>
    <row r="8462" spans="1:3" x14ac:dyDescent="0.25">
      <c r="A8462">
        <f>ROW()</f>
        <v>8462</v>
      </c>
      <c r="B8462" t="s">
        <v>2</v>
      </c>
      <c r="C8462" t="s">
        <v>2</v>
      </c>
    </row>
    <row r="8463" spans="1:3" x14ac:dyDescent="0.25">
      <c r="A8463">
        <f>ROW()</f>
        <v>8463</v>
      </c>
      <c r="B8463" t="s">
        <v>678</v>
      </c>
      <c r="C8463" t="s">
        <v>2</v>
      </c>
    </row>
    <row r="8464" spans="1:3" x14ac:dyDescent="0.25">
      <c r="A8464">
        <f>ROW()</f>
        <v>8464</v>
      </c>
      <c r="B8464" t="s">
        <v>2</v>
      </c>
      <c r="C8464" t="s">
        <v>2</v>
      </c>
    </row>
    <row r="8465" spans="1:3" x14ac:dyDescent="0.25">
      <c r="A8465">
        <f>ROW()</f>
        <v>8465</v>
      </c>
      <c r="B8465" t="s">
        <v>3694</v>
      </c>
      <c r="C8465" t="s">
        <v>2</v>
      </c>
    </row>
    <row r="8466" spans="1:3" x14ac:dyDescent="0.25">
      <c r="A8466">
        <f>ROW()</f>
        <v>8466</v>
      </c>
      <c r="B8466" t="s">
        <v>52</v>
      </c>
      <c r="C8466" t="s">
        <v>2</v>
      </c>
    </row>
    <row r="8467" spans="1:3" x14ac:dyDescent="0.25">
      <c r="A8467">
        <f>ROW()</f>
        <v>8467</v>
      </c>
      <c r="B8467" t="s">
        <v>1843</v>
      </c>
      <c r="C8467" t="s">
        <v>679</v>
      </c>
    </row>
    <row r="8468" spans="1:3" x14ac:dyDescent="0.25">
      <c r="A8468">
        <f>ROW()</f>
        <v>8468</v>
      </c>
      <c r="B8468" t="s">
        <v>1844</v>
      </c>
      <c r="C8468" t="s">
        <v>55</v>
      </c>
    </row>
    <row r="8469" spans="1:3" x14ac:dyDescent="0.25">
      <c r="A8469">
        <f>ROW()</f>
        <v>8469</v>
      </c>
      <c r="B8469" t="s">
        <v>1845</v>
      </c>
      <c r="C8469" t="s">
        <v>83</v>
      </c>
    </row>
    <row r="8470" spans="1:3" x14ac:dyDescent="0.25">
      <c r="A8470">
        <f>ROW()</f>
        <v>8470</v>
      </c>
      <c r="B8470" t="s">
        <v>1846</v>
      </c>
      <c r="C8470" t="s">
        <v>502</v>
      </c>
    </row>
    <row r="8471" spans="1:3" x14ac:dyDescent="0.25">
      <c r="A8471">
        <f>ROW()</f>
        <v>8471</v>
      </c>
      <c r="B8471" t="s">
        <v>1847</v>
      </c>
      <c r="C8471" t="s">
        <v>680</v>
      </c>
    </row>
    <row r="8472" spans="1:3" x14ac:dyDescent="0.25">
      <c r="A8472">
        <f>ROW()</f>
        <v>8472</v>
      </c>
      <c r="B8472" t="s">
        <v>1850</v>
      </c>
      <c r="C8472" t="s">
        <v>102</v>
      </c>
    </row>
    <row r="8473" spans="1:3" x14ac:dyDescent="0.25">
      <c r="A8473">
        <f>ROW()</f>
        <v>8473</v>
      </c>
      <c r="B8473" t="s">
        <v>1851</v>
      </c>
      <c r="C8473" t="s">
        <v>56</v>
      </c>
    </row>
    <row r="8474" spans="1:3" x14ac:dyDescent="0.25">
      <c r="A8474">
        <f>ROW()</f>
        <v>8474</v>
      </c>
      <c r="B8474" t="s">
        <v>1852</v>
      </c>
      <c r="C8474" t="s">
        <v>56</v>
      </c>
    </row>
    <row r="8475" spans="1:3" x14ac:dyDescent="0.25">
      <c r="A8475">
        <f>ROW()</f>
        <v>8475</v>
      </c>
      <c r="B8475" t="s">
        <v>1853</v>
      </c>
      <c r="C8475" t="s">
        <v>56</v>
      </c>
    </row>
    <row r="8476" spans="1:3" x14ac:dyDescent="0.25">
      <c r="A8476">
        <f>ROW()</f>
        <v>8476</v>
      </c>
      <c r="B8476" t="s">
        <v>1854</v>
      </c>
      <c r="C8476" t="s">
        <v>681</v>
      </c>
    </row>
    <row r="8477" spans="1:3" x14ac:dyDescent="0.25">
      <c r="A8477">
        <f>ROW()</f>
        <v>8477</v>
      </c>
      <c r="B8477" t="s">
        <v>1855</v>
      </c>
      <c r="C8477" t="s">
        <v>65</v>
      </c>
    </row>
    <row r="8478" spans="1:3" x14ac:dyDescent="0.25">
      <c r="A8478">
        <f>ROW()</f>
        <v>8478</v>
      </c>
      <c r="B8478" t="s">
        <v>1856</v>
      </c>
      <c r="C8478" t="s">
        <v>64</v>
      </c>
    </row>
    <row r="8479" spans="1:3" x14ac:dyDescent="0.25">
      <c r="A8479">
        <f>ROW()</f>
        <v>8479</v>
      </c>
      <c r="B8479" t="s">
        <v>1857</v>
      </c>
      <c r="C8479" t="s">
        <v>65</v>
      </c>
    </row>
    <row r="8480" spans="1:3" x14ac:dyDescent="0.25">
      <c r="A8480">
        <f>ROW()</f>
        <v>8480</v>
      </c>
      <c r="B8480" t="s">
        <v>1858</v>
      </c>
      <c r="C8480" t="s">
        <v>56</v>
      </c>
    </row>
    <row r="8481" spans="1:3" x14ac:dyDescent="0.25">
      <c r="A8481">
        <f>ROW()</f>
        <v>8481</v>
      </c>
      <c r="B8481" t="s">
        <v>1859</v>
      </c>
      <c r="C8481" t="s">
        <v>93</v>
      </c>
    </row>
    <row r="8482" spans="1:3" x14ac:dyDescent="0.25">
      <c r="A8482">
        <f>ROW()</f>
        <v>8482</v>
      </c>
      <c r="B8482" t="s">
        <v>1860</v>
      </c>
      <c r="C8482" t="s">
        <v>67</v>
      </c>
    </row>
    <row r="8483" spans="1:3" x14ac:dyDescent="0.25">
      <c r="A8483">
        <f>ROW()</f>
        <v>8483</v>
      </c>
      <c r="B8483" t="s">
        <v>1865</v>
      </c>
      <c r="C8483" t="s">
        <v>67</v>
      </c>
    </row>
    <row r="8484" spans="1:3" x14ac:dyDescent="0.25">
      <c r="A8484">
        <f>ROW()</f>
        <v>8484</v>
      </c>
      <c r="B8484" t="s">
        <v>1866</v>
      </c>
      <c r="C8484" t="s">
        <v>56</v>
      </c>
    </row>
    <row r="8485" spans="1:3" x14ac:dyDescent="0.25">
      <c r="A8485">
        <f>ROW()</f>
        <v>8485</v>
      </c>
      <c r="B8485" t="s">
        <v>1867</v>
      </c>
      <c r="C8485" t="s">
        <v>56</v>
      </c>
    </row>
    <row r="8486" spans="1:3" x14ac:dyDescent="0.25">
      <c r="A8486">
        <f>ROW()</f>
        <v>8486</v>
      </c>
      <c r="B8486" t="s">
        <v>1868</v>
      </c>
      <c r="C8486" t="s">
        <v>176</v>
      </c>
    </row>
    <row r="8487" spans="1:3" x14ac:dyDescent="0.25">
      <c r="A8487">
        <f>ROW()</f>
        <v>8487</v>
      </c>
      <c r="B8487" t="s">
        <v>1904</v>
      </c>
      <c r="C8487" t="s">
        <v>71</v>
      </c>
    </row>
    <row r="8488" spans="1:3" x14ac:dyDescent="0.25">
      <c r="A8488">
        <f>ROW()</f>
        <v>8488</v>
      </c>
      <c r="B8488" t="s">
        <v>1869</v>
      </c>
      <c r="C8488" t="s">
        <v>71</v>
      </c>
    </row>
    <row r="8489" spans="1:3" x14ac:dyDescent="0.25">
      <c r="A8489">
        <f>ROW()</f>
        <v>8489</v>
      </c>
      <c r="B8489" t="s">
        <v>1870</v>
      </c>
      <c r="C8489" t="s">
        <v>71</v>
      </c>
    </row>
    <row r="8490" spans="1:3" x14ac:dyDescent="0.25">
      <c r="A8490">
        <f>ROW()</f>
        <v>8490</v>
      </c>
      <c r="B8490" t="s">
        <v>1871</v>
      </c>
      <c r="C8490" t="s">
        <v>56</v>
      </c>
    </row>
    <row r="8491" spans="1:3" x14ac:dyDescent="0.25">
      <c r="A8491">
        <f>ROW()</f>
        <v>8491</v>
      </c>
      <c r="B8491" t="s">
        <v>1872</v>
      </c>
      <c r="C8491" t="s">
        <v>186</v>
      </c>
    </row>
    <row r="8492" spans="1:3" x14ac:dyDescent="0.25">
      <c r="A8492">
        <f>ROW()</f>
        <v>8492</v>
      </c>
      <c r="B8492" t="s">
        <v>1873</v>
      </c>
      <c r="C8492" t="s">
        <v>84</v>
      </c>
    </row>
    <row r="8493" spans="1:3" x14ac:dyDescent="0.25">
      <c r="A8493">
        <f>ROW()</f>
        <v>8493</v>
      </c>
      <c r="B8493" t="s">
        <v>1875</v>
      </c>
      <c r="C8493" t="s">
        <v>107</v>
      </c>
    </row>
    <row r="8494" spans="1:3" x14ac:dyDescent="0.25">
      <c r="A8494">
        <f>ROW()</f>
        <v>8494</v>
      </c>
      <c r="B8494" t="s">
        <v>1876</v>
      </c>
      <c r="C8494" t="s">
        <v>285</v>
      </c>
    </row>
    <row r="8495" spans="1:3" x14ac:dyDescent="0.25">
      <c r="A8495">
        <f>ROW()</f>
        <v>8495</v>
      </c>
      <c r="B8495" t="s">
        <v>1877</v>
      </c>
      <c r="C8495" t="s">
        <v>55</v>
      </c>
    </row>
    <row r="8496" spans="1:3" x14ac:dyDescent="0.25">
      <c r="A8496">
        <f>ROW()</f>
        <v>8496</v>
      </c>
      <c r="B8496" t="s">
        <v>1879</v>
      </c>
      <c r="C8496" t="s">
        <v>77</v>
      </c>
    </row>
    <row r="8497" spans="1:3" x14ac:dyDescent="0.25">
      <c r="A8497">
        <f>ROW()</f>
        <v>8497</v>
      </c>
      <c r="B8497" t="s">
        <v>1882</v>
      </c>
      <c r="C8497" t="s">
        <v>148</v>
      </c>
    </row>
    <row r="8498" spans="1:3" x14ac:dyDescent="0.25">
      <c r="A8498">
        <f>ROW()</f>
        <v>8498</v>
      </c>
      <c r="B8498" t="s">
        <v>1893</v>
      </c>
      <c r="C8498" t="s">
        <v>75</v>
      </c>
    </row>
    <row r="8499" spans="1:3" x14ac:dyDescent="0.25">
      <c r="A8499">
        <f>ROW()</f>
        <v>8499</v>
      </c>
      <c r="B8499" t="s">
        <v>1883</v>
      </c>
      <c r="C8499" t="s">
        <v>159</v>
      </c>
    </row>
    <row r="8500" spans="1:3" x14ac:dyDescent="0.25">
      <c r="A8500">
        <f>ROW()</f>
        <v>8500</v>
      </c>
      <c r="B8500" t="s">
        <v>1884</v>
      </c>
      <c r="C8500" t="s">
        <v>56</v>
      </c>
    </row>
    <row r="8501" spans="1:3" x14ac:dyDescent="0.25">
      <c r="A8501">
        <f>ROW()</f>
        <v>8501</v>
      </c>
      <c r="B8501" t="s">
        <v>1885</v>
      </c>
      <c r="C8501" t="s">
        <v>56</v>
      </c>
    </row>
    <row r="8502" spans="1:3" x14ac:dyDescent="0.25">
      <c r="A8502">
        <f>ROW()</f>
        <v>8502</v>
      </c>
      <c r="B8502" t="s">
        <v>1886</v>
      </c>
      <c r="C8502" t="s">
        <v>56</v>
      </c>
    </row>
    <row r="8503" spans="1:3" x14ac:dyDescent="0.25">
      <c r="A8503">
        <f>ROW()</f>
        <v>8503</v>
      </c>
      <c r="B8503" t="s">
        <v>1887</v>
      </c>
      <c r="C8503" t="s">
        <v>56</v>
      </c>
    </row>
    <row r="8504" spans="1:3" x14ac:dyDescent="0.25">
      <c r="A8504">
        <f>ROW()</f>
        <v>8504</v>
      </c>
      <c r="B8504" t="s">
        <v>1931</v>
      </c>
      <c r="C8504" t="s">
        <v>56</v>
      </c>
    </row>
    <row r="8505" spans="1:3" x14ac:dyDescent="0.25">
      <c r="A8505">
        <f>ROW()</f>
        <v>8505</v>
      </c>
      <c r="B8505" t="s">
        <v>1888</v>
      </c>
      <c r="C8505" t="s">
        <v>74</v>
      </c>
    </row>
    <row r="8506" spans="1:3" x14ac:dyDescent="0.25">
      <c r="A8506">
        <f>ROW()</f>
        <v>8506</v>
      </c>
      <c r="B8506" t="s">
        <v>1889</v>
      </c>
      <c r="C8506" t="s">
        <v>84</v>
      </c>
    </row>
    <row r="8507" spans="1:3" x14ac:dyDescent="0.25">
      <c r="A8507">
        <f>ROW()</f>
        <v>8507</v>
      </c>
      <c r="B8507" t="s">
        <v>1890</v>
      </c>
      <c r="C8507" t="s">
        <v>63</v>
      </c>
    </row>
    <row r="8508" spans="1:3" x14ac:dyDescent="0.25">
      <c r="A8508">
        <f>ROW()</f>
        <v>8508</v>
      </c>
      <c r="B8508" t="s">
        <v>1891</v>
      </c>
      <c r="C8508" t="s">
        <v>84</v>
      </c>
    </row>
    <row r="8509" spans="1:3" x14ac:dyDescent="0.25">
      <c r="A8509">
        <f>ROW()</f>
        <v>8509</v>
      </c>
      <c r="B8509" t="s">
        <v>1892</v>
      </c>
      <c r="C8509" t="s">
        <v>74</v>
      </c>
    </row>
    <row r="8510" spans="1:3" x14ac:dyDescent="0.25">
      <c r="A8510">
        <f>ROW()</f>
        <v>8510</v>
      </c>
      <c r="B8510" t="s">
        <v>1806</v>
      </c>
      <c r="C8510" t="s">
        <v>84</v>
      </c>
    </row>
    <row r="8511" spans="1:3" x14ac:dyDescent="0.25">
      <c r="A8511">
        <f>ROW()</f>
        <v>8511</v>
      </c>
      <c r="B8511" t="s">
        <v>2</v>
      </c>
      <c r="C8511" t="s">
        <v>2</v>
      </c>
    </row>
    <row r="8512" spans="1:3" x14ac:dyDescent="0.25">
      <c r="A8512">
        <f>ROW()</f>
        <v>8512</v>
      </c>
      <c r="B8512" t="s">
        <v>2</v>
      </c>
      <c r="C8512" t="s">
        <v>2</v>
      </c>
    </row>
    <row r="8513" spans="1:3" x14ac:dyDescent="0.25">
      <c r="A8513">
        <f>ROW()</f>
        <v>8513</v>
      </c>
      <c r="B8513" t="s">
        <v>682</v>
      </c>
      <c r="C8513" t="s">
        <v>2</v>
      </c>
    </row>
    <row r="8514" spans="1:3" x14ac:dyDescent="0.25">
      <c r="A8514">
        <f>ROW()</f>
        <v>8514</v>
      </c>
      <c r="B8514" t="s">
        <v>2</v>
      </c>
      <c r="C8514" t="s">
        <v>2</v>
      </c>
    </row>
    <row r="8515" spans="1:3" x14ac:dyDescent="0.25">
      <c r="A8515">
        <f>ROW()</f>
        <v>8515</v>
      </c>
      <c r="B8515" t="s">
        <v>3695</v>
      </c>
      <c r="C8515" t="s">
        <v>2</v>
      </c>
    </row>
    <row r="8516" spans="1:3" x14ac:dyDescent="0.25">
      <c r="A8516">
        <f>ROW()</f>
        <v>8516</v>
      </c>
      <c r="B8516" t="s">
        <v>52</v>
      </c>
      <c r="C8516" t="s">
        <v>2</v>
      </c>
    </row>
    <row r="8517" spans="1:3" x14ac:dyDescent="0.25">
      <c r="A8517">
        <f>ROW()</f>
        <v>8517</v>
      </c>
      <c r="B8517" t="s">
        <v>1843</v>
      </c>
      <c r="C8517" t="s">
        <v>683</v>
      </c>
    </row>
    <row r="8518" spans="1:3" x14ac:dyDescent="0.25">
      <c r="A8518">
        <f>ROW()</f>
        <v>8518</v>
      </c>
      <c r="B8518" t="s">
        <v>1844</v>
      </c>
      <c r="C8518" t="s">
        <v>55</v>
      </c>
    </row>
    <row r="8519" spans="1:3" x14ac:dyDescent="0.25">
      <c r="A8519">
        <f>ROW()</f>
        <v>8519</v>
      </c>
      <c r="B8519" t="s">
        <v>1845</v>
      </c>
      <c r="C8519" t="s">
        <v>189</v>
      </c>
    </row>
    <row r="8520" spans="1:3" x14ac:dyDescent="0.25">
      <c r="A8520">
        <f>ROW()</f>
        <v>8520</v>
      </c>
      <c r="B8520" t="s">
        <v>1846</v>
      </c>
      <c r="C8520" t="s">
        <v>684</v>
      </c>
    </row>
    <row r="8521" spans="1:3" x14ac:dyDescent="0.25">
      <c r="A8521">
        <f>ROW()</f>
        <v>8521</v>
      </c>
      <c r="B8521" t="s">
        <v>1847</v>
      </c>
      <c r="C8521" t="s">
        <v>685</v>
      </c>
    </row>
    <row r="8522" spans="1:3" x14ac:dyDescent="0.25">
      <c r="A8522">
        <f>ROW()</f>
        <v>8522</v>
      </c>
      <c r="B8522" t="s">
        <v>1850</v>
      </c>
      <c r="C8522" t="s">
        <v>61</v>
      </c>
    </row>
    <row r="8523" spans="1:3" x14ac:dyDescent="0.25">
      <c r="A8523">
        <f>ROW()</f>
        <v>8523</v>
      </c>
      <c r="B8523" t="s">
        <v>1851</v>
      </c>
      <c r="C8523" t="s">
        <v>56</v>
      </c>
    </row>
    <row r="8524" spans="1:3" x14ac:dyDescent="0.25">
      <c r="A8524">
        <f>ROW()</f>
        <v>8524</v>
      </c>
      <c r="B8524" t="s">
        <v>1853</v>
      </c>
      <c r="C8524" t="s">
        <v>56</v>
      </c>
    </row>
    <row r="8525" spans="1:3" x14ac:dyDescent="0.25">
      <c r="A8525">
        <f>ROW()</f>
        <v>8525</v>
      </c>
      <c r="B8525" t="s">
        <v>1854</v>
      </c>
      <c r="C8525" t="s">
        <v>496</v>
      </c>
    </row>
    <row r="8526" spans="1:3" x14ac:dyDescent="0.25">
      <c r="A8526">
        <f>ROW()</f>
        <v>8526</v>
      </c>
      <c r="B8526" t="s">
        <v>1855</v>
      </c>
      <c r="C8526" t="s">
        <v>65</v>
      </c>
    </row>
    <row r="8527" spans="1:3" x14ac:dyDescent="0.25">
      <c r="A8527">
        <f>ROW()</f>
        <v>8527</v>
      </c>
      <c r="B8527" t="s">
        <v>1856</v>
      </c>
      <c r="C8527" t="s">
        <v>64</v>
      </c>
    </row>
    <row r="8528" spans="1:3" x14ac:dyDescent="0.25">
      <c r="A8528">
        <f>ROW()</f>
        <v>8528</v>
      </c>
      <c r="B8528" t="s">
        <v>1857</v>
      </c>
      <c r="C8528" t="s">
        <v>65</v>
      </c>
    </row>
    <row r="8529" spans="1:3" x14ac:dyDescent="0.25">
      <c r="A8529">
        <f>ROW()</f>
        <v>8529</v>
      </c>
      <c r="B8529" t="s">
        <v>1858</v>
      </c>
      <c r="C8529" t="s">
        <v>56</v>
      </c>
    </row>
    <row r="8530" spans="1:3" x14ac:dyDescent="0.25">
      <c r="A8530">
        <f>ROW()</f>
        <v>8530</v>
      </c>
      <c r="B8530" t="s">
        <v>1896</v>
      </c>
      <c r="C8530" t="s">
        <v>56</v>
      </c>
    </row>
    <row r="8531" spans="1:3" x14ac:dyDescent="0.25">
      <c r="A8531">
        <f>ROW()</f>
        <v>8531</v>
      </c>
      <c r="B8531" t="s">
        <v>1859</v>
      </c>
      <c r="C8531" t="s">
        <v>210</v>
      </c>
    </row>
    <row r="8532" spans="1:3" x14ac:dyDescent="0.25">
      <c r="A8532">
        <f>ROW()</f>
        <v>8532</v>
      </c>
      <c r="B8532" t="s">
        <v>1860</v>
      </c>
      <c r="C8532" t="s">
        <v>84</v>
      </c>
    </row>
    <row r="8533" spans="1:3" x14ac:dyDescent="0.25">
      <c r="A8533">
        <f>ROW()</f>
        <v>8533</v>
      </c>
      <c r="B8533" t="s">
        <v>1865</v>
      </c>
      <c r="C8533" t="s">
        <v>55</v>
      </c>
    </row>
    <row r="8534" spans="1:3" x14ac:dyDescent="0.25">
      <c r="A8534">
        <f>ROW()</f>
        <v>8534</v>
      </c>
      <c r="B8534" t="s">
        <v>1866</v>
      </c>
      <c r="C8534" t="s">
        <v>55</v>
      </c>
    </row>
    <row r="8535" spans="1:3" x14ac:dyDescent="0.25">
      <c r="A8535">
        <f>ROW()</f>
        <v>8535</v>
      </c>
      <c r="B8535" t="s">
        <v>1867</v>
      </c>
      <c r="C8535" t="s">
        <v>121</v>
      </c>
    </row>
    <row r="8536" spans="1:3" x14ac:dyDescent="0.25">
      <c r="A8536">
        <f>ROW()</f>
        <v>8536</v>
      </c>
      <c r="B8536" t="s">
        <v>1868</v>
      </c>
      <c r="C8536" t="s">
        <v>196</v>
      </c>
    </row>
    <row r="8537" spans="1:3" x14ac:dyDescent="0.25">
      <c r="A8537">
        <f>ROW()</f>
        <v>8537</v>
      </c>
      <c r="B8537" t="s">
        <v>1869</v>
      </c>
      <c r="C8537" t="s">
        <v>176</v>
      </c>
    </row>
    <row r="8538" spans="1:3" x14ac:dyDescent="0.25">
      <c r="A8538">
        <f>ROW()</f>
        <v>8538</v>
      </c>
      <c r="B8538" t="s">
        <v>1871</v>
      </c>
      <c r="C8538" t="s">
        <v>84</v>
      </c>
    </row>
    <row r="8539" spans="1:3" x14ac:dyDescent="0.25">
      <c r="A8539">
        <f>ROW()</f>
        <v>8539</v>
      </c>
      <c r="B8539" t="s">
        <v>1905</v>
      </c>
      <c r="C8539" t="s">
        <v>84</v>
      </c>
    </row>
    <row r="8540" spans="1:3" x14ac:dyDescent="0.25">
      <c r="A8540">
        <f>ROW()</f>
        <v>8540</v>
      </c>
      <c r="B8540" t="s">
        <v>1872</v>
      </c>
      <c r="C8540" t="s">
        <v>197</v>
      </c>
    </row>
    <row r="8541" spans="1:3" x14ac:dyDescent="0.25">
      <c r="A8541">
        <f>ROW()</f>
        <v>8541</v>
      </c>
      <c r="B8541" t="s">
        <v>1906</v>
      </c>
      <c r="C8541" t="s">
        <v>187</v>
      </c>
    </row>
    <row r="8542" spans="1:3" x14ac:dyDescent="0.25">
      <c r="A8542">
        <f>ROW()</f>
        <v>8542</v>
      </c>
      <c r="B8542" t="s">
        <v>1916</v>
      </c>
      <c r="C8542" t="s">
        <v>56</v>
      </c>
    </row>
    <row r="8543" spans="1:3" x14ac:dyDescent="0.25">
      <c r="A8543">
        <f>ROW()</f>
        <v>8543</v>
      </c>
      <c r="B8543" t="s">
        <v>1940</v>
      </c>
      <c r="C8543" t="s">
        <v>56</v>
      </c>
    </row>
    <row r="8544" spans="1:3" x14ac:dyDescent="0.25">
      <c r="A8544">
        <f>ROW()</f>
        <v>8544</v>
      </c>
      <c r="B8544" t="s">
        <v>1873</v>
      </c>
      <c r="C8544" t="s">
        <v>70</v>
      </c>
    </row>
    <row r="8545" spans="1:3" x14ac:dyDescent="0.25">
      <c r="A8545">
        <f>ROW()</f>
        <v>8545</v>
      </c>
      <c r="B8545" t="s">
        <v>1907</v>
      </c>
      <c r="C8545" t="s">
        <v>66</v>
      </c>
    </row>
    <row r="8546" spans="1:3" x14ac:dyDescent="0.25">
      <c r="A8546">
        <f>ROW()</f>
        <v>8546</v>
      </c>
      <c r="B8546" t="s">
        <v>1875</v>
      </c>
      <c r="C8546" t="s">
        <v>504</v>
      </c>
    </row>
    <row r="8547" spans="1:3" x14ac:dyDescent="0.25">
      <c r="A8547">
        <f>ROW()</f>
        <v>8547</v>
      </c>
      <c r="B8547" t="s">
        <v>1876</v>
      </c>
      <c r="C8547" t="s">
        <v>1966</v>
      </c>
    </row>
    <row r="8548" spans="1:3" x14ac:dyDescent="0.25">
      <c r="A8548">
        <f>ROW()</f>
        <v>8548</v>
      </c>
      <c r="B8548" t="s">
        <v>1903</v>
      </c>
      <c r="C8548" t="s">
        <v>198</v>
      </c>
    </row>
    <row r="8549" spans="1:3" x14ac:dyDescent="0.25">
      <c r="A8549">
        <f>ROW()</f>
        <v>8549</v>
      </c>
      <c r="B8549" t="s">
        <v>1877</v>
      </c>
      <c r="C8549" t="s">
        <v>76</v>
      </c>
    </row>
    <row r="8550" spans="1:3" x14ac:dyDescent="0.25">
      <c r="A8550">
        <f>ROW()</f>
        <v>8550</v>
      </c>
      <c r="B8550" t="s">
        <v>1879</v>
      </c>
      <c r="C8550" t="s">
        <v>77</v>
      </c>
    </row>
    <row r="8551" spans="1:3" x14ac:dyDescent="0.25">
      <c r="A8551">
        <f>ROW()</f>
        <v>8551</v>
      </c>
      <c r="B8551" t="s">
        <v>1882</v>
      </c>
      <c r="C8551" t="s">
        <v>199</v>
      </c>
    </row>
    <row r="8552" spans="1:3" x14ac:dyDescent="0.25">
      <c r="A8552">
        <f>ROW()</f>
        <v>8552</v>
      </c>
      <c r="B8552" t="s">
        <v>1893</v>
      </c>
      <c r="C8552" t="s">
        <v>200</v>
      </c>
    </row>
    <row r="8553" spans="1:3" x14ac:dyDescent="0.25">
      <c r="A8553">
        <f>ROW()</f>
        <v>8553</v>
      </c>
      <c r="B8553" t="s">
        <v>1883</v>
      </c>
      <c r="C8553" t="s">
        <v>3556</v>
      </c>
    </row>
    <row r="8554" spans="1:3" x14ac:dyDescent="0.25">
      <c r="A8554">
        <f>ROW()</f>
        <v>8554</v>
      </c>
      <c r="B8554" t="s">
        <v>1915</v>
      </c>
      <c r="C8554" t="s">
        <v>79</v>
      </c>
    </row>
    <row r="8555" spans="1:3" x14ac:dyDescent="0.25">
      <c r="A8555">
        <f>ROW()</f>
        <v>8555</v>
      </c>
      <c r="B8555" t="s">
        <v>1909</v>
      </c>
      <c r="C8555" t="s">
        <v>504</v>
      </c>
    </row>
    <row r="8556" spans="1:3" x14ac:dyDescent="0.25">
      <c r="A8556">
        <f>ROW()</f>
        <v>8556</v>
      </c>
      <c r="B8556" t="s">
        <v>1910</v>
      </c>
      <c r="C8556" t="s">
        <v>1966</v>
      </c>
    </row>
    <row r="8557" spans="1:3" x14ac:dyDescent="0.25">
      <c r="A8557">
        <f>ROW()</f>
        <v>8557</v>
      </c>
      <c r="B8557" t="s">
        <v>1911</v>
      </c>
      <c r="C8557" t="s">
        <v>121</v>
      </c>
    </row>
    <row r="8558" spans="1:3" x14ac:dyDescent="0.25">
      <c r="A8558">
        <f>ROW()</f>
        <v>8558</v>
      </c>
      <c r="B8558" t="s">
        <v>1912</v>
      </c>
      <c r="C8558" t="s">
        <v>133</v>
      </c>
    </row>
    <row r="8559" spans="1:3" x14ac:dyDescent="0.25">
      <c r="A8559">
        <f>ROW()</f>
        <v>8559</v>
      </c>
      <c r="B8559" t="s">
        <v>1921</v>
      </c>
      <c r="C8559" t="s">
        <v>63</v>
      </c>
    </row>
    <row r="8560" spans="1:3" x14ac:dyDescent="0.25">
      <c r="A8560">
        <f>ROW()</f>
        <v>8560</v>
      </c>
      <c r="B8560" t="s">
        <v>1888</v>
      </c>
      <c r="C8560" t="s">
        <v>63</v>
      </c>
    </row>
    <row r="8561" spans="1:3" x14ac:dyDescent="0.25">
      <c r="A8561">
        <f>ROW()</f>
        <v>8561</v>
      </c>
      <c r="B8561" t="s">
        <v>1889</v>
      </c>
      <c r="C8561" t="s">
        <v>74</v>
      </c>
    </row>
    <row r="8562" spans="1:3" x14ac:dyDescent="0.25">
      <c r="A8562">
        <f>ROW()</f>
        <v>8562</v>
      </c>
      <c r="B8562" t="s">
        <v>1890</v>
      </c>
      <c r="C8562" t="s">
        <v>63</v>
      </c>
    </row>
    <row r="8563" spans="1:3" x14ac:dyDescent="0.25">
      <c r="A8563">
        <f>ROW()</f>
        <v>8563</v>
      </c>
      <c r="B8563" t="s">
        <v>1891</v>
      </c>
      <c r="C8563" t="s">
        <v>74</v>
      </c>
    </row>
    <row r="8564" spans="1:3" x14ac:dyDescent="0.25">
      <c r="A8564">
        <f>ROW()</f>
        <v>8564</v>
      </c>
      <c r="B8564" t="s">
        <v>1892</v>
      </c>
      <c r="C8564" t="s">
        <v>63</v>
      </c>
    </row>
    <row r="8565" spans="1:3" x14ac:dyDescent="0.25">
      <c r="A8565">
        <f>ROW()</f>
        <v>8565</v>
      </c>
      <c r="B8565" t="s">
        <v>1913</v>
      </c>
      <c r="C8565" t="s">
        <v>199</v>
      </c>
    </row>
    <row r="8566" spans="1:3" x14ac:dyDescent="0.25">
      <c r="A8566">
        <f>ROW()</f>
        <v>8566</v>
      </c>
      <c r="B8566" t="s">
        <v>1914</v>
      </c>
      <c r="C8566" t="s">
        <v>112</v>
      </c>
    </row>
    <row r="8567" spans="1:3" x14ac:dyDescent="0.25">
      <c r="A8567">
        <f>ROW()</f>
        <v>8567</v>
      </c>
      <c r="B8567" t="s">
        <v>1806</v>
      </c>
      <c r="C8567" t="s">
        <v>84</v>
      </c>
    </row>
    <row r="8568" spans="1:3" x14ac:dyDescent="0.25">
      <c r="A8568">
        <f>ROW()</f>
        <v>8568</v>
      </c>
      <c r="B8568" t="s">
        <v>2</v>
      </c>
      <c r="C8568" t="s">
        <v>2</v>
      </c>
    </row>
    <row r="8569" spans="1:3" x14ac:dyDescent="0.25">
      <c r="A8569">
        <f>ROW()</f>
        <v>8569</v>
      </c>
      <c r="B8569" t="s">
        <v>2</v>
      </c>
      <c r="C8569" t="s">
        <v>2</v>
      </c>
    </row>
    <row r="8570" spans="1:3" x14ac:dyDescent="0.25">
      <c r="A8570">
        <f>ROW()</f>
        <v>8570</v>
      </c>
      <c r="B8570" t="s">
        <v>687</v>
      </c>
      <c r="C8570" t="s">
        <v>2</v>
      </c>
    </row>
    <row r="8571" spans="1:3" x14ac:dyDescent="0.25">
      <c r="A8571">
        <f>ROW()</f>
        <v>8571</v>
      </c>
      <c r="B8571" t="s">
        <v>2</v>
      </c>
      <c r="C8571" t="s">
        <v>2</v>
      </c>
    </row>
    <row r="8572" spans="1:3" x14ac:dyDescent="0.25">
      <c r="A8572">
        <f>ROW()</f>
        <v>8572</v>
      </c>
      <c r="B8572" t="s">
        <v>3696</v>
      </c>
      <c r="C8572" t="s">
        <v>2</v>
      </c>
    </row>
    <row r="8573" spans="1:3" x14ac:dyDescent="0.25">
      <c r="A8573">
        <f>ROW()</f>
        <v>8573</v>
      </c>
      <c r="B8573" t="s">
        <v>52</v>
      </c>
      <c r="C8573" t="s">
        <v>2</v>
      </c>
    </row>
    <row r="8574" spans="1:3" x14ac:dyDescent="0.25">
      <c r="A8574">
        <f>ROW()</f>
        <v>8574</v>
      </c>
      <c r="B8574" t="s">
        <v>1843</v>
      </c>
      <c r="C8574" t="s">
        <v>688</v>
      </c>
    </row>
    <row r="8575" spans="1:3" x14ac:dyDescent="0.25">
      <c r="A8575">
        <f>ROW()</f>
        <v>8575</v>
      </c>
      <c r="B8575" t="s">
        <v>1844</v>
      </c>
      <c r="C8575" t="s">
        <v>55</v>
      </c>
    </row>
    <row r="8576" spans="1:3" x14ac:dyDescent="0.25">
      <c r="A8576">
        <f>ROW()</f>
        <v>8576</v>
      </c>
      <c r="B8576" t="s">
        <v>1845</v>
      </c>
      <c r="C8576" t="s">
        <v>112</v>
      </c>
    </row>
    <row r="8577" spans="1:3" x14ac:dyDescent="0.25">
      <c r="A8577">
        <f>ROW()</f>
        <v>8577</v>
      </c>
      <c r="B8577" t="s">
        <v>1846</v>
      </c>
      <c r="C8577" t="s">
        <v>429</v>
      </c>
    </row>
    <row r="8578" spans="1:3" x14ac:dyDescent="0.25">
      <c r="A8578">
        <f>ROW()</f>
        <v>8578</v>
      </c>
      <c r="B8578" t="s">
        <v>1847</v>
      </c>
      <c r="C8578" t="s">
        <v>689</v>
      </c>
    </row>
    <row r="8579" spans="1:3" x14ac:dyDescent="0.25">
      <c r="A8579">
        <f>ROW()</f>
        <v>8579</v>
      </c>
      <c r="B8579" t="s">
        <v>1918</v>
      </c>
      <c r="C8579" t="s">
        <v>121</v>
      </c>
    </row>
    <row r="8580" spans="1:3" x14ac:dyDescent="0.25">
      <c r="A8580">
        <f>ROW()</f>
        <v>8580</v>
      </c>
      <c r="B8580" t="s">
        <v>1850</v>
      </c>
      <c r="C8580" t="s">
        <v>61</v>
      </c>
    </row>
    <row r="8581" spans="1:3" x14ac:dyDescent="0.25">
      <c r="A8581">
        <f>ROW()</f>
        <v>8581</v>
      </c>
      <c r="B8581" t="s">
        <v>1851</v>
      </c>
      <c r="C8581" t="s">
        <v>56</v>
      </c>
    </row>
    <row r="8582" spans="1:3" x14ac:dyDescent="0.25">
      <c r="A8582">
        <f>ROW()</f>
        <v>8582</v>
      </c>
      <c r="B8582" t="s">
        <v>1853</v>
      </c>
      <c r="C8582" t="s">
        <v>56</v>
      </c>
    </row>
    <row r="8583" spans="1:3" x14ac:dyDescent="0.25">
      <c r="A8583">
        <f>ROW()</f>
        <v>8583</v>
      </c>
      <c r="B8583" t="s">
        <v>1854</v>
      </c>
      <c r="C8583" t="s">
        <v>184</v>
      </c>
    </row>
    <row r="8584" spans="1:3" x14ac:dyDescent="0.25">
      <c r="A8584">
        <f>ROW()</f>
        <v>8584</v>
      </c>
      <c r="B8584" t="s">
        <v>1855</v>
      </c>
      <c r="C8584" t="s">
        <v>65</v>
      </c>
    </row>
    <row r="8585" spans="1:3" x14ac:dyDescent="0.25">
      <c r="A8585">
        <f>ROW()</f>
        <v>8585</v>
      </c>
      <c r="B8585" t="s">
        <v>1856</v>
      </c>
      <c r="C8585" t="s">
        <v>64</v>
      </c>
    </row>
    <row r="8586" spans="1:3" x14ac:dyDescent="0.25">
      <c r="A8586">
        <f>ROW()</f>
        <v>8586</v>
      </c>
      <c r="B8586" t="s">
        <v>1857</v>
      </c>
      <c r="C8586" t="s">
        <v>65</v>
      </c>
    </row>
    <row r="8587" spans="1:3" x14ac:dyDescent="0.25">
      <c r="A8587">
        <f>ROW()</f>
        <v>8587</v>
      </c>
      <c r="B8587" t="s">
        <v>1858</v>
      </c>
      <c r="C8587" t="s">
        <v>56</v>
      </c>
    </row>
    <row r="8588" spans="1:3" x14ac:dyDescent="0.25">
      <c r="A8588">
        <f>ROW()</f>
        <v>8588</v>
      </c>
      <c r="B8588" t="s">
        <v>1896</v>
      </c>
      <c r="C8588" t="s">
        <v>56</v>
      </c>
    </row>
    <row r="8589" spans="1:3" x14ac:dyDescent="0.25">
      <c r="A8589">
        <f>ROW()</f>
        <v>8589</v>
      </c>
      <c r="B8589" t="s">
        <v>1859</v>
      </c>
      <c r="C8589" t="s">
        <v>210</v>
      </c>
    </row>
    <row r="8590" spans="1:3" x14ac:dyDescent="0.25">
      <c r="A8590">
        <f>ROW()</f>
        <v>8590</v>
      </c>
      <c r="B8590" t="s">
        <v>1860</v>
      </c>
      <c r="C8590" t="s">
        <v>56</v>
      </c>
    </row>
    <row r="8591" spans="1:3" x14ac:dyDescent="0.25">
      <c r="A8591">
        <f>ROW()</f>
        <v>8591</v>
      </c>
      <c r="B8591" t="s">
        <v>1865</v>
      </c>
      <c r="C8591" t="s">
        <v>55</v>
      </c>
    </row>
    <row r="8592" spans="1:3" x14ac:dyDescent="0.25">
      <c r="A8592">
        <f>ROW()</f>
        <v>8592</v>
      </c>
      <c r="B8592" t="s">
        <v>1866</v>
      </c>
      <c r="C8592" t="s">
        <v>56</v>
      </c>
    </row>
    <row r="8593" spans="1:3" x14ac:dyDescent="0.25">
      <c r="A8593">
        <f>ROW()</f>
        <v>8593</v>
      </c>
      <c r="B8593" t="s">
        <v>1867</v>
      </c>
      <c r="C8593" t="s">
        <v>121</v>
      </c>
    </row>
    <row r="8594" spans="1:3" x14ac:dyDescent="0.25">
      <c r="A8594">
        <f>ROW()</f>
        <v>8594</v>
      </c>
      <c r="B8594" t="s">
        <v>1868</v>
      </c>
      <c r="C8594" t="s">
        <v>196</v>
      </c>
    </row>
    <row r="8595" spans="1:3" x14ac:dyDescent="0.25">
      <c r="A8595">
        <f>ROW()</f>
        <v>8595</v>
      </c>
      <c r="B8595" t="s">
        <v>1869</v>
      </c>
      <c r="C8595" t="s">
        <v>71</v>
      </c>
    </row>
    <row r="8596" spans="1:3" x14ac:dyDescent="0.25">
      <c r="A8596">
        <f>ROW()</f>
        <v>8596</v>
      </c>
      <c r="B8596" t="s">
        <v>1870</v>
      </c>
      <c r="C8596" t="s">
        <v>71</v>
      </c>
    </row>
    <row r="8597" spans="1:3" x14ac:dyDescent="0.25">
      <c r="A8597">
        <f>ROW()</f>
        <v>8597</v>
      </c>
      <c r="B8597" t="s">
        <v>1871</v>
      </c>
      <c r="C8597" t="s">
        <v>84</v>
      </c>
    </row>
    <row r="8598" spans="1:3" x14ac:dyDescent="0.25">
      <c r="A8598">
        <f>ROW()</f>
        <v>8598</v>
      </c>
      <c r="B8598" t="s">
        <v>1872</v>
      </c>
      <c r="C8598" t="s">
        <v>197</v>
      </c>
    </row>
    <row r="8599" spans="1:3" x14ac:dyDescent="0.25">
      <c r="A8599">
        <f>ROW()</f>
        <v>8599</v>
      </c>
      <c r="B8599" t="s">
        <v>1916</v>
      </c>
      <c r="C8599" t="s">
        <v>56</v>
      </c>
    </row>
    <row r="8600" spans="1:3" x14ac:dyDescent="0.25">
      <c r="A8600">
        <f>ROW()</f>
        <v>8600</v>
      </c>
      <c r="B8600" t="s">
        <v>1873</v>
      </c>
      <c r="C8600" t="s">
        <v>70</v>
      </c>
    </row>
    <row r="8601" spans="1:3" x14ac:dyDescent="0.25">
      <c r="A8601">
        <f>ROW()</f>
        <v>8601</v>
      </c>
      <c r="B8601" t="s">
        <v>1875</v>
      </c>
      <c r="C8601" t="s">
        <v>76</v>
      </c>
    </row>
    <row r="8602" spans="1:3" x14ac:dyDescent="0.25">
      <c r="A8602">
        <f>ROW()</f>
        <v>8602</v>
      </c>
      <c r="B8602" t="s">
        <v>1876</v>
      </c>
      <c r="C8602" t="s">
        <v>76</v>
      </c>
    </row>
    <row r="8603" spans="1:3" x14ac:dyDescent="0.25">
      <c r="A8603">
        <f>ROW()</f>
        <v>8603</v>
      </c>
      <c r="B8603" t="s">
        <v>1903</v>
      </c>
      <c r="C8603" t="s">
        <v>170</v>
      </c>
    </row>
    <row r="8604" spans="1:3" x14ac:dyDescent="0.25">
      <c r="A8604">
        <f>ROW()</f>
        <v>8604</v>
      </c>
      <c r="B8604" t="s">
        <v>1877</v>
      </c>
      <c r="C8604" t="s">
        <v>93</v>
      </c>
    </row>
    <row r="8605" spans="1:3" x14ac:dyDescent="0.25">
      <c r="A8605">
        <f>ROW()</f>
        <v>8605</v>
      </c>
      <c r="B8605" t="s">
        <v>1879</v>
      </c>
      <c r="C8605" t="s">
        <v>158</v>
      </c>
    </row>
    <row r="8606" spans="1:3" x14ac:dyDescent="0.25">
      <c r="A8606">
        <f>ROW()</f>
        <v>8606</v>
      </c>
      <c r="B8606" t="s">
        <v>1882</v>
      </c>
      <c r="C8606" t="s">
        <v>206</v>
      </c>
    </row>
    <row r="8607" spans="1:3" x14ac:dyDescent="0.25">
      <c r="A8607">
        <f>ROW()</f>
        <v>8607</v>
      </c>
      <c r="B8607" t="s">
        <v>1888</v>
      </c>
      <c r="C8607" t="s">
        <v>74</v>
      </c>
    </row>
    <row r="8608" spans="1:3" x14ac:dyDescent="0.25">
      <c r="A8608">
        <f>ROW()</f>
        <v>8608</v>
      </c>
      <c r="B8608" t="s">
        <v>1889</v>
      </c>
      <c r="C8608" t="s">
        <v>74</v>
      </c>
    </row>
    <row r="8609" spans="1:3" x14ac:dyDescent="0.25">
      <c r="A8609">
        <f>ROW()</f>
        <v>8609</v>
      </c>
      <c r="B8609" t="s">
        <v>1890</v>
      </c>
      <c r="C8609" t="s">
        <v>74</v>
      </c>
    </row>
    <row r="8610" spans="1:3" x14ac:dyDescent="0.25">
      <c r="A8610">
        <f>ROW()</f>
        <v>8610</v>
      </c>
      <c r="B8610" t="s">
        <v>1891</v>
      </c>
      <c r="C8610" t="s">
        <v>74</v>
      </c>
    </row>
    <row r="8611" spans="1:3" x14ac:dyDescent="0.25">
      <c r="A8611">
        <f>ROW()</f>
        <v>8611</v>
      </c>
      <c r="B8611" t="s">
        <v>1892</v>
      </c>
      <c r="C8611" t="s">
        <v>74</v>
      </c>
    </row>
    <row r="8612" spans="1:3" x14ac:dyDescent="0.25">
      <c r="A8612">
        <f>ROW()</f>
        <v>8612</v>
      </c>
      <c r="B8612" t="s">
        <v>1883</v>
      </c>
      <c r="C8612" t="s">
        <v>159</v>
      </c>
    </row>
    <row r="8613" spans="1:3" x14ac:dyDescent="0.25">
      <c r="A8613">
        <f>ROW()</f>
        <v>8613</v>
      </c>
      <c r="B8613" t="s">
        <v>1921</v>
      </c>
      <c r="C8613" t="s">
        <v>56</v>
      </c>
    </row>
    <row r="8614" spans="1:3" x14ac:dyDescent="0.25">
      <c r="A8614">
        <f>ROW()</f>
        <v>8614</v>
      </c>
      <c r="B8614" t="s">
        <v>1806</v>
      </c>
      <c r="C8614" t="s">
        <v>84</v>
      </c>
    </row>
    <row r="8615" spans="1:3" x14ac:dyDescent="0.25">
      <c r="A8615">
        <f>ROW()</f>
        <v>8615</v>
      </c>
      <c r="B8615" t="s">
        <v>1922</v>
      </c>
      <c r="C8615" t="s">
        <v>238</v>
      </c>
    </row>
    <row r="8616" spans="1:3" x14ac:dyDescent="0.25">
      <c r="A8616">
        <f>ROW()</f>
        <v>8616</v>
      </c>
      <c r="B8616" t="s">
        <v>2</v>
      </c>
      <c r="C8616" t="s">
        <v>2</v>
      </c>
    </row>
    <row r="8617" spans="1:3" x14ac:dyDescent="0.25">
      <c r="A8617">
        <f>ROW()</f>
        <v>8617</v>
      </c>
      <c r="B8617" t="s">
        <v>3697</v>
      </c>
      <c r="C8617" t="s">
        <v>2</v>
      </c>
    </row>
    <row r="8618" spans="1:3" x14ac:dyDescent="0.25">
      <c r="A8618">
        <f>ROW()</f>
        <v>8618</v>
      </c>
      <c r="B8618" t="s">
        <v>52</v>
      </c>
      <c r="C8618" t="s">
        <v>2</v>
      </c>
    </row>
    <row r="8619" spans="1:3" x14ac:dyDescent="0.25">
      <c r="A8619">
        <f>ROW()</f>
        <v>8619</v>
      </c>
      <c r="B8619" t="s">
        <v>1843</v>
      </c>
      <c r="C8619" t="s">
        <v>690</v>
      </c>
    </row>
    <row r="8620" spans="1:3" x14ac:dyDescent="0.25">
      <c r="A8620">
        <f>ROW()</f>
        <v>8620</v>
      </c>
      <c r="B8620" t="s">
        <v>1844</v>
      </c>
      <c r="C8620" t="s">
        <v>55</v>
      </c>
    </row>
    <row r="8621" spans="1:3" x14ac:dyDescent="0.25">
      <c r="A8621">
        <f>ROW()</f>
        <v>8621</v>
      </c>
      <c r="B8621" t="s">
        <v>1845</v>
      </c>
      <c r="C8621" t="s">
        <v>112</v>
      </c>
    </row>
    <row r="8622" spans="1:3" x14ac:dyDescent="0.25">
      <c r="A8622">
        <f>ROW()</f>
        <v>8622</v>
      </c>
      <c r="B8622" t="s">
        <v>1846</v>
      </c>
      <c r="C8622" t="s">
        <v>204</v>
      </c>
    </row>
    <row r="8623" spans="1:3" x14ac:dyDescent="0.25">
      <c r="A8623">
        <f>ROW()</f>
        <v>8623</v>
      </c>
      <c r="B8623" t="s">
        <v>1847</v>
      </c>
      <c r="C8623" t="s">
        <v>691</v>
      </c>
    </row>
    <row r="8624" spans="1:3" x14ac:dyDescent="0.25">
      <c r="A8624">
        <f>ROW()</f>
        <v>8624</v>
      </c>
      <c r="B8624" t="s">
        <v>1850</v>
      </c>
      <c r="C8624" t="s">
        <v>61</v>
      </c>
    </row>
    <row r="8625" spans="1:3" x14ac:dyDescent="0.25">
      <c r="A8625">
        <f>ROW()</f>
        <v>8625</v>
      </c>
      <c r="B8625" t="s">
        <v>1851</v>
      </c>
      <c r="C8625" t="s">
        <v>56</v>
      </c>
    </row>
    <row r="8626" spans="1:3" x14ac:dyDescent="0.25">
      <c r="A8626">
        <f>ROW()</f>
        <v>8626</v>
      </c>
      <c r="B8626" t="s">
        <v>1853</v>
      </c>
      <c r="C8626" t="s">
        <v>56</v>
      </c>
    </row>
    <row r="8627" spans="1:3" x14ac:dyDescent="0.25">
      <c r="A8627">
        <f>ROW()</f>
        <v>8627</v>
      </c>
      <c r="B8627" t="s">
        <v>1854</v>
      </c>
      <c r="C8627" t="s">
        <v>184</v>
      </c>
    </row>
    <row r="8628" spans="1:3" x14ac:dyDescent="0.25">
      <c r="A8628">
        <f>ROW()</f>
        <v>8628</v>
      </c>
      <c r="B8628" t="s">
        <v>1855</v>
      </c>
      <c r="C8628" t="s">
        <v>65</v>
      </c>
    </row>
    <row r="8629" spans="1:3" x14ac:dyDescent="0.25">
      <c r="A8629">
        <f>ROW()</f>
        <v>8629</v>
      </c>
      <c r="B8629" t="s">
        <v>1856</v>
      </c>
      <c r="C8629" t="s">
        <v>64</v>
      </c>
    </row>
    <row r="8630" spans="1:3" x14ac:dyDescent="0.25">
      <c r="A8630">
        <f>ROW()</f>
        <v>8630</v>
      </c>
      <c r="B8630" t="s">
        <v>1857</v>
      </c>
      <c r="C8630" t="s">
        <v>65</v>
      </c>
    </row>
    <row r="8631" spans="1:3" x14ac:dyDescent="0.25">
      <c r="A8631">
        <f>ROW()</f>
        <v>8631</v>
      </c>
      <c r="B8631" t="s">
        <v>1858</v>
      </c>
      <c r="C8631" t="s">
        <v>56</v>
      </c>
    </row>
    <row r="8632" spans="1:3" x14ac:dyDescent="0.25">
      <c r="A8632">
        <f>ROW()</f>
        <v>8632</v>
      </c>
      <c r="B8632" t="s">
        <v>1896</v>
      </c>
      <c r="C8632" t="s">
        <v>56</v>
      </c>
    </row>
    <row r="8633" spans="1:3" x14ac:dyDescent="0.25">
      <c r="A8633">
        <f>ROW()</f>
        <v>8633</v>
      </c>
      <c r="B8633" t="s">
        <v>1859</v>
      </c>
      <c r="C8633" t="s">
        <v>210</v>
      </c>
    </row>
    <row r="8634" spans="1:3" x14ac:dyDescent="0.25">
      <c r="A8634">
        <f>ROW()</f>
        <v>8634</v>
      </c>
      <c r="B8634" t="s">
        <v>1918</v>
      </c>
      <c r="C8634" t="s">
        <v>121</v>
      </c>
    </row>
    <row r="8635" spans="1:3" x14ac:dyDescent="0.25">
      <c r="A8635">
        <f>ROW()</f>
        <v>8635</v>
      </c>
      <c r="B8635" t="s">
        <v>1860</v>
      </c>
      <c r="C8635" t="s">
        <v>56</v>
      </c>
    </row>
    <row r="8636" spans="1:3" x14ac:dyDescent="0.25">
      <c r="A8636">
        <f>ROW()</f>
        <v>8636</v>
      </c>
      <c r="B8636" t="s">
        <v>1865</v>
      </c>
      <c r="C8636" t="s">
        <v>55</v>
      </c>
    </row>
    <row r="8637" spans="1:3" x14ac:dyDescent="0.25">
      <c r="A8637">
        <f>ROW()</f>
        <v>8637</v>
      </c>
      <c r="B8637" t="s">
        <v>1866</v>
      </c>
      <c r="C8637" t="s">
        <v>56</v>
      </c>
    </row>
    <row r="8638" spans="1:3" x14ac:dyDescent="0.25">
      <c r="A8638">
        <f>ROW()</f>
        <v>8638</v>
      </c>
      <c r="B8638" t="s">
        <v>1867</v>
      </c>
      <c r="C8638" t="s">
        <v>121</v>
      </c>
    </row>
    <row r="8639" spans="1:3" x14ac:dyDescent="0.25">
      <c r="A8639">
        <f>ROW()</f>
        <v>8639</v>
      </c>
      <c r="B8639" t="s">
        <v>1868</v>
      </c>
      <c r="C8639" t="s">
        <v>196</v>
      </c>
    </row>
    <row r="8640" spans="1:3" x14ac:dyDescent="0.25">
      <c r="A8640">
        <f>ROW()</f>
        <v>8640</v>
      </c>
      <c r="B8640" t="s">
        <v>1869</v>
      </c>
      <c r="C8640" t="s">
        <v>71</v>
      </c>
    </row>
    <row r="8641" spans="1:3" x14ac:dyDescent="0.25">
      <c r="A8641">
        <f>ROW()</f>
        <v>8641</v>
      </c>
      <c r="B8641" t="s">
        <v>1870</v>
      </c>
      <c r="C8641" t="s">
        <v>71</v>
      </c>
    </row>
    <row r="8642" spans="1:3" x14ac:dyDescent="0.25">
      <c r="A8642">
        <f>ROW()</f>
        <v>8642</v>
      </c>
      <c r="B8642" t="s">
        <v>1871</v>
      </c>
      <c r="C8642" t="s">
        <v>84</v>
      </c>
    </row>
    <row r="8643" spans="1:3" x14ac:dyDescent="0.25">
      <c r="A8643">
        <f>ROW()</f>
        <v>8643</v>
      </c>
      <c r="B8643" t="s">
        <v>1872</v>
      </c>
      <c r="C8643" t="s">
        <v>197</v>
      </c>
    </row>
    <row r="8644" spans="1:3" x14ac:dyDescent="0.25">
      <c r="A8644">
        <f>ROW()</f>
        <v>8644</v>
      </c>
      <c r="B8644" t="s">
        <v>1916</v>
      </c>
      <c r="C8644" t="s">
        <v>56</v>
      </c>
    </row>
    <row r="8645" spans="1:3" x14ac:dyDescent="0.25">
      <c r="A8645">
        <f>ROW()</f>
        <v>8645</v>
      </c>
      <c r="B8645" t="s">
        <v>1873</v>
      </c>
      <c r="C8645" t="s">
        <v>70</v>
      </c>
    </row>
    <row r="8646" spans="1:3" x14ac:dyDescent="0.25">
      <c r="A8646">
        <f>ROW()</f>
        <v>8646</v>
      </c>
      <c r="B8646" t="s">
        <v>1875</v>
      </c>
      <c r="C8646" t="s">
        <v>73</v>
      </c>
    </row>
    <row r="8647" spans="1:3" x14ac:dyDescent="0.25">
      <c r="A8647">
        <f>ROW()</f>
        <v>8647</v>
      </c>
      <c r="B8647" t="s">
        <v>1876</v>
      </c>
      <c r="C8647" t="s">
        <v>73</v>
      </c>
    </row>
    <row r="8648" spans="1:3" x14ac:dyDescent="0.25">
      <c r="A8648">
        <f>ROW()</f>
        <v>8648</v>
      </c>
      <c r="B8648" t="s">
        <v>1903</v>
      </c>
      <c r="C8648" t="s">
        <v>170</v>
      </c>
    </row>
    <row r="8649" spans="1:3" x14ac:dyDescent="0.25">
      <c r="A8649">
        <f>ROW()</f>
        <v>8649</v>
      </c>
      <c r="B8649" t="s">
        <v>1877</v>
      </c>
      <c r="C8649" t="s">
        <v>93</v>
      </c>
    </row>
    <row r="8650" spans="1:3" x14ac:dyDescent="0.25">
      <c r="A8650">
        <f>ROW()</f>
        <v>8650</v>
      </c>
      <c r="B8650" t="s">
        <v>1879</v>
      </c>
      <c r="C8650" t="s">
        <v>77</v>
      </c>
    </row>
    <row r="8651" spans="1:3" x14ac:dyDescent="0.25">
      <c r="A8651">
        <f>ROW()</f>
        <v>8651</v>
      </c>
      <c r="B8651" t="s">
        <v>1882</v>
      </c>
      <c r="C8651" t="s">
        <v>206</v>
      </c>
    </row>
    <row r="8652" spans="1:3" x14ac:dyDescent="0.25">
      <c r="A8652">
        <f>ROW()</f>
        <v>8652</v>
      </c>
      <c r="B8652" t="s">
        <v>1893</v>
      </c>
      <c r="C8652" t="s">
        <v>148</v>
      </c>
    </row>
    <row r="8653" spans="1:3" x14ac:dyDescent="0.25">
      <c r="A8653">
        <f>ROW()</f>
        <v>8653</v>
      </c>
      <c r="B8653" t="s">
        <v>1884</v>
      </c>
      <c r="C8653" t="s">
        <v>166</v>
      </c>
    </row>
    <row r="8654" spans="1:3" x14ac:dyDescent="0.25">
      <c r="A8654">
        <f>ROW()</f>
        <v>8654</v>
      </c>
      <c r="B8654" t="s">
        <v>1885</v>
      </c>
      <c r="C8654" t="s">
        <v>166</v>
      </c>
    </row>
    <row r="8655" spans="1:3" x14ac:dyDescent="0.25">
      <c r="A8655">
        <f>ROW()</f>
        <v>8655</v>
      </c>
      <c r="B8655" t="s">
        <v>1886</v>
      </c>
      <c r="C8655" t="s">
        <v>166</v>
      </c>
    </row>
    <row r="8656" spans="1:3" x14ac:dyDescent="0.25">
      <c r="A8656">
        <f>ROW()</f>
        <v>8656</v>
      </c>
      <c r="B8656" t="s">
        <v>1888</v>
      </c>
      <c r="C8656" t="s">
        <v>74</v>
      </c>
    </row>
    <row r="8657" spans="1:3" x14ac:dyDescent="0.25">
      <c r="A8657">
        <f>ROW()</f>
        <v>8657</v>
      </c>
      <c r="B8657" t="s">
        <v>1889</v>
      </c>
      <c r="C8657" t="s">
        <v>74</v>
      </c>
    </row>
    <row r="8658" spans="1:3" x14ac:dyDescent="0.25">
      <c r="A8658">
        <f>ROW()</f>
        <v>8658</v>
      </c>
      <c r="B8658" t="s">
        <v>1890</v>
      </c>
      <c r="C8658" t="s">
        <v>74</v>
      </c>
    </row>
    <row r="8659" spans="1:3" x14ac:dyDescent="0.25">
      <c r="A8659">
        <f>ROW()</f>
        <v>8659</v>
      </c>
      <c r="B8659" t="s">
        <v>1891</v>
      </c>
      <c r="C8659" t="s">
        <v>74</v>
      </c>
    </row>
    <row r="8660" spans="1:3" x14ac:dyDescent="0.25">
      <c r="A8660">
        <f>ROW()</f>
        <v>8660</v>
      </c>
      <c r="B8660" t="s">
        <v>1892</v>
      </c>
      <c r="C8660" t="s">
        <v>74</v>
      </c>
    </row>
    <row r="8661" spans="1:3" x14ac:dyDescent="0.25">
      <c r="A8661">
        <f>ROW()</f>
        <v>8661</v>
      </c>
      <c r="B8661" t="s">
        <v>1883</v>
      </c>
      <c r="C8661" t="s">
        <v>159</v>
      </c>
    </row>
    <row r="8662" spans="1:3" x14ac:dyDescent="0.25">
      <c r="A8662">
        <f>ROW()</f>
        <v>8662</v>
      </c>
      <c r="B8662" t="s">
        <v>1921</v>
      </c>
      <c r="C8662" t="s">
        <v>55</v>
      </c>
    </row>
    <row r="8663" spans="1:3" x14ac:dyDescent="0.25">
      <c r="A8663">
        <f>ROW()</f>
        <v>8663</v>
      </c>
      <c r="B8663" t="s">
        <v>1922</v>
      </c>
      <c r="C8663" t="s">
        <v>62</v>
      </c>
    </row>
    <row r="8664" spans="1:3" x14ac:dyDescent="0.25">
      <c r="A8664">
        <f>ROW()</f>
        <v>8664</v>
      </c>
      <c r="B8664" t="s">
        <v>1806</v>
      </c>
      <c r="C8664" t="s">
        <v>84</v>
      </c>
    </row>
    <row r="8665" spans="1:3" x14ac:dyDescent="0.25">
      <c r="A8665">
        <f>ROW()</f>
        <v>8665</v>
      </c>
      <c r="B8665" t="s">
        <v>2</v>
      </c>
      <c r="C8665" t="s">
        <v>2</v>
      </c>
    </row>
    <row r="8666" spans="1:3" x14ac:dyDescent="0.25">
      <c r="A8666">
        <f>ROW()</f>
        <v>8666</v>
      </c>
      <c r="B8666" t="s">
        <v>2</v>
      </c>
      <c r="C8666" t="s">
        <v>2</v>
      </c>
    </row>
    <row r="8667" spans="1:3" x14ac:dyDescent="0.25">
      <c r="A8667">
        <f>ROW()</f>
        <v>8667</v>
      </c>
      <c r="B8667" t="s">
        <v>2</v>
      </c>
      <c r="C8667" t="s">
        <v>2</v>
      </c>
    </row>
    <row r="8668" spans="1:3" x14ac:dyDescent="0.25">
      <c r="A8668">
        <f>ROW()</f>
        <v>8668</v>
      </c>
      <c r="B8668" t="s">
        <v>692</v>
      </c>
      <c r="C8668" t="s">
        <v>2</v>
      </c>
    </row>
    <row r="8669" spans="1:3" x14ac:dyDescent="0.25">
      <c r="A8669">
        <f>ROW()</f>
        <v>8669</v>
      </c>
      <c r="B8669" t="s">
        <v>2</v>
      </c>
      <c r="C8669" t="s">
        <v>2</v>
      </c>
    </row>
    <row r="8670" spans="1:3" x14ac:dyDescent="0.25">
      <c r="A8670">
        <f>ROW()</f>
        <v>8670</v>
      </c>
      <c r="B8670" t="s">
        <v>2</v>
      </c>
      <c r="C8670" t="s">
        <v>2</v>
      </c>
    </row>
    <row r="8671" spans="1:3" x14ac:dyDescent="0.25">
      <c r="A8671">
        <f>ROW()</f>
        <v>8671</v>
      </c>
      <c r="B8671" t="s">
        <v>693</v>
      </c>
      <c r="C8671" t="s">
        <v>2</v>
      </c>
    </row>
    <row r="8672" spans="1:3" x14ac:dyDescent="0.25">
      <c r="A8672">
        <f>ROW()</f>
        <v>8672</v>
      </c>
      <c r="B8672" t="s">
        <v>2</v>
      </c>
      <c r="C8672" t="s">
        <v>2</v>
      </c>
    </row>
    <row r="8673" spans="1:3" x14ac:dyDescent="0.25">
      <c r="A8673">
        <f>ROW()</f>
        <v>8673</v>
      </c>
      <c r="B8673" t="s">
        <v>3698</v>
      </c>
      <c r="C8673" t="s">
        <v>2</v>
      </c>
    </row>
    <row r="8674" spans="1:3" x14ac:dyDescent="0.25">
      <c r="A8674">
        <f>ROW()</f>
        <v>8674</v>
      </c>
      <c r="B8674" t="s">
        <v>52</v>
      </c>
      <c r="C8674" t="s">
        <v>2</v>
      </c>
    </row>
    <row r="8675" spans="1:3" x14ac:dyDescent="0.25">
      <c r="A8675">
        <f>ROW()</f>
        <v>8675</v>
      </c>
      <c r="B8675" t="s">
        <v>1843</v>
      </c>
      <c r="C8675" t="s">
        <v>694</v>
      </c>
    </row>
    <row r="8676" spans="1:3" x14ac:dyDescent="0.25">
      <c r="A8676">
        <f>ROW()</f>
        <v>8676</v>
      </c>
      <c r="B8676" t="s">
        <v>1844</v>
      </c>
      <c r="C8676" t="s">
        <v>55</v>
      </c>
    </row>
    <row r="8677" spans="1:3" x14ac:dyDescent="0.25">
      <c r="A8677">
        <f>ROW()</f>
        <v>8677</v>
      </c>
      <c r="B8677" t="s">
        <v>1845</v>
      </c>
      <c r="C8677" t="s">
        <v>56</v>
      </c>
    </row>
    <row r="8678" spans="1:3" x14ac:dyDescent="0.25">
      <c r="A8678">
        <f>ROW()</f>
        <v>8678</v>
      </c>
      <c r="B8678" t="s">
        <v>1846</v>
      </c>
      <c r="C8678" t="s">
        <v>223</v>
      </c>
    </row>
    <row r="8679" spans="1:3" x14ac:dyDescent="0.25">
      <c r="A8679">
        <f>ROW()</f>
        <v>8679</v>
      </c>
      <c r="B8679" t="s">
        <v>1847</v>
      </c>
      <c r="C8679" t="s">
        <v>695</v>
      </c>
    </row>
    <row r="8680" spans="1:3" x14ac:dyDescent="0.25">
      <c r="A8680">
        <f>ROW()</f>
        <v>8680</v>
      </c>
      <c r="B8680" t="s">
        <v>1850</v>
      </c>
      <c r="C8680" t="s">
        <v>61</v>
      </c>
    </row>
    <row r="8681" spans="1:3" x14ac:dyDescent="0.25">
      <c r="A8681">
        <f>ROW()</f>
        <v>8681</v>
      </c>
      <c r="B8681" t="s">
        <v>1851</v>
      </c>
      <c r="C8681" t="s">
        <v>56</v>
      </c>
    </row>
    <row r="8682" spans="1:3" x14ac:dyDescent="0.25">
      <c r="A8682">
        <f>ROW()</f>
        <v>8682</v>
      </c>
      <c r="B8682" t="s">
        <v>1852</v>
      </c>
      <c r="C8682" t="s">
        <v>56</v>
      </c>
    </row>
    <row r="8683" spans="1:3" x14ac:dyDescent="0.25">
      <c r="A8683">
        <f>ROW()</f>
        <v>8683</v>
      </c>
      <c r="B8683" t="s">
        <v>1853</v>
      </c>
      <c r="C8683" t="s">
        <v>56</v>
      </c>
    </row>
    <row r="8684" spans="1:3" x14ac:dyDescent="0.25">
      <c r="A8684">
        <f>ROW()</f>
        <v>8684</v>
      </c>
      <c r="B8684" t="s">
        <v>1854</v>
      </c>
      <c r="C8684" t="s">
        <v>521</v>
      </c>
    </row>
    <row r="8685" spans="1:3" x14ac:dyDescent="0.25">
      <c r="A8685">
        <f>ROW()</f>
        <v>8685</v>
      </c>
      <c r="B8685" t="s">
        <v>1856</v>
      </c>
      <c r="C8685" t="s">
        <v>64</v>
      </c>
    </row>
    <row r="8686" spans="1:3" x14ac:dyDescent="0.25">
      <c r="A8686">
        <f>ROW()</f>
        <v>8686</v>
      </c>
      <c r="B8686" t="s">
        <v>1857</v>
      </c>
      <c r="C8686" t="s">
        <v>65</v>
      </c>
    </row>
    <row r="8687" spans="1:3" x14ac:dyDescent="0.25">
      <c r="A8687">
        <f>ROW()</f>
        <v>8687</v>
      </c>
      <c r="B8687" t="s">
        <v>1858</v>
      </c>
      <c r="C8687" t="s">
        <v>56</v>
      </c>
    </row>
    <row r="8688" spans="1:3" x14ac:dyDescent="0.25">
      <c r="A8688">
        <f>ROW()</f>
        <v>8688</v>
      </c>
      <c r="B8688" t="s">
        <v>1896</v>
      </c>
      <c r="C8688" t="s">
        <v>65</v>
      </c>
    </row>
    <row r="8689" spans="1:3" x14ac:dyDescent="0.25">
      <c r="A8689">
        <f>ROW()</f>
        <v>8689</v>
      </c>
      <c r="B8689" t="s">
        <v>1859</v>
      </c>
      <c r="C8689" t="s">
        <v>63</v>
      </c>
    </row>
    <row r="8690" spans="1:3" x14ac:dyDescent="0.25">
      <c r="A8690">
        <f>ROW()</f>
        <v>8690</v>
      </c>
      <c r="B8690" t="s">
        <v>1860</v>
      </c>
      <c r="C8690" t="s">
        <v>66</v>
      </c>
    </row>
    <row r="8691" spans="1:3" x14ac:dyDescent="0.25">
      <c r="A8691">
        <f>ROW()</f>
        <v>8691</v>
      </c>
      <c r="B8691" t="s">
        <v>1861</v>
      </c>
      <c r="C8691" t="s">
        <v>66</v>
      </c>
    </row>
    <row r="8692" spans="1:3" x14ac:dyDescent="0.25">
      <c r="A8692">
        <f>ROW()</f>
        <v>8692</v>
      </c>
      <c r="B8692" t="s">
        <v>1862</v>
      </c>
      <c r="C8692" t="s">
        <v>56</v>
      </c>
    </row>
    <row r="8693" spans="1:3" x14ac:dyDescent="0.25">
      <c r="A8693">
        <f>ROW()</f>
        <v>8693</v>
      </c>
      <c r="B8693" t="s">
        <v>1863</v>
      </c>
      <c r="C8693" t="s">
        <v>82</v>
      </c>
    </row>
    <row r="8694" spans="1:3" x14ac:dyDescent="0.25">
      <c r="A8694">
        <f>ROW()</f>
        <v>8694</v>
      </c>
      <c r="B8694" t="s">
        <v>1864</v>
      </c>
      <c r="C8694" t="s">
        <v>459</v>
      </c>
    </row>
    <row r="8695" spans="1:3" x14ac:dyDescent="0.25">
      <c r="A8695">
        <f>ROW()</f>
        <v>8695</v>
      </c>
      <c r="B8695" t="s">
        <v>1865</v>
      </c>
      <c r="C8695" t="s">
        <v>105</v>
      </c>
    </row>
    <row r="8696" spans="1:3" x14ac:dyDescent="0.25">
      <c r="A8696">
        <f>ROW()</f>
        <v>8696</v>
      </c>
      <c r="B8696" t="s">
        <v>1866</v>
      </c>
      <c r="C8696" t="s">
        <v>70</v>
      </c>
    </row>
    <row r="8697" spans="1:3" x14ac:dyDescent="0.25">
      <c r="A8697">
        <f>ROW()</f>
        <v>8697</v>
      </c>
      <c r="B8697" t="s">
        <v>1880</v>
      </c>
      <c r="C8697" t="s">
        <v>76</v>
      </c>
    </row>
    <row r="8698" spans="1:3" x14ac:dyDescent="0.25">
      <c r="A8698">
        <f>ROW()</f>
        <v>8698</v>
      </c>
      <c r="B8698" t="s">
        <v>1867</v>
      </c>
      <c r="C8698" t="s">
        <v>63</v>
      </c>
    </row>
    <row r="8699" spans="1:3" x14ac:dyDescent="0.25">
      <c r="A8699">
        <f>ROW()</f>
        <v>8699</v>
      </c>
      <c r="B8699" t="s">
        <v>1868</v>
      </c>
      <c r="C8699" t="s">
        <v>71</v>
      </c>
    </row>
    <row r="8700" spans="1:3" x14ac:dyDescent="0.25">
      <c r="A8700">
        <f>ROW()</f>
        <v>8700</v>
      </c>
      <c r="B8700" t="s">
        <v>1869</v>
      </c>
      <c r="C8700" t="s">
        <v>71</v>
      </c>
    </row>
    <row r="8701" spans="1:3" x14ac:dyDescent="0.25">
      <c r="A8701">
        <f>ROW()</f>
        <v>8701</v>
      </c>
      <c r="B8701" t="s">
        <v>1870</v>
      </c>
      <c r="C8701" t="s">
        <v>71</v>
      </c>
    </row>
    <row r="8702" spans="1:3" x14ac:dyDescent="0.25">
      <c r="A8702">
        <f>ROW()</f>
        <v>8702</v>
      </c>
      <c r="B8702" t="s">
        <v>1871</v>
      </c>
      <c r="C8702" t="s">
        <v>56</v>
      </c>
    </row>
    <row r="8703" spans="1:3" x14ac:dyDescent="0.25">
      <c r="A8703">
        <f>ROW()</f>
        <v>8703</v>
      </c>
      <c r="B8703" t="s">
        <v>1872</v>
      </c>
      <c r="C8703" t="s">
        <v>72</v>
      </c>
    </row>
    <row r="8704" spans="1:3" x14ac:dyDescent="0.25">
      <c r="A8704">
        <f>ROW()</f>
        <v>8704</v>
      </c>
      <c r="B8704" t="s">
        <v>1873</v>
      </c>
      <c r="C8704" t="s">
        <v>56</v>
      </c>
    </row>
    <row r="8705" spans="1:3" x14ac:dyDescent="0.25">
      <c r="A8705">
        <f>ROW()</f>
        <v>8705</v>
      </c>
      <c r="B8705" t="s">
        <v>1874</v>
      </c>
      <c r="C8705" t="s">
        <v>73</v>
      </c>
    </row>
    <row r="8706" spans="1:3" x14ac:dyDescent="0.25">
      <c r="A8706">
        <f>ROW()</f>
        <v>8706</v>
      </c>
      <c r="B8706" t="s">
        <v>1875</v>
      </c>
      <c r="C8706" t="s">
        <v>382</v>
      </c>
    </row>
    <row r="8707" spans="1:3" x14ac:dyDescent="0.25">
      <c r="A8707">
        <f>ROW()</f>
        <v>8707</v>
      </c>
      <c r="B8707" t="s">
        <v>1876</v>
      </c>
      <c r="C8707" t="s">
        <v>68</v>
      </c>
    </row>
    <row r="8708" spans="1:3" x14ac:dyDescent="0.25">
      <c r="A8708">
        <f>ROW()</f>
        <v>8708</v>
      </c>
      <c r="B8708" t="s">
        <v>1877</v>
      </c>
      <c r="C8708" t="s">
        <v>124</v>
      </c>
    </row>
    <row r="8709" spans="1:3" x14ac:dyDescent="0.25">
      <c r="A8709">
        <f>ROW()</f>
        <v>8709</v>
      </c>
      <c r="B8709" t="s">
        <v>1878</v>
      </c>
      <c r="C8709" t="s">
        <v>56</v>
      </c>
    </row>
    <row r="8710" spans="1:3" x14ac:dyDescent="0.25">
      <c r="A8710">
        <f>ROW()</f>
        <v>8710</v>
      </c>
      <c r="B8710" t="s">
        <v>1879</v>
      </c>
      <c r="C8710" t="s">
        <v>95</v>
      </c>
    </row>
    <row r="8711" spans="1:3" x14ac:dyDescent="0.25">
      <c r="A8711">
        <f>ROW()</f>
        <v>8711</v>
      </c>
      <c r="B8711" t="s">
        <v>1881</v>
      </c>
      <c r="C8711" t="s">
        <v>56</v>
      </c>
    </row>
    <row r="8712" spans="1:3" x14ac:dyDescent="0.25">
      <c r="A8712">
        <f>ROW()</f>
        <v>8712</v>
      </c>
      <c r="B8712" t="s">
        <v>1882</v>
      </c>
      <c r="C8712" t="s">
        <v>268</v>
      </c>
    </row>
    <row r="8713" spans="1:3" x14ac:dyDescent="0.25">
      <c r="A8713">
        <f>ROW()</f>
        <v>8713</v>
      </c>
      <c r="B8713" t="s">
        <v>1893</v>
      </c>
      <c r="C8713" t="s">
        <v>227</v>
      </c>
    </row>
    <row r="8714" spans="1:3" x14ac:dyDescent="0.25">
      <c r="A8714">
        <f>ROW()</f>
        <v>8714</v>
      </c>
      <c r="B8714" t="s">
        <v>1883</v>
      </c>
      <c r="C8714" t="s">
        <v>184</v>
      </c>
    </row>
    <row r="8715" spans="1:3" x14ac:dyDescent="0.25">
      <c r="A8715">
        <f>ROW()</f>
        <v>8715</v>
      </c>
      <c r="B8715" t="s">
        <v>1884</v>
      </c>
      <c r="C8715" t="s">
        <v>80</v>
      </c>
    </row>
    <row r="8716" spans="1:3" x14ac:dyDescent="0.25">
      <c r="A8716">
        <f>ROW()</f>
        <v>8716</v>
      </c>
      <c r="B8716" t="s">
        <v>1885</v>
      </c>
      <c r="C8716" t="s">
        <v>76</v>
      </c>
    </row>
    <row r="8717" spans="1:3" x14ac:dyDescent="0.25">
      <c r="A8717">
        <f>ROW()</f>
        <v>8717</v>
      </c>
      <c r="B8717" t="s">
        <v>1886</v>
      </c>
      <c r="C8717" t="s">
        <v>226</v>
      </c>
    </row>
    <row r="8718" spans="1:3" x14ac:dyDescent="0.25">
      <c r="A8718">
        <f>ROW()</f>
        <v>8718</v>
      </c>
      <c r="B8718" t="s">
        <v>1888</v>
      </c>
      <c r="C8718" t="s">
        <v>84</v>
      </c>
    </row>
    <row r="8719" spans="1:3" x14ac:dyDescent="0.25">
      <c r="A8719">
        <f>ROW()</f>
        <v>8719</v>
      </c>
      <c r="B8719" t="s">
        <v>1889</v>
      </c>
      <c r="C8719" t="s">
        <v>73</v>
      </c>
    </row>
    <row r="8720" spans="1:3" x14ac:dyDescent="0.25">
      <c r="A8720">
        <f>ROW()</f>
        <v>8720</v>
      </c>
      <c r="B8720" t="s">
        <v>1890</v>
      </c>
      <c r="C8720" t="s">
        <v>84</v>
      </c>
    </row>
    <row r="8721" spans="1:3" x14ac:dyDescent="0.25">
      <c r="A8721">
        <f>ROW()</f>
        <v>8721</v>
      </c>
      <c r="B8721" t="s">
        <v>1891</v>
      </c>
      <c r="C8721" t="s">
        <v>73</v>
      </c>
    </row>
    <row r="8722" spans="1:3" x14ac:dyDescent="0.25">
      <c r="A8722">
        <f>ROW()</f>
        <v>8722</v>
      </c>
      <c r="B8722" t="s">
        <v>1892</v>
      </c>
      <c r="C8722" t="s">
        <v>70</v>
      </c>
    </row>
    <row r="8723" spans="1:3" x14ac:dyDescent="0.25">
      <c r="A8723">
        <f>ROW()</f>
        <v>8723</v>
      </c>
      <c r="B8723" t="s">
        <v>1895</v>
      </c>
      <c r="C8723" t="s">
        <v>71</v>
      </c>
    </row>
    <row r="8724" spans="1:3" x14ac:dyDescent="0.25">
      <c r="A8724">
        <f>ROW()</f>
        <v>8724</v>
      </c>
      <c r="B8724" t="s">
        <v>1806</v>
      </c>
      <c r="C8724" t="s">
        <v>66</v>
      </c>
    </row>
    <row r="8725" spans="1:3" x14ac:dyDescent="0.25">
      <c r="A8725">
        <f>ROW()</f>
        <v>8725</v>
      </c>
      <c r="B8725" t="s">
        <v>2</v>
      </c>
      <c r="C8725" t="s">
        <v>2</v>
      </c>
    </row>
    <row r="8726" spans="1:3" x14ac:dyDescent="0.25">
      <c r="A8726">
        <f>ROW()</f>
        <v>8726</v>
      </c>
      <c r="B8726" t="s">
        <v>3699</v>
      </c>
      <c r="C8726" t="s">
        <v>2</v>
      </c>
    </row>
    <row r="8727" spans="1:3" x14ac:dyDescent="0.25">
      <c r="A8727">
        <f>ROW()</f>
        <v>8727</v>
      </c>
      <c r="B8727" t="s">
        <v>52</v>
      </c>
      <c r="C8727" t="s">
        <v>2</v>
      </c>
    </row>
    <row r="8728" spans="1:3" x14ac:dyDescent="0.25">
      <c r="A8728">
        <f>ROW()</f>
        <v>8728</v>
      </c>
      <c r="B8728" t="s">
        <v>1843</v>
      </c>
      <c r="C8728" t="s">
        <v>696</v>
      </c>
    </row>
    <row r="8729" spans="1:3" x14ac:dyDescent="0.25">
      <c r="A8729">
        <f>ROW()</f>
        <v>8729</v>
      </c>
      <c r="B8729" t="s">
        <v>1844</v>
      </c>
      <c r="C8729" t="s">
        <v>55</v>
      </c>
    </row>
    <row r="8730" spans="1:3" x14ac:dyDescent="0.25">
      <c r="A8730">
        <f>ROW()</f>
        <v>8730</v>
      </c>
      <c r="B8730" t="s">
        <v>1845</v>
      </c>
      <c r="C8730" t="s">
        <v>56</v>
      </c>
    </row>
    <row r="8731" spans="1:3" x14ac:dyDescent="0.25">
      <c r="A8731">
        <f>ROW()</f>
        <v>8731</v>
      </c>
      <c r="B8731" t="s">
        <v>1846</v>
      </c>
      <c r="C8731" t="s">
        <v>223</v>
      </c>
    </row>
    <row r="8732" spans="1:3" x14ac:dyDescent="0.25">
      <c r="A8732">
        <f>ROW()</f>
        <v>8732</v>
      </c>
      <c r="B8732" t="s">
        <v>1847</v>
      </c>
      <c r="C8732" t="s">
        <v>697</v>
      </c>
    </row>
    <row r="8733" spans="1:3" x14ac:dyDescent="0.25">
      <c r="A8733">
        <f>ROW()</f>
        <v>8733</v>
      </c>
      <c r="B8733" t="s">
        <v>1850</v>
      </c>
      <c r="C8733" t="s">
        <v>61</v>
      </c>
    </row>
    <row r="8734" spans="1:3" x14ac:dyDescent="0.25">
      <c r="A8734">
        <f>ROW()</f>
        <v>8734</v>
      </c>
      <c r="B8734" t="s">
        <v>1851</v>
      </c>
      <c r="C8734" t="s">
        <v>56</v>
      </c>
    </row>
    <row r="8735" spans="1:3" x14ac:dyDescent="0.25">
      <c r="A8735">
        <f>ROW()</f>
        <v>8735</v>
      </c>
      <c r="B8735" t="s">
        <v>1852</v>
      </c>
      <c r="C8735" t="s">
        <v>56</v>
      </c>
    </row>
    <row r="8736" spans="1:3" x14ac:dyDescent="0.25">
      <c r="A8736">
        <f>ROW()</f>
        <v>8736</v>
      </c>
      <c r="B8736" t="s">
        <v>1853</v>
      </c>
      <c r="C8736" t="s">
        <v>56</v>
      </c>
    </row>
    <row r="8737" spans="1:3" x14ac:dyDescent="0.25">
      <c r="A8737">
        <f>ROW()</f>
        <v>8737</v>
      </c>
      <c r="B8737" t="s">
        <v>1854</v>
      </c>
      <c r="C8737" t="s">
        <v>698</v>
      </c>
    </row>
    <row r="8738" spans="1:3" x14ac:dyDescent="0.25">
      <c r="A8738">
        <f>ROW()</f>
        <v>8738</v>
      </c>
      <c r="B8738" t="s">
        <v>1856</v>
      </c>
      <c r="C8738" t="s">
        <v>64</v>
      </c>
    </row>
    <row r="8739" spans="1:3" x14ac:dyDescent="0.25">
      <c r="A8739">
        <f>ROW()</f>
        <v>8739</v>
      </c>
      <c r="B8739" t="s">
        <v>1857</v>
      </c>
      <c r="C8739" t="s">
        <v>65</v>
      </c>
    </row>
    <row r="8740" spans="1:3" x14ac:dyDescent="0.25">
      <c r="A8740">
        <f>ROW()</f>
        <v>8740</v>
      </c>
      <c r="B8740" t="s">
        <v>1858</v>
      </c>
      <c r="C8740" t="s">
        <v>56</v>
      </c>
    </row>
    <row r="8741" spans="1:3" x14ac:dyDescent="0.25">
      <c r="A8741">
        <f>ROW()</f>
        <v>8741</v>
      </c>
      <c r="B8741" t="s">
        <v>1896</v>
      </c>
      <c r="C8741" t="s">
        <v>65</v>
      </c>
    </row>
    <row r="8742" spans="1:3" x14ac:dyDescent="0.25">
      <c r="A8742">
        <f>ROW()</f>
        <v>8742</v>
      </c>
      <c r="B8742" t="s">
        <v>1859</v>
      </c>
      <c r="C8742" t="s">
        <v>63</v>
      </c>
    </row>
    <row r="8743" spans="1:3" x14ac:dyDescent="0.25">
      <c r="A8743">
        <f>ROW()</f>
        <v>8743</v>
      </c>
      <c r="B8743" t="s">
        <v>1860</v>
      </c>
      <c r="C8743" t="s">
        <v>66</v>
      </c>
    </row>
    <row r="8744" spans="1:3" x14ac:dyDescent="0.25">
      <c r="A8744">
        <f>ROW()</f>
        <v>8744</v>
      </c>
      <c r="B8744" t="s">
        <v>1861</v>
      </c>
      <c r="C8744" t="s">
        <v>105</v>
      </c>
    </row>
    <row r="8745" spans="1:3" x14ac:dyDescent="0.25">
      <c r="A8745">
        <f>ROW()</f>
        <v>8745</v>
      </c>
      <c r="B8745" t="s">
        <v>1862</v>
      </c>
      <c r="C8745" t="s">
        <v>56</v>
      </c>
    </row>
    <row r="8746" spans="1:3" x14ac:dyDescent="0.25">
      <c r="A8746">
        <f>ROW()</f>
        <v>8746</v>
      </c>
      <c r="B8746" t="s">
        <v>1863</v>
      </c>
      <c r="C8746" t="s">
        <v>211</v>
      </c>
    </row>
    <row r="8747" spans="1:3" x14ac:dyDescent="0.25">
      <c r="A8747">
        <f>ROW()</f>
        <v>8747</v>
      </c>
      <c r="B8747" t="s">
        <v>1864</v>
      </c>
      <c r="C8747" t="s">
        <v>267</v>
      </c>
    </row>
    <row r="8748" spans="1:3" x14ac:dyDescent="0.25">
      <c r="A8748">
        <f>ROW()</f>
        <v>8748</v>
      </c>
      <c r="B8748" t="s">
        <v>1865</v>
      </c>
      <c r="C8748" t="s">
        <v>67</v>
      </c>
    </row>
    <row r="8749" spans="1:3" x14ac:dyDescent="0.25">
      <c r="A8749">
        <f>ROW()</f>
        <v>8749</v>
      </c>
      <c r="B8749" t="s">
        <v>1866</v>
      </c>
      <c r="C8749" t="s">
        <v>70</v>
      </c>
    </row>
    <row r="8750" spans="1:3" x14ac:dyDescent="0.25">
      <c r="A8750">
        <f>ROW()</f>
        <v>8750</v>
      </c>
      <c r="B8750" t="s">
        <v>1868</v>
      </c>
      <c r="C8750" t="s">
        <v>71</v>
      </c>
    </row>
    <row r="8751" spans="1:3" x14ac:dyDescent="0.25">
      <c r="A8751">
        <f>ROW()</f>
        <v>8751</v>
      </c>
      <c r="B8751" t="s">
        <v>1869</v>
      </c>
      <c r="C8751" t="s">
        <v>71</v>
      </c>
    </row>
    <row r="8752" spans="1:3" x14ac:dyDescent="0.25">
      <c r="A8752">
        <f>ROW()</f>
        <v>8752</v>
      </c>
      <c r="B8752" t="s">
        <v>1870</v>
      </c>
      <c r="C8752" t="s">
        <v>71</v>
      </c>
    </row>
    <row r="8753" spans="1:3" x14ac:dyDescent="0.25">
      <c r="A8753">
        <f>ROW()</f>
        <v>8753</v>
      </c>
      <c r="B8753" t="s">
        <v>1871</v>
      </c>
      <c r="C8753" t="s">
        <v>56</v>
      </c>
    </row>
    <row r="8754" spans="1:3" x14ac:dyDescent="0.25">
      <c r="A8754">
        <f>ROW()</f>
        <v>8754</v>
      </c>
      <c r="B8754" t="s">
        <v>1872</v>
      </c>
      <c r="C8754" t="s">
        <v>72</v>
      </c>
    </row>
    <row r="8755" spans="1:3" x14ac:dyDescent="0.25">
      <c r="A8755">
        <f>ROW()</f>
        <v>8755</v>
      </c>
      <c r="B8755" t="s">
        <v>1873</v>
      </c>
      <c r="C8755" t="s">
        <v>56</v>
      </c>
    </row>
    <row r="8756" spans="1:3" x14ac:dyDescent="0.25">
      <c r="A8756">
        <f>ROW()</f>
        <v>8756</v>
      </c>
      <c r="B8756" t="s">
        <v>1874</v>
      </c>
      <c r="C8756" t="s">
        <v>73</v>
      </c>
    </row>
    <row r="8757" spans="1:3" x14ac:dyDescent="0.25">
      <c r="A8757">
        <f>ROW()</f>
        <v>8757</v>
      </c>
      <c r="B8757" t="s">
        <v>1875</v>
      </c>
      <c r="C8757" t="s">
        <v>158</v>
      </c>
    </row>
    <row r="8758" spans="1:3" x14ac:dyDescent="0.25">
      <c r="A8758">
        <f>ROW()</f>
        <v>8758</v>
      </c>
      <c r="B8758" t="s">
        <v>1876</v>
      </c>
      <c r="C8758" t="s">
        <v>106</v>
      </c>
    </row>
    <row r="8759" spans="1:3" x14ac:dyDescent="0.25">
      <c r="A8759">
        <f>ROW()</f>
        <v>8759</v>
      </c>
      <c r="B8759" t="s">
        <v>1877</v>
      </c>
      <c r="C8759" t="s">
        <v>124</v>
      </c>
    </row>
    <row r="8760" spans="1:3" x14ac:dyDescent="0.25">
      <c r="A8760">
        <f>ROW()</f>
        <v>8760</v>
      </c>
      <c r="B8760" t="s">
        <v>1878</v>
      </c>
      <c r="C8760" t="s">
        <v>56</v>
      </c>
    </row>
    <row r="8761" spans="1:3" x14ac:dyDescent="0.25">
      <c r="A8761">
        <f>ROW()</f>
        <v>8761</v>
      </c>
      <c r="B8761" t="s">
        <v>1879</v>
      </c>
      <c r="C8761" t="s">
        <v>146</v>
      </c>
    </row>
    <row r="8762" spans="1:3" x14ac:dyDescent="0.25">
      <c r="A8762">
        <f>ROW()</f>
        <v>8762</v>
      </c>
      <c r="B8762" t="s">
        <v>1880</v>
      </c>
      <c r="C8762" t="s">
        <v>133</v>
      </c>
    </row>
    <row r="8763" spans="1:3" x14ac:dyDescent="0.25">
      <c r="A8763">
        <f>ROW()</f>
        <v>8763</v>
      </c>
      <c r="B8763" t="s">
        <v>1881</v>
      </c>
      <c r="C8763" t="s">
        <v>56</v>
      </c>
    </row>
    <row r="8764" spans="1:3" x14ac:dyDescent="0.25">
      <c r="A8764">
        <f>ROW()</f>
        <v>8764</v>
      </c>
      <c r="B8764" t="s">
        <v>1882</v>
      </c>
      <c r="C8764" t="s">
        <v>229</v>
      </c>
    </row>
    <row r="8765" spans="1:3" x14ac:dyDescent="0.25">
      <c r="A8765">
        <f>ROW()</f>
        <v>8765</v>
      </c>
      <c r="B8765" t="s">
        <v>1883</v>
      </c>
      <c r="C8765" t="s">
        <v>94</v>
      </c>
    </row>
    <row r="8766" spans="1:3" x14ac:dyDescent="0.25">
      <c r="A8766">
        <f>ROW()</f>
        <v>8766</v>
      </c>
      <c r="B8766" t="s">
        <v>1893</v>
      </c>
      <c r="C8766" t="s">
        <v>122</v>
      </c>
    </row>
    <row r="8767" spans="1:3" x14ac:dyDescent="0.25">
      <c r="A8767">
        <f>ROW()</f>
        <v>8767</v>
      </c>
      <c r="B8767" t="s">
        <v>1884</v>
      </c>
      <c r="C8767" t="s">
        <v>56</v>
      </c>
    </row>
    <row r="8768" spans="1:3" x14ac:dyDescent="0.25">
      <c r="A8768">
        <f>ROW()</f>
        <v>8768</v>
      </c>
      <c r="B8768" t="s">
        <v>1885</v>
      </c>
      <c r="C8768" t="s">
        <v>80</v>
      </c>
    </row>
    <row r="8769" spans="1:3" x14ac:dyDescent="0.25">
      <c r="A8769">
        <f>ROW()</f>
        <v>8769</v>
      </c>
      <c r="B8769" t="s">
        <v>1886</v>
      </c>
      <c r="C8769" t="s">
        <v>83</v>
      </c>
    </row>
    <row r="8770" spans="1:3" x14ac:dyDescent="0.25">
      <c r="A8770">
        <f>ROW()</f>
        <v>8770</v>
      </c>
      <c r="B8770" t="s">
        <v>1887</v>
      </c>
      <c r="C8770" t="s">
        <v>91</v>
      </c>
    </row>
    <row r="8771" spans="1:3" x14ac:dyDescent="0.25">
      <c r="A8771">
        <f>ROW()</f>
        <v>8771</v>
      </c>
      <c r="B8771" t="s">
        <v>1888</v>
      </c>
      <c r="C8771" t="s">
        <v>70</v>
      </c>
    </row>
    <row r="8772" spans="1:3" x14ac:dyDescent="0.25">
      <c r="A8772">
        <f>ROW()</f>
        <v>8772</v>
      </c>
      <c r="B8772" t="s">
        <v>1889</v>
      </c>
      <c r="C8772" t="s">
        <v>262</v>
      </c>
    </row>
    <row r="8773" spans="1:3" x14ac:dyDescent="0.25">
      <c r="A8773">
        <f>ROW()</f>
        <v>8773</v>
      </c>
      <c r="B8773" t="s">
        <v>1890</v>
      </c>
      <c r="C8773" t="s">
        <v>262</v>
      </c>
    </row>
    <row r="8774" spans="1:3" x14ac:dyDescent="0.25">
      <c r="A8774">
        <f>ROW()</f>
        <v>8774</v>
      </c>
      <c r="B8774" t="s">
        <v>1891</v>
      </c>
      <c r="C8774" t="s">
        <v>95</v>
      </c>
    </row>
    <row r="8775" spans="1:3" x14ac:dyDescent="0.25">
      <c r="A8775">
        <f>ROW()</f>
        <v>8775</v>
      </c>
      <c r="B8775" t="s">
        <v>1892</v>
      </c>
      <c r="C8775" t="s">
        <v>73</v>
      </c>
    </row>
    <row r="8776" spans="1:3" x14ac:dyDescent="0.25">
      <c r="A8776">
        <f>ROW()</f>
        <v>8776</v>
      </c>
      <c r="B8776" t="s">
        <v>1895</v>
      </c>
      <c r="C8776" t="s">
        <v>71</v>
      </c>
    </row>
    <row r="8777" spans="1:3" x14ac:dyDescent="0.25">
      <c r="A8777">
        <f>ROW()</f>
        <v>8777</v>
      </c>
      <c r="B8777" t="s">
        <v>1806</v>
      </c>
      <c r="C8777" t="s">
        <v>66</v>
      </c>
    </row>
    <row r="8778" spans="1:3" x14ac:dyDescent="0.25">
      <c r="A8778">
        <f>ROW()</f>
        <v>8778</v>
      </c>
      <c r="B8778" t="s">
        <v>2</v>
      </c>
      <c r="C8778" t="s">
        <v>2</v>
      </c>
    </row>
    <row r="8779" spans="1:3" x14ac:dyDescent="0.25">
      <c r="A8779">
        <f>ROW()</f>
        <v>8779</v>
      </c>
      <c r="B8779" t="s">
        <v>3700</v>
      </c>
      <c r="C8779" t="s">
        <v>2</v>
      </c>
    </row>
    <row r="8780" spans="1:3" x14ac:dyDescent="0.25">
      <c r="A8780">
        <f>ROW()</f>
        <v>8780</v>
      </c>
      <c r="B8780" t="s">
        <v>52</v>
      </c>
      <c r="C8780" t="s">
        <v>2</v>
      </c>
    </row>
    <row r="8781" spans="1:3" x14ac:dyDescent="0.25">
      <c r="A8781">
        <f>ROW()</f>
        <v>8781</v>
      </c>
      <c r="B8781" t="s">
        <v>1843</v>
      </c>
      <c r="C8781" t="s">
        <v>699</v>
      </c>
    </row>
    <row r="8782" spans="1:3" x14ac:dyDescent="0.25">
      <c r="A8782">
        <f>ROW()</f>
        <v>8782</v>
      </c>
      <c r="B8782" t="s">
        <v>1844</v>
      </c>
      <c r="C8782" t="s">
        <v>55</v>
      </c>
    </row>
    <row r="8783" spans="1:3" x14ac:dyDescent="0.25">
      <c r="A8783">
        <f>ROW()</f>
        <v>8783</v>
      </c>
      <c r="B8783" t="s">
        <v>1845</v>
      </c>
      <c r="C8783" t="s">
        <v>56</v>
      </c>
    </row>
    <row r="8784" spans="1:3" x14ac:dyDescent="0.25">
      <c r="A8784">
        <f>ROW()</f>
        <v>8784</v>
      </c>
      <c r="B8784" t="s">
        <v>1846</v>
      </c>
      <c r="C8784" t="s">
        <v>223</v>
      </c>
    </row>
    <row r="8785" spans="1:3" x14ac:dyDescent="0.25">
      <c r="A8785">
        <f>ROW()</f>
        <v>8785</v>
      </c>
      <c r="B8785" t="s">
        <v>1847</v>
      </c>
      <c r="C8785" t="s">
        <v>700</v>
      </c>
    </row>
    <row r="8786" spans="1:3" x14ac:dyDescent="0.25">
      <c r="A8786">
        <f>ROW()</f>
        <v>8786</v>
      </c>
      <c r="B8786" t="s">
        <v>1850</v>
      </c>
      <c r="C8786" t="s">
        <v>61</v>
      </c>
    </row>
    <row r="8787" spans="1:3" x14ac:dyDescent="0.25">
      <c r="A8787">
        <f>ROW()</f>
        <v>8787</v>
      </c>
      <c r="B8787" t="s">
        <v>1851</v>
      </c>
      <c r="C8787" t="s">
        <v>56</v>
      </c>
    </row>
    <row r="8788" spans="1:3" x14ac:dyDescent="0.25">
      <c r="A8788">
        <f>ROW()</f>
        <v>8788</v>
      </c>
      <c r="B8788" t="s">
        <v>1852</v>
      </c>
      <c r="C8788" t="s">
        <v>56</v>
      </c>
    </row>
    <row r="8789" spans="1:3" x14ac:dyDescent="0.25">
      <c r="A8789">
        <f>ROW()</f>
        <v>8789</v>
      </c>
      <c r="B8789" t="s">
        <v>1853</v>
      </c>
      <c r="C8789" t="s">
        <v>56</v>
      </c>
    </row>
    <row r="8790" spans="1:3" x14ac:dyDescent="0.25">
      <c r="A8790">
        <f>ROW()</f>
        <v>8790</v>
      </c>
      <c r="B8790" t="s">
        <v>1854</v>
      </c>
      <c r="C8790" t="s">
        <v>62</v>
      </c>
    </row>
    <row r="8791" spans="1:3" x14ac:dyDescent="0.25">
      <c r="A8791">
        <f>ROW()</f>
        <v>8791</v>
      </c>
      <c r="B8791" t="s">
        <v>1857</v>
      </c>
      <c r="C8791" t="s">
        <v>65</v>
      </c>
    </row>
    <row r="8792" spans="1:3" x14ac:dyDescent="0.25">
      <c r="A8792">
        <f>ROW()</f>
        <v>8792</v>
      </c>
      <c r="B8792" t="s">
        <v>1858</v>
      </c>
      <c r="C8792" t="s">
        <v>56</v>
      </c>
    </row>
    <row r="8793" spans="1:3" x14ac:dyDescent="0.25">
      <c r="A8793">
        <f>ROW()</f>
        <v>8793</v>
      </c>
      <c r="B8793" t="s">
        <v>1896</v>
      </c>
      <c r="C8793" t="s">
        <v>65</v>
      </c>
    </row>
    <row r="8794" spans="1:3" x14ac:dyDescent="0.25">
      <c r="A8794">
        <f>ROW()</f>
        <v>8794</v>
      </c>
      <c r="B8794" t="s">
        <v>1859</v>
      </c>
      <c r="C8794" t="s">
        <v>63</v>
      </c>
    </row>
    <row r="8795" spans="1:3" x14ac:dyDescent="0.25">
      <c r="A8795">
        <f>ROW()</f>
        <v>8795</v>
      </c>
      <c r="B8795" t="s">
        <v>1860</v>
      </c>
      <c r="C8795" t="s">
        <v>66</v>
      </c>
    </row>
    <row r="8796" spans="1:3" x14ac:dyDescent="0.25">
      <c r="A8796">
        <f>ROW()</f>
        <v>8796</v>
      </c>
      <c r="B8796" t="s">
        <v>1861</v>
      </c>
      <c r="C8796" t="s">
        <v>56</v>
      </c>
    </row>
    <row r="8797" spans="1:3" x14ac:dyDescent="0.25">
      <c r="A8797">
        <f>ROW()</f>
        <v>8797</v>
      </c>
      <c r="B8797" t="s">
        <v>1862</v>
      </c>
      <c r="C8797" t="s">
        <v>56</v>
      </c>
    </row>
    <row r="8798" spans="1:3" x14ac:dyDescent="0.25">
      <c r="A8798">
        <f>ROW()</f>
        <v>8798</v>
      </c>
      <c r="B8798" t="s">
        <v>1863</v>
      </c>
      <c r="C8798" t="s">
        <v>228</v>
      </c>
    </row>
    <row r="8799" spans="1:3" x14ac:dyDescent="0.25">
      <c r="A8799">
        <f>ROW()</f>
        <v>8799</v>
      </c>
      <c r="B8799" t="s">
        <v>1864</v>
      </c>
      <c r="C8799" t="s">
        <v>411</v>
      </c>
    </row>
    <row r="8800" spans="1:3" x14ac:dyDescent="0.25">
      <c r="A8800">
        <f>ROW()</f>
        <v>8800</v>
      </c>
      <c r="B8800" t="s">
        <v>1865</v>
      </c>
      <c r="C8800" t="s">
        <v>84</v>
      </c>
    </row>
    <row r="8801" spans="1:3" x14ac:dyDescent="0.25">
      <c r="A8801">
        <f>ROW()</f>
        <v>8801</v>
      </c>
      <c r="B8801" t="s">
        <v>1866</v>
      </c>
      <c r="C8801" t="s">
        <v>70</v>
      </c>
    </row>
    <row r="8802" spans="1:3" x14ac:dyDescent="0.25">
      <c r="A8802">
        <f>ROW()</f>
        <v>8802</v>
      </c>
      <c r="B8802" t="s">
        <v>1867</v>
      </c>
      <c r="C8802" t="s">
        <v>63</v>
      </c>
    </row>
    <row r="8803" spans="1:3" x14ac:dyDescent="0.25">
      <c r="A8803">
        <f>ROW()</f>
        <v>8803</v>
      </c>
      <c r="B8803" t="s">
        <v>1868</v>
      </c>
      <c r="C8803" t="s">
        <v>71</v>
      </c>
    </row>
    <row r="8804" spans="1:3" x14ac:dyDescent="0.25">
      <c r="A8804">
        <f>ROW()</f>
        <v>8804</v>
      </c>
      <c r="B8804" t="s">
        <v>1871</v>
      </c>
      <c r="C8804" t="s">
        <v>84</v>
      </c>
    </row>
    <row r="8805" spans="1:3" x14ac:dyDescent="0.25">
      <c r="A8805">
        <f>ROW()</f>
        <v>8805</v>
      </c>
      <c r="B8805" t="s">
        <v>1872</v>
      </c>
      <c r="C8805" t="s">
        <v>72</v>
      </c>
    </row>
    <row r="8806" spans="1:3" x14ac:dyDescent="0.25">
      <c r="A8806">
        <f>ROW()</f>
        <v>8806</v>
      </c>
      <c r="B8806" t="s">
        <v>1873</v>
      </c>
      <c r="C8806" t="s">
        <v>56</v>
      </c>
    </row>
    <row r="8807" spans="1:3" x14ac:dyDescent="0.25">
      <c r="A8807">
        <f>ROW()</f>
        <v>8807</v>
      </c>
      <c r="B8807" t="s">
        <v>1874</v>
      </c>
      <c r="C8807" t="s">
        <v>73</v>
      </c>
    </row>
    <row r="8808" spans="1:3" x14ac:dyDescent="0.25">
      <c r="A8808">
        <f>ROW()</f>
        <v>8808</v>
      </c>
      <c r="B8808" t="s">
        <v>1875</v>
      </c>
      <c r="C8808" t="s">
        <v>254</v>
      </c>
    </row>
    <row r="8809" spans="1:3" x14ac:dyDescent="0.25">
      <c r="A8809">
        <f>ROW()</f>
        <v>8809</v>
      </c>
      <c r="B8809" t="s">
        <v>1876</v>
      </c>
      <c r="C8809" t="s">
        <v>249</v>
      </c>
    </row>
    <row r="8810" spans="1:3" x14ac:dyDescent="0.25">
      <c r="A8810">
        <f>ROW()</f>
        <v>8810</v>
      </c>
      <c r="B8810" t="s">
        <v>1877</v>
      </c>
      <c r="C8810" t="s">
        <v>146</v>
      </c>
    </row>
    <row r="8811" spans="1:3" x14ac:dyDescent="0.25">
      <c r="A8811">
        <f>ROW()</f>
        <v>8811</v>
      </c>
      <c r="B8811" t="s">
        <v>1878</v>
      </c>
      <c r="C8811" t="s">
        <v>56</v>
      </c>
    </row>
    <row r="8812" spans="1:3" x14ac:dyDescent="0.25">
      <c r="A8812">
        <f>ROW()</f>
        <v>8812</v>
      </c>
      <c r="B8812" t="s">
        <v>1879</v>
      </c>
      <c r="C8812" t="s">
        <v>108</v>
      </c>
    </row>
    <row r="8813" spans="1:3" x14ac:dyDescent="0.25">
      <c r="A8813">
        <f>ROW()</f>
        <v>8813</v>
      </c>
      <c r="B8813" t="s">
        <v>1880</v>
      </c>
      <c r="C8813" t="s">
        <v>133</v>
      </c>
    </row>
    <row r="8814" spans="1:3" x14ac:dyDescent="0.25">
      <c r="A8814">
        <f>ROW()</f>
        <v>8814</v>
      </c>
      <c r="B8814" t="s">
        <v>1882</v>
      </c>
      <c r="C8814" t="s">
        <v>109</v>
      </c>
    </row>
    <row r="8815" spans="1:3" x14ac:dyDescent="0.25">
      <c r="A8815">
        <f>ROW()</f>
        <v>8815</v>
      </c>
      <c r="B8815" t="s">
        <v>1883</v>
      </c>
      <c r="C8815" t="s">
        <v>111</v>
      </c>
    </row>
    <row r="8816" spans="1:3" x14ac:dyDescent="0.25">
      <c r="A8816">
        <f>ROW()</f>
        <v>8816</v>
      </c>
      <c r="B8816" t="s">
        <v>1893</v>
      </c>
      <c r="C8816" t="s">
        <v>110</v>
      </c>
    </row>
    <row r="8817" spans="1:3" x14ac:dyDescent="0.25">
      <c r="A8817">
        <f>ROW()</f>
        <v>8817</v>
      </c>
      <c r="B8817" t="s">
        <v>1884</v>
      </c>
      <c r="C8817" t="s">
        <v>84</v>
      </c>
    </row>
    <row r="8818" spans="1:3" x14ac:dyDescent="0.25">
      <c r="A8818">
        <f>ROW()</f>
        <v>8818</v>
      </c>
      <c r="B8818" t="s">
        <v>1885</v>
      </c>
      <c r="C8818" t="s">
        <v>138</v>
      </c>
    </row>
    <row r="8819" spans="1:3" x14ac:dyDescent="0.25">
      <c r="A8819">
        <f>ROW()</f>
        <v>8819</v>
      </c>
      <c r="B8819" t="s">
        <v>1886</v>
      </c>
      <c r="C8819" t="s">
        <v>81</v>
      </c>
    </row>
    <row r="8820" spans="1:3" x14ac:dyDescent="0.25">
      <c r="A8820">
        <f>ROW()</f>
        <v>8820</v>
      </c>
      <c r="B8820" t="s">
        <v>1887</v>
      </c>
      <c r="C8820" t="s">
        <v>76</v>
      </c>
    </row>
    <row r="8821" spans="1:3" x14ac:dyDescent="0.25">
      <c r="A8821">
        <f>ROW()</f>
        <v>8821</v>
      </c>
      <c r="B8821" t="s">
        <v>1888</v>
      </c>
      <c r="C8821" t="s">
        <v>63</v>
      </c>
    </row>
    <row r="8822" spans="1:3" x14ac:dyDescent="0.25">
      <c r="A8822">
        <f>ROW()</f>
        <v>8822</v>
      </c>
      <c r="B8822" t="s">
        <v>1889</v>
      </c>
      <c r="C8822" t="s">
        <v>74</v>
      </c>
    </row>
    <row r="8823" spans="1:3" x14ac:dyDescent="0.25">
      <c r="A8823">
        <f>ROW()</f>
        <v>8823</v>
      </c>
      <c r="B8823" t="s">
        <v>1890</v>
      </c>
      <c r="C8823" t="s">
        <v>74</v>
      </c>
    </row>
    <row r="8824" spans="1:3" x14ac:dyDescent="0.25">
      <c r="A8824">
        <f>ROW()</f>
        <v>8824</v>
      </c>
      <c r="B8824" t="s">
        <v>1891</v>
      </c>
      <c r="C8824" t="s">
        <v>84</v>
      </c>
    </row>
    <row r="8825" spans="1:3" x14ac:dyDescent="0.25">
      <c r="A8825">
        <f>ROW()</f>
        <v>8825</v>
      </c>
      <c r="B8825" t="s">
        <v>1892</v>
      </c>
      <c r="C8825" t="s">
        <v>74</v>
      </c>
    </row>
    <row r="8826" spans="1:3" x14ac:dyDescent="0.25">
      <c r="A8826">
        <f>ROW()</f>
        <v>8826</v>
      </c>
      <c r="B8826" t="s">
        <v>1902</v>
      </c>
      <c r="C8826" t="s">
        <v>412</v>
      </c>
    </row>
    <row r="8827" spans="1:3" x14ac:dyDescent="0.25">
      <c r="A8827">
        <f>ROW()</f>
        <v>8827</v>
      </c>
      <c r="B8827" t="s">
        <v>1903</v>
      </c>
      <c r="C8827" t="s">
        <v>170</v>
      </c>
    </row>
    <row r="8828" spans="1:3" x14ac:dyDescent="0.25">
      <c r="A8828">
        <f>ROW()</f>
        <v>8828</v>
      </c>
      <c r="B8828" t="s">
        <v>1895</v>
      </c>
      <c r="C8828" t="s">
        <v>71</v>
      </c>
    </row>
    <row r="8829" spans="1:3" x14ac:dyDescent="0.25">
      <c r="A8829">
        <f>ROW()</f>
        <v>8829</v>
      </c>
      <c r="B8829" t="s">
        <v>1806</v>
      </c>
      <c r="C8829" t="s">
        <v>66</v>
      </c>
    </row>
    <row r="8830" spans="1:3" x14ac:dyDescent="0.25">
      <c r="A8830">
        <f>ROW()</f>
        <v>8830</v>
      </c>
      <c r="B8830" t="s">
        <v>2</v>
      </c>
      <c r="C8830" t="s">
        <v>2</v>
      </c>
    </row>
    <row r="8831" spans="1:3" x14ac:dyDescent="0.25">
      <c r="A8831">
        <f>ROW()</f>
        <v>8831</v>
      </c>
      <c r="C8831" t="s">
        <v>2</v>
      </c>
    </row>
    <row r="8832" spans="1:3" x14ac:dyDescent="0.25">
      <c r="A8832">
        <f>ROW()</f>
        <v>8832</v>
      </c>
      <c r="B8832" t="s">
        <v>3701</v>
      </c>
      <c r="C8832" t="s">
        <v>2</v>
      </c>
    </row>
    <row r="8833" spans="1:3" x14ac:dyDescent="0.25">
      <c r="A8833">
        <f>ROW()</f>
        <v>8833</v>
      </c>
      <c r="B8833" t="s">
        <v>52</v>
      </c>
      <c r="C8833" t="s">
        <v>2</v>
      </c>
    </row>
    <row r="8834" spans="1:3" x14ac:dyDescent="0.25">
      <c r="A8834">
        <f>ROW()</f>
        <v>8834</v>
      </c>
      <c r="B8834" t="s">
        <v>1843</v>
      </c>
      <c r="C8834" t="s">
        <v>1941</v>
      </c>
    </row>
    <row r="8835" spans="1:3" x14ac:dyDescent="0.25">
      <c r="A8835">
        <f>ROW()</f>
        <v>8835</v>
      </c>
      <c r="B8835" t="s">
        <v>1844</v>
      </c>
      <c r="C8835" t="s">
        <v>55</v>
      </c>
    </row>
    <row r="8836" spans="1:3" x14ac:dyDescent="0.25">
      <c r="A8836">
        <f>ROW()</f>
        <v>8836</v>
      </c>
      <c r="B8836" t="s">
        <v>1845</v>
      </c>
      <c r="C8836" t="s">
        <v>56</v>
      </c>
    </row>
    <row r="8837" spans="1:3" x14ac:dyDescent="0.25">
      <c r="A8837">
        <f>ROW()</f>
        <v>8837</v>
      </c>
      <c r="B8837" t="s">
        <v>1846</v>
      </c>
      <c r="C8837" t="s">
        <v>223</v>
      </c>
    </row>
    <row r="8838" spans="1:3" x14ac:dyDescent="0.25">
      <c r="A8838">
        <f>ROW()</f>
        <v>8838</v>
      </c>
      <c r="B8838" t="s">
        <v>1847</v>
      </c>
      <c r="C8838" t="s">
        <v>1942</v>
      </c>
    </row>
    <row r="8839" spans="1:3" x14ac:dyDescent="0.25">
      <c r="A8839">
        <f>ROW()</f>
        <v>8839</v>
      </c>
      <c r="B8839" t="s">
        <v>1850</v>
      </c>
      <c r="C8839" t="s">
        <v>61</v>
      </c>
    </row>
    <row r="8840" spans="1:3" x14ac:dyDescent="0.25">
      <c r="A8840">
        <f>ROW()</f>
        <v>8840</v>
      </c>
      <c r="B8840" t="s">
        <v>1851</v>
      </c>
      <c r="C8840" t="s">
        <v>56</v>
      </c>
    </row>
    <row r="8841" spans="1:3" x14ac:dyDescent="0.25">
      <c r="A8841">
        <f>ROW()</f>
        <v>8841</v>
      </c>
      <c r="B8841" t="s">
        <v>1852</v>
      </c>
      <c r="C8841" t="s">
        <v>56</v>
      </c>
    </row>
    <row r="8842" spans="1:3" x14ac:dyDescent="0.25">
      <c r="A8842">
        <f>ROW()</f>
        <v>8842</v>
      </c>
      <c r="B8842" t="s">
        <v>1853</v>
      </c>
      <c r="C8842" t="s">
        <v>56</v>
      </c>
    </row>
    <row r="8843" spans="1:3" x14ac:dyDescent="0.25">
      <c r="A8843">
        <f>ROW()</f>
        <v>8843</v>
      </c>
      <c r="B8843" t="s">
        <v>1854</v>
      </c>
      <c r="C8843" t="s">
        <v>1943</v>
      </c>
    </row>
    <row r="8844" spans="1:3" x14ac:dyDescent="0.25">
      <c r="A8844">
        <f>ROW()</f>
        <v>8844</v>
      </c>
      <c r="B8844" t="s">
        <v>1855</v>
      </c>
      <c r="C8844" t="s">
        <v>65</v>
      </c>
    </row>
    <row r="8845" spans="1:3" x14ac:dyDescent="0.25">
      <c r="A8845">
        <f>ROW()</f>
        <v>8845</v>
      </c>
      <c r="B8845" t="s">
        <v>1856</v>
      </c>
      <c r="C8845" t="s">
        <v>64</v>
      </c>
    </row>
    <row r="8846" spans="1:3" x14ac:dyDescent="0.25">
      <c r="A8846">
        <f>ROW()</f>
        <v>8846</v>
      </c>
      <c r="B8846" t="s">
        <v>1857</v>
      </c>
      <c r="C8846" t="s">
        <v>65</v>
      </c>
    </row>
    <row r="8847" spans="1:3" x14ac:dyDescent="0.25">
      <c r="A8847">
        <f>ROW()</f>
        <v>8847</v>
      </c>
      <c r="B8847" t="s">
        <v>1858</v>
      </c>
      <c r="C8847" t="s">
        <v>56</v>
      </c>
    </row>
    <row r="8848" spans="1:3" x14ac:dyDescent="0.25">
      <c r="A8848">
        <f>ROW()</f>
        <v>8848</v>
      </c>
      <c r="B8848" t="s">
        <v>1896</v>
      </c>
      <c r="C8848" t="s">
        <v>65</v>
      </c>
    </row>
    <row r="8849" spans="1:3" x14ac:dyDescent="0.25">
      <c r="A8849">
        <f>ROW()</f>
        <v>8849</v>
      </c>
      <c r="B8849" t="s">
        <v>1859</v>
      </c>
      <c r="C8849" t="s">
        <v>63</v>
      </c>
    </row>
    <row r="8850" spans="1:3" x14ac:dyDescent="0.25">
      <c r="A8850">
        <f>ROW()</f>
        <v>8850</v>
      </c>
      <c r="B8850" t="s">
        <v>1860</v>
      </c>
      <c r="C8850" t="s">
        <v>66</v>
      </c>
    </row>
    <row r="8851" spans="1:3" x14ac:dyDescent="0.25">
      <c r="A8851">
        <f>ROW()</f>
        <v>8851</v>
      </c>
      <c r="B8851" t="s">
        <v>1861</v>
      </c>
      <c r="C8851" t="s">
        <v>80</v>
      </c>
    </row>
    <row r="8852" spans="1:3" x14ac:dyDescent="0.25">
      <c r="A8852">
        <f>ROW()</f>
        <v>8852</v>
      </c>
      <c r="B8852" t="s">
        <v>1862</v>
      </c>
      <c r="C8852" t="s">
        <v>56</v>
      </c>
    </row>
    <row r="8853" spans="1:3" x14ac:dyDescent="0.25">
      <c r="A8853">
        <f>ROW()</f>
        <v>8853</v>
      </c>
      <c r="B8853" t="s">
        <v>1863</v>
      </c>
      <c r="C8853" t="s">
        <v>262</v>
      </c>
    </row>
    <row r="8854" spans="1:3" x14ac:dyDescent="0.25">
      <c r="A8854">
        <f>ROW()</f>
        <v>8854</v>
      </c>
      <c r="B8854" t="s">
        <v>1864</v>
      </c>
      <c r="C8854" t="s">
        <v>295</v>
      </c>
    </row>
    <row r="8855" spans="1:3" x14ac:dyDescent="0.25">
      <c r="A8855">
        <f>ROW()</f>
        <v>8855</v>
      </c>
      <c r="B8855" t="s">
        <v>1865</v>
      </c>
      <c r="C8855" t="s">
        <v>121</v>
      </c>
    </row>
    <row r="8856" spans="1:3" x14ac:dyDescent="0.25">
      <c r="A8856">
        <f>ROW()</f>
        <v>8856</v>
      </c>
      <c r="B8856" t="s">
        <v>1866</v>
      </c>
      <c r="C8856" t="s">
        <v>70</v>
      </c>
    </row>
    <row r="8857" spans="1:3" x14ac:dyDescent="0.25">
      <c r="A8857">
        <f>ROW()</f>
        <v>8857</v>
      </c>
      <c r="B8857" t="s">
        <v>1867</v>
      </c>
      <c r="C8857" t="s">
        <v>63</v>
      </c>
    </row>
    <row r="8858" spans="1:3" x14ac:dyDescent="0.25">
      <c r="A8858">
        <f>ROW()</f>
        <v>8858</v>
      </c>
      <c r="B8858" t="s">
        <v>1868</v>
      </c>
      <c r="C8858" t="s">
        <v>71</v>
      </c>
    </row>
    <row r="8859" spans="1:3" x14ac:dyDescent="0.25">
      <c r="A8859">
        <f>ROW()</f>
        <v>8859</v>
      </c>
      <c r="B8859" t="s">
        <v>1869</v>
      </c>
      <c r="C8859" t="s">
        <v>71</v>
      </c>
    </row>
    <row r="8860" spans="1:3" x14ac:dyDescent="0.25">
      <c r="A8860">
        <f>ROW()</f>
        <v>8860</v>
      </c>
      <c r="B8860" t="s">
        <v>1870</v>
      </c>
      <c r="C8860" t="s">
        <v>71</v>
      </c>
    </row>
    <row r="8861" spans="1:3" x14ac:dyDescent="0.25">
      <c r="A8861">
        <f>ROW()</f>
        <v>8861</v>
      </c>
      <c r="B8861" t="s">
        <v>1871</v>
      </c>
      <c r="C8861" t="s">
        <v>56</v>
      </c>
    </row>
    <row r="8862" spans="1:3" x14ac:dyDescent="0.25">
      <c r="A8862">
        <f>ROW()</f>
        <v>8862</v>
      </c>
      <c r="B8862" t="s">
        <v>1872</v>
      </c>
      <c r="C8862" t="s">
        <v>72</v>
      </c>
    </row>
    <row r="8863" spans="1:3" x14ac:dyDescent="0.25">
      <c r="A8863">
        <f>ROW()</f>
        <v>8863</v>
      </c>
      <c r="B8863" t="s">
        <v>1873</v>
      </c>
      <c r="C8863" t="s">
        <v>56</v>
      </c>
    </row>
    <row r="8864" spans="1:3" x14ac:dyDescent="0.25">
      <c r="A8864">
        <f>ROW()</f>
        <v>8864</v>
      </c>
      <c r="B8864" t="s">
        <v>1874</v>
      </c>
      <c r="C8864" t="s">
        <v>73</v>
      </c>
    </row>
    <row r="8865" spans="1:3" x14ac:dyDescent="0.25">
      <c r="A8865">
        <f>ROW()</f>
        <v>8865</v>
      </c>
      <c r="B8865" t="s">
        <v>1875</v>
      </c>
      <c r="C8865" t="s">
        <v>132</v>
      </c>
    </row>
    <row r="8866" spans="1:3" x14ac:dyDescent="0.25">
      <c r="A8866">
        <f>ROW()</f>
        <v>8866</v>
      </c>
      <c r="B8866" t="s">
        <v>1876</v>
      </c>
      <c r="C8866" t="s">
        <v>91</v>
      </c>
    </row>
    <row r="8867" spans="1:3" x14ac:dyDescent="0.25">
      <c r="A8867">
        <f>ROW()</f>
        <v>8867</v>
      </c>
      <c r="B8867" t="s">
        <v>1877</v>
      </c>
      <c r="C8867" t="s">
        <v>108</v>
      </c>
    </row>
    <row r="8868" spans="1:3" x14ac:dyDescent="0.25">
      <c r="A8868">
        <f>ROW()</f>
        <v>8868</v>
      </c>
      <c r="B8868" t="s">
        <v>1878</v>
      </c>
      <c r="C8868" t="s">
        <v>56</v>
      </c>
    </row>
    <row r="8869" spans="1:3" x14ac:dyDescent="0.25">
      <c r="A8869">
        <f>ROW()</f>
        <v>8869</v>
      </c>
      <c r="B8869" t="s">
        <v>1879</v>
      </c>
      <c r="C8869" t="s">
        <v>81</v>
      </c>
    </row>
    <row r="8870" spans="1:3" x14ac:dyDescent="0.25">
      <c r="A8870">
        <f>ROW()</f>
        <v>8870</v>
      </c>
      <c r="B8870" t="s">
        <v>1881</v>
      </c>
      <c r="C8870" t="s">
        <v>56</v>
      </c>
    </row>
    <row r="8871" spans="1:3" x14ac:dyDescent="0.25">
      <c r="A8871">
        <f>ROW()</f>
        <v>8871</v>
      </c>
      <c r="B8871" t="s">
        <v>1882</v>
      </c>
      <c r="C8871" t="s">
        <v>268</v>
      </c>
    </row>
    <row r="8872" spans="1:3" x14ac:dyDescent="0.25">
      <c r="A8872">
        <f>ROW()</f>
        <v>8872</v>
      </c>
      <c r="B8872" t="s">
        <v>1893</v>
      </c>
      <c r="C8872" t="s">
        <v>133</v>
      </c>
    </row>
    <row r="8873" spans="1:3" x14ac:dyDescent="0.25">
      <c r="A8873">
        <f>ROW()</f>
        <v>8873</v>
      </c>
      <c r="B8873" t="s">
        <v>1880</v>
      </c>
      <c r="C8873" t="s">
        <v>93</v>
      </c>
    </row>
    <row r="8874" spans="1:3" x14ac:dyDescent="0.25">
      <c r="A8874">
        <f>ROW()</f>
        <v>8874</v>
      </c>
      <c r="B8874" t="s">
        <v>1883</v>
      </c>
      <c r="C8874" t="s">
        <v>184</v>
      </c>
    </row>
    <row r="8875" spans="1:3" x14ac:dyDescent="0.25">
      <c r="A8875">
        <f>ROW()</f>
        <v>8875</v>
      </c>
      <c r="B8875" t="s">
        <v>1884</v>
      </c>
      <c r="C8875" t="s">
        <v>70</v>
      </c>
    </row>
    <row r="8876" spans="1:3" x14ac:dyDescent="0.25">
      <c r="A8876">
        <f>ROW()</f>
        <v>8876</v>
      </c>
      <c r="B8876" t="s">
        <v>1885</v>
      </c>
      <c r="C8876" t="s">
        <v>80</v>
      </c>
    </row>
    <row r="8877" spans="1:3" x14ac:dyDescent="0.25">
      <c r="A8877">
        <f>ROW()</f>
        <v>8877</v>
      </c>
      <c r="B8877" t="s">
        <v>1886</v>
      </c>
      <c r="C8877" t="s">
        <v>76</v>
      </c>
    </row>
    <row r="8878" spans="1:3" x14ac:dyDescent="0.25">
      <c r="A8878">
        <f>ROW()</f>
        <v>8878</v>
      </c>
      <c r="B8878" t="s">
        <v>1887</v>
      </c>
      <c r="C8878" t="s">
        <v>83</v>
      </c>
    </row>
    <row r="8879" spans="1:3" x14ac:dyDescent="0.25">
      <c r="A8879">
        <f>ROW()</f>
        <v>8879</v>
      </c>
      <c r="B8879" t="s">
        <v>1899</v>
      </c>
      <c r="C8879" t="s">
        <v>76</v>
      </c>
    </row>
    <row r="8880" spans="1:3" x14ac:dyDescent="0.25">
      <c r="A8880">
        <f>ROW()</f>
        <v>8880</v>
      </c>
      <c r="B8880" t="s">
        <v>1888</v>
      </c>
      <c r="C8880" t="s">
        <v>84</v>
      </c>
    </row>
    <row r="8881" spans="1:3" x14ac:dyDescent="0.25">
      <c r="A8881">
        <f>ROW()</f>
        <v>8881</v>
      </c>
      <c r="B8881" t="s">
        <v>1889</v>
      </c>
      <c r="C8881" t="s">
        <v>84</v>
      </c>
    </row>
    <row r="8882" spans="1:3" x14ac:dyDescent="0.25">
      <c r="A8882">
        <f>ROW()</f>
        <v>8882</v>
      </c>
      <c r="B8882" t="s">
        <v>1890</v>
      </c>
      <c r="C8882" t="s">
        <v>93</v>
      </c>
    </row>
    <row r="8883" spans="1:3" x14ac:dyDescent="0.25">
      <c r="A8883">
        <f>ROW()</f>
        <v>8883</v>
      </c>
      <c r="B8883" t="s">
        <v>1891</v>
      </c>
      <c r="C8883" t="s">
        <v>262</v>
      </c>
    </row>
    <row r="8884" spans="1:3" x14ac:dyDescent="0.25">
      <c r="A8884">
        <f>ROW()</f>
        <v>8884</v>
      </c>
      <c r="B8884" t="s">
        <v>1892</v>
      </c>
      <c r="C8884" t="s">
        <v>93</v>
      </c>
    </row>
    <row r="8885" spans="1:3" x14ac:dyDescent="0.25">
      <c r="A8885">
        <f>ROW()</f>
        <v>8885</v>
      </c>
      <c r="B8885" t="s">
        <v>1895</v>
      </c>
      <c r="C8885" t="s">
        <v>71</v>
      </c>
    </row>
    <row r="8886" spans="1:3" x14ac:dyDescent="0.25">
      <c r="A8886">
        <f>ROW()</f>
        <v>8886</v>
      </c>
      <c r="B8886" t="s">
        <v>1900</v>
      </c>
      <c r="C8886" t="s">
        <v>94</v>
      </c>
    </row>
    <row r="8887" spans="1:3" x14ac:dyDescent="0.25">
      <c r="A8887">
        <f>ROW()</f>
        <v>8887</v>
      </c>
      <c r="B8887" t="s">
        <v>1806</v>
      </c>
      <c r="C8887" t="s">
        <v>66</v>
      </c>
    </row>
    <row r="8888" spans="1:3" x14ac:dyDescent="0.25">
      <c r="A8888">
        <f>ROW()</f>
        <v>8888</v>
      </c>
      <c r="B8888" t="s">
        <v>2</v>
      </c>
      <c r="C8888" t="s">
        <v>2</v>
      </c>
    </row>
    <row r="8889" spans="1:3" x14ac:dyDescent="0.25">
      <c r="A8889">
        <f>ROW()</f>
        <v>8889</v>
      </c>
      <c r="B8889" t="s">
        <v>2</v>
      </c>
      <c r="C8889" t="s">
        <v>2</v>
      </c>
    </row>
    <row r="8890" spans="1:3" x14ac:dyDescent="0.25">
      <c r="A8890">
        <f>ROW()</f>
        <v>8890</v>
      </c>
      <c r="B8890" t="s">
        <v>701</v>
      </c>
      <c r="C8890" t="s">
        <v>2</v>
      </c>
    </row>
    <row r="8891" spans="1:3" x14ac:dyDescent="0.25">
      <c r="A8891">
        <f>ROW()</f>
        <v>8891</v>
      </c>
      <c r="B8891" t="s">
        <v>2</v>
      </c>
      <c r="C8891" t="s">
        <v>2</v>
      </c>
    </row>
    <row r="8892" spans="1:3" x14ac:dyDescent="0.25">
      <c r="A8892">
        <f>ROW()</f>
        <v>8892</v>
      </c>
      <c r="B8892" t="s">
        <v>3702</v>
      </c>
      <c r="C8892" t="s">
        <v>2</v>
      </c>
    </row>
    <row r="8893" spans="1:3" x14ac:dyDescent="0.25">
      <c r="A8893">
        <f>ROW()</f>
        <v>8893</v>
      </c>
      <c r="B8893" t="s">
        <v>52</v>
      </c>
      <c r="C8893" t="s">
        <v>2</v>
      </c>
    </row>
    <row r="8894" spans="1:3" x14ac:dyDescent="0.25">
      <c r="A8894">
        <f>ROW()</f>
        <v>8894</v>
      </c>
      <c r="B8894" t="s">
        <v>1843</v>
      </c>
      <c r="C8894" t="s">
        <v>702</v>
      </c>
    </row>
    <row r="8895" spans="1:3" x14ac:dyDescent="0.25">
      <c r="A8895">
        <f>ROW()</f>
        <v>8895</v>
      </c>
      <c r="B8895" t="s">
        <v>1844</v>
      </c>
      <c r="C8895" t="s">
        <v>55</v>
      </c>
    </row>
    <row r="8896" spans="1:3" x14ac:dyDescent="0.25">
      <c r="A8896">
        <f>ROW()</f>
        <v>8896</v>
      </c>
      <c r="B8896" t="s">
        <v>1845</v>
      </c>
      <c r="C8896" t="s">
        <v>63</v>
      </c>
    </row>
    <row r="8897" spans="1:3" x14ac:dyDescent="0.25">
      <c r="A8897">
        <f>ROW()</f>
        <v>8897</v>
      </c>
      <c r="B8897" t="s">
        <v>1846</v>
      </c>
      <c r="C8897" t="s">
        <v>360</v>
      </c>
    </row>
    <row r="8898" spans="1:3" x14ac:dyDescent="0.25">
      <c r="A8898">
        <f>ROW()</f>
        <v>8898</v>
      </c>
      <c r="B8898" t="s">
        <v>1847</v>
      </c>
      <c r="C8898" t="s">
        <v>703</v>
      </c>
    </row>
    <row r="8899" spans="1:3" x14ac:dyDescent="0.25">
      <c r="A8899">
        <f>ROW()</f>
        <v>8899</v>
      </c>
      <c r="B8899" t="s">
        <v>1850</v>
      </c>
      <c r="C8899" t="s">
        <v>61</v>
      </c>
    </row>
    <row r="8900" spans="1:3" x14ac:dyDescent="0.25">
      <c r="A8900">
        <f>ROW()</f>
        <v>8900</v>
      </c>
      <c r="B8900" t="s">
        <v>1851</v>
      </c>
      <c r="C8900" t="s">
        <v>56</v>
      </c>
    </row>
    <row r="8901" spans="1:3" x14ac:dyDescent="0.25">
      <c r="A8901">
        <f>ROW()</f>
        <v>8901</v>
      </c>
      <c r="B8901" t="s">
        <v>1852</v>
      </c>
      <c r="C8901" t="s">
        <v>56</v>
      </c>
    </row>
    <row r="8902" spans="1:3" x14ac:dyDescent="0.25">
      <c r="A8902">
        <f>ROW()</f>
        <v>8902</v>
      </c>
      <c r="B8902" t="s">
        <v>1853</v>
      </c>
      <c r="C8902" t="s">
        <v>56</v>
      </c>
    </row>
    <row r="8903" spans="1:3" x14ac:dyDescent="0.25">
      <c r="A8903">
        <f>ROW()</f>
        <v>8903</v>
      </c>
      <c r="B8903" t="s">
        <v>1854</v>
      </c>
      <c r="C8903" t="s">
        <v>496</v>
      </c>
    </row>
    <row r="8904" spans="1:3" x14ac:dyDescent="0.25">
      <c r="A8904">
        <f>ROW()</f>
        <v>8904</v>
      </c>
      <c r="B8904" t="s">
        <v>1856</v>
      </c>
      <c r="C8904" t="s">
        <v>64</v>
      </c>
    </row>
    <row r="8905" spans="1:3" x14ac:dyDescent="0.25">
      <c r="A8905">
        <f>ROW()</f>
        <v>8905</v>
      </c>
      <c r="B8905" t="s">
        <v>1857</v>
      </c>
      <c r="C8905" t="s">
        <v>65</v>
      </c>
    </row>
    <row r="8906" spans="1:3" x14ac:dyDescent="0.25">
      <c r="A8906">
        <f>ROW()</f>
        <v>8906</v>
      </c>
      <c r="B8906" t="s">
        <v>1858</v>
      </c>
      <c r="C8906" t="s">
        <v>56</v>
      </c>
    </row>
    <row r="8907" spans="1:3" x14ac:dyDescent="0.25">
      <c r="A8907">
        <f>ROW()</f>
        <v>8907</v>
      </c>
      <c r="B8907" t="s">
        <v>1896</v>
      </c>
      <c r="C8907" t="s">
        <v>65</v>
      </c>
    </row>
    <row r="8908" spans="1:3" x14ac:dyDescent="0.25">
      <c r="A8908">
        <f>ROW()</f>
        <v>8908</v>
      </c>
      <c r="B8908" t="s">
        <v>1859</v>
      </c>
      <c r="C8908" t="s">
        <v>63</v>
      </c>
    </row>
    <row r="8909" spans="1:3" x14ac:dyDescent="0.25">
      <c r="A8909">
        <f>ROW()</f>
        <v>8909</v>
      </c>
      <c r="B8909" t="s">
        <v>1860</v>
      </c>
      <c r="C8909" t="s">
        <v>70</v>
      </c>
    </row>
    <row r="8910" spans="1:3" x14ac:dyDescent="0.25">
      <c r="A8910">
        <f>ROW()</f>
        <v>8910</v>
      </c>
      <c r="B8910" t="s">
        <v>1861</v>
      </c>
      <c r="C8910" t="s">
        <v>124</v>
      </c>
    </row>
    <row r="8911" spans="1:3" x14ac:dyDescent="0.25">
      <c r="A8911">
        <f>ROW()</f>
        <v>8911</v>
      </c>
      <c r="B8911" t="s">
        <v>1862</v>
      </c>
      <c r="C8911" t="s">
        <v>56</v>
      </c>
    </row>
    <row r="8912" spans="1:3" x14ac:dyDescent="0.25">
      <c r="A8912">
        <f>ROW()</f>
        <v>8912</v>
      </c>
      <c r="B8912" t="s">
        <v>1863</v>
      </c>
      <c r="C8912" t="s">
        <v>227</v>
      </c>
    </row>
    <row r="8913" spans="1:3" x14ac:dyDescent="0.25">
      <c r="A8913">
        <f>ROW()</f>
        <v>8913</v>
      </c>
      <c r="B8913" t="s">
        <v>1864</v>
      </c>
      <c r="C8913" t="s">
        <v>436</v>
      </c>
    </row>
    <row r="8914" spans="1:3" x14ac:dyDescent="0.25">
      <c r="A8914">
        <f>ROW()</f>
        <v>8914</v>
      </c>
      <c r="B8914" t="s">
        <v>1865</v>
      </c>
      <c r="C8914" t="s">
        <v>55</v>
      </c>
    </row>
    <row r="8915" spans="1:3" x14ac:dyDescent="0.25">
      <c r="A8915">
        <f>ROW()</f>
        <v>8915</v>
      </c>
      <c r="B8915" t="s">
        <v>1866</v>
      </c>
      <c r="C8915" t="s">
        <v>139</v>
      </c>
    </row>
    <row r="8916" spans="1:3" x14ac:dyDescent="0.25">
      <c r="A8916">
        <f>ROW()</f>
        <v>8916</v>
      </c>
      <c r="B8916" t="s">
        <v>1867</v>
      </c>
      <c r="C8916" t="s">
        <v>63</v>
      </c>
    </row>
    <row r="8917" spans="1:3" x14ac:dyDescent="0.25">
      <c r="A8917">
        <f>ROW()</f>
        <v>8917</v>
      </c>
      <c r="B8917" t="s">
        <v>1868</v>
      </c>
      <c r="C8917" t="s">
        <v>71</v>
      </c>
    </row>
    <row r="8918" spans="1:3" x14ac:dyDescent="0.25">
      <c r="A8918">
        <f>ROW()</f>
        <v>8918</v>
      </c>
      <c r="B8918" t="s">
        <v>1869</v>
      </c>
      <c r="C8918" t="s">
        <v>71</v>
      </c>
    </row>
    <row r="8919" spans="1:3" x14ac:dyDescent="0.25">
      <c r="A8919">
        <f>ROW()</f>
        <v>8919</v>
      </c>
      <c r="B8919" t="s">
        <v>1870</v>
      </c>
      <c r="C8919" t="s">
        <v>71</v>
      </c>
    </row>
    <row r="8920" spans="1:3" x14ac:dyDescent="0.25">
      <c r="A8920">
        <f>ROW()</f>
        <v>8920</v>
      </c>
      <c r="B8920" t="s">
        <v>1871</v>
      </c>
      <c r="C8920" t="s">
        <v>56</v>
      </c>
    </row>
    <row r="8921" spans="1:3" x14ac:dyDescent="0.25">
      <c r="A8921">
        <f>ROW()</f>
        <v>8921</v>
      </c>
      <c r="B8921" t="s">
        <v>1905</v>
      </c>
      <c r="C8921" t="s">
        <v>56</v>
      </c>
    </row>
    <row r="8922" spans="1:3" x14ac:dyDescent="0.25">
      <c r="A8922">
        <f>ROW()</f>
        <v>8922</v>
      </c>
      <c r="B8922" t="s">
        <v>1872</v>
      </c>
      <c r="C8922" t="s">
        <v>72</v>
      </c>
    </row>
    <row r="8923" spans="1:3" x14ac:dyDescent="0.25">
      <c r="A8923">
        <f>ROW()</f>
        <v>8923</v>
      </c>
      <c r="B8923" t="s">
        <v>1906</v>
      </c>
      <c r="C8923" t="s">
        <v>318</v>
      </c>
    </row>
    <row r="8924" spans="1:3" x14ac:dyDescent="0.25">
      <c r="A8924">
        <f>ROW()</f>
        <v>8924</v>
      </c>
      <c r="B8924" t="s">
        <v>1873</v>
      </c>
      <c r="C8924" t="s">
        <v>56</v>
      </c>
    </row>
    <row r="8925" spans="1:3" x14ac:dyDescent="0.25">
      <c r="A8925">
        <f>ROW()</f>
        <v>8925</v>
      </c>
      <c r="B8925" t="s">
        <v>1907</v>
      </c>
      <c r="C8925" t="s">
        <v>55</v>
      </c>
    </row>
    <row r="8926" spans="1:3" x14ac:dyDescent="0.25">
      <c r="A8926">
        <f>ROW()</f>
        <v>8926</v>
      </c>
      <c r="B8926" t="s">
        <v>1874</v>
      </c>
      <c r="C8926" t="s">
        <v>73</v>
      </c>
    </row>
    <row r="8927" spans="1:3" x14ac:dyDescent="0.25">
      <c r="A8927">
        <f>ROW()</f>
        <v>8927</v>
      </c>
      <c r="B8927" t="s">
        <v>1875</v>
      </c>
      <c r="C8927" t="s">
        <v>83</v>
      </c>
    </row>
    <row r="8928" spans="1:3" x14ac:dyDescent="0.25">
      <c r="A8928">
        <f>ROW()</f>
        <v>8928</v>
      </c>
      <c r="B8928" t="s">
        <v>1876</v>
      </c>
      <c r="C8928" t="s">
        <v>93</v>
      </c>
    </row>
    <row r="8929" spans="1:3" x14ac:dyDescent="0.25">
      <c r="A8929">
        <f>ROW()</f>
        <v>8929</v>
      </c>
      <c r="B8929" t="s">
        <v>1909</v>
      </c>
      <c r="C8929" t="s">
        <v>83</v>
      </c>
    </row>
    <row r="8930" spans="1:3" x14ac:dyDescent="0.25">
      <c r="A8930">
        <f>ROW()</f>
        <v>8930</v>
      </c>
      <c r="B8930" t="s">
        <v>1910</v>
      </c>
      <c r="C8930" t="s">
        <v>93</v>
      </c>
    </row>
    <row r="8931" spans="1:3" x14ac:dyDescent="0.25">
      <c r="A8931">
        <f>ROW()</f>
        <v>8931</v>
      </c>
      <c r="B8931" t="s">
        <v>1877</v>
      </c>
      <c r="C8931" t="s">
        <v>124</v>
      </c>
    </row>
    <row r="8932" spans="1:3" x14ac:dyDescent="0.25">
      <c r="A8932">
        <f>ROW()</f>
        <v>8932</v>
      </c>
      <c r="B8932" t="s">
        <v>1911</v>
      </c>
      <c r="C8932" t="s">
        <v>124</v>
      </c>
    </row>
    <row r="8933" spans="1:3" x14ac:dyDescent="0.25">
      <c r="A8933">
        <f>ROW()</f>
        <v>8933</v>
      </c>
      <c r="B8933" t="s">
        <v>1878</v>
      </c>
      <c r="C8933" t="s">
        <v>56</v>
      </c>
    </row>
    <row r="8934" spans="1:3" x14ac:dyDescent="0.25">
      <c r="A8934">
        <f>ROW()</f>
        <v>8934</v>
      </c>
      <c r="B8934" t="s">
        <v>1923</v>
      </c>
      <c r="C8934" t="s">
        <v>67</v>
      </c>
    </row>
    <row r="8935" spans="1:3" x14ac:dyDescent="0.25">
      <c r="A8935">
        <f>ROW()</f>
        <v>8935</v>
      </c>
      <c r="B8935" t="s">
        <v>1879</v>
      </c>
      <c r="C8935" t="s">
        <v>95</v>
      </c>
    </row>
    <row r="8936" spans="1:3" x14ac:dyDescent="0.25">
      <c r="A8936">
        <f>ROW()</f>
        <v>8936</v>
      </c>
      <c r="B8936" t="s">
        <v>1912</v>
      </c>
      <c r="C8936" t="s">
        <v>189</v>
      </c>
    </row>
    <row r="8937" spans="1:3" x14ac:dyDescent="0.25">
      <c r="A8937">
        <f>ROW()</f>
        <v>8937</v>
      </c>
      <c r="B8937" t="s">
        <v>1880</v>
      </c>
      <c r="C8937" t="s">
        <v>108</v>
      </c>
    </row>
    <row r="8938" spans="1:3" x14ac:dyDescent="0.25">
      <c r="A8938">
        <f>ROW()</f>
        <v>8938</v>
      </c>
      <c r="B8938" t="s">
        <v>1881</v>
      </c>
      <c r="C8938" t="s">
        <v>56</v>
      </c>
    </row>
    <row r="8939" spans="1:3" x14ac:dyDescent="0.25">
      <c r="A8939">
        <f>ROW()</f>
        <v>8939</v>
      </c>
      <c r="B8939" t="s">
        <v>1882</v>
      </c>
      <c r="C8939" t="s">
        <v>363</v>
      </c>
    </row>
    <row r="8940" spans="1:3" x14ac:dyDescent="0.25">
      <c r="A8940">
        <f>ROW()</f>
        <v>8940</v>
      </c>
      <c r="B8940" t="s">
        <v>1913</v>
      </c>
      <c r="C8940" t="s">
        <v>363</v>
      </c>
    </row>
    <row r="8941" spans="1:3" x14ac:dyDescent="0.25">
      <c r="A8941">
        <f>ROW()</f>
        <v>8941</v>
      </c>
      <c r="B8941" t="s">
        <v>1893</v>
      </c>
      <c r="C8941" t="s">
        <v>133</v>
      </c>
    </row>
    <row r="8942" spans="1:3" x14ac:dyDescent="0.25">
      <c r="A8942">
        <f>ROW()</f>
        <v>8942</v>
      </c>
      <c r="B8942" t="s">
        <v>1914</v>
      </c>
      <c r="C8942" t="s">
        <v>92</v>
      </c>
    </row>
    <row r="8943" spans="1:3" x14ac:dyDescent="0.25">
      <c r="A8943">
        <f>ROW()</f>
        <v>8943</v>
      </c>
      <c r="B8943" t="s">
        <v>1883</v>
      </c>
      <c r="C8943" t="s">
        <v>184</v>
      </c>
    </row>
    <row r="8944" spans="1:3" x14ac:dyDescent="0.25">
      <c r="A8944">
        <f>ROW()</f>
        <v>8944</v>
      </c>
      <c r="B8944" t="s">
        <v>1915</v>
      </c>
      <c r="C8944" t="s">
        <v>94</v>
      </c>
    </row>
    <row r="8945" spans="1:3" x14ac:dyDescent="0.25">
      <c r="A8945">
        <f>ROW()</f>
        <v>8945</v>
      </c>
      <c r="B8945" t="s">
        <v>1884</v>
      </c>
      <c r="C8945" t="s">
        <v>73</v>
      </c>
    </row>
    <row r="8946" spans="1:3" x14ac:dyDescent="0.25">
      <c r="A8946">
        <f>ROW()</f>
        <v>8946</v>
      </c>
      <c r="B8946" t="s">
        <v>1885</v>
      </c>
      <c r="C8946" t="s">
        <v>76</v>
      </c>
    </row>
    <row r="8947" spans="1:3" x14ac:dyDescent="0.25">
      <c r="A8947">
        <f>ROW()</f>
        <v>8947</v>
      </c>
      <c r="B8947" t="s">
        <v>1888</v>
      </c>
      <c r="C8947" t="s">
        <v>56</v>
      </c>
    </row>
    <row r="8948" spans="1:3" x14ac:dyDescent="0.25">
      <c r="A8948">
        <f>ROW()</f>
        <v>8948</v>
      </c>
      <c r="B8948" t="s">
        <v>1889</v>
      </c>
      <c r="C8948" t="s">
        <v>67</v>
      </c>
    </row>
    <row r="8949" spans="1:3" x14ac:dyDescent="0.25">
      <c r="A8949">
        <f>ROW()</f>
        <v>8949</v>
      </c>
      <c r="B8949" t="s">
        <v>1890</v>
      </c>
      <c r="C8949" t="s">
        <v>228</v>
      </c>
    </row>
    <row r="8950" spans="1:3" x14ac:dyDescent="0.25">
      <c r="A8950">
        <f>ROW()</f>
        <v>8950</v>
      </c>
      <c r="B8950" t="s">
        <v>1891</v>
      </c>
      <c r="C8950" t="s">
        <v>67</v>
      </c>
    </row>
    <row r="8951" spans="1:3" x14ac:dyDescent="0.25">
      <c r="A8951">
        <f>ROW()</f>
        <v>8951</v>
      </c>
      <c r="B8951" t="s">
        <v>1892</v>
      </c>
      <c r="C8951" t="s">
        <v>67</v>
      </c>
    </row>
    <row r="8952" spans="1:3" x14ac:dyDescent="0.25">
      <c r="A8952">
        <f>ROW()</f>
        <v>8952</v>
      </c>
      <c r="B8952" t="s">
        <v>1924</v>
      </c>
      <c r="C8952" t="s">
        <v>105</v>
      </c>
    </row>
    <row r="8953" spans="1:3" x14ac:dyDescent="0.25">
      <c r="A8953">
        <f>ROW()</f>
        <v>8953</v>
      </c>
      <c r="B8953" t="s">
        <v>1895</v>
      </c>
      <c r="C8953" t="s">
        <v>71</v>
      </c>
    </row>
    <row r="8954" spans="1:3" x14ac:dyDescent="0.25">
      <c r="A8954">
        <f>ROW()</f>
        <v>8954</v>
      </c>
      <c r="B8954" t="s">
        <v>1806</v>
      </c>
      <c r="C8954" t="s">
        <v>66</v>
      </c>
    </row>
    <row r="8955" spans="1:3" x14ac:dyDescent="0.25">
      <c r="A8955">
        <f>ROW()</f>
        <v>8955</v>
      </c>
      <c r="B8955" t="s">
        <v>2</v>
      </c>
      <c r="C8955" t="s">
        <v>2</v>
      </c>
    </row>
    <row r="8956" spans="1:3" x14ac:dyDescent="0.25">
      <c r="A8956">
        <f>ROW()</f>
        <v>8956</v>
      </c>
      <c r="B8956" t="s">
        <v>2</v>
      </c>
      <c r="C8956" t="s">
        <v>2</v>
      </c>
    </row>
    <row r="8957" spans="1:3" x14ac:dyDescent="0.25">
      <c r="A8957">
        <f>ROW()</f>
        <v>8957</v>
      </c>
      <c r="B8957" t="s">
        <v>3703</v>
      </c>
      <c r="C8957" t="s">
        <v>2</v>
      </c>
    </row>
    <row r="8958" spans="1:3" x14ac:dyDescent="0.25">
      <c r="A8958">
        <f>ROW()</f>
        <v>8958</v>
      </c>
      <c r="B8958" t="s">
        <v>52</v>
      </c>
      <c r="C8958" t="s">
        <v>2</v>
      </c>
    </row>
    <row r="8959" spans="1:3" x14ac:dyDescent="0.25">
      <c r="A8959">
        <f>ROW()</f>
        <v>8959</v>
      </c>
      <c r="B8959" t="s">
        <v>1843</v>
      </c>
      <c r="C8959" t="s">
        <v>704</v>
      </c>
    </row>
    <row r="8960" spans="1:3" x14ac:dyDescent="0.25">
      <c r="A8960">
        <f>ROW()</f>
        <v>8960</v>
      </c>
      <c r="B8960" t="s">
        <v>1844</v>
      </c>
      <c r="C8960" t="s">
        <v>55</v>
      </c>
    </row>
    <row r="8961" spans="1:3" x14ac:dyDescent="0.25">
      <c r="A8961">
        <f>ROW()</f>
        <v>8961</v>
      </c>
      <c r="B8961" t="s">
        <v>1845</v>
      </c>
      <c r="C8961" t="s">
        <v>63</v>
      </c>
    </row>
    <row r="8962" spans="1:3" x14ac:dyDescent="0.25">
      <c r="A8962">
        <f>ROW()</f>
        <v>8962</v>
      </c>
      <c r="B8962" t="s">
        <v>1846</v>
      </c>
      <c r="C8962" t="s">
        <v>360</v>
      </c>
    </row>
    <row r="8963" spans="1:3" x14ac:dyDescent="0.25">
      <c r="A8963">
        <f>ROW()</f>
        <v>8963</v>
      </c>
      <c r="B8963" t="s">
        <v>1847</v>
      </c>
      <c r="C8963" t="s">
        <v>705</v>
      </c>
    </row>
    <row r="8964" spans="1:3" x14ac:dyDescent="0.25">
      <c r="A8964">
        <f>ROW()</f>
        <v>8964</v>
      </c>
      <c r="B8964" t="s">
        <v>1850</v>
      </c>
      <c r="C8964" t="s">
        <v>61</v>
      </c>
    </row>
    <row r="8965" spans="1:3" x14ac:dyDescent="0.25">
      <c r="A8965">
        <f>ROW()</f>
        <v>8965</v>
      </c>
      <c r="B8965" t="s">
        <v>1851</v>
      </c>
      <c r="C8965" t="s">
        <v>56</v>
      </c>
    </row>
    <row r="8966" spans="1:3" x14ac:dyDescent="0.25">
      <c r="A8966">
        <f>ROW()</f>
        <v>8966</v>
      </c>
      <c r="B8966" t="s">
        <v>1852</v>
      </c>
      <c r="C8966" t="s">
        <v>56</v>
      </c>
    </row>
    <row r="8967" spans="1:3" x14ac:dyDescent="0.25">
      <c r="A8967">
        <f>ROW()</f>
        <v>8967</v>
      </c>
      <c r="B8967" t="s">
        <v>1853</v>
      </c>
      <c r="C8967" t="s">
        <v>56</v>
      </c>
    </row>
    <row r="8968" spans="1:3" x14ac:dyDescent="0.25">
      <c r="A8968">
        <f>ROW()</f>
        <v>8968</v>
      </c>
      <c r="B8968" t="s">
        <v>1854</v>
      </c>
      <c r="C8968" t="s">
        <v>1944</v>
      </c>
    </row>
    <row r="8969" spans="1:3" x14ac:dyDescent="0.25">
      <c r="A8969">
        <f>ROW()</f>
        <v>8969</v>
      </c>
      <c r="B8969" t="s">
        <v>1856</v>
      </c>
      <c r="C8969" t="s">
        <v>64</v>
      </c>
    </row>
    <row r="8970" spans="1:3" x14ac:dyDescent="0.25">
      <c r="A8970">
        <f>ROW()</f>
        <v>8970</v>
      </c>
      <c r="B8970" t="s">
        <v>1857</v>
      </c>
      <c r="C8970" t="s">
        <v>65</v>
      </c>
    </row>
    <row r="8971" spans="1:3" x14ac:dyDescent="0.25">
      <c r="A8971">
        <f>ROW()</f>
        <v>8971</v>
      </c>
      <c r="B8971" t="s">
        <v>1858</v>
      </c>
      <c r="C8971" t="s">
        <v>56</v>
      </c>
    </row>
    <row r="8972" spans="1:3" x14ac:dyDescent="0.25">
      <c r="A8972">
        <f>ROW()</f>
        <v>8972</v>
      </c>
      <c r="B8972" t="s">
        <v>1896</v>
      </c>
      <c r="C8972" t="s">
        <v>65</v>
      </c>
    </row>
    <row r="8973" spans="1:3" x14ac:dyDescent="0.25">
      <c r="A8973">
        <f>ROW()</f>
        <v>8973</v>
      </c>
      <c r="B8973" t="s">
        <v>1859</v>
      </c>
      <c r="C8973" t="s">
        <v>63</v>
      </c>
    </row>
    <row r="8974" spans="1:3" x14ac:dyDescent="0.25">
      <c r="A8974">
        <f>ROW()</f>
        <v>8974</v>
      </c>
      <c r="B8974" t="s">
        <v>1860</v>
      </c>
      <c r="C8974" t="s">
        <v>70</v>
      </c>
    </row>
    <row r="8975" spans="1:3" x14ac:dyDescent="0.25">
      <c r="A8975">
        <f>ROW()</f>
        <v>8975</v>
      </c>
      <c r="B8975" t="s">
        <v>1861</v>
      </c>
      <c r="C8975" t="s">
        <v>226</v>
      </c>
    </row>
    <row r="8976" spans="1:3" x14ac:dyDescent="0.25">
      <c r="A8976">
        <f>ROW()</f>
        <v>8976</v>
      </c>
      <c r="B8976" t="s">
        <v>1862</v>
      </c>
      <c r="C8976" t="s">
        <v>56</v>
      </c>
    </row>
    <row r="8977" spans="1:3" x14ac:dyDescent="0.25">
      <c r="A8977">
        <f>ROW()</f>
        <v>8977</v>
      </c>
      <c r="B8977" t="s">
        <v>1863</v>
      </c>
      <c r="C8977" t="s">
        <v>80</v>
      </c>
    </row>
    <row r="8978" spans="1:3" x14ac:dyDescent="0.25">
      <c r="A8978">
        <f>ROW()</f>
        <v>8978</v>
      </c>
      <c r="B8978" t="s">
        <v>1864</v>
      </c>
      <c r="C8978" t="s">
        <v>706</v>
      </c>
    </row>
    <row r="8979" spans="1:3" x14ac:dyDescent="0.25">
      <c r="A8979">
        <f>ROW()</f>
        <v>8979</v>
      </c>
      <c r="B8979" t="s">
        <v>1865</v>
      </c>
      <c r="C8979" t="s">
        <v>55</v>
      </c>
    </row>
    <row r="8980" spans="1:3" x14ac:dyDescent="0.25">
      <c r="A8980">
        <f>ROW()</f>
        <v>8980</v>
      </c>
      <c r="B8980" t="s">
        <v>1866</v>
      </c>
      <c r="C8980" t="s">
        <v>139</v>
      </c>
    </row>
    <row r="8981" spans="1:3" x14ac:dyDescent="0.25">
      <c r="A8981">
        <f>ROW()</f>
        <v>8981</v>
      </c>
      <c r="B8981" t="s">
        <v>1867</v>
      </c>
      <c r="C8981" t="s">
        <v>63</v>
      </c>
    </row>
    <row r="8982" spans="1:3" x14ac:dyDescent="0.25">
      <c r="A8982">
        <f>ROW()</f>
        <v>8982</v>
      </c>
      <c r="B8982" t="s">
        <v>1868</v>
      </c>
      <c r="C8982" t="s">
        <v>71</v>
      </c>
    </row>
    <row r="8983" spans="1:3" x14ac:dyDescent="0.25">
      <c r="A8983">
        <f>ROW()</f>
        <v>8983</v>
      </c>
      <c r="B8983" t="s">
        <v>1869</v>
      </c>
      <c r="C8983" t="s">
        <v>71</v>
      </c>
    </row>
    <row r="8984" spans="1:3" x14ac:dyDescent="0.25">
      <c r="A8984">
        <f>ROW()</f>
        <v>8984</v>
      </c>
      <c r="B8984" t="s">
        <v>1870</v>
      </c>
      <c r="C8984" t="s">
        <v>71</v>
      </c>
    </row>
    <row r="8985" spans="1:3" x14ac:dyDescent="0.25">
      <c r="A8985">
        <f>ROW()</f>
        <v>8985</v>
      </c>
      <c r="B8985" t="s">
        <v>1871</v>
      </c>
      <c r="C8985" t="s">
        <v>56</v>
      </c>
    </row>
    <row r="8986" spans="1:3" x14ac:dyDescent="0.25">
      <c r="A8986">
        <f>ROW()</f>
        <v>8986</v>
      </c>
      <c r="B8986" t="s">
        <v>1905</v>
      </c>
      <c r="C8986" t="s">
        <v>56</v>
      </c>
    </row>
    <row r="8987" spans="1:3" x14ac:dyDescent="0.25">
      <c r="A8987">
        <f>ROW()</f>
        <v>8987</v>
      </c>
      <c r="B8987" t="s">
        <v>1872</v>
      </c>
      <c r="C8987" t="s">
        <v>72</v>
      </c>
    </row>
    <row r="8988" spans="1:3" x14ac:dyDescent="0.25">
      <c r="A8988">
        <f>ROW()</f>
        <v>8988</v>
      </c>
      <c r="B8988" t="s">
        <v>1906</v>
      </c>
      <c r="C8988" t="s">
        <v>318</v>
      </c>
    </row>
    <row r="8989" spans="1:3" x14ac:dyDescent="0.25">
      <c r="A8989">
        <f>ROW()</f>
        <v>8989</v>
      </c>
      <c r="B8989" t="s">
        <v>1873</v>
      </c>
      <c r="C8989" t="s">
        <v>56</v>
      </c>
    </row>
    <row r="8990" spans="1:3" x14ac:dyDescent="0.25">
      <c r="A8990">
        <f>ROW()</f>
        <v>8990</v>
      </c>
      <c r="B8990" t="s">
        <v>1907</v>
      </c>
      <c r="C8990" t="s">
        <v>55</v>
      </c>
    </row>
    <row r="8991" spans="1:3" x14ac:dyDescent="0.25">
      <c r="A8991">
        <f>ROW()</f>
        <v>8991</v>
      </c>
      <c r="B8991" t="s">
        <v>1874</v>
      </c>
      <c r="C8991" t="s">
        <v>73</v>
      </c>
    </row>
    <row r="8992" spans="1:3" x14ac:dyDescent="0.25">
      <c r="A8992">
        <f>ROW()</f>
        <v>8992</v>
      </c>
      <c r="B8992" t="s">
        <v>1875</v>
      </c>
      <c r="C8992" t="s">
        <v>81</v>
      </c>
    </row>
    <row r="8993" spans="1:3" x14ac:dyDescent="0.25">
      <c r="A8993">
        <f>ROW()</f>
        <v>8993</v>
      </c>
      <c r="B8993" t="s">
        <v>1876</v>
      </c>
      <c r="C8993" t="s">
        <v>189</v>
      </c>
    </row>
    <row r="8994" spans="1:3" x14ac:dyDescent="0.25">
      <c r="A8994">
        <f>ROW()</f>
        <v>8994</v>
      </c>
      <c r="B8994" t="s">
        <v>1909</v>
      </c>
      <c r="C8994" t="s">
        <v>81</v>
      </c>
    </row>
    <row r="8995" spans="1:3" x14ac:dyDescent="0.25">
      <c r="A8995">
        <f>ROW()</f>
        <v>8995</v>
      </c>
      <c r="B8995" t="s">
        <v>1910</v>
      </c>
      <c r="C8995" t="s">
        <v>189</v>
      </c>
    </row>
    <row r="8996" spans="1:3" x14ac:dyDescent="0.25">
      <c r="A8996">
        <f>ROW()</f>
        <v>8996</v>
      </c>
      <c r="B8996" t="s">
        <v>1877</v>
      </c>
      <c r="C8996" t="s">
        <v>108</v>
      </c>
    </row>
    <row r="8997" spans="1:3" x14ac:dyDescent="0.25">
      <c r="A8997">
        <f>ROW()</f>
        <v>8997</v>
      </c>
      <c r="B8997" t="s">
        <v>1911</v>
      </c>
      <c r="C8997" t="s">
        <v>108</v>
      </c>
    </row>
    <row r="8998" spans="1:3" x14ac:dyDescent="0.25">
      <c r="A8998">
        <f>ROW()</f>
        <v>8998</v>
      </c>
      <c r="B8998" t="s">
        <v>1878</v>
      </c>
      <c r="C8998" t="s">
        <v>56</v>
      </c>
    </row>
    <row r="8999" spans="1:3" x14ac:dyDescent="0.25">
      <c r="A8999">
        <f>ROW()</f>
        <v>8999</v>
      </c>
      <c r="B8999" t="s">
        <v>1923</v>
      </c>
      <c r="C8999" t="s">
        <v>67</v>
      </c>
    </row>
    <row r="9000" spans="1:3" x14ac:dyDescent="0.25">
      <c r="A9000">
        <f>ROW()</f>
        <v>9000</v>
      </c>
      <c r="B9000" t="s">
        <v>1879</v>
      </c>
      <c r="C9000" t="s">
        <v>95</v>
      </c>
    </row>
    <row r="9001" spans="1:3" x14ac:dyDescent="0.25">
      <c r="A9001">
        <f>ROW()</f>
        <v>9001</v>
      </c>
      <c r="B9001" t="s">
        <v>1912</v>
      </c>
      <c r="C9001" t="s">
        <v>189</v>
      </c>
    </row>
    <row r="9002" spans="1:3" x14ac:dyDescent="0.25">
      <c r="A9002">
        <f>ROW()</f>
        <v>9002</v>
      </c>
      <c r="B9002" t="s">
        <v>1880</v>
      </c>
      <c r="C9002" t="s">
        <v>158</v>
      </c>
    </row>
    <row r="9003" spans="1:3" x14ac:dyDescent="0.25">
      <c r="A9003">
        <f>ROW()</f>
        <v>9003</v>
      </c>
      <c r="B9003" t="s">
        <v>1881</v>
      </c>
      <c r="C9003" t="s">
        <v>56</v>
      </c>
    </row>
    <row r="9004" spans="1:3" x14ac:dyDescent="0.25">
      <c r="A9004">
        <f>ROW()</f>
        <v>9004</v>
      </c>
      <c r="B9004" t="s">
        <v>1882</v>
      </c>
      <c r="C9004" t="s">
        <v>363</v>
      </c>
    </row>
    <row r="9005" spans="1:3" x14ac:dyDescent="0.25">
      <c r="A9005">
        <f>ROW()</f>
        <v>9005</v>
      </c>
      <c r="B9005" t="s">
        <v>1913</v>
      </c>
      <c r="C9005" t="s">
        <v>363</v>
      </c>
    </row>
    <row r="9006" spans="1:3" x14ac:dyDescent="0.25">
      <c r="A9006">
        <f>ROW()</f>
        <v>9006</v>
      </c>
      <c r="B9006" t="s">
        <v>1893</v>
      </c>
      <c r="C9006" t="s">
        <v>133</v>
      </c>
    </row>
    <row r="9007" spans="1:3" x14ac:dyDescent="0.25">
      <c r="A9007">
        <f>ROW()</f>
        <v>9007</v>
      </c>
      <c r="B9007" t="s">
        <v>1914</v>
      </c>
      <c r="C9007" t="s">
        <v>92</v>
      </c>
    </row>
    <row r="9008" spans="1:3" x14ac:dyDescent="0.25">
      <c r="A9008">
        <f>ROW()</f>
        <v>9008</v>
      </c>
      <c r="B9008" t="s">
        <v>1883</v>
      </c>
      <c r="C9008" t="s">
        <v>184</v>
      </c>
    </row>
    <row r="9009" spans="1:3" x14ac:dyDescent="0.25">
      <c r="A9009">
        <f>ROW()</f>
        <v>9009</v>
      </c>
      <c r="B9009" t="s">
        <v>1915</v>
      </c>
      <c r="C9009" t="s">
        <v>94</v>
      </c>
    </row>
    <row r="9010" spans="1:3" x14ac:dyDescent="0.25">
      <c r="A9010">
        <f>ROW()</f>
        <v>9010</v>
      </c>
      <c r="B9010" t="s">
        <v>1884</v>
      </c>
      <c r="C9010" t="s">
        <v>73</v>
      </c>
    </row>
    <row r="9011" spans="1:3" x14ac:dyDescent="0.25">
      <c r="A9011">
        <f>ROW()</f>
        <v>9011</v>
      </c>
      <c r="B9011" t="s">
        <v>1885</v>
      </c>
      <c r="C9011" t="s">
        <v>70</v>
      </c>
    </row>
    <row r="9012" spans="1:3" x14ac:dyDescent="0.25">
      <c r="A9012">
        <f>ROW()</f>
        <v>9012</v>
      </c>
      <c r="B9012" t="s">
        <v>1888</v>
      </c>
      <c r="C9012" t="s">
        <v>56</v>
      </c>
    </row>
    <row r="9013" spans="1:3" x14ac:dyDescent="0.25">
      <c r="A9013">
        <f>ROW()</f>
        <v>9013</v>
      </c>
      <c r="B9013" t="s">
        <v>1889</v>
      </c>
      <c r="C9013" t="s">
        <v>84</v>
      </c>
    </row>
    <row r="9014" spans="1:3" x14ac:dyDescent="0.25">
      <c r="A9014">
        <f>ROW()</f>
        <v>9014</v>
      </c>
      <c r="B9014" t="s">
        <v>1890</v>
      </c>
      <c r="C9014" t="s">
        <v>108</v>
      </c>
    </row>
    <row r="9015" spans="1:3" x14ac:dyDescent="0.25">
      <c r="A9015">
        <f>ROW()</f>
        <v>9015</v>
      </c>
      <c r="B9015" t="s">
        <v>1891</v>
      </c>
      <c r="C9015" t="s">
        <v>67</v>
      </c>
    </row>
    <row r="9016" spans="1:3" x14ac:dyDescent="0.25">
      <c r="A9016">
        <f>ROW()</f>
        <v>9016</v>
      </c>
      <c r="B9016" t="s">
        <v>1892</v>
      </c>
      <c r="C9016" t="s">
        <v>67</v>
      </c>
    </row>
    <row r="9017" spans="1:3" x14ac:dyDescent="0.25">
      <c r="A9017">
        <f>ROW()</f>
        <v>9017</v>
      </c>
      <c r="B9017" t="s">
        <v>1924</v>
      </c>
      <c r="C9017" t="s">
        <v>105</v>
      </c>
    </row>
    <row r="9018" spans="1:3" x14ac:dyDescent="0.25">
      <c r="A9018">
        <f>ROW()</f>
        <v>9018</v>
      </c>
      <c r="B9018" t="s">
        <v>1895</v>
      </c>
      <c r="C9018" t="s">
        <v>71</v>
      </c>
    </row>
    <row r="9019" spans="1:3" x14ac:dyDescent="0.25">
      <c r="A9019">
        <f>ROW()</f>
        <v>9019</v>
      </c>
      <c r="B9019" t="s">
        <v>1900</v>
      </c>
      <c r="C9019" t="s">
        <v>111</v>
      </c>
    </row>
    <row r="9020" spans="1:3" x14ac:dyDescent="0.25">
      <c r="A9020">
        <f>ROW()</f>
        <v>9020</v>
      </c>
      <c r="B9020" t="s">
        <v>1806</v>
      </c>
      <c r="C9020" t="s">
        <v>66</v>
      </c>
    </row>
    <row r="9021" spans="1:3" x14ac:dyDescent="0.25">
      <c r="A9021">
        <f>ROW()</f>
        <v>9021</v>
      </c>
      <c r="B9021" t="s">
        <v>2</v>
      </c>
      <c r="C9021" t="s">
        <v>2</v>
      </c>
    </row>
    <row r="9022" spans="1:3" x14ac:dyDescent="0.25">
      <c r="A9022">
        <f>ROW()</f>
        <v>9022</v>
      </c>
      <c r="B9022" t="s">
        <v>2</v>
      </c>
      <c r="C9022" t="s">
        <v>2</v>
      </c>
    </row>
    <row r="9023" spans="1:3" x14ac:dyDescent="0.25">
      <c r="A9023">
        <f>ROW()</f>
        <v>9023</v>
      </c>
      <c r="B9023" t="s">
        <v>707</v>
      </c>
      <c r="C9023" t="s">
        <v>2</v>
      </c>
    </row>
    <row r="9024" spans="1:3" x14ac:dyDescent="0.25">
      <c r="A9024">
        <f>ROW()</f>
        <v>9024</v>
      </c>
      <c r="B9024" t="s">
        <v>2</v>
      </c>
      <c r="C9024" t="s">
        <v>2</v>
      </c>
    </row>
    <row r="9025" spans="1:3" x14ac:dyDescent="0.25">
      <c r="A9025">
        <f>ROW()</f>
        <v>9025</v>
      </c>
      <c r="B9025" t="s">
        <v>3704</v>
      </c>
      <c r="C9025" t="s">
        <v>2</v>
      </c>
    </row>
    <row r="9026" spans="1:3" x14ac:dyDescent="0.25">
      <c r="A9026">
        <f>ROW()</f>
        <v>9026</v>
      </c>
      <c r="B9026" t="s">
        <v>52</v>
      </c>
      <c r="C9026" t="s">
        <v>2</v>
      </c>
    </row>
    <row r="9027" spans="1:3" x14ac:dyDescent="0.25">
      <c r="A9027">
        <f>ROW()</f>
        <v>9027</v>
      </c>
      <c r="B9027" t="s">
        <v>1843</v>
      </c>
      <c r="C9027" t="s">
        <v>708</v>
      </c>
    </row>
    <row r="9028" spans="1:3" x14ac:dyDescent="0.25">
      <c r="A9028">
        <f>ROW()</f>
        <v>9028</v>
      </c>
      <c r="B9028" t="s">
        <v>1844</v>
      </c>
      <c r="C9028" t="s">
        <v>55</v>
      </c>
    </row>
    <row r="9029" spans="1:3" x14ac:dyDescent="0.25">
      <c r="A9029">
        <f>ROW()</f>
        <v>9029</v>
      </c>
      <c r="B9029" t="s">
        <v>1845</v>
      </c>
      <c r="C9029" t="s">
        <v>55</v>
      </c>
    </row>
    <row r="9030" spans="1:3" x14ac:dyDescent="0.25">
      <c r="A9030">
        <f>ROW()</f>
        <v>9030</v>
      </c>
      <c r="B9030" t="s">
        <v>1846</v>
      </c>
      <c r="C9030" t="s">
        <v>99</v>
      </c>
    </row>
    <row r="9031" spans="1:3" x14ac:dyDescent="0.25">
      <c r="A9031">
        <f>ROW()</f>
        <v>9031</v>
      </c>
      <c r="B9031" t="s">
        <v>1847</v>
      </c>
      <c r="C9031" t="s">
        <v>709</v>
      </c>
    </row>
    <row r="9032" spans="1:3" x14ac:dyDescent="0.25">
      <c r="A9032">
        <f>ROW()</f>
        <v>9032</v>
      </c>
      <c r="B9032" t="s">
        <v>1850</v>
      </c>
      <c r="C9032" t="s">
        <v>102</v>
      </c>
    </row>
    <row r="9033" spans="1:3" x14ac:dyDescent="0.25">
      <c r="A9033">
        <f>ROW()</f>
        <v>9033</v>
      </c>
      <c r="B9033" t="s">
        <v>1851</v>
      </c>
      <c r="C9033" t="s">
        <v>56</v>
      </c>
    </row>
    <row r="9034" spans="1:3" x14ac:dyDescent="0.25">
      <c r="A9034">
        <f>ROW()</f>
        <v>9034</v>
      </c>
      <c r="B9034" t="s">
        <v>1852</v>
      </c>
      <c r="C9034" t="s">
        <v>56</v>
      </c>
    </row>
    <row r="9035" spans="1:3" x14ac:dyDescent="0.25">
      <c r="A9035">
        <f>ROW()</f>
        <v>9035</v>
      </c>
      <c r="B9035" t="s">
        <v>1853</v>
      </c>
      <c r="C9035" t="s">
        <v>56</v>
      </c>
    </row>
    <row r="9036" spans="1:3" x14ac:dyDescent="0.25">
      <c r="A9036">
        <f>ROW()</f>
        <v>9036</v>
      </c>
      <c r="B9036" t="s">
        <v>1854</v>
      </c>
      <c r="C9036" t="s">
        <v>710</v>
      </c>
    </row>
    <row r="9037" spans="1:3" x14ac:dyDescent="0.25">
      <c r="A9037">
        <f>ROW()</f>
        <v>9037</v>
      </c>
      <c r="B9037" t="s">
        <v>1857</v>
      </c>
      <c r="C9037" t="s">
        <v>65</v>
      </c>
    </row>
    <row r="9038" spans="1:3" x14ac:dyDescent="0.25">
      <c r="A9038">
        <f>ROW()</f>
        <v>9038</v>
      </c>
      <c r="B9038" t="s">
        <v>1858</v>
      </c>
      <c r="C9038" t="s">
        <v>56</v>
      </c>
    </row>
    <row r="9039" spans="1:3" x14ac:dyDescent="0.25">
      <c r="A9039">
        <f>ROW()</f>
        <v>9039</v>
      </c>
      <c r="B9039" t="s">
        <v>1896</v>
      </c>
      <c r="C9039" t="s">
        <v>65</v>
      </c>
    </row>
    <row r="9040" spans="1:3" x14ac:dyDescent="0.25">
      <c r="A9040">
        <f>ROW()</f>
        <v>9040</v>
      </c>
      <c r="B9040" t="s">
        <v>1859</v>
      </c>
      <c r="C9040" t="s">
        <v>63</v>
      </c>
    </row>
    <row r="9041" spans="1:3" x14ac:dyDescent="0.25">
      <c r="A9041">
        <f>ROW()</f>
        <v>9041</v>
      </c>
      <c r="B9041" t="s">
        <v>1860</v>
      </c>
      <c r="C9041" t="s">
        <v>73</v>
      </c>
    </row>
    <row r="9042" spans="1:3" x14ac:dyDescent="0.25">
      <c r="A9042">
        <f>ROW()</f>
        <v>9042</v>
      </c>
      <c r="B9042" t="s">
        <v>1861</v>
      </c>
      <c r="C9042" t="s">
        <v>70</v>
      </c>
    </row>
    <row r="9043" spans="1:3" x14ac:dyDescent="0.25">
      <c r="A9043">
        <f>ROW()</f>
        <v>9043</v>
      </c>
      <c r="B9043" t="s">
        <v>1862</v>
      </c>
      <c r="C9043" t="s">
        <v>56</v>
      </c>
    </row>
    <row r="9044" spans="1:3" x14ac:dyDescent="0.25">
      <c r="A9044">
        <f>ROW()</f>
        <v>9044</v>
      </c>
      <c r="B9044" t="s">
        <v>1863</v>
      </c>
      <c r="C9044" t="s">
        <v>139</v>
      </c>
    </row>
    <row r="9045" spans="1:3" x14ac:dyDescent="0.25">
      <c r="A9045">
        <f>ROW()</f>
        <v>9045</v>
      </c>
      <c r="B9045" t="s">
        <v>1864</v>
      </c>
      <c r="C9045" t="s">
        <v>239</v>
      </c>
    </row>
    <row r="9046" spans="1:3" x14ac:dyDescent="0.25">
      <c r="A9046">
        <f>ROW()</f>
        <v>9046</v>
      </c>
      <c r="B9046" t="s">
        <v>1865</v>
      </c>
      <c r="C9046" t="s">
        <v>105</v>
      </c>
    </row>
    <row r="9047" spans="1:3" x14ac:dyDescent="0.25">
      <c r="A9047">
        <f>ROW()</f>
        <v>9047</v>
      </c>
      <c r="B9047" t="s">
        <v>1866</v>
      </c>
      <c r="C9047" t="s">
        <v>70</v>
      </c>
    </row>
    <row r="9048" spans="1:3" x14ac:dyDescent="0.25">
      <c r="A9048">
        <f>ROW()</f>
        <v>9048</v>
      </c>
      <c r="B9048" t="s">
        <v>1867</v>
      </c>
      <c r="C9048" t="s">
        <v>63</v>
      </c>
    </row>
    <row r="9049" spans="1:3" x14ac:dyDescent="0.25">
      <c r="A9049">
        <f>ROW()</f>
        <v>9049</v>
      </c>
      <c r="B9049" t="s">
        <v>1868</v>
      </c>
      <c r="C9049" t="s">
        <v>71</v>
      </c>
    </row>
    <row r="9050" spans="1:3" x14ac:dyDescent="0.25">
      <c r="A9050">
        <f>ROW()</f>
        <v>9050</v>
      </c>
      <c r="B9050" t="s">
        <v>1869</v>
      </c>
      <c r="C9050" t="s">
        <v>71</v>
      </c>
    </row>
    <row r="9051" spans="1:3" x14ac:dyDescent="0.25">
      <c r="A9051">
        <f>ROW()</f>
        <v>9051</v>
      </c>
      <c r="B9051" t="s">
        <v>1870</v>
      </c>
      <c r="C9051" t="s">
        <v>71</v>
      </c>
    </row>
    <row r="9052" spans="1:3" x14ac:dyDescent="0.25">
      <c r="A9052">
        <f>ROW()</f>
        <v>9052</v>
      </c>
      <c r="B9052" t="s">
        <v>1871</v>
      </c>
      <c r="C9052" t="s">
        <v>56</v>
      </c>
    </row>
    <row r="9053" spans="1:3" x14ac:dyDescent="0.25">
      <c r="A9053">
        <f>ROW()</f>
        <v>9053</v>
      </c>
      <c r="B9053" t="s">
        <v>1872</v>
      </c>
      <c r="C9053" t="s">
        <v>72</v>
      </c>
    </row>
    <row r="9054" spans="1:3" x14ac:dyDescent="0.25">
      <c r="A9054">
        <f>ROW()</f>
        <v>9054</v>
      </c>
      <c r="B9054" t="s">
        <v>1873</v>
      </c>
      <c r="C9054" t="s">
        <v>56</v>
      </c>
    </row>
    <row r="9055" spans="1:3" x14ac:dyDescent="0.25">
      <c r="A9055">
        <f>ROW()</f>
        <v>9055</v>
      </c>
      <c r="B9055" t="s">
        <v>1874</v>
      </c>
      <c r="C9055" t="s">
        <v>73</v>
      </c>
    </row>
    <row r="9056" spans="1:3" x14ac:dyDescent="0.25">
      <c r="A9056">
        <f>ROW()</f>
        <v>9056</v>
      </c>
      <c r="B9056" t="s">
        <v>1875</v>
      </c>
      <c r="C9056" t="s">
        <v>268</v>
      </c>
    </row>
    <row r="9057" spans="1:3" x14ac:dyDescent="0.25">
      <c r="A9057">
        <f>ROW()</f>
        <v>9057</v>
      </c>
      <c r="B9057" t="s">
        <v>1876</v>
      </c>
      <c r="C9057" t="s">
        <v>106</v>
      </c>
    </row>
    <row r="9058" spans="1:3" x14ac:dyDescent="0.25">
      <c r="A9058">
        <f>ROW()</f>
        <v>9058</v>
      </c>
      <c r="B9058" t="s">
        <v>1877</v>
      </c>
      <c r="C9058" t="s">
        <v>124</v>
      </c>
    </row>
    <row r="9059" spans="1:3" x14ac:dyDescent="0.25">
      <c r="A9059">
        <f>ROW()</f>
        <v>9059</v>
      </c>
      <c r="B9059" t="s">
        <v>1878</v>
      </c>
      <c r="C9059" t="s">
        <v>56</v>
      </c>
    </row>
    <row r="9060" spans="1:3" x14ac:dyDescent="0.25">
      <c r="A9060">
        <f>ROW()</f>
        <v>9060</v>
      </c>
      <c r="B9060" t="s">
        <v>1879</v>
      </c>
      <c r="C9060" t="s">
        <v>210</v>
      </c>
    </row>
    <row r="9061" spans="1:3" x14ac:dyDescent="0.25">
      <c r="A9061">
        <f>ROW()</f>
        <v>9061</v>
      </c>
      <c r="B9061" t="s">
        <v>1880</v>
      </c>
      <c r="C9061" t="s">
        <v>73</v>
      </c>
    </row>
    <row r="9062" spans="1:3" x14ac:dyDescent="0.25">
      <c r="A9062">
        <f>ROW()</f>
        <v>9062</v>
      </c>
      <c r="B9062" t="s">
        <v>1882</v>
      </c>
      <c r="C9062" t="s">
        <v>109</v>
      </c>
    </row>
    <row r="9063" spans="1:3" x14ac:dyDescent="0.25">
      <c r="A9063">
        <f>ROW()</f>
        <v>9063</v>
      </c>
      <c r="B9063" t="s">
        <v>1893</v>
      </c>
      <c r="C9063" t="s">
        <v>110</v>
      </c>
    </row>
    <row r="9064" spans="1:3" x14ac:dyDescent="0.25">
      <c r="A9064">
        <f>ROW()</f>
        <v>9064</v>
      </c>
      <c r="B9064" t="s">
        <v>1884</v>
      </c>
      <c r="C9064" t="s">
        <v>82</v>
      </c>
    </row>
    <row r="9065" spans="1:3" x14ac:dyDescent="0.25">
      <c r="A9065">
        <f>ROW()</f>
        <v>9065</v>
      </c>
      <c r="B9065" t="s">
        <v>1885</v>
      </c>
      <c r="C9065" t="s">
        <v>73</v>
      </c>
    </row>
    <row r="9066" spans="1:3" x14ac:dyDescent="0.25">
      <c r="A9066">
        <f>ROW()</f>
        <v>9066</v>
      </c>
      <c r="B9066" t="s">
        <v>1888</v>
      </c>
      <c r="C9066" t="s">
        <v>63</v>
      </c>
    </row>
    <row r="9067" spans="1:3" x14ac:dyDescent="0.25">
      <c r="A9067">
        <f>ROW()</f>
        <v>9067</v>
      </c>
      <c r="B9067" t="s">
        <v>1889</v>
      </c>
      <c r="C9067" t="s">
        <v>56</v>
      </c>
    </row>
    <row r="9068" spans="1:3" x14ac:dyDescent="0.25">
      <c r="A9068">
        <f>ROW()</f>
        <v>9068</v>
      </c>
      <c r="B9068" t="s">
        <v>1890</v>
      </c>
      <c r="C9068" t="s">
        <v>55</v>
      </c>
    </row>
    <row r="9069" spans="1:3" x14ac:dyDescent="0.25">
      <c r="A9069">
        <f>ROW()</f>
        <v>9069</v>
      </c>
      <c r="B9069" t="s">
        <v>1891</v>
      </c>
      <c r="C9069" t="s">
        <v>63</v>
      </c>
    </row>
    <row r="9070" spans="1:3" x14ac:dyDescent="0.25">
      <c r="A9070">
        <f>ROW()</f>
        <v>9070</v>
      </c>
      <c r="B9070" t="s">
        <v>1892</v>
      </c>
      <c r="C9070" t="s">
        <v>63</v>
      </c>
    </row>
    <row r="9071" spans="1:3" x14ac:dyDescent="0.25">
      <c r="A9071">
        <f>ROW()</f>
        <v>9071</v>
      </c>
      <c r="B9071" t="s">
        <v>1897</v>
      </c>
      <c r="C9071" t="s">
        <v>70</v>
      </c>
    </row>
    <row r="9072" spans="1:3" x14ac:dyDescent="0.25">
      <c r="A9072">
        <f>ROW()</f>
        <v>9072</v>
      </c>
      <c r="B9072" t="s">
        <v>1898</v>
      </c>
      <c r="C9072" t="s">
        <v>113</v>
      </c>
    </row>
    <row r="9073" spans="1:3" x14ac:dyDescent="0.25">
      <c r="A9073">
        <f>ROW()</f>
        <v>9073</v>
      </c>
      <c r="B9073" t="s">
        <v>1883</v>
      </c>
      <c r="C9073" t="s">
        <v>184</v>
      </c>
    </row>
    <row r="9074" spans="1:3" x14ac:dyDescent="0.25">
      <c r="A9074">
        <f>ROW()</f>
        <v>9074</v>
      </c>
      <c r="B9074" t="s">
        <v>1895</v>
      </c>
      <c r="C9074" t="s">
        <v>184</v>
      </c>
    </row>
    <row r="9075" spans="1:3" x14ac:dyDescent="0.25">
      <c r="A9075">
        <f>ROW()</f>
        <v>9075</v>
      </c>
      <c r="B9075" t="s">
        <v>1806</v>
      </c>
      <c r="C9075" t="s">
        <v>66</v>
      </c>
    </row>
    <row r="9076" spans="1:3" x14ac:dyDescent="0.25">
      <c r="A9076">
        <f>ROW()</f>
        <v>9076</v>
      </c>
      <c r="B9076" t="s">
        <v>2</v>
      </c>
      <c r="C9076" t="s">
        <v>2</v>
      </c>
    </row>
    <row r="9077" spans="1:3" x14ac:dyDescent="0.25">
      <c r="A9077">
        <f>ROW()</f>
        <v>9077</v>
      </c>
      <c r="B9077" t="s">
        <v>2</v>
      </c>
      <c r="C9077" t="s">
        <v>2</v>
      </c>
    </row>
    <row r="9078" spans="1:3" x14ac:dyDescent="0.25">
      <c r="A9078">
        <f>ROW()</f>
        <v>9078</v>
      </c>
      <c r="B9078" t="s">
        <v>711</v>
      </c>
      <c r="C9078" t="s">
        <v>2</v>
      </c>
    </row>
    <row r="9079" spans="1:3" x14ac:dyDescent="0.25">
      <c r="A9079">
        <f>ROW()</f>
        <v>9079</v>
      </c>
      <c r="B9079" t="s">
        <v>2</v>
      </c>
      <c r="C9079" t="s">
        <v>2</v>
      </c>
    </row>
    <row r="9080" spans="1:3" x14ac:dyDescent="0.25">
      <c r="A9080">
        <f>ROW()</f>
        <v>9080</v>
      </c>
      <c r="B9080" t="s">
        <v>3705</v>
      </c>
      <c r="C9080" t="s">
        <v>2</v>
      </c>
    </row>
    <row r="9081" spans="1:3" x14ac:dyDescent="0.25">
      <c r="A9081">
        <f>ROW()</f>
        <v>9081</v>
      </c>
      <c r="B9081" t="s">
        <v>52</v>
      </c>
      <c r="C9081" t="s">
        <v>2</v>
      </c>
    </row>
    <row r="9082" spans="1:3" x14ac:dyDescent="0.25">
      <c r="A9082">
        <f>ROW()</f>
        <v>9082</v>
      </c>
      <c r="B9082" t="s">
        <v>1843</v>
      </c>
      <c r="C9082" t="s">
        <v>712</v>
      </c>
    </row>
    <row r="9083" spans="1:3" x14ac:dyDescent="0.25">
      <c r="A9083">
        <f>ROW()</f>
        <v>9083</v>
      </c>
      <c r="B9083" t="s">
        <v>1844</v>
      </c>
      <c r="C9083" t="s">
        <v>55</v>
      </c>
    </row>
    <row r="9084" spans="1:3" x14ac:dyDescent="0.25">
      <c r="A9084">
        <f>ROW()</f>
        <v>9084</v>
      </c>
      <c r="B9084" t="s">
        <v>1845</v>
      </c>
      <c r="C9084" t="s">
        <v>121</v>
      </c>
    </row>
    <row r="9085" spans="1:3" x14ac:dyDescent="0.25">
      <c r="A9085">
        <f>ROW()</f>
        <v>9085</v>
      </c>
      <c r="B9085" t="s">
        <v>1846</v>
      </c>
      <c r="C9085" t="s">
        <v>451</v>
      </c>
    </row>
    <row r="9086" spans="1:3" x14ac:dyDescent="0.25">
      <c r="A9086">
        <f>ROW()</f>
        <v>9086</v>
      </c>
      <c r="B9086" t="s">
        <v>1847</v>
      </c>
      <c r="C9086" t="s">
        <v>713</v>
      </c>
    </row>
    <row r="9087" spans="1:3" x14ac:dyDescent="0.25">
      <c r="A9087">
        <f>ROW()</f>
        <v>9087</v>
      </c>
      <c r="B9087" t="s">
        <v>1850</v>
      </c>
      <c r="C9087" t="s">
        <v>102</v>
      </c>
    </row>
    <row r="9088" spans="1:3" x14ac:dyDescent="0.25">
      <c r="A9088">
        <f>ROW()</f>
        <v>9088</v>
      </c>
      <c r="B9088" t="s">
        <v>1851</v>
      </c>
      <c r="C9088" t="s">
        <v>56</v>
      </c>
    </row>
    <row r="9089" spans="1:3" x14ac:dyDescent="0.25">
      <c r="A9089">
        <f>ROW()</f>
        <v>9089</v>
      </c>
      <c r="B9089" t="s">
        <v>1852</v>
      </c>
      <c r="C9089" t="s">
        <v>56</v>
      </c>
    </row>
    <row r="9090" spans="1:3" x14ac:dyDescent="0.25">
      <c r="A9090">
        <f>ROW()</f>
        <v>9090</v>
      </c>
      <c r="B9090" t="s">
        <v>1853</v>
      </c>
      <c r="C9090" t="s">
        <v>56</v>
      </c>
    </row>
    <row r="9091" spans="1:3" x14ac:dyDescent="0.25">
      <c r="A9091">
        <f>ROW()</f>
        <v>9091</v>
      </c>
      <c r="B9091" t="s">
        <v>1854</v>
      </c>
      <c r="C9091" t="s">
        <v>443</v>
      </c>
    </row>
    <row r="9092" spans="1:3" x14ac:dyDescent="0.25">
      <c r="A9092">
        <f>ROW()</f>
        <v>9092</v>
      </c>
      <c r="B9092" t="s">
        <v>1856</v>
      </c>
      <c r="C9092" t="s">
        <v>64</v>
      </c>
    </row>
    <row r="9093" spans="1:3" x14ac:dyDescent="0.25">
      <c r="A9093">
        <f>ROW()</f>
        <v>9093</v>
      </c>
      <c r="B9093" t="s">
        <v>1857</v>
      </c>
      <c r="C9093" t="s">
        <v>65</v>
      </c>
    </row>
    <row r="9094" spans="1:3" x14ac:dyDescent="0.25">
      <c r="A9094">
        <f>ROW()</f>
        <v>9094</v>
      </c>
      <c r="B9094" t="s">
        <v>1858</v>
      </c>
      <c r="C9094" t="s">
        <v>56</v>
      </c>
    </row>
    <row r="9095" spans="1:3" x14ac:dyDescent="0.25">
      <c r="A9095">
        <f>ROW()</f>
        <v>9095</v>
      </c>
      <c r="B9095" t="s">
        <v>1859</v>
      </c>
      <c r="C9095" t="s">
        <v>56</v>
      </c>
    </row>
    <row r="9096" spans="1:3" x14ac:dyDescent="0.25">
      <c r="A9096">
        <f>ROW()</f>
        <v>9096</v>
      </c>
      <c r="B9096" t="s">
        <v>1860</v>
      </c>
      <c r="C9096" t="s">
        <v>73</v>
      </c>
    </row>
    <row r="9097" spans="1:3" x14ac:dyDescent="0.25">
      <c r="A9097">
        <f>ROW()</f>
        <v>9097</v>
      </c>
      <c r="B9097" t="s">
        <v>1861</v>
      </c>
      <c r="C9097" t="s">
        <v>108</v>
      </c>
    </row>
    <row r="9098" spans="1:3" x14ac:dyDescent="0.25">
      <c r="A9098">
        <f>ROW()</f>
        <v>9098</v>
      </c>
      <c r="B9098" t="s">
        <v>1862</v>
      </c>
      <c r="C9098" t="s">
        <v>56</v>
      </c>
    </row>
    <row r="9099" spans="1:3" x14ac:dyDescent="0.25">
      <c r="A9099">
        <f>ROW()</f>
        <v>9099</v>
      </c>
      <c r="B9099" t="s">
        <v>1863</v>
      </c>
      <c r="C9099" t="s">
        <v>67</v>
      </c>
    </row>
    <row r="9100" spans="1:3" x14ac:dyDescent="0.25">
      <c r="A9100">
        <f>ROW()</f>
        <v>9100</v>
      </c>
      <c r="B9100" t="s">
        <v>1864</v>
      </c>
      <c r="C9100" t="s">
        <v>217</v>
      </c>
    </row>
    <row r="9101" spans="1:3" x14ac:dyDescent="0.25">
      <c r="A9101">
        <f>ROW()</f>
        <v>9101</v>
      </c>
      <c r="B9101" t="s">
        <v>1865</v>
      </c>
      <c r="C9101" t="s">
        <v>121</v>
      </c>
    </row>
    <row r="9102" spans="1:3" x14ac:dyDescent="0.25">
      <c r="A9102">
        <f>ROW()</f>
        <v>9102</v>
      </c>
      <c r="B9102" t="s">
        <v>1866</v>
      </c>
      <c r="C9102" t="s">
        <v>139</v>
      </c>
    </row>
    <row r="9103" spans="1:3" x14ac:dyDescent="0.25">
      <c r="A9103">
        <f>ROW()</f>
        <v>9103</v>
      </c>
      <c r="B9103" t="s">
        <v>1867</v>
      </c>
      <c r="C9103" t="s">
        <v>63</v>
      </c>
    </row>
    <row r="9104" spans="1:3" x14ac:dyDescent="0.25">
      <c r="A9104">
        <f>ROW()</f>
        <v>9104</v>
      </c>
      <c r="B9104" t="s">
        <v>1868</v>
      </c>
      <c r="C9104" t="s">
        <v>71</v>
      </c>
    </row>
    <row r="9105" spans="1:3" x14ac:dyDescent="0.25">
      <c r="A9105">
        <f>ROW()</f>
        <v>9105</v>
      </c>
      <c r="B9105" t="s">
        <v>1869</v>
      </c>
      <c r="C9105" t="s">
        <v>71</v>
      </c>
    </row>
    <row r="9106" spans="1:3" x14ac:dyDescent="0.25">
      <c r="A9106">
        <f>ROW()</f>
        <v>9106</v>
      </c>
      <c r="B9106" t="s">
        <v>1870</v>
      </c>
      <c r="C9106" t="s">
        <v>71</v>
      </c>
    </row>
    <row r="9107" spans="1:3" x14ac:dyDescent="0.25">
      <c r="A9107">
        <f>ROW()</f>
        <v>9107</v>
      </c>
      <c r="B9107" t="s">
        <v>1871</v>
      </c>
      <c r="C9107" t="s">
        <v>56</v>
      </c>
    </row>
    <row r="9108" spans="1:3" x14ac:dyDescent="0.25">
      <c r="A9108">
        <f>ROW()</f>
        <v>9108</v>
      </c>
      <c r="B9108" t="s">
        <v>1905</v>
      </c>
      <c r="C9108" t="s">
        <v>56</v>
      </c>
    </row>
    <row r="9109" spans="1:3" x14ac:dyDescent="0.25">
      <c r="A9109">
        <f>ROW()</f>
        <v>9109</v>
      </c>
      <c r="B9109" t="s">
        <v>1872</v>
      </c>
      <c r="C9109" t="s">
        <v>72</v>
      </c>
    </row>
    <row r="9110" spans="1:3" x14ac:dyDescent="0.25">
      <c r="A9110">
        <f>ROW()</f>
        <v>9110</v>
      </c>
      <c r="B9110" t="s">
        <v>1906</v>
      </c>
      <c r="C9110" t="s">
        <v>318</v>
      </c>
    </row>
    <row r="9111" spans="1:3" x14ac:dyDescent="0.25">
      <c r="A9111">
        <f>ROW()</f>
        <v>9111</v>
      </c>
      <c r="B9111" t="s">
        <v>1873</v>
      </c>
      <c r="C9111" t="s">
        <v>56</v>
      </c>
    </row>
    <row r="9112" spans="1:3" x14ac:dyDescent="0.25">
      <c r="A9112">
        <f>ROW()</f>
        <v>9112</v>
      </c>
      <c r="B9112" t="s">
        <v>1907</v>
      </c>
      <c r="C9112" t="s">
        <v>55</v>
      </c>
    </row>
    <row r="9113" spans="1:3" x14ac:dyDescent="0.25">
      <c r="A9113">
        <f>ROW()</f>
        <v>9113</v>
      </c>
      <c r="B9113" t="s">
        <v>1874</v>
      </c>
      <c r="C9113" t="s">
        <v>73</v>
      </c>
    </row>
    <row r="9114" spans="1:3" x14ac:dyDescent="0.25">
      <c r="A9114">
        <f>ROW()</f>
        <v>9114</v>
      </c>
      <c r="B9114" t="s">
        <v>1875</v>
      </c>
      <c r="C9114" t="s">
        <v>83</v>
      </c>
    </row>
    <row r="9115" spans="1:3" x14ac:dyDescent="0.25">
      <c r="A9115">
        <f>ROW()</f>
        <v>9115</v>
      </c>
      <c r="B9115" t="s">
        <v>1876</v>
      </c>
      <c r="C9115" t="s">
        <v>117</v>
      </c>
    </row>
    <row r="9116" spans="1:3" x14ac:dyDescent="0.25">
      <c r="A9116">
        <f>ROW()</f>
        <v>9116</v>
      </c>
      <c r="B9116" t="s">
        <v>1909</v>
      </c>
      <c r="C9116" t="s">
        <v>83</v>
      </c>
    </row>
    <row r="9117" spans="1:3" x14ac:dyDescent="0.25">
      <c r="A9117">
        <f>ROW()</f>
        <v>9117</v>
      </c>
      <c r="B9117" t="s">
        <v>1910</v>
      </c>
      <c r="C9117" t="s">
        <v>117</v>
      </c>
    </row>
    <row r="9118" spans="1:3" x14ac:dyDescent="0.25">
      <c r="A9118">
        <f>ROW()</f>
        <v>9118</v>
      </c>
      <c r="B9118" t="s">
        <v>1877</v>
      </c>
      <c r="C9118" t="s">
        <v>146</v>
      </c>
    </row>
    <row r="9119" spans="1:3" x14ac:dyDescent="0.25">
      <c r="A9119">
        <f>ROW()</f>
        <v>9119</v>
      </c>
      <c r="B9119" t="s">
        <v>1911</v>
      </c>
      <c r="C9119" t="s">
        <v>146</v>
      </c>
    </row>
    <row r="9120" spans="1:3" x14ac:dyDescent="0.25">
      <c r="A9120">
        <f>ROW()</f>
        <v>9120</v>
      </c>
      <c r="B9120" t="s">
        <v>1878</v>
      </c>
      <c r="C9120" t="s">
        <v>56</v>
      </c>
    </row>
    <row r="9121" spans="1:3" x14ac:dyDescent="0.25">
      <c r="A9121">
        <f>ROW()</f>
        <v>9121</v>
      </c>
      <c r="B9121" t="s">
        <v>1923</v>
      </c>
      <c r="C9121" t="s">
        <v>67</v>
      </c>
    </row>
    <row r="9122" spans="1:3" x14ac:dyDescent="0.25">
      <c r="A9122">
        <f>ROW()</f>
        <v>9122</v>
      </c>
      <c r="B9122" t="s">
        <v>1879</v>
      </c>
      <c r="C9122" t="s">
        <v>262</v>
      </c>
    </row>
    <row r="9123" spans="1:3" x14ac:dyDescent="0.25">
      <c r="A9123">
        <f>ROW()</f>
        <v>9123</v>
      </c>
      <c r="B9123" t="s">
        <v>1912</v>
      </c>
      <c r="C9123" t="s">
        <v>76</v>
      </c>
    </row>
    <row r="9124" spans="1:3" x14ac:dyDescent="0.25">
      <c r="A9124">
        <f>ROW()</f>
        <v>9124</v>
      </c>
      <c r="B9124" t="s">
        <v>1880</v>
      </c>
      <c r="C9124" t="s">
        <v>133</v>
      </c>
    </row>
    <row r="9125" spans="1:3" x14ac:dyDescent="0.25">
      <c r="A9125">
        <f>ROW()</f>
        <v>9125</v>
      </c>
      <c r="B9125" t="s">
        <v>1881</v>
      </c>
      <c r="C9125" t="s">
        <v>56</v>
      </c>
    </row>
    <row r="9126" spans="1:3" x14ac:dyDescent="0.25">
      <c r="A9126">
        <f>ROW()</f>
        <v>9126</v>
      </c>
      <c r="B9126" t="s">
        <v>1882</v>
      </c>
      <c r="C9126" t="s">
        <v>319</v>
      </c>
    </row>
    <row r="9127" spans="1:3" x14ac:dyDescent="0.25">
      <c r="A9127">
        <f>ROW()</f>
        <v>9127</v>
      </c>
      <c r="B9127" t="s">
        <v>1913</v>
      </c>
      <c r="C9127" t="s">
        <v>319</v>
      </c>
    </row>
    <row r="9128" spans="1:3" x14ac:dyDescent="0.25">
      <c r="A9128">
        <f>ROW()</f>
        <v>9128</v>
      </c>
      <c r="B9128" t="s">
        <v>1893</v>
      </c>
      <c r="C9128" t="s">
        <v>714</v>
      </c>
    </row>
    <row r="9129" spans="1:3" x14ac:dyDescent="0.25">
      <c r="A9129">
        <f>ROW()</f>
        <v>9129</v>
      </c>
      <c r="B9129" t="s">
        <v>1914</v>
      </c>
      <c r="C9129" t="s">
        <v>491</v>
      </c>
    </row>
    <row r="9130" spans="1:3" x14ac:dyDescent="0.25">
      <c r="A9130">
        <f>ROW()</f>
        <v>9130</v>
      </c>
      <c r="B9130" t="s">
        <v>1926</v>
      </c>
      <c r="C9130" t="s">
        <v>168</v>
      </c>
    </row>
    <row r="9131" spans="1:3" x14ac:dyDescent="0.25">
      <c r="A9131">
        <f>ROW()</f>
        <v>9131</v>
      </c>
      <c r="B9131" t="s">
        <v>1915</v>
      </c>
      <c r="C9131" t="s">
        <v>94</v>
      </c>
    </row>
    <row r="9132" spans="1:3" x14ac:dyDescent="0.25">
      <c r="A9132">
        <f>ROW()</f>
        <v>9132</v>
      </c>
      <c r="B9132" t="s">
        <v>1924</v>
      </c>
      <c r="C9132" t="s">
        <v>84</v>
      </c>
    </row>
    <row r="9133" spans="1:3" x14ac:dyDescent="0.25">
      <c r="A9133">
        <f>ROW()</f>
        <v>9133</v>
      </c>
      <c r="B9133" t="s">
        <v>1884</v>
      </c>
      <c r="C9133" t="s">
        <v>80</v>
      </c>
    </row>
    <row r="9134" spans="1:3" x14ac:dyDescent="0.25">
      <c r="A9134">
        <f>ROW()</f>
        <v>9134</v>
      </c>
      <c r="B9134" t="s">
        <v>1885</v>
      </c>
      <c r="C9134" t="s">
        <v>210</v>
      </c>
    </row>
    <row r="9135" spans="1:3" x14ac:dyDescent="0.25">
      <c r="A9135">
        <f>ROW()</f>
        <v>9135</v>
      </c>
      <c r="B9135" t="s">
        <v>1886</v>
      </c>
      <c r="C9135" t="s">
        <v>95</v>
      </c>
    </row>
    <row r="9136" spans="1:3" x14ac:dyDescent="0.25">
      <c r="A9136">
        <f>ROW()</f>
        <v>9136</v>
      </c>
      <c r="B9136" t="s">
        <v>1887</v>
      </c>
      <c r="C9136" t="s">
        <v>75</v>
      </c>
    </row>
    <row r="9137" spans="1:3" x14ac:dyDescent="0.25">
      <c r="A9137">
        <f>ROW()</f>
        <v>9137</v>
      </c>
      <c r="B9137" t="s">
        <v>1888</v>
      </c>
      <c r="C9137" t="s">
        <v>56</v>
      </c>
    </row>
    <row r="9138" spans="1:3" x14ac:dyDescent="0.25">
      <c r="A9138">
        <f>ROW()</f>
        <v>9138</v>
      </c>
      <c r="B9138" t="s">
        <v>1889</v>
      </c>
      <c r="C9138" t="s">
        <v>67</v>
      </c>
    </row>
    <row r="9139" spans="1:3" x14ac:dyDescent="0.25">
      <c r="A9139">
        <f>ROW()</f>
        <v>9139</v>
      </c>
      <c r="B9139" t="s">
        <v>1890</v>
      </c>
      <c r="C9139" t="s">
        <v>74</v>
      </c>
    </row>
    <row r="9140" spans="1:3" x14ac:dyDescent="0.25">
      <c r="A9140">
        <f>ROW()</f>
        <v>9140</v>
      </c>
      <c r="B9140" t="s">
        <v>1891</v>
      </c>
      <c r="C9140" t="s">
        <v>67</v>
      </c>
    </row>
    <row r="9141" spans="1:3" x14ac:dyDescent="0.25">
      <c r="A9141">
        <f>ROW()</f>
        <v>9141</v>
      </c>
      <c r="B9141" t="s">
        <v>1892</v>
      </c>
      <c r="C9141" t="s">
        <v>84</v>
      </c>
    </row>
    <row r="9142" spans="1:3" x14ac:dyDescent="0.25">
      <c r="A9142">
        <f>ROW()</f>
        <v>9142</v>
      </c>
      <c r="B9142" t="s">
        <v>1895</v>
      </c>
      <c r="C9142" t="s">
        <v>184</v>
      </c>
    </row>
    <row r="9143" spans="1:3" x14ac:dyDescent="0.25">
      <c r="A9143">
        <f>ROW()</f>
        <v>9143</v>
      </c>
      <c r="B9143" t="s">
        <v>1806</v>
      </c>
      <c r="C9143" t="s">
        <v>66</v>
      </c>
    </row>
    <row r="9144" spans="1:3" x14ac:dyDescent="0.25">
      <c r="A9144">
        <f>ROW()</f>
        <v>9144</v>
      </c>
      <c r="B9144" t="s">
        <v>2</v>
      </c>
      <c r="C9144" t="s">
        <v>2</v>
      </c>
    </row>
    <row r="9145" spans="1:3" x14ac:dyDescent="0.25">
      <c r="A9145">
        <f>ROW()</f>
        <v>9145</v>
      </c>
      <c r="B9145" t="s">
        <v>3706</v>
      </c>
      <c r="C9145" t="s">
        <v>2</v>
      </c>
    </row>
    <row r="9146" spans="1:3" x14ac:dyDescent="0.25">
      <c r="A9146">
        <f>ROW()</f>
        <v>9146</v>
      </c>
      <c r="B9146" t="s">
        <v>52</v>
      </c>
      <c r="C9146" t="s">
        <v>2</v>
      </c>
    </row>
    <row r="9147" spans="1:3" x14ac:dyDescent="0.25">
      <c r="A9147">
        <f>ROW()</f>
        <v>9147</v>
      </c>
      <c r="B9147" t="s">
        <v>1843</v>
      </c>
      <c r="C9147" t="s">
        <v>715</v>
      </c>
    </row>
    <row r="9148" spans="1:3" x14ac:dyDescent="0.25">
      <c r="A9148">
        <f>ROW()</f>
        <v>9148</v>
      </c>
      <c r="B9148" t="s">
        <v>1844</v>
      </c>
      <c r="C9148" t="s">
        <v>55</v>
      </c>
    </row>
    <row r="9149" spans="1:3" x14ac:dyDescent="0.25">
      <c r="A9149">
        <f>ROW()</f>
        <v>9149</v>
      </c>
      <c r="B9149" t="s">
        <v>1845</v>
      </c>
      <c r="C9149" t="s">
        <v>121</v>
      </c>
    </row>
    <row r="9150" spans="1:3" x14ac:dyDescent="0.25">
      <c r="A9150">
        <f>ROW()</f>
        <v>9150</v>
      </c>
      <c r="B9150" t="s">
        <v>1846</v>
      </c>
      <c r="C9150" t="s">
        <v>451</v>
      </c>
    </row>
    <row r="9151" spans="1:3" x14ac:dyDescent="0.25">
      <c r="A9151">
        <f>ROW()</f>
        <v>9151</v>
      </c>
      <c r="B9151" t="s">
        <v>1847</v>
      </c>
      <c r="C9151" t="s">
        <v>716</v>
      </c>
    </row>
    <row r="9152" spans="1:3" x14ac:dyDescent="0.25">
      <c r="A9152">
        <f>ROW()</f>
        <v>9152</v>
      </c>
      <c r="B9152" t="s">
        <v>1850</v>
      </c>
      <c r="C9152" t="s">
        <v>102</v>
      </c>
    </row>
    <row r="9153" spans="1:3" x14ac:dyDescent="0.25">
      <c r="A9153">
        <f>ROW()</f>
        <v>9153</v>
      </c>
      <c r="B9153" t="s">
        <v>1851</v>
      </c>
      <c r="C9153" t="s">
        <v>56</v>
      </c>
    </row>
    <row r="9154" spans="1:3" x14ac:dyDescent="0.25">
      <c r="A9154">
        <f>ROW()</f>
        <v>9154</v>
      </c>
      <c r="B9154" t="s">
        <v>1852</v>
      </c>
      <c r="C9154" t="s">
        <v>56</v>
      </c>
    </row>
    <row r="9155" spans="1:3" x14ac:dyDescent="0.25">
      <c r="A9155">
        <f>ROW()</f>
        <v>9155</v>
      </c>
      <c r="B9155" t="s">
        <v>1853</v>
      </c>
      <c r="C9155" t="s">
        <v>56</v>
      </c>
    </row>
    <row r="9156" spans="1:3" x14ac:dyDescent="0.25">
      <c r="A9156">
        <f>ROW()</f>
        <v>9156</v>
      </c>
      <c r="B9156" t="s">
        <v>1854</v>
      </c>
      <c r="C9156" t="s">
        <v>717</v>
      </c>
    </row>
    <row r="9157" spans="1:3" x14ac:dyDescent="0.25">
      <c r="A9157">
        <f>ROW()</f>
        <v>9157</v>
      </c>
      <c r="B9157" t="s">
        <v>1856</v>
      </c>
      <c r="C9157" t="s">
        <v>64</v>
      </c>
    </row>
    <row r="9158" spans="1:3" x14ac:dyDescent="0.25">
      <c r="A9158">
        <f>ROW()</f>
        <v>9158</v>
      </c>
      <c r="B9158" t="s">
        <v>1857</v>
      </c>
      <c r="C9158" t="s">
        <v>65</v>
      </c>
    </row>
    <row r="9159" spans="1:3" x14ac:dyDescent="0.25">
      <c r="A9159">
        <f>ROW()</f>
        <v>9159</v>
      </c>
      <c r="B9159" t="s">
        <v>1858</v>
      </c>
      <c r="C9159" t="s">
        <v>56</v>
      </c>
    </row>
    <row r="9160" spans="1:3" x14ac:dyDescent="0.25">
      <c r="A9160">
        <f>ROW()</f>
        <v>9160</v>
      </c>
      <c r="B9160" t="s">
        <v>1859</v>
      </c>
      <c r="C9160" t="s">
        <v>56</v>
      </c>
    </row>
    <row r="9161" spans="1:3" x14ac:dyDescent="0.25">
      <c r="A9161">
        <f>ROW()</f>
        <v>9161</v>
      </c>
      <c r="B9161" t="s">
        <v>1860</v>
      </c>
      <c r="C9161" t="s">
        <v>73</v>
      </c>
    </row>
    <row r="9162" spans="1:3" x14ac:dyDescent="0.25">
      <c r="A9162">
        <f>ROW()</f>
        <v>9162</v>
      </c>
      <c r="B9162" t="s">
        <v>1861</v>
      </c>
      <c r="C9162" t="s">
        <v>108</v>
      </c>
    </row>
    <row r="9163" spans="1:3" x14ac:dyDescent="0.25">
      <c r="A9163">
        <f>ROW()</f>
        <v>9163</v>
      </c>
      <c r="B9163" t="s">
        <v>1862</v>
      </c>
      <c r="C9163" t="s">
        <v>56</v>
      </c>
    </row>
    <row r="9164" spans="1:3" x14ac:dyDescent="0.25">
      <c r="A9164">
        <f>ROW()</f>
        <v>9164</v>
      </c>
      <c r="B9164" t="s">
        <v>1863</v>
      </c>
      <c r="C9164" t="s">
        <v>132</v>
      </c>
    </row>
    <row r="9165" spans="1:3" x14ac:dyDescent="0.25">
      <c r="A9165">
        <f>ROW()</f>
        <v>9165</v>
      </c>
      <c r="B9165" t="s">
        <v>1864</v>
      </c>
      <c r="C9165" t="s">
        <v>619</v>
      </c>
    </row>
    <row r="9166" spans="1:3" x14ac:dyDescent="0.25">
      <c r="A9166">
        <f>ROW()</f>
        <v>9166</v>
      </c>
      <c r="B9166" t="s">
        <v>1865</v>
      </c>
      <c r="C9166" t="s">
        <v>121</v>
      </c>
    </row>
    <row r="9167" spans="1:3" x14ac:dyDescent="0.25">
      <c r="A9167">
        <f>ROW()</f>
        <v>9167</v>
      </c>
      <c r="B9167" t="s">
        <v>1866</v>
      </c>
      <c r="C9167" t="s">
        <v>139</v>
      </c>
    </row>
    <row r="9168" spans="1:3" x14ac:dyDescent="0.25">
      <c r="A9168">
        <f>ROW()</f>
        <v>9168</v>
      </c>
      <c r="B9168" t="s">
        <v>1867</v>
      </c>
      <c r="C9168" t="s">
        <v>63</v>
      </c>
    </row>
    <row r="9169" spans="1:3" x14ac:dyDescent="0.25">
      <c r="A9169">
        <f>ROW()</f>
        <v>9169</v>
      </c>
      <c r="B9169" t="s">
        <v>1868</v>
      </c>
      <c r="C9169" t="s">
        <v>71</v>
      </c>
    </row>
    <row r="9170" spans="1:3" x14ac:dyDescent="0.25">
      <c r="A9170">
        <f>ROW()</f>
        <v>9170</v>
      </c>
      <c r="B9170" t="s">
        <v>1869</v>
      </c>
      <c r="C9170" t="s">
        <v>71</v>
      </c>
    </row>
    <row r="9171" spans="1:3" x14ac:dyDescent="0.25">
      <c r="A9171">
        <f>ROW()</f>
        <v>9171</v>
      </c>
      <c r="B9171" t="s">
        <v>1870</v>
      </c>
      <c r="C9171" t="s">
        <v>71</v>
      </c>
    </row>
    <row r="9172" spans="1:3" x14ac:dyDescent="0.25">
      <c r="A9172">
        <f>ROW()</f>
        <v>9172</v>
      </c>
      <c r="B9172" t="s">
        <v>1871</v>
      </c>
      <c r="C9172" t="s">
        <v>56</v>
      </c>
    </row>
    <row r="9173" spans="1:3" x14ac:dyDescent="0.25">
      <c r="A9173">
        <f>ROW()</f>
        <v>9173</v>
      </c>
      <c r="B9173" t="s">
        <v>1905</v>
      </c>
      <c r="C9173" t="s">
        <v>56</v>
      </c>
    </row>
    <row r="9174" spans="1:3" x14ac:dyDescent="0.25">
      <c r="A9174">
        <f>ROW()</f>
        <v>9174</v>
      </c>
      <c r="B9174" t="s">
        <v>1872</v>
      </c>
      <c r="C9174" t="s">
        <v>72</v>
      </c>
    </row>
    <row r="9175" spans="1:3" x14ac:dyDescent="0.25">
      <c r="A9175">
        <f>ROW()</f>
        <v>9175</v>
      </c>
      <c r="B9175" t="s">
        <v>1906</v>
      </c>
      <c r="C9175" t="s">
        <v>318</v>
      </c>
    </row>
    <row r="9176" spans="1:3" x14ac:dyDescent="0.25">
      <c r="A9176">
        <f>ROW()</f>
        <v>9176</v>
      </c>
      <c r="B9176" t="s">
        <v>1873</v>
      </c>
      <c r="C9176" t="s">
        <v>56</v>
      </c>
    </row>
    <row r="9177" spans="1:3" x14ac:dyDescent="0.25">
      <c r="A9177">
        <f>ROW()</f>
        <v>9177</v>
      </c>
      <c r="B9177" t="s">
        <v>1907</v>
      </c>
      <c r="C9177" t="s">
        <v>55</v>
      </c>
    </row>
    <row r="9178" spans="1:3" x14ac:dyDescent="0.25">
      <c r="A9178">
        <f>ROW()</f>
        <v>9178</v>
      </c>
      <c r="B9178" t="s">
        <v>1874</v>
      </c>
      <c r="C9178" t="s">
        <v>73</v>
      </c>
    </row>
    <row r="9179" spans="1:3" x14ac:dyDescent="0.25">
      <c r="A9179">
        <f>ROW()</f>
        <v>9179</v>
      </c>
      <c r="B9179" t="s">
        <v>1875</v>
      </c>
      <c r="C9179" t="s">
        <v>93</v>
      </c>
    </row>
    <row r="9180" spans="1:3" x14ac:dyDescent="0.25">
      <c r="A9180">
        <f>ROW()</f>
        <v>9180</v>
      </c>
      <c r="B9180" t="s">
        <v>1876</v>
      </c>
      <c r="C9180" t="s">
        <v>108</v>
      </c>
    </row>
    <row r="9181" spans="1:3" x14ac:dyDescent="0.25">
      <c r="A9181">
        <f>ROW()</f>
        <v>9181</v>
      </c>
      <c r="B9181" t="s">
        <v>1909</v>
      </c>
      <c r="C9181" t="s">
        <v>93</v>
      </c>
    </row>
    <row r="9182" spans="1:3" x14ac:dyDescent="0.25">
      <c r="A9182">
        <f>ROW()</f>
        <v>9182</v>
      </c>
      <c r="B9182" t="s">
        <v>1910</v>
      </c>
      <c r="C9182" t="s">
        <v>108</v>
      </c>
    </row>
    <row r="9183" spans="1:3" x14ac:dyDescent="0.25">
      <c r="A9183">
        <f>ROW()</f>
        <v>9183</v>
      </c>
      <c r="B9183" t="s">
        <v>1877</v>
      </c>
      <c r="C9183" t="s">
        <v>77</v>
      </c>
    </row>
    <row r="9184" spans="1:3" x14ac:dyDescent="0.25">
      <c r="A9184">
        <f>ROW()</f>
        <v>9184</v>
      </c>
      <c r="B9184" t="s">
        <v>1911</v>
      </c>
      <c r="C9184" t="s">
        <v>77</v>
      </c>
    </row>
    <row r="9185" spans="1:3" x14ac:dyDescent="0.25">
      <c r="A9185">
        <f>ROW()</f>
        <v>9185</v>
      </c>
      <c r="B9185" t="s">
        <v>1878</v>
      </c>
      <c r="C9185" t="s">
        <v>56</v>
      </c>
    </row>
    <row r="9186" spans="1:3" x14ac:dyDescent="0.25">
      <c r="A9186">
        <f>ROW()</f>
        <v>9186</v>
      </c>
      <c r="B9186" t="s">
        <v>1923</v>
      </c>
      <c r="C9186" t="s">
        <v>105</v>
      </c>
    </row>
    <row r="9187" spans="1:3" x14ac:dyDescent="0.25">
      <c r="A9187">
        <f>ROW()</f>
        <v>9187</v>
      </c>
      <c r="B9187" t="s">
        <v>1879</v>
      </c>
      <c r="C9187" t="s">
        <v>81</v>
      </c>
    </row>
    <row r="9188" spans="1:3" x14ac:dyDescent="0.25">
      <c r="A9188">
        <f>ROW()</f>
        <v>9188</v>
      </c>
      <c r="B9188" t="s">
        <v>1912</v>
      </c>
      <c r="C9188" t="s">
        <v>228</v>
      </c>
    </row>
    <row r="9189" spans="1:3" x14ac:dyDescent="0.25">
      <c r="A9189">
        <f>ROW()</f>
        <v>9189</v>
      </c>
      <c r="B9189" t="s">
        <v>1880</v>
      </c>
      <c r="C9189" t="s">
        <v>133</v>
      </c>
    </row>
    <row r="9190" spans="1:3" x14ac:dyDescent="0.25">
      <c r="A9190">
        <f>ROW()</f>
        <v>9190</v>
      </c>
      <c r="B9190" t="s">
        <v>1881</v>
      </c>
      <c r="C9190" t="s">
        <v>56</v>
      </c>
    </row>
    <row r="9191" spans="1:3" x14ac:dyDescent="0.25">
      <c r="A9191">
        <f>ROW()</f>
        <v>9191</v>
      </c>
      <c r="B9191" t="s">
        <v>1882</v>
      </c>
      <c r="C9191" t="s">
        <v>319</v>
      </c>
    </row>
    <row r="9192" spans="1:3" x14ac:dyDescent="0.25">
      <c r="A9192">
        <f>ROW()</f>
        <v>9192</v>
      </c>
      <c r="B9192" t="s">
        <v>1913</v>
      </c>
      <c r="C9192" t="s">
        <v>319</v>
      </c>
    </row>
    <row r="9193" spans="1:3" x14ac:dyDescent="0.25">
      <c r="A9193">
        <f>ROW()</f>
        <v>9193</v>
      </c>
      <c r="B9193" t="s">
        <v>1893</v>
      </c>
      <c r="C9193" t="s">
        <v>146</v>
      </c>
    </row>
    <row r="9194" spans="1:3" x14ac:dyDescent="0.25">
      <c r="A9194">
        <f>ROW()</f>
        <v>9194</v>
      </c>
      <c r="B9194" t="s">
        <v>1914</v>
      </c>
      <c r="C9194" t="s">
        <v>620</v>
      </c>
    </row>
    <row r="9195" spans="1:3" x14ac:dyDescent="0.25">
      <c r="A9195">
        <f>ROW()</f>
        <v>9195</v>
      </c>
      <c r="B9195" t="s">
        <v>1926</v>
      </c>
      <c r="C9195" t="s">
        <v>106</v>
      </c>
    </row>
    <row r="9196" spans="1:3" x14ac:dyDescent="0.25">
      <c r="A9196">
        <f>ROW()</f>
        <v>9196</v>
      </c>
      <c r="B9196" t="s">
        <v>1915</v>
      </c>
      <c r="C9196" t="s">
        <v>94</v>
      </c>
    </row>
    <row r="9197" spans="1:3" x14ac:dyDescent="0.25">
      <c r="A9197">
        <f>ROW()</f>
        <v>9197</v>
      </c>
      <c r="B9197" t="s">
        <v>1924</v>
      </c>
      <c r="C9197" t="s">
        <v>105</v>
      </c>
    </row>
    <row r="9198" spans="1:3" x14ac:dyDescent="0.25">
      <c r="A9198">
        <f>ROW()</f>
        <v>9198</v>
      </c>
      <c r="B9198" t="s">
        <v>1884</v>
      </c>
      <c r="C9198" t="s">
        <v>80</v>
      </c>
    </row>
    <row r="9199" spans="1:3" x14ac:dyDescent="0.25">
      <c r="A9199">
        <f>ROW()</f>
        <v>9199</v>
      </c>
      <c r="B9199" t="s">
        <v>1885</v>
      </c>
      <c r="C9199" t="s">
        <v>75</v>
      </c>
    </row>
    <row r="9200" spans="1:3" x14ac:dyDescent="0.25">
      <c r="A9200">
        <f>ROW()</f>
        <v>9200</v>
      </c>
      <c r="B9200" t="s">
        <v>1888</v>
      </c>
      <c r="C9200" t="s">
        <v>56</v>
      </c>
    </row>
    <row r="9201" spans="1:3" x14ac:dyDescent="0.25">
      <c r="A9201">
        <f>ROW()</f>
        <v>9201</v>
      </c>
      <c r="B9201" t="s">
        <v>1889</v>
      </c>
      <c r="C9201" t="s">
        <v>84</v>
      </c>
    </row>
    <row r="9202" spans="1:3" x14ac:dyDescent="0.25">
      <c r="A9202">
        <f>ROW()</f>
        <v>9202</v>
      </c>
      <c r="B9202" t="s">
        <v>1890</v>
      </c>
      <c r="C9202" t="s">
        <v>67</v>
      </c>
    </row>
    <row r="9203" spans="1:3" x14ac:dyDescent="0.25">
      <c r="A9203">
        <f>ROW()</f>
        <v>9203</v>
      </c>
      <c r="B9203" t="s">
        <v>1891</v>
      </c>
      <c r="C9203" t="s">
        <v>74</v>
      </c>
    </row>
    <row r="9204" spans="1:3" x14ac:dyDescent="0.25">
      <c r="A9204">
        <f>ROW()</f>
        <v>9204</v>
      </c>
      <c r="B9204" t="s">
        <v>1892</v>
      </c>
      <c r="C9204" t="s">
        <v>67</v>
      </c>
    </row>
    <row r="9205" spans="1:3" x14ac:dyDescent="0.25">
      <c r="A9205">
        <f>ROW()</f>
        <v>9205</v>
      </c>
      <c r="B9205" t="s">
        <v>1895</v>
      </c>
      <c r="C9205" t="s">
        <v>184</v>
      </c>
    </row>
    <row r="9206" spans="1:3" x14ac:dyDescent="0.25">
      <c r="A9206">
        <f>ROW()</f>
        <v>9206</v>
      </c>
      <c r="B9206" t="s">
        <v>1806</v>
      </c>
      <c r="C9206" t="s">
        <v>66</v>
      </c>
    </row>
    <row r="9207" spans="1:3" x14ac:dyDescent="0.25">
      <c r="A9207">
        <f>ROW()</f>
        <v>9207</v>
      </c>
      <c r="B9207" t="s">
        <v>2</v>
      </c>
      <c r="C9207" t="s">
        <v>2</v>
      </c>
    </row>
    <row r="9208" spans="1:3" x14ac:dyDescent="0.25">
      <c r="A9208">
        <f>ROW()</f>
        <v>9208</v>
      </c>
      <c r="B9208" t="s">
        <v>2</v>
      </c>
      <c r="C9208" t="s">
        <v>2</v>
      </c>
    </row>
    <row r="9209" spans="1:3" x14ac:dyDescent="0.25">
      <c r="A9209">
        <f>ROW()</f>
        <v>9209</v>
      </c>
      <c r="B9209" t="s">
        <v>3707</v>
      </c>
      <c r="C9209" t="s">
        <v>2</v>
      </c>
    </row>
    <row r="9210" spans="1:3" x14ac:dyDescent="0.25">
      <c r="A9210">
        <f>ROW()</f>
        <v>9210</v>
      </c>
      <c r="B9210" t="s">
        <v>52</v>
      </c>
      <c r="C9210" t="s">
        <v>2</v>
      </c>
    </row>
    <row r="9211" spans="1:3" x14ac:dyDescent="0.25">
      <c r="A9211">
        <f>ROW()</f>
        <v>9211</v>
      </c>
      <c r="B9211" t="s">
        <v>1843</v>
      </c>
      <c r="C9211" t="s">
        <v>3557</v>
      </c>
    </row>
    <row r="9212" spans="1:3" x14ac:dyDescent="0.25">
      <c r="A9212">
        <f>ROW()</f>
        <v>9212</v>
      </c>
      <c r="B9212" t="s">
        <v>1844</v>
      </c>
      <c r="C9212" t="s">
        <v>55</v>
      </c>
    </row>
    <row r="9213" spans="1:3" x14ac:dyDescent="0.25">
      <c r="A9213">
        <f>ROW()</f>
        <v>9213</v>
      </c>
      <c r="B9213" t="s">
        <v>1845</v>
      </c>
      <c r="C9213" t="s">
        <v>121</v>
      </c>
    </row>
    <row r="9214" spans="1:3" x14ac:dyDescent="0.25">
      <c r="A9214">
        <f>ROW()</f>
        <v>9214</v>
      </c>
      <c r="B9214" t="s">
        <v>1846</v>
      </c>
      <c r="C9214" t="s">
        <v>451</v>
      </c>
    </row>
    <row r="9215" spans="1:3" x14ac:dyDescent="0.25">
      <c r="A9215">
        <f>ROW()</f>
        <v>9215</v>
      </c>
      <c r="B9215" t="s">
        <v>1847</v>
      </c>
      <c r="C9215" t="s">
        <v>3558</v>
      </c>
    </row>
    <row r="9216" spans="1:3" x14ac:dyDescent="0.25">
      <c r="A9216">
        <f>ROW()</f>
        <v>9216</v>
      </c>
      <c r="B9216" t="s">
        <v>1850</v>
      </c>
      <c r="C9216" t="s">
        <v>102</v>
      </c>
    </row>
    <row r="9217" spans="1:3" x14ac:dyDescent="0.25">
      <c r="A9217">
        <f>ROW()</f>
        <v>9217</v>
      </c>
      <c r="B9217" t="s">
        <v>1851</v>
      </c>
      <c r="C9217" t="s">
        <v>56</v>
      </c>
    </row>
    <row r="9218" spans="1:3" x14ac:dyDescent="0.25">
      <c r="A9218">
        <f>ROW()</f>
        <v>9218</v>
      </c>
      <c r="B9218" t="s">
        <v>1852</v>
      </c>
      <c r="C9218" t="s">
        <v>56</v>
      </c>
    </row>
    <row r="9219" spans="1:3" x14ac:dyDescent="0.25">
      <c r="A9219">
        <f>ROW()</f>
        <v>9219</v>
      </c>
      <c r="B9219" t="s">
        <v>1853</v>
      </c>
      <c r="C9219" t="s">
        <v>56</v>
      </c>
    </row>
    <row r="9220" spans="1:3" x14ac:dyDescent="0.25">
      <c r="A9220">
        <f>ROW()</f>
        <v>9220</v>
      </c>
      <c r="B9220" t="s">
        <v>1854</v>
      </c>
      <c r="C9220" t="s">
        <v>130</v>
      </c>
    </row>
    <row r="9221" spans="1:3" x14ac:dyDescent="0.25">
      <c r="A9221">
        <f>ROW()</f>
        <v>9221</v>
      </c>
      <c r="B9221" t="s">
        <v>1855</v>
      </c>
      <c r="C9221" t="s">
        <v>65</v>
      </c>
    </row>
    <row r="9222" spans="1:3" x14ac:dyDescent="0.25">
      <c r="A9222">
        <f>ROW()</f>
        <v>9222</v>
      </c>
      <c r="B9222" t="s">
        <v>1856</v>
      </c>
      <c r="C9222" t="s">
        <v>64</v>
      </c>
    </row>
    <row r="9223" spans="1:3" x14ac:dyDescent="0.25">
      <c r="A9223">
        <f>ROW()</f>
        <v>9223</v>
      </c>
      <c r="B9223" t="s">
        <v>1857</v>
      </c>
      <c r="C9223" t="s">
        <v>65</v>
      </c>
    </row>
    <row r="9224" spans="1:3" x14ac:dyDescent="0.25">
      <c r="A9224">
        <f>ROW()</f>
        <v>9224</v>
      </c>
      <c r="B9224" t="s">
        <v>1858</v>
      </c>
      <c r="C9224" t="s">
        <v>56</v>
      </c>
    </row>
    <row r="9225" spans="1:3" x14ac:dyDescent="0.25">
      <c r="A9225">
        <f>ROW()</f>
        <v>9225</v>
      </c>
      <c r="B9225" t="s">
        <v>1859</v>
      </c>
      <c r="C9225" t="s">
        <v>56</v>
      </c>
    </row>
    <row r="9226" spans="1:3" x14ac:dyDescent="0.25">
      <c r="A9226">
        <f>ROW()</f>
        <v>9226</v>
      </c>
      <c r="B9226" t="s">
        <v>1848</v>
      </c>
      <c r="C9226" t="s">
        <v>59</v>
      </c>
    </row>
    <row r="9227" spans="1:3" x14ac:dyDescent="0.25">
      <c r="A9227">
        <f>ROW()</f>
        <v>9227</v>
      </c>
      <c r="B9227" t="s">
        <v>1849</v>
      </c>
      <c r="C9227" t="s">
        <v>2010</v>
      </c>
    </row>
    <row r="9228" spans="1:3" x14ac:dyDescent="0.25">
      <c r="A9228">
        <f>ROW()</f>
        <v>9228</v>
      </c>
      <c r="B9228" t="s">
        <v>1860</v>
      </c>
      <c r="C9228" t="s">
        <v>73</v>
      </c>
    </row>
    <row r="9229" spans="1:3" x14ac:dyDescent="0.25">
      <c r="A9229">
        <f>ROW()</f>
        <v>9229</v>
      </c>
      <c r="B9229" t="s">
        <v>1861</v>
      </c>
      <c r="C9229" t="s">
        <v>260</v>
      </c>
    </row>
    <row r="9230" spans="1:3" x14ac:dyDescent="0.25">
      <c r="A9230">
        <f>ROW()</f>
        <v>9230</v>
      </c>
      <c r="B9230" t="s">
        <v>1862</v>
      </c>
      <c r="C9230" t="s">
        <v>56</v>
      </c>
    </row>
    <row r="9231" spans="1:3" x14ac:dyDescent="0.25">
      <c r="A9231">
        <f>ROW()</f>
        <v>9231</v>
      </c>
      <c r="B9231" t="s">
        <v>1863</v>
      </c>
      <c r="C9231" t="s">
        <v>76</v>
      </c>
    </row>
    <row r="9232" spans="1:3" x14ac:dyDescent="0.25">
      <c r="A9232">
        <f>ROW()</f>
        <v>9232</v>
      </c>
      <c r="B9232" t="s">
        <v>1864</v>
      </c>
      <c r="C9232" t="s">
        <v>535</v>
      </c>
    </row>
    <row r="9233" spans="1:3" x14ac:dyDescent="0.25">
      <c r="A9233">
        <f>ROW()</f>
        <v>9233</v>
      </c>
      <c r="B9233" t="s">
        <v>1865</v>
      </c>
      <c r="C9233" t="s">
        <v>84</v>
      </c>
    </row>
    <row r="9234" spans="1:3" x14ac:dyDescent="0.25">
      <c r="A9234">
        <f>ROW()</f>
        <v>9234</v>
      </c>
      <c r="B9234" t="s">
        <v>1866</v>
      </c>
      <c r="C9234" t="s">
        <v>139</v>
      </c>
    </row>
    <row r="9235" spans="1:3" x14ac:dyDescent="0.25">
      <c r="A9235">
        <f>ROW()</f>
        <v>9235</v>
      </c>
      <c r="B9235" t="s">
        <v>1867</v>
      </c>
      <c r="C9235" t="s">
        <v>63</v>
      </c>
    </row>
    <row r="9236" spans="1:3" x14ac:dyDescent="0.25">
      <c r="A9236">
        <f>ROW()</f>
        <v>9236</v>
      </c>
      <c r="B9236" t="s">
        <v>1868</v>
      </c>
      <c r="C9236" t="s">
        <v>71</v>
      </c>
    </row>
    <row r="9237" spans="1:3" x14ac:dyDescent="0.25">
      <c r="A9237">
        <f>ROW()</f>
        <v>9237</v>
      </c>
      <c r="B9237" t="s">
        <v>1869</v>
      </c>
      <c r="C9237" t="s">
        <v>71</v>
      </c>
    </row>
    <row r="9238" spans="1:3" x14ac:dyDescent="0.25">
      <c r="A9238">
        <f>ROW()</f>
        <v>9238</v>
      </c>
      <c r="B9238" t="s">
        <v>1870</v>
      </c>
      <c r="C9238" t="s">
        <v>71</v>
      </c>
    </row>
    <row r="9239" spans="1:3" x14ac:dyDescent="0.25">
      <c r="A9239">
        <f>ROW()</f>
        <v>9239</v>
      </c>
      <c r="B9239" t="s">
        <v>1871</v>
      </c>
      <c r="C9239" t="s">
        <v>56</v>
      </c>
    </row>
    <row r="9240" spans="1:3" x14ac:dyDescent="0.25">
      <c r="A9240">
        <f>ROW()</f>
        <v>9240</v>
      </c>
      <c r="B9240" t="s">
        <v>1905</v>
      </c>
      <c r="C9240" t="s">
        <v>56</v>
      </c>
    </row>
    <row r="9241" spans="1:3" x14ac:dyDescent="0.25">
      <c r="A9241">
        <f>ROW()</f>
        <v>9241</v>
      </c>
      <c r="B9241" t="s">
        <v>1872</v>
      </c>
      <c r="C9241" t="s">
        <v>72</v>
      </c>
    </row>
    <row r="9242" spans="1:3" x14ac:dyDescent="0.25">
      <c r="A9242">
        <f>ROW()</f>
        <v>9242</v>
      </c>
      <c r="B9242" t="s">
        <v>1906</v>
      </c>
      <c r="C9242" t="s">
        <v>318</v>
      </c>
    </row>
    <row r="9243" spans="1:3" x14ac:dyDescent="0.25">
      <c r="A9243">
        <f>ROW()</f>
        <v>9243</v>
      </c>
      <c r="B9243" t="s">
        <v>1873</v>
      </c>
      <c r="C9243" t="s">
        <v>56</v>
      </c>
    </row>
    <row r="9244" spans="1:3" x14ac:dyDescent="0.25">
      <c r="A9244">
        <f>ROW()</f>
        <v>9244</v>
      </c>
      <c r="B9244" t="s">
        <v>1907</v>
      </c>
      <c r="C9244" t="s">
        <v>55</v>
      </c>
    </row>
    <row r="9245" spans="1:3" x14ac:dyDescent="0.25">
      <c r="A9245">
        <f>ROW()</f>
        <v>9245</v>
      </c>
      <c r="B9245" t="s">
        <v>1874</v>
      </c>
      <c r="C9245" t="s">
        <v>73</v>
      </c>
    </row>
    <row r="9246" spans="1:3" x14ac:dyDescent="0.25">
      <c r="A9246">
        <f>ROW()</f>
        <v>9246</v>
      </c>
      <c r="B9246" t="s">
        <v>1875</v>
      </c>
      <c r="C9246" t="s">
        <v>75</v>
      </c>
    </row>
    <row r="9247" spans="1:3" x14ac:dyDescent="0.25">
      <c r="A9247">
        <f>ROW()</f>
        <v>9247</v>
      </c>
      <c r="B9247" t="s">
        <v>1876</v>
      </c>
      <c r="C9247" t="s">
        <v>382</v>
      </c>
    </row>
    <row r="9248" spans="1:3" x14ac:dyDescent="0.25">
      <c r="A9248">
        <f>ROW()</f>
        <v>9248</v>
      </c>
      <c r="B9248" t="s">
        <v>1909</v>
      </c>
      <c r="C9248" t="s">
        <v>75</v>
      </c>
    </row>
    <row r="9249" spans="1:3" x14ac:dyDescent="0.25">
      <c r="A9249">
        <f>ROW()</f>
        <v>9249</v>
      </c>
      <c r="B9249" t="s">
        <v>1910</v>
      </c>
      <c r="C9249" t="s">
        <v>382</v>
      </c>
    </row>
    <row r="9250" spans="1:3" x14ac:dyDescent="0.25">
      <c r="A9250">
        <f>ROW()</f>
        <v>9250</v>
      </c>
      <c r="B9250" t="s">
        <v>1877</v>
      </c>
      <c r="C9250" t="s">
        <v>133</v>
      </c>
    </row>
    <row r="9251" spans="1:3" x14ac:dyDescent="0.25">
      <c r="A9251">
        <f>ROW()</f>
        <v>9251</v>
      </c>
      <c r="B9251" t="s">
        <v>1911</v>
      </c>
      <c r="C9251" t="s">
        <v>133</v>
      </c>
    </row>
    <row r="9252" spans="1:3" x14ac:dyDescent="0.25">
      <c r="A9252">
        <f>ROW()</f>
        <v>9252</v>
      </c>
      <c r="B9252" t="s">
        <v>1878</v>
      </c>
      <c r="C9252" t="s">
        <v>56</v>
      </c>
    </row>
    <row r="9253" spans="1:3" x14ac:dyDescent="0.25">
      <c r="A9253">
        <f>ROW()</f>
        <v>9253</v>
      </c>
      <c r="B9253" t="s">
        <v>1923</v>
      </c>
      <c r="C9253" t="s">
        <v>67</v>
      </c>
    </row>
    <row r="9254" spans="1:3" x14ac:dyDescent="0.25">
      <c r="A9254">
        <f>ROW()</f>
        <v>9254</v>
      </c>
      <c r="B9254" t="s">
        <v>1879</v>
      </c>
      <c r="C9254" t="s">
        <v>93</v>
      </c>
    </row>
    <row r="9255" spans="1:3" x14ac:dyDescent="0.25">
      <c r="A9255">
        <f>ROW()</f>
        <v>9255</v>
      </c>
      <c r="B9255" t="s">
        <v>1912</v>
      </c>
      <c r="C9255" t="s">
        <v>133</v>
      </c>
    </row>
    <row r="9256" spans="1:3" x14ac:dyDescent="0.25">
      <c r="A9256">
        <f>ROW()</f>
        <v>9256</v>
      </c>
      <c r="B9256" t="s">
        <v>1880</v>
      </c>
      <c r="C9256" t="s">
        <v>106</v>
      </c>
    </row>
    <row r="9257" spans="1:3" x14ac:dyDescent="0.25">
      <c r="A9257">
        <f>ROW()</f>
        <v>9257</v>
      </c>
      <c r="B9257" t="s">
        <v>1881</v>
      </c>
      <c r="C9257" t="s">
        <v>56</v>
      </c>
    </row>
    <row r="9258" spans="1:3" x14ac:dyDescent="0.25">
      <c r="A9258">
        <f>ROW()</f>
        <v>9258</v>
      </c>
      <c r="B9258" t="s">
        <v>1882</v>
      </c>
      <c r="C9258" t="s">
        <v>319</v>
      </c>
    </row>
    <row r="9259" spans="1:3" x14ac:dyDescent="0.25">
      <c r="A9259">
        <f>ROW()</f>
        <v>9259</v>
      </c>
      <c r="B9259" t="s">
        <v>1913</v>
      </c>
      <c r="C9259" t="s">
        <v>319</v>
      </c>
    </row>
    <row r="9260" spans="1:3" x14ac:dyDescent="0.25">
      <c r="A9260">
        <f>ROW()</f>
        <v>9260</v>
      </c>
      <c r="B9260" t="s">
        <v>1893</v>
      </c>
      <c r="C9260" t="s">
        <v>536</v>
      </c>
    </row>
    <row r="9261" spans="1:3" x14ac:dyDescent="0.25">
      <c r="A9261">
        <f>ROW()</f>
        <v>9261</v>
      </c>
      <c r="B9261" t="s">
        <v>1914</v>
      </c>
      <c r="C9261" t="s">
        <v>537</v>
      </c>
    </row>
    <row r="9262" spans="1:3" x14ac:dyDescent="0.25">
      <c r="A9262">
        <f>ROW()</f>
        <v>9262</v>
      </c>
      <c r="B9262" t="s">
        <v>1926</v>
      </c>
      <c r="C9262" t="s">
        <v>158</v>
      </c>
    </row>
    <row r="9263" spans="1:3" x14ac:dyDescent="0.25">
      <c r="A9263">
        <f>ROW()</f>
        <v>9263</v>
      </c>
      <c r="B9263" t="s">
        <v>1883</v>
      </c>
      <c r="C9263" t="s">
        <v>79</v>
      </c>
    </row>
    <row r="9264" spans="1:3" x14ac:dyDescent="0.25">
      <c r="A9264">
        <f>ROW()</f>
        <v>9264</v>
      </c>
      <c r="B9264" t="s">
        <v>1915</v>
      </c>
      <c r="C9264" t="s">
        <v>159</v>
      </c>
    </row>
    <row r="9265" spans="1:3" x14ac:dyDescent="0.25">
      <c r="A9265">
        <f>ROW()</f>
        <v>9265</v>
      </c>
      <c r="B9265" t="s">
        <v>1924</v>
      </c>
      <c r="C9265" t="s">
        <v>139</v>
      </c>
    </row>
    <row r="9266" spans="1:3" x14ac:dyDescent="0.25">
      <c r="A9266">
        <f>ROW()</f>
        <v>9266</v>
      </c>
      <c r="B9266" t="s">
        <v>1884</v>
      </c>
      <c r="C9266" t="s">
        <v>80</v>
      </c>
    </row>
    <row r="9267" spans="1:3" x14ac:dyDescent="0.25">
      <c r="A9267">
        <f>ROW()</f>
        <v>9267</v>
      </c>
      <c r="B9267" t="s">
        <v>1885</v>
      </c>
      <c r="C9267" t="s">
        <v>95</v>
      </c>
    </row>
    <row r="9268" spans="1:3" x14ac:dyDescent="0.25">
      <c r="A9268">
        <f>ROW()</f>
        <v>9268</v>
      </c>
      <c r="B9268" t="s">
        <v>1886</v>
      </c>
      <c r="C9268" t="s">
        <v>210</v>
      </c>
    </row>
    <row r="9269" spans="1:3" x14ac:dyDescent="0.25">
      <c r="A9269">
        <f>ROW()</f>
        <v>9269</v>
      </c>
      <c r="B9269" t="s">
        <v>1887</v>
      </c>
      <c r="C9269" t="s">
        <v>75</v>
      </c>
    </row>
    <row r="9270" spans="1:3" x14ac:dyDescent="0.25">
      <c r="A9270">
        <f>ROW()</f>
        <v>9270</v>
      </c>
      <c r="B9270" t="s">
        <v>1888</v>
      </c>
      <c r="C9270" t="s">
        <v>84</v>
      </c>
    </row>
    <row r="9271" spans="1:3" x14ac:dyDescent="0.25">
      <c r="A9271">
        <f>ROW()</f>
        <v>9271</v>
      </c>
      <c r="B9271" t="s">
        <v>1889</v>
      </c>
      <c r="C9271" t="s">
        <v>67</v>
      </c>
    </row>
    <row r="9272" spans="1:3" x14ac:dyDescent="0.25">
      <c r="A9272">
        <f>ROW()</f>
        <v>9272</v>
      </c>
      <c r="B9272" t="s">
        <v>1890</v>
      </c>
      <c r="C9272" t="s">
        <v>74</v>
      </c>
    </row>
    <row r="9273" spans="1:3" x14ac:dyDescent="0.25">
      <c r="A9273">
        <f>ROW()</f>
        <v>9273</v>
      </c>
      <c r="B9273" t="s">
        <v>1891</v>
      </c>
      <c r="C9273" t="s">
        <v>67</v>
      </c>
    </row>
    <row r="9274" spans="1:3" x14ac:dyDescent="0.25">
      <c r="A9274">
        <f>ROW()</f>
        <v>9274</v>
      </c>
      <c r="B9274" t="s">
        <v>1892</v>
      </c>
      <c r="C9274" t="s">
        <v>84</v>
      </c>
    </row>
    <row r="9275" spans="1:3" x14ac:dyDescent="0.25">
      <c r="A9275">
        <f>ROW()</f>
        <v>9275</v>
      </c>
      <c r="B9275" t="s">
        <v>1894</v>
      </c>
      <c r="C9275" t="s">
        <v>73</v>
      </c>
    </row>
    <row r="9276" spans="1:3" x14ac:dyDescent="0.25">
      <c r="A9276">
        <f>ROW()</f>
        <v>9276</v>
      </c>
      <c r="B9276" t="s">
        <v>1925</v>
      </c>
      <c r="C9276" t="s">
        <v>95</v>
      </c>
    </row>
    <row r="9277" spans="1:3" x14ac:dyDescent="0.25">
      <c r="A9277">
        <f>ROW()</f>
        <v>9277</v>
      </c>
      <c r="B9277" t="s">
        <v>1895</v>
      </c>
      <c r="C9277" t="s">
        <v>184</v>
      </c>
    </row>
    <row r="9278" spans="1:3" x14ac:dyDescent="0.25">
      <c r="A9278">
        <f>ROW()</f>
        <v>9278</v>
      </c>
      <c r="B9278" t="s">
        <v>1901</v>
      </c>
      <c r="C9278" t="s">
        <v>56</v>
      </c>
    </row>
    <row r="9279" spans="1:3" x14ac:dyDescent="0.25">
      <c r="A9279">
        <f>ROW()</f>
        <v>9279</v>
      </c>
      <c r="B9279" t="s">
        <v>3523</v>
      </c>
      <c r="C9279" t="s">
        <v>66</v>
      </c>
    </row>
    <row r="9280" spans="1:3" x14ac:dyDescent="0.25">
      <c r="A9280">
        <f>ROW()</f>
        <v>9280</v>
      </c>
      <c r="B9280" t="s">
        <v>2</v>
      </c>
      <c r="C9280" t="s">
        <v>2</v>
      </c>
    </row>
    <row r="9281" spans="1:3" x14ac:dyDescent="0.25">
      <c r="A9281">
        <f>ROW()</f>
        <v>9281</v>
      </c>
      <c r="B9281" t="s">
        <v>2</v>
      </c>
      <c r="C9281" t="s">
        <v>2</v>
      </c>
    </row>
    <row r="9282" spans="1:3" x14ac:dyDescent="0.25">
      <c r="A9282">
        <f>ROW()</f>
        <v>9282</v>
      </c>
      <c r="B9282" t="s">
        <v>718</v>
      </c>
      <c r="C9282" t="s">
        <v>2</v>
      </c>
    </row>
    <row r="9283" spans="1:3" x14ac:dyDescent="0.25">
      <c r="A9283">
        <f>ROW()</f>
        <v>9283</v>
      </c>
      <c r="B9283" t="s">
        <v>2</v>
      </c>
      <c r="C9283" t="s">
        <v>2</v>
      </c>
    </row>
    <row r="9284" spans="1:3" x14ac:dyDescent="0.25">
      <c r="A9284">
        <f>ROW()</f>
        <v>9284</v>
      </c>
      <c r="B9284" t="s">
        <v>3708</v>
      </c>
      <c r="C9284" t="s">
        <v>2</v>
      </c>
    </row>
    <row r="9285" spans="1:3" x14ac:dyDescent="0.25">
      <c r="A9285">
        <f>ROW()</f>
        <v>9285</v>
      </c>
      <c r="B9285" t="s">
        <v>52</v>
      </c>
      <c r="C9285" t="s">
        <v>2</v>
      </c>
    </row>
    <row r="9286" spans="1:3" x14ac:dyDescent="0.25">
      <c r="A9286">
        <f>ROW()</f>
        <v>9286</v>
      </c>
      <c r="B9286" t="s">
        <v>1843</v>
      </c>
      <c r="C9286" t="s">
        <v>719</v>
      </c>
    </row>
    <row r="9287" spans="1:3" x14ac:dyDescent="0.25">
      <c r="A9287">
        <f>ROW()</f>
        <v>9287</v>
      </c>
      <c r="B9287" t="s">
        <v>1844</v>
      </c>
      <c r="C9287" t="s">
        <v>55</v>
      </c>
    </row>
    <row r="9288" spans="1:3" x14ac:dyDescent="0.25">
      <c r="A9288">
        <f>ROW()</f>
        <v>9288</v>
      </c>
      <c r="B9288" t="s">
        <v>1845</v>
      </c>
      <c r="C9288" t="s">
        <v>200</v>
      </c>
    </row>
    <row r="9289" spans="1:3" x14ac:dyDescent="0.25">
      <c r="A9289">
        <f>ROW()</f>
        <v>9289</v>
      </c>
      <c r="B9289" t="s">
        <v>1846</v>
      </c>
      <c r="C9289" t="s">
        <v>118</v>
      </c>
    </row>
    <row r="9290" spans="1:3" x14ac:dyDescent="0.25">
      <c r="A9290">
        <f>ROW()</f>
        <v>9290</v>
      </c>
      <c r="B9290" t="s">
        <v>1847</v>
      </c>
      <c r="C9290" t="s">
        <v>720</v>
      </c>
    </row>
    <row r="9291" spans="1:3" x14ac:dyDescent="0.25">
      <c r="A9291">
        <f>ROW()</f>
        <v>9291</v>
      </c>
      <c r="B9291" t="s">
        <v>1850</v>
      </c>
      <c r="C9291" t="s">
        <v>102</v>
      </c>
    </row>
    <row r="9292" spans="1:3" x14ac:dyDescent="0.25">
      <c r="A9292">
        <f>ROW()</f>
        <v>9292</v>
      </c>
      <c r="B9292" t="s">
        <v>1851</v>
      </c>
      <c r="C9292" t="s">
        <v>56</v>
      </c>
    </row>
    <row r="9293" spans="1:3" x14ac:dyDescent="0.25">
      <c r="A9293">
        <f>ROW()</f>
        <v>9293</v>
      </c>
      <c r="B9293" t="s">
        <v>1852</v>
      </c>
      <c r="C9293" t="s">
        <v>56</v>
      </c>
    </row>
    <row r="9294" spans="1:3" x14ac:dyDescent="0.25">
      <c r="A9294">
        <f>ROW()</f>
        <v>9294</v>
      </c>
      <c r="B9294" t="s">
        <v>1853</v>
      </c>
      <c r="C9294" t="s">
        <v>56</v>
      </c>
    </row>
    <row r="9295" spans="1:3" x14ac:dyDescent="0.25">
      <c r="A9295">
        <f>ROW()</f>
        <v>9295</v>
      </c>
      <c r="B9295" t="s">
        <v>1854</v>
      </c>
      <c r="C9295" t="s">
        <v>247</v>
      </c>
    </row>
    <row r="9296" spans="1:3" x14ac:dyDescent="0.25">
      <c r="A9296">
        <f>ROW()</f>
        <v>9296</v>
      </c>
      <c r="B9296" t="s">
        <v>1856</v>
      </c>
      <c r="C9296" t="s">
        <v>64</v>
      </c>
    </row>
    <row r="9297" spans="1:3" x14ac:dyDescent="0.25">
      <c r="A9297">
        <f>ROW()</f>
        <v>9297</v>
      </c>
      <c r="B9297" t="s">
        <v>1857</v>
      </c>
      <c r="C9297" t="s">
        <v>65</v>
      </c>
    </row>
    <row r="9298" spans="1:3" x14ac:dyDescent="0.25">
      <c r="A9298">
        <f>ROW()</f>
        <v>9298</v>
      </c>
      <c r="B9298" t="s">
        <v>1858</v>
      </c>
      <c r="C9298" t="s">
        <v>56</v>
      </c>
    </row>
    <row r="9299" spans="1:3" x14ac:dyDescent="0.25">
      <c r="A9299">
        <f>ROW()</f>
        <v>9299</v>
      </c>
      <c r="B9299" t="s">
        <v>1896</v>
      </c>
      <c r="C9299" t="s">
        <v>65</v>
      </c>
    </row>
    <row r="9300" spans="1:3" x14ac:dyDescent="0.25">
      <c r="A9300">
        <f>ROW()</f>
        <v>9300</v>
      </c>
      <c r="B9300" t="s">
        <v>1859</v>
      </c>
      <c r="C9300" t="s">
        <v>63</v>
      </c>
    </row>
    <row r="9301" spans="1:3" x14ac:dyDescent="0.25">
      <c r="A9301">
        <f>ROW()</f>
        <v>9301</v>
      </c>
      <c r="B9301" t="s">
        <v>1860</v>
      </c>
      <c r="C9301" t="s">
        <v>73</v>
      </c>
    </row>
    <row r="9302" spans="1:3" x14ac:dyDescent="0.25">
      <c r="A9302">
        <f>ROW()</f>
        <v>9302</v>
      </c>
      <c r="B9302" t="s">
        <v>1861</v>
      </c>
      <c r="C9302" t="s">
        <v>76</v>
      </c>
    </row>
    <row r="9303" spans="1:3" x14ac:dyDescent="0.25">
      <c r="A9303">
        <f>ROW()</f>
        <v>9303</v>
      </c>
      <c r="B9303" t="s">
        <v>1862</v>
      </c>
      <c r="C9303" t="s">
        <v>56</v>
      </c>
    </row>
    <row r="9304" spans="1:3" x14ac:dyDescent="0.25">
      <c r="A9304">
        <f>ROW()</f>
        <v>9304</v>
      </c>
      <c r="B9304" t="s">
        <v>1863</v>
      </c>
      <c r="C9304" t="s">
        <v>81</v>
      </c>
    </row>
    <row r="9305" spans="1:3" x14ac:dyDescent="0.25">
      <c r="A9305">
        <f>ROW()</f>
        <v>9305</v>
      </c>
      <c r="B9305" t="s">
        <v>1864</v>
      </c>
      <c r="C9305" t="s">
        <v>624</v>
      </c>
    </row>
    <row r="9306" spans="1:3" x14ac:dyDescent="0.25">
      <c r="A9306">
        <f>ROW()</f>
        <v>9306</v>
      </c>
      <c r="B9306" t="s">
        <v>1865</v>
      </c>
      <c r="C9306" t="s">
        <v>105</v>
      </c>
    </row>
    <row r="9307" spans="1:3" x14ac:dyDescent="0.25">
      <c r="A9307">
        <f>ROW()</f>
        <v>9307</v>
      </c>
      <c r="B9307" t="s">
        <v>1866</v>
      </c>
      <c r="C9307" t="s">
        <v>139</v>
      </c>
    </row>
    <row r="9308" spans="1:3" x14ac:dyDescent="0.25">
      <c r="A9308">
        <f>ROW()</f>
        <v>9308</v>
      </c>
      <c r="B9308" t="s">
        <v>1867</v>
      </c>
      <c r="C9308" t="s">
        <v>63</v>
      </c>
    </row>
    <row r="9309" spans="1:3" x14ac:dyDescent="0.25">
      <c r="A9309">
        <f>ROW()</f>
        <v>9309</v>
      </c>
      <c r="B9309" t="s">
        <v>1868</v>
      </c>
      <c r="C9309" t="s">
        <v>71</v>
      </c>
    </row>
    <row r="9310" spans="1:3" x14ac:dyDescent="0.25">
      <c r="A9310">
        <f>ROW()</f>
        <v>9310</v>
      </c>
      <c r="B9310" t="s">
        <v>1869</v>
      </c>
      <c r="C9310" t="s">
        <v>71</v>
      </c>
    </row>
    <row r="9311" spans="1:3" x14ac:dyDescent="0.25">
      <c r="A9311">
        <f>ROW()</f>
        <v>9311</v>
      </c>
      <c r="B9311" t="s">
        <v>1870</v>
      </c>
      <c r="C9311" t="s">
        <v>71</v>
      </c>
    </row>
    <row r="9312" spans="1:3" x14ac:dyDescent="0.25">
      <c r="A9312">
        <f>ROW()</f>
        <v>9312</v>
      </c>
      <c r="B9312" t="s">
        <v>1871</v>
      </c>
      <c r="C9312" t="s">
        <v>56</v>
      </c>
    </row>
    <row r="9313" spans="1:3" x14ac:dyDescent="0.25">
      <c r="A9313">
        <f>ROW()</f>
        <v>9313</v>
      </c>
      <c r="B9313" t="s">
        <v>1905</v>
      </c>
      <c r="C9313" t="s">
        <v>56</v>
      </c>
    </row>
    <row r="9314" spans="1:3" x14ac:dyDescent="0.25">
      <c r="A9314">
        <f>ROW()</f>
        <v>9314</v>
      </c>
      <c r="B9314" t="s">
        <v>1872</v>
      </c>
      <c r="C9314" t="s">
        <v>72</v>
      </c>
    </row>
    <row r="9315" spans="1:3" x14ac:dyDescent="0.25">
      <c r="A9315">
        <f>ROW()</f>
        <v>9315</v>
      </c>
      <c r="B9315" t="s">
        <v>1906</v>
      </c>
      <c r="C9315" t="s">
        <v>318</v>
      </c>
    </row>
    <row r="9316" spans="1:3" x14ac:dyDescent="0.25">
      <c r="A9316">
        <f>ROW()</f>
        <v>9316</v>
      </c>
      <c r="B9316" t="s">
        <v>1873</v>
      </c>
      <c r="C9316" t="s">
        <v>56</v>
      </c>
    </row>
    <row r="9317" spans="1:3" x14ac:dyDescent="0.25">
      <c r="A9317">
        <f>ROW()</f>
        <v>9317</v>
      </c>
      <c r="B9317" t="s">
        <v>1907</v>
      </c>
      <c r="C9317" t="s">
        <v>63</v>
      </c>
    </row>
    <row r="9318" spans="1:3" x14ac:dyDescent="0.25">
      <c r="A9318">
        <f>ROW()</f>
        <v>9318</v>
      </c>
      <c r="B9318" t="s">
        <v>1874</v>
      </c>
      <c r="C9318" t="s">
        <v>73</v>
      </c>
    </row>
    <row r="9319" spans="1:3" x14ac:dyDescent="0.25">
      <c r="A9319">
        <f>ROW()</f>
        <v>9319</v>
      </c>
      <c r="B9319" t="s">
        <v>1875</v>
      </c>
      <c r="C9319" t="s">
        <v>68</v>
      </c>
    </row>
    <row r="9320" spans="1:3" x14ac:dyDescent="0.25">
      <c r="A9320">
        <f>ROW()</f>
        <v>9320</v>
      </c>
      <c r="B9320" t="s">
        <v>1876</v>
      </c>
      <c r="C9320" t="s">
        <v>77</v>
      </c>
    </row>
    <row r="9321" spans="1:3" x14ac:dyDescent="0.25">
      <c r="A9321">
        <f>ROW()</f>
        <v>9321</v>
      </c>
      <c r="B9321" t="s">
        <v>1909</v>
      </c>
      <c r="C9321" t="s">
        <v>68</v>
      </c>
    </row>
    <row r="9322" spans="1:3" x14ac:dyDescent="0.25">
      <c r="A9322">
        <f>ROW()</f>
        <v>9322</v>
      </c>
      <c r="B9322" t="s">
        <v>1910</v>
      </c>
      <c r="C9322" t="s">
        <v>77</v>
      </c>
    </row>
    <row r="9323" spans="1:3" x14ac:dyDescent="0.25">
      <c r="A9323">
        <f>ROW()</f>
        <v>9323</v>
      </c>
      <c r="B9323" t="s">
        <v>1878</v>
      </c>
      <c r="C9323" t="s">
        <v>56</v>
      </c>
    </row>
    <row r="9324" spans="1:3" x14ac:dyDescent="0.25">
      <c r="A9324">
        <f>ROW()</f>
        <v>9324</v>
      </c>
      <c r="B9324" t="s">
        <v>1923</v>
      </c>
      <c r="C9324" t="s">
        <v>105</v>
      </c>
    </row>
    <row r="9325" spans="1:3" x14ac:dyDescent="0.25">
      <c r="A9325">
        <f>ROW()</f>
        <v>9325</v>
      </c>
      <c r="B9325" t="s">
        <v>1879</v>
      </c>
      <c r="C9325" t="s">
        <v>76</v>
      </c>
    </row>
    <row r="9326" spans="1:3" x14ac:dyDescent="0.25">
      <c r="A9326">
        <f>ROW()</f>
        <v>9326</v>
      </c>
      <c r="B9326" t="s">
        <v>1912</v>
      </c>
      <c r="C9326" t="s">
        <v>200</v>
      </c>
    </row>
    <row r="9327" spans="1:3" x14ac:dyDescent="0.25">
      <c r="A9327">
        <f>ROW()</f>
        <v>9327</v>
      </c>
      <c r="B9327" t="s">
        <v>1877</v>
      </c>
      <c r="C9327" t="s">
        <v>158</v>
      </c>
    </row>
    <row r="9328" spans="1:3" x14ac:dyDescent="0.25">
      <c r="A9328">
        <f>ROW()</f>
        <v>9328</v>
      </c>
      <c r="B9328" t="s">
        <v>1911</v>
      </c>
      <c r="C9328" t="s">
        <v>158</v>
      </c>
    </row>
    <row r="9329" spans="1:3" x14ac:dyDescent="0.25">
      <c r="A9329">
        <f>ROW()</f>
        <v>9329</v>
      </c>
      <c r="B9329" t="s">
        <v>1880</v>
      </c>
      <c r="C9329" t="s">
        <v>124</v>
      </c>
    </row>
    <row r="9330" spans="1:3" x14ac:dyDescent="0.25">
      <c r="A9330">
        <f>ROW()</f>
        <v>9330</v>
      </c>
      <c r="B9330" t="s">
        <v>1881</v>
      </c>
      <c r="C9330" t="s">
        <v>56</v>
      </c>
    </row>
    <row r="9331" spans="1:3" x14ac:dyDescent="0.25">
      <c r="A9331">
        <f>ROW()</f>
        <v>9331</v>
      </c>
      <c r="B9331" t="s">
        <v>1913</v>
      </c>
      <c r="C9331" t="s">
        <v>319</v>
      </c>
    </row>
    <row r="9332" spans="1:3" x14ac:dyDescent="0.25">
      <c r="A9332">
        <f>ROW()</f>
        <v>9332</v>
      </c>
      <c r="B9332" t="s">
        <v>1882</v>
      </c>
      <c r="C9332" t="s">
        <v>319</v>
      </c>
    </row>
    <row r="9333" spans="1:3" x14ac:dyDescent="0.25">
      <c r="A9333">
        <f>ROW()</f>
        <v>9333</v>
      </c>
      <c r="B9333" t="s">
        <v>1893</v>
      </c>
      <c r="C9333" t="s">
        <v>260</v>
      </c>
    </row>
    <row r="9334" spans="1:3" x14ac:dyDescent="0.25">
      <c r="A9334">
        <f>ROW()</f>
        <v>9334</v>
      </c>
      <c r="B9334" t="s">
        <v>1914</v>
      </c>
      <c r="C9334" t="s">
        <v>460</v>
      </c>
    </row>
    <row r="9335" spans="1:3" x14ac:dyDescent="0.25">
      <c r="A9335">
        <f>ROW()</f>
        <v>9335</v>
      </c>
      <c r="B9335" t="s">
        <v>1894</v>
      </c>
      <c r="C9335" t="s">
        <v>721</v>
      </c>
    </row>
    <row r="9336" spans="1:3" x14ac:dyDescent="0.25">
      <c r="A9336">
        <f>ROW()</f>
        <v>9336</v>
      </c>
      <c r="B9336" t="s">
        <v>1925</v>
      </c>
      <c r="C9336" t="s">
        <v>76</v>
      </c>
    </row>
    <row r="9337" spans="1:3" x14ac:dyDescent="0.25">
      <c r="A9337">
        <f>ROW()</f>
        <v>9337</v>
      </c>
      <c r="B9337" t="s">
        <v>1926</v>
      </c>
      <c r="C9337" t="s">
        <v>148</v>
      </c>
    </row>
    <row r="9338" spans="1:3" x14ac:dyDescent="0.25">
      <c r="A9338">
        <f>ROW()</f>
        <v>9338</v>
      </c>
      <c r="B9338" t="s">
        <v>1924</v>
      </c>
      <c r="C9338" t="s">
        <v>139</v>
      </c>
    </row>
    <row r="9339" spans="1:3" x14ac:dyDescent="0.25">
      <c r="A9339">
        <f>ROW()</f>
        <v>9339</v>
      </c>
      <c r="B9339" t="s">
        <v>1883</v>
      </c>
      <c r="C9339" t="s">
        <v>79</v>
      </c>
    </row>
    <row r="9340" spans="1:3" x14ac:dyDescent="0.25">
      <c r="A9340">
        <f>ROW()</f>
        <v>9340</v>
      </c>
      <c r="B9340" t="s">
        <v>1915</v>
      </c>
      <c r="C9340" t="s">
        <v>111</v>
      </c>
    </row>
    <row r="9341" spans="1:3" x14ac:dyDescent="0.25">
      <c r="A9341">
        <f>ROW()</f>
        <v>9341</v>
      </c>
      <c r="B9341" t="s">
        <v>1884</v>
      </c>
      <c r="C9341" t="s">
        <v>63</v>
      </c>
    </row>
    <row r="9342" spans="1:3" x14ac:dyDescent="0.25">
      <c r="A9342">
        <f>ROW()</f>
        <v>9342</v>
      </c>
      <c r="B9342" t="s">
        <v>1885</v>
      </c>
      <c r="C9342" t="s">
        <v>121</v>
      </c>
    </row>
    <row r="9343" spans="1:3" x14ac:dyDescent="0.25">
      <c r="A9343">
        <f>ROW()</f>
        <v>9343</v>
      </c>
      <c r="B9343" t="s">
        <v>1886</v>
      </c>
      <c r="C9343" t="s">
        <v>80</v>
      </c>
    </row>
    <row r="9344" spans="1:3" x14ac:dyDescent="0.25">
      <c r="A9344">
        <f>ROW()</f>
        <v>9344</v>
      </c>
      <c r="B9344" t="s">
        <v>1888</v>
      </c>
      <c r="C9344" t="s">
        <v>70</v>
      </c>
    </row>
    <row r="9345" spans="1:3" x14ac:dyDescent="0.25">
      <c r="A9345">
        <f>ROW()</f>
        <v>9345</v>
      </c>
      <c r="B9345" t="s">
        <v>1889</v>
      </c>
      <c r="C9345" t="s">
        <v>137</v>
      </c>
    </row>
    <row r="9346" spans="1:3" x14ac:dyDescent="0.25">
      <c r="A9346">
        <f>ROW()</f>
        <v>9346</v>
      </c>
      <c r="B9346" t="s">
        <v>1890</v>
      </c>
      <c r="C9346" t="s">
        <v>55</v>
      </c>
    </row>
    <row r="9347" spans="1:3" x14ac:dyDescent="0.25">
      <c r="A9347">
        <f>ROW()</f>
        <v>9347</v>
      </c>
      <c r="B9347" t="s">
        <v>1891</v>
      </c>
      <c r="C9347" t="s">
        <v>76</v>
      </c>
    </row>
    <row r="9348" spans="1:3" x14ac:dyDescent="0.25">
      <c r="A9348">
        <f>ROW()</f>
        <v>9348</v>
      </c>
      <c r="B9348" t="s">
        <v>1892</v>
      </c>
      <c r="C9348" t="s">
        <v>84</v>
      </c>
    </row>
    <row r="9349" spans="1:3" x14ac:dyDescent="0.25">
      <c r="A9349">
        <f>ROW()</f>
        <v>9349</v>
      </c>
      <c r="B9349" t="s">
        <v>1936</v>
      </c>
      <c r="C9349" t="s">
        <v>55</v>
      </c>
    </row>
    <row r="9350" spans="1:3" x14ac:dyDescent="0.25">
      <c r="A9350">
        <f>ROW()</f>
        <v>9350</v>
      </c>
      <c r="B9350" t="s">
        <v>1937</v>
      </c>
      <c r="C9350" t="s">
        <v>563</v>
      </c>
    </row>
    <row r="9351" spans="1:3" x14ac:dyDescent="0.25">
      <c r="A9351">
        <f>ROW()</f>
        <v>9351</v>
      </c>
      <c r="B9351" t="s">
        <v>1895</v>
      </c>
      <c r="C9351" t="s">
        <v>184</v>
      </c>
    </row>
    <row r="9352" spans="1:3" x14ac:dyDescent="0.25">
      <c r="A9352">
        <f>ROW()</f>
        <v>9352</v>
      </c>
      <c r="B9352" t="s">
        <v>1806</v>
      </c>
      <c r="C9352" t="s">
        <v>66</v>
      </c>
    </row>
    <row r="9353" spans="1:3" x14ac:dyDescent="0.25">
      <c r="A9353">
        <f>ROW()</f>
        <v>9353</v>
      </c>
      <c r="B9353" t="s">
        <v>2</v>
      </c>
      <c r="C9353" t="s">
        <v>2</v>
      </c>
    </row>
    <row r="9354" spans="1:3" x14ac:dyDescent="0.25">
      <c r="A9354">
        <f>ROW()</f>
        <v>9354</v>
      </c>
      <c r="B9354" t="s">
        <v>3709</v>
      </c>
      <c r="C9354" t="s">
        <v>2</v>
      </c>
    </row>
    <row r="9355" spans="1:3" x14ac:dyDescent="0.25">
      <c r="A9355">
        <f>ROW()</f>
        <v>9355</v>
      </c>
      <c r="B9355" t="s">
        <v>52</v>
      </c>
      <c r="C9355" t="s">
        <v>2</v>
      </c>
    </row>
    <row r="9356" spans="1:3" x14ac:dyDescent="0.25">
      <c r="A9356">
        <f>ROW()</f>
        <v>9356</v>
      </c>
      <c r="B9356" t="s">
        <v>1843</v>
      </c>
      <c r="C9356" t="s">
        <v>722</v>
      </c>
    </row>
    <row r="9357" spans="1:3" x14ac:dyDescent="0.25">
      <c r="A9357">
        <f>ROW()</f>
        <v>9357</v>
      </c>
      <c r="B9357" t="s">
        <v>1844</v>
      </c>
      <c r="C9357" t="s">
        <v>55</v>
      </c>
    </row>
    <row r="9358" spans="1:3" x14ac:dyDescent="0.25">
      <c r="A9358">
        <f>ROW()</f>
        <v>9358</v>
      </c>
      <c r="B9358" t="s">
        <v>1845</v>
      </c>
      <c r="C9358" t="s">
        <v>200</v>
      </c>
    </row>
    <row r="9359" spans="1:3" x14ac:dyDescent="0.25">
      <c r="A9359">
        <f>ROW()</f>
        <v>9359</v>
      </c>
      <c r="B9359" t="s">
        <v>1846</v>
      </c>
      <c r="C9359" t="s">
        <v>723</v>
      </c>
    </row>
    <row r="9360" spans="1:3" x14ac:dyDescent="0.25">
      <c r="A9360">
        <f>ROW()</f>
        <v>9360</v>
      </c>
      <c r="B9360" t="s">
        <v>1847</v>
      </c>
      <c r="C9360" t="s">
        <v>724</v>
      </c>
    </row>
    <row r="9361" spans="1:3" x14ac:dyDescent="0.25">
      <c r="A9361">
        <f>ROW()</f>
        <v>9361</v>
      </c>
      <c r="B9361" t="s">
        <v>1850</v>
      </c>
      <c r="C9361" t="s">
        <v>102</v>
      </c>
    </row>
    <row r="9362" spans="1:3" x14ac:dyDescent="0.25">
      <c r="A9362">
        <f>ROW()</f>
        <v>9362</v>
      </c>
      <c r="B9362" t="s">
        <v>1851</v>
      </c>
      <c r="C9362" t="s">
        <v>56</v>
      </c>
    </row>
    <row r="9363" spans="1:3" x14ac:dyDescent="0.25">
      <c r="A9363">
        <f>ROW()</f>
        <v>9363</v>
      </c>
      <c r="B9363" t="s">
        <v>1852</v>
      </c>
      <c r="C9363" t="s">
        <v>56</v>
      </c>
    </row>
    <row r="9364" spans="1:3" x14ac:dyDescent="0.25">
      <c r="A9364">
        <f>ROW()</f>
        <v>9364</v>
      </c>
      <c r="B9364" t="s">
        <v>1853</v>
      </c>
      <c r="C9364" t="s">
        <v>56</v>
      </c>
    </row>
    <row r="9365" spans="1:3" x14ac:dyDescent="0.25">
      <c r="A9365">
        <f>ROW()</f>
        <v>9365</v>
      </c>
      <c r="B9365" t="s">
        <v>1854</v>
      </c>
      <c r="C9365" t="s">
        <v>725</v>
      </c>
    </row>
    <row r="9366" spans="1:3" x14ac:dyDescent="0.25">
      <c r="A9366">
        <f>ROW()</f>
        <v>9366</v>
      </c>
      <c r="B9366" t="s">
        <v>1856</v>
      </c>
      <c r="C9366" t="s">
        <v>64</v>
      </c>
    </row>
    <row r="9367" spans="1:3" x14ac:dyDescent="0.25">
      <c r="A9367">
        <f>ROW()</f>
        <v>9367</v>
      </c>
      <c r="B9367" t="s">
        <v>1857</v>
      </c>
      <c r="C9367" t="s">
        <v>65</v>
      </c>
    </row>
    <row r="9368" spans="1:3" x14ac:dyDescent="0.25">
      <c r="A9368">
        <f>ROW()</f>
        <v>9368</v>
      </c>
      <c r="B9368" t="s">
        <v>1858</v>
      </c>
      <c r="C9368" t="s">
        <v>56</v>
      </c>
    </row>
    <row r="9369" spans="1:3" x14ac:dyDescent="0.25">
      <c r="A9369">
        <f>ROW()</f>
        <v>9369</v>
      </c>
      <c r="B9369" t="s">
        <v>1896</v>
      </c>
      <c r="C9369" t="s">
        <v>65</v>
      </c>
    </row>
    <row r="9370" spans="1:3" x14ac:dyDescent="0.25">
      <c r="A9370">
        <f>ROW()</f>
        <v>9370</v>
      </c>
      <c r="B9370" t="s">
        <v>1859</v>
      </c>
      <c r="C9370" t="s">
        <v>63</v>
      </c>
    </row>
    <row r="9371" spans="1:3" x14ac:dyDescent="0.25">
      <c r="A9371">
        <f>ROW()</f>
        <v>9371</v>
      </c>
      <c r="B9371" t="s">
        <v>1860</v>
      </c>
      <c r="C9371" t="s">
        <v>73</v>
      </c>
    </row>
    <row r="9372" spans="1:3" x14ac:dyDescent="0.25">
      <c r="A9372">
        <f>ROW()</f>
        <v>9372</v>
      </c>
      <c r="B9372" t="s">
        <v>1861</v>
      </c>
      <c r="C9372" t="s">
        <v>108</v>
      </c>
    </row>
    <row r="9373" spans="1:3" x14ac:dyDescent="0.25">
      <c r="A9373">
        <f>ROW()</f>
        <v>9373</v>
      </c>
      <c r="B9373" t="s">
        <v>1862</v>
      </c>
      <c r="C9373" t="s">
        <v>56</v>
      </c>
    </row>
    <row r="9374" spans="1:3" x14ac:dyDescent="0.25">
      <c r="A9374">
        <f>ROW()</f>
        <v>9374</v>
      </c>
      <c r="B9374" t="s">
        <v>1863</v>
      </c>
      <c r="C9374" t="s">
        <v>81</v>
      </c>
    </row>
    <row r="9375" spans="1:3" x14ac:dyDescent="0.25">
      <c r="A9375">
        <f>ROW()</f>
        <v>9375</v>
      </c>
      <c r="B9375" t="s">
        <v>1864</v>
      </c>
      <c r="C9375" t="s">
        <v>624</v>
      </c>
    </row>
    <row r="9376" spans="1:3" x14ac:dyDescent="0.25">
      <c r="A9376">
        <f>ROW()</f>
        <v>9376</v>
      </c>
      <c r="B9376" t="s">
        <v>1865</v>
      </c>
      <c r="C9376" t="s">
        <v>105</v>
      </c>
    </row>
    <row r="9377" spans="1:3" x14ac:dyDescent="0.25">
      <c r="A9377">
        <f>ROW()</f>
        <v>9377</v>
      </c>
      <c r="B9377" t="s">
        <v>1866</v>
      </c>
      <c r="C9377" t="s">
        <v>139</v>
      </c>
    </row>
    <row r="9378" spans="1:3" x14ac:dyDescent="0.25">
      <c r="A9378">
        <f>ROW()</f>
        <v>9378</v>
      </c>
      <c r="B9378" t="s">
        <v>1867</v>
      </c>
      <c r="C9378" t="s">
        <v>63</v>
      </c>
    </row>
    <row r="9379" spans="1:3" x14ac:dyDescent="0.25">
      <c r="A9379">
        <f>ROW()</f>
        <v>9379</v>
      </c>
      <c r="B9379" t="s">
        <v>1868</v>
      </c>
      <c r="C9379" t="s">
        <v>71</v>
      </c>
    </row>
    <row r="9380" spans="1:3" x14ac:dyDescent="0.25">
      <c r="A9380">
        <f>ROW()</f>
        <v>9380</v>
      </c>
      <c r="B9380" t="s">
        <v>1869</v>
      </c>
      <c r="C9380" t="s">
        <v>71</v>
      </c>
    </row>
    <row r="9381" spans="1:3" x14ac:dyDescent="0.25">
      <c r="A9381">
        <f>ROW()</f>
        <v>9381</v>
      </c>
      <c r="B9381" t="s">
        <v>1870</v>
      </c>
      <c r="C9381" t="s">
        <v>71</v>
      </c>
    </row>
    <row r="9382" spans="1:3" x14ac:dyDescent="0.25">
      <c r="A9382">
        <f>ROW()</f>
        <v>9382</v>
      </c>
      <c r="B9382" t="s">
        <v>1871</v>
      </c>
      <c r="C9382" t="s">
        <v>56</v>
      </c>
    </row>
    <row r="9383" spans="1:3" x14ac:dyDescent="0.25">
      <c r="A9383">
        <f>ROW()</f>
        <v>9383</v>
      </c>
      <c r="B9383" t="s">
        <v>1905</v>
      </c>
      <c r="C9383" t="s">
        <v>56</v>
      </c>
    </row>
    <row r="9384" spans="1:3" x14ac:dyDescent="0.25">
      <c r="A9384">
        <f>ROW()</f>
        <v>9384</v>
      </c>
      <c r="B9384" t="s">
        <v>1872</v>
      </c>
      <c r="C9384" t="s">
        <v>72</v>
      </c>
    </row>
    <row r="9385" spans="1:3" x14ac:dyDescent="0.25">
      <c r="A9385">
        <f>ROW()</f>
        <v>9385</v>
      </c>
      <c r="B9385" t="s">
        <v>1906</v>
      </c>
      <c r="C9385" t="s">
        <v>318</v>
      </c>
    </row>
    <row r="9386" spans="1:3" x14ac:dyDescent="0.25">
      <c r="A9386">
        <f>ROW()</f>
        <v>9386</v>
      </c>
      <c r="B9386" t="s">
        <v>1873</v>
      </c>
      <c r="C9386" t="s">
        <v>56</v>
      </c>
    </row>
    <row r="9387" spans="1:3" x14ac:dyDescent="0.25">
      <c r="A9387">
        <f>ROW()</f>
        <v>9387</v>
      </c>
      <c r="B9387" t="s">
        <v>1907</v>
      </c>
      <c r="C9387" t="s">
        <v>63</v>
      </c>
    </row>
    <row r="9388" spans="1:3" x14ac:dyDescent="0.25">
      <c r="A9388">
        <f>ROW()</f>
        <v>9388</v>
      </c>
      <c r="B9388" t="s">
        <v>1874</v>
      </c>
      <c r="C9388" t="s">
        <v>73</v>
      </c>
    </row>
    <row r="9389" spans="1:3" x14ac:dyDescent="0.25">
      <c r="A9389">
        <f>ROW()</f>
        <v>9389</v>
      </c>
      <c r="B9389" t="s">
        <v>1875</v>
      </c>
      <c r="C9389" t="s">
        <v>166</v>
      </c>
    </row>
    <row r="9390" spans="1:3" x14ac:dyDescent="0.25">
      <c r="A9390">
        <f>ROW()</f>
        <v>9390</v>
      </c>
      <c r="B9390" t="s">
        <v>1876</v>
      </c>
      <c r="C9390" t="s">
        <v>226</v>
      </c>
    </row>
    <row r="9391" spans="1:3" x14ac:dyDescent="0.25">
      <c r="A9391">
        <f>ROW()</f>
        <v>9391</v>
      </c>
      <c r="B9391" t="s">
        <v>1909</v>
      </c>
      <c r="C9391" t="s">
        <v>166</v>
      </c>
    </row>
    <row r="9392" spans="1:3" x14ac:dyDescent="0.25">
      <c r="A9392">
        <f>ROW()</f>
        <v>9392</v>
      </c>
      <c r="B9392" t="s">
        <v>1910</v>
      </c>
      <c r="C9392" t="s">
        <v>226</v>
      </c>
    </row>
    <row r="9393" spans="1:3" x14ac:dyDescent="0.25">
      <c r="A9393">
        <f>ROW()</f>
        <v>9393</v>
      </c>
      <c r="B9393" t="s">
        <v>1878</v>
      </c>
      <c r="C9393" t="s">
        <v>56</v>
      </c>
    </row>
    <row r="9394" spans="1:3" x14ac:dyDescent="0.25">
      <c r="A9394">
        <f>ROW()</f>
        <v>9394</v>
      </c>
      <c r="B9394" t="s">
        <v>1923</v>
      </c>
      <c r="C9394" t="s">
        <v>67</v>
      </c>
    </row>
    <row r="9395" spans="1:3" x14ac:dyDescent="0.25">
      <c r="A9395">
        <f>ROW()</f>
        <v>9395</v>
      </c>
      <c r="B9395" t="s">
        <v>1879</v>
      </c>
      <c r="C9395" t="s">
        <v>74</v>
      </c>
    </row>
    <row r="9396" spans="1:3" x14ac:dyDescent="0.25">
      <c r="A9396">
        <f>ROW()</f>
        <v>9396</v>
      </c>
      <c r="B9396" t="s">
        <v>1912</v>
      </c>
      <c r="C9396" t="s">
        <v>133</v>
      </c>
    </row>
    <row r="9397" spans="1:3" x14ac:dyDescent="0.25">
      <c r="A9397">
        <f>ROW()</f>
        <v>9397</v>
      </c>
      <c r="B9397" t="s">
        <v>1877</v>
      </c>
      <c r="C9397" t="s">
        <v>158</v>
      </c>
    </row>
    <row r="9398" spans="1:3" x14ac:dyDescent="0.25">
      <c r="A9398">
        <f>ROW()</f>
        <v>9398</v>
      </c>
      <c r="B9398" t="s">
        <v>1911</v>
      </c>
      <c r="C9398" t="s">
        <v>158</v>
      </c>
    </row>
    <row r="9399" spans="1:3" x14ac:dyDescent="0.25">
      <c r="A9399">
        <f>ROW()</f>
        <v>9399</v>
      </c>
      <c r="B9399" t="s">
        <v>1880</v>
      </c>
      <c r="C9399" t="s">
        <v>133</v>
      </c>
    </row>
    <row r="9400" spans="1:3" x14ac:dyDescent="0.25">
      <c r="A9400">
        <f>ROW()</f>
        <v>9400</v>
      </c>
      <c r="B9400" t="s">
        <v>1881</v>
      </c>
      <c r="C9400" t="s">
        <v>56</v>
      </c>
    </row>
    <row r="9401" spans="1:3" x14ac:dyDescent="0.25">
      <c r="A9401">
        <f>ROW()</f>
        <v>9401</v>
      </c>
      <c r="B9401" t="s">
        <v>1913</v>
      </c>
      <c r="C9401" t="s">
        <v>319</v>
      </c>
    </row>
    <row r="9402" spans="1:3" x14ac:dyDescent="0.25">
      <c r="A9402">
        <f>ROW()</f>
        <v>9402</v>
      </c>
      <c r="B9402" t="s">
        <v>1882</v>
      </c>
      <c r="C9402" t="s">
        <v>319</v>
      </c>
    </row>
    <row r="9403" spans="1:3" x14ac:dyDescent="0.25">
      <c r="A9403">
        <f>ROW()</f>
        <v>9403</v>
      </c>
      <c r="B9403" t="s">
        <v>1893</v>
      </c>
      <c r="C9403" t="s">
        <v>260</v>
      </c>
    </row>
    <row r="9404" spans="1:3" x14ac:dyDescent="0.25">
      <c r="A9404">
        <f>ROW()</f>
        <v>9404</v>
      </c>
      <c r="B9404" t="s">
        <v>1914</v>
      </c>
      <c r="C9404" t="s">
        <v>460</v>
      </c>
    </row>
    <row r="9405" spans="1:3" x14ac:dyDescent="0.25">
      <c r="A9405">
        <f>ROW()</f>
        <v>9405</v>
      </c>
      <c r="B9405" t="s">
        <v>1894</v>
      </c>
      <c r="C9405" t="s">
        <v>721</v>
      </c>
    </row>
    <row r="9406" spans="1:3" x14ac:dyDescent="0.25">
      <c r="A9406">
        <f>ROW()</f>
        <v>9406</v>
      </c>
      <c r="B9406" t="s">
        <v>1925</v>
      </c>
      <c r="C9406" t="s">
        <v>76</v>
      </c>
    </row>
    <row r="9407" spans="1:3" x14ac:dyDescent="0.25">
      <c r="A9407">
        <f>ROW()</f>
        <v>9407</v>
      </c>
      <c r="B9407" t="s">
        <v>1926</v>
      </c>
      <c r="C9407" t="s">
        <v>148</v>
      </c>
    </row>
    <row r="9408" spans="1:3" x14ac:dyDescent="0.25">
      <c r="A9408">
        <f>ROW()</f>
        <v>9408</v>
      </c>
      <c r="B9408" t="s">
        <v>1924</v>
      </c>
      <c r="C9408" t="s">
        <v>139</v>
      </c>
    </row>
    <row r="9409" spans="1:3" x14ac:dyDescent="0.25">
      <c r="A9409">
        <f>ROW()</f>
        <v>9409</v>
      </c>
      <c r="B9409" t="s">
        <v>1883</v>
      </c>
      <c r="C9409" t="s">
        <v>79</v>
      </c>
    </row>
    <row r="9410" spans="1:3" x14ac:dyDescent="0.25">
      <c r="A9410">
        <f>ROW()</f>
        <v>9410</v>
      </c>
      <c r="B9410" t="s">
        <v>1915</v>
      </c>
      <c r="C9410" t="s">
        <v>111</v>
      </c>
    </row>
    <row r="9411" spans="1:3" x14ac:dyDescent="0.25">
      <c r="A9411">
        <f>ROW()</f>
        <v>9411</v>
      </c>
      <c r="B9411" t="s">
        <v>1884</v>
      </c>
      <c r="C9411" t="s">
        <v>63</v>
      </c>
    </row>
    <row r="9412" spans="1:3" x14ac:dyDescent="0.25">
      <c r="A9412">
        <f>ROW()</f>
        <v>9412</v>
      </c>
      <c r="B9412" t="s">
        <v>1885</v>
      </c>
      <c r="C9412" t="s">
        <v>121</v>
      </c>
    </row>
    <row r="9413" spans="1:3" x14ac:dyDescent="0.25">
      <c r="A9413">
        <f>ROW()</f>
        <v>9413</v>
      </c>
      <c r="B9413" t="s">
        <v>1886</v>
      </c>
      <c r="C9413" t="s">
        <v>80</v>
      </c>
    </row>
    <row r="9414" spans="1:3" x14ac:dyDescent="0.25">
      <c r="A9414">
        <f>ROW()</f>
        <v>9414</v>
      </c>
      <c r="B9414" t="s">
        <v>1888</v>
      </c>
      <c r="C9414" t="s">
        <v>70</v>
      </c>
    </row>
    <row r="9415" spans="1:3" x14ac:dyDescent="0.25">
      <c r="A9415">
        <f>ROW()</f>
        <v>9415</v>
      </c>
      <c r="B9415" t="s">
        <v>1889</v>
      </c>
      <c r="C9415" t="s">
        <v>56</v>
      </c>
    </row>
    <row r="9416" spans="1:3" x14ac:dyDescent="0.25">
      <c r="A9416">
        <f>ROW()</f>
        <v>9416</v>
      </c>
      <c r="B9416" t="s">
        <v>1890</v>
      </c>
      <c r="C9416" t="s">
        <v>63</v>
      </c>
    </row>
    <row r="9417" spans="1:3" x14ac:dyDescent="0.25">
      <c r="A9417">
        <f>ROW()</f>
        <v>9417</v>
      </c>
      <c r="B9417" t="s">
        <v>1891</v>
      </c>
      <c r="C9417" t="s">
        <v>76</v>
      </c>
    </row>
    <row r="9418" spans="1:3" x14ac:dyDescent="0.25">
      <c r="A9418">
        <f>ROW()</f>
        <v>9418</v>
      </c>
      <c r="B9418" t="s">
        <v>1892</v>
      </c>
      <c r="C9418" t="s">
        <v>84</v>
      </c>
    </row>
    <row r="9419" spans="1:3" x14ac:dyDescent="0.25">
      <c r="A9419">
        <f>ROW()</f>
        <v>9419</v>
      </c>
      <c r="B9419" t="s">
        <v>1936</v>
      </c>
      <c r="C9419" t="s">
        <v>55</v>
      </c>
    </row>
    <row r="9420" spans="1:3" x14ac:dyDescent="0.25">
      <c r="A9420">
        <f>ROW()</f>
        <v>9420</v>
      </c>
      <c r="B9420" t="s">
        <v>1937</v>
      </c>
      <c r="C9420" t="s">
        <v>563</v>
      </c>
    </row>
    <row r="9421" spans="1:3" x14ac:dyDescent="0.25">
      <c r="A9421">
        <f>ROW()</f>
        <v>9421</v>
      </c>
      <c r="B9421" t="s">
        <v>1895</v>
      </c>
      <c r="C9421" t="s">
        <v>184</v>
      </c>
    </row>
    <row r="9422" spans="1:3" x14ac:dyDescent="0.25">
      <c r="A9422">
        <f>ROW()</f>
        <v>9422</v>
      </c>
      <c r="B9422" t="s">
        <v>1806</v>
      </c>
      <c r="C9422" t="s">
        <v>66</v>
      </c>
    </row>
    <row r="9423" spans="1:3" x14ac:dyDescent="0.25">
      <c r="A9423">
        <f>ROW()</f>
        <v>9423</v>
      </c>
      <c r="B9423" t="s">
        <v>2</v>
      </c>
      <c r="C9423" t="s">
        <v>2</v>
      </c>
    </row>
    <row r="9424" spans="1:3" x14ac:dyDescent="0.25">
      <c r="A9424">
        <f>ROW()</f>
        <v>9424</v>
      </c>
      <c r="B9424" t="s">
        <v>2</v>
      </c>
      <c r="C9424" t="s">
        <v>2</v>
      </c>
    </row>
    <row r="9425" spans="1:3" x14ac:dyDescent="0.25">
      <c r="A9425">
        <f>ROW()</f>
        <v>9425</v>
      </c>
      <c r="B9425" t="s">
        <v>726</v>
      </c>
      <c r="C9425" t="s">
        <v>2</v>
      </c>
    </row>
    <row r="9426" spans="1:3" x14ac:dyDescent="0.25">
      <c r="A9426">
        <f>ROW()</f>
        <v>9426</v>
      </c>
      <c r="B9426" t="s">
        <v>2</v>
      </c>
      <c r="C9426" t="s">
        <v>2</v>
      </c>
    </row>
    <row r="9427" spans="1:3" x14ac:dyDescent="0.25">
      <c r="A9427">
        <f>ROW()</f>
        <v>9427</v>
      </c>
      <c r="B9427" t="s">
        <v>3710</v>
      </c>
      <c r="C9427" t="s">
        <v>2</v>
      </c>
    </row>
    <row r="9428" spans="1:3" x14ac:dyDescent="0.25">
      <c r="A9428">
        <f>ROW()</f>
        <v>9428</v>
      </c>
      <c r="B9428" t="s">
        <v>52</v>
      </c>
      <c r="C9428" t="s">
        <v>2</v>
      </c>
    </row>
    <row r="9429" spans="1:3" x14ac:dyDescent="0.25">
      <c r="A9429">
        <f>ROW()</f>
        <v>9429</v>
      </c>
      <c r="B9429" t="s">
        <v>1843</v>
      </c>
      <c r="C9429" t="s">
        <v>727</v>
      </c>
    </row>
    <row r="9430" spans="1:3" x14ac:dyDescent="0.25">
      <c r="A9430">
        <f>ROW()</f>
        <v>9430</v>
      </c>
      <c r="B9430" t="s">
        <v>1844</v>
      </c>
      <c r="C9430" t="s">
        <v>55</v>
      </c>
    </row>
    <row r="9431" spans="1:3" x14ac:dyDescent="0.25">
      <c r="A9431">
        <f>ROW()</f>
        <v>9431</v>
      </c>
      <c r="B9431" t="s">
        <v>1845</v>
      </c>
      <c r="C9431" t="s">
        <v>117</v>
      </c>
    </row>
    <row r="9432" spans="1:3" x14ac:dyDescent="0.25">
      <c r="A9432">
        <f>ROW()</f>
        <v>9432</v>
      </c>
      <c r="B9432" t="s">
        <v>1846</v>
      </c>
      <c r="C9432" t="s">
        <v>118</v>
      </c>
    </row>
    <row r="9433" spans="1:3" x14ac:dyDescent="0.25">
      <c r="A9433">
        <f>ROW()</f>
        <v>9433</v>
      </c>
      <c r="B9433" t="s">
        <v>1847</v>
      </c>
      <c r="C9433" t="s">
        <v>728</v>
      </c>
    </row>
    <row r="9434" spans="1:3" x14ac:dyDescent="0.25">
      <c r="A9434">
        <f>ROW()</f>
        <v>9434</v>
      </c>
      <c r="B9434" t="s">
        <v>1850</v>
      </c>
      <c r="C9434" t="s">
        <v>102</v>
      </c>
    </row>
    <row r="9435" spans="1:3" x14ac:dyDescent="0.25">
      <c r="A9435">
        <f>ROW()</f>
        <v>9435</v>
      </c>
      <c r="B9435" t="s">
        <v>1851</v>
      </c>
      <c r="C9435" t="s">
        <v>56</v>
      </c>
    </row>
    <row r="9436" spans="1:3" x14ac:dyDescent="0.25">
      <c r="A9436">
        <f>ROW()</f>
        <v>9436</v>
      </c>
      <c r="B9436" t="s">
        <v>1852</v>
      </c>
      <c r="C9436" t="s">
        <v>56</v>
      </c>
    </row>
    <row r="9437" spans="1:3" x14ac:dyDescent="0.25">
      <c r="A9437">
        <f>ROW()</f>
        <v>9437</v>
      </c>
      <c r="B9437" t="s">
        <v>1853</v>
      </c>
      <c r="C9437" t="s">
        <v>56</v>
      </c>
    </row>
    <row r="9438" spans="1:3" x14ac:dyDescent="0.25">
      <c r="A9438">
        <f>ROW()</f>
        <v>9438</v>
      </c>
      <c r="B9438" t="s">
        <v>1854</v>
      </c>
      <c r="C9438" t="s">
        <v>372</v>
      </c>
    </row>
    <row r="9439" spans="1:3" x14ac:dyDescent="0.25">
      <c r="A9439">
        <f>ROW()</f>
        <v>9439</v>
      </c>
      <c r="B9439" t="s">
        <v>1856</v>
      </c>
      <c r="C9439" t="s">
        <v>64</v>
      </c>
    </row>
    <row r="9440" spans="1:3" x14ac:dyDescent="0.25">
      <c r="A9440">
        <f>ROW()</f>
        <v>9440</v>
      </c>
      <c r="B9440" t="s">
        <v>1857</v>
      </c>
      <c r="C9440" t="s">
        <v>65</v>
      </c>
    </row>
    <row r="9441" spans="1:3" x14ac:dyDescent="0.25">
      <c r="A9441">
        <f>ROW()</f>
        <v>9441</v>
      </c>
      <c r="B9441" t="s">
        <v>1858</v>
      </c>
      <c r="C9441" t="s">
        <v>56</v>
      </c>
    </row>
    <row r="9442" spans="1:3" x14ac:dyDescent="0.25">
      <c r="A9442">
        <f>ROW()</f>
        <v>9442</v>
      </c>
      <c r="B9442" t="s">
        <v>1896</v>
      </c>
      <c r="C9442" t="s">
        <v>65</v>
      </c>
    </row>
    <row r="9443" spans="1:3" x14ac:dyDescent="0.25">
      <c r="A9443">
        <f>ROW()</f>
        <v>9443</v>
      </c>
      <c r="B9443" t="s">
        <v>1859</v>
      </c>
      <c r="C9443" t="s">
        <v>63</v>
      </c>
    </row>
    <row r="9444" spans="1:3" x14ac:dyDescent="0.25">
      <c r="A9444">
        <f>ROW()</f>
        <v>9444</v>
      </c>
      <c r="B9444" t="s">
        <v>1860</v>
      </c>
      <c r="C9444" t="s">
        <v>73</v>
      </c>
    </row>
    <row r="9445" spans="1:3" x14ac:dyDescent="0.25">
      <c r="A9445">
        <f>ROW()</f>
        <v>9445</v>
      </c>
      <c r="B9445" t="s">
        <v>1861</v>
      </c>
      <c r="C9445" t="s">
        <v>73</v>
      </c>
    </row>
    <row r="9446" spans="1:3" x14ac:dyDescent="0.25">
      <c r="A9446">
        <f>ROW()</f>
        <v>9446</v>
      </c>
      <c r="B9446" t="s">
        <v>1862</v>
      </c>
      <c r="C9446" t="s">
        <v>56</v>
      </c>
    </row>
    <row r="9447" spans="1:3" x14ac:dyDescent="0.25">
      <c r="A9447">
        <f>ROW()</f>
        <v>9447</v>
      </c>
      <c r="B9447" t="s">
        <v>1863</v>
      </c>
      <c r="C9447" t="s">
        <v>83</v>
      </c>
    </row>
    <row r="9448" spans="1:3" x14ac:dyDescent="0.25">
      <c r="A9448">
        <f>ROW()</f>
        <v>9448</v>
      </c>
      <c r="B9448" t="s">
        <v>1864</v>
      </c>
      <c r="C9448" t="s">
        <v>729</v>
      </c>
    </row>
    <row r="9449" spans="1:3" x14ac:dyDescent="0.25">
      <c r="A9449">
        <f>ROW()</f>
        <v>9449</v>
      </c>
      <c r="B9449" t="s">
        <v>1865</v>
      </c>
      <c r="C9449" t="s">
        <v>105</v>
      </c>
    </row>
    <row r="9450" spans="1:3" x14ac:dyDescent="0.25">
      <c r="A9450">
        <f>ROW()</f>
        <v>9450</v>
      </c>
      <c r="B9450" t="s">
        <v>1866</v>
      </c>
      <c r="C9450" t="s">
        <v>70</v>
      </c>
    </row>
    <row r="9451" spans="1:3" x14ac:dyDescent="0.25">
      <c r="A9451">
        <f>ROW()</f>
        <v>9451</v>
      </c>
      <c r="B9451" t="s">
        <v>1867</v>
      </c>
      <c r="C9451" t="s">
        <v>63</v>
      </c>
    </row>
    <row r="9452" spans="1:3" x14ac:dyDescent="0.25">
      <c r="A9452">
        <f>ROW()</f>
        <v>9452</v>
      </c>
      <c r="B9452" t="s">
        <v>1868</v>
      </c>
      <c r="C9452" t="s">
        <v>71</v>
      </c>
    </row>
    <row r="9453" spans="1:3" x14ac:dyDescent="0.25">
      <c r="A9453">
        <f>ROW()</f>
        <v>9453</v>
      </c>
      <c r="B9453" t="s">
        <v>1869</v>
      </c>
      <c r="C9453" t="s">
        <v>71</v>
      </c>
    </row>
    <row r="9454" spans="1:3" x14ac:dyDescent="0.25">
      <c r="A9454">
        <f>ROW()</f>
        <v>9454</v>
      </c>
      <c r="B9454" t="s">
        <v>1870</v>
      </c>
      <c r="C9454" t="s">
        <v>71</v>
      </c>
    </row>
    <row r="9455" spans="1:3" x14ac:dyDescent="0.25">
      <c r="A9455">
        <f>ROW()</f>
        <v>9455</v>
      </c>
      <c r="B9455" t="s">
        <v>1871</v>
      </c>
      <c r="C9455" t="s">
        <v>56</v>
      </c>
    </row>
    <row r="9456" spans="1:3" x14ac:dyDescent="0.25">
      <c r="A9456">
        <f>ROW()</f>
        <v>9456</v>
      </c>
      <c r="B9456" t="s">
        <v>1872</v>
      </c>
      <c r="C9456" t="s">
        <v>72</v>
      </c>
    </row>
    <row r="9457" spans="1:3" x14ac:dyDescent="0.25">
      <c r="A9457">
        <f>ROW()</f>
        <v>9457</v>
      </c>
      <c r="B9457" t="s">
        <v>1873</v>
      </c>
      <c r="C9457" t="s">
        <v>56</v>
      </c>
    </row>
    <row r="9458" spans="1:3" x14ac:dyDescent="0.25">
      <c r="A9458">
        <f>ROW()</f>
        <v>9458</v>
      </c>
      <c r="B9458" t="s">
        <v>1874</v>
      </c>
      <c r="C9458" t="s">
        <v>73</v>
      </c>
    </row>
    <row r="9459" spans="1:3" x14ac:dyDescent="0.25">
      <c r="A9459">
        <f>ROW()</f>
        <v>9459</v>
      </c>
      <c r="B9459" t="s">
        <v>1875</v>
      </c>
      <c r="C9459" t="s">
        <v>166</v>
      </c>
    </row>
    <row r="9460" spans="1:3" x14ac:dyDescent="0.25">
      <c r="A9460">
        <f>ROW()</f>
        <v>9460</v>
      </c>
      <c r="B9460" t="s">
        <v>1876</v>
      </c>
      <c r="C9460" t="s">
        <v>123</v>
      </c>
    </row>
    <row r="9461" spans="1:3" x14ac:dyDescent="0.25">
      <c r="A9461">
        <f>ROW()</f>
        <v>9461</v>
      </c>
      <c r="B9461" t="s">
        <v>1877</v>
      </c>
      <c r="C9461" t="s">
        <v>106</v>
      </c>
    </row>
    <row r="9462" spans="1:3" x14ac:dyDescent="0.25">
      <c r="A9462">
        <f>ROW()</f>
        <v>9462</v>
      </c>
      <c r="B9462" t="s">
        <v>1883</v>
      </c>
      <c r="C9462" t="s">
        <v>79</v>
      </c>
    </row>
    <row r="9463" spans="1:3" x14ac:dyDescent="0.25">
      <c r="A9463">
        <f>ROW()</f>
        <v>9463</v>
      </c>
      <c r="B9463" t="s">
        <v>1878</v>
      </c>
      <c r="C9463" t="s">
        <v>56</v>
      </c>
    </row>
    <row r="9464" spans="1:3" x14ac:dyDescent="0.25">
      <c r="A9464">
        <f>ROW()</f>
        <v>9464</v>
      </c>
      <c r="B9464" t="s">
        <v>1879</v>
      </c>
      <c r="C9464" t="s">
        <v>108</v>
      </c>
    </row>
    <row r="9465" spans="1:3" x14ac:dyDescent="0.25">
      <c r="A9465">
        <f>ROW()</f>
        <v>9465</v>
      </c>
      <c r="B9465" t="s">
        <v>1880</v>
      </c>
      <c r="C9465" t="s">
        <v>108</v>
      </c>
    </row>
    <row r="9466" spans="1:3" x14ac:dyDescent="0.25">
      <c r="A9466">
        <f>ROW()</f>
        <v>9466</v>
      </c>
      <c r="B9466" t="s">
        <v>1882</v>
      </c>
      <c r="C9466" t="s">
        <v>125</v>
      </c>
    </row>
    <row r="9467" spans="1:3" x14ac:dyDescent="0.25">
      <c r="A9467">
        <f>ROW()</f>
        <v>9467</v>
      </c>
      <c r="B9467" t="s">
        <v>1893</v>
      </c>
      <c r="C9467" t="s">
        <v>55</v>
      </c>
    </row>
    <row r="9468" spans="1:3" x14ac:dyDescent="0.25">
      <c r="A9468">
        <f>ROW()</f>
        <v>9468</v>
      </c>
      <c r="B9468" t="s">
        <v>1881</v>
      </c>
      <c r="C9468" t="s">
        <v>56</v>
      </c>
    </row>
    <row r="9469" spans="1:3" x14ac:dyDescent="0.25">
      <c r="A9469">
        <f>ROW()</f>
        <v>9469</v>
      </c>
      <c r="B9469" t="s">
        <v>1899</v>
      </c>
      <c r="C9469" t="s">
        <v>133</v>
      </c>
    </row>
    <row r="9470" spans="1:3" x14ac:dyDescent="0.25">
      <c r="A9470">
        <f>ROW()</f>
        <v>9470</v>
      </c>
      <c r="B9470" t="s">
        <v>1888</v>
      </c>
      <c r="C9470" t="s">
        <v>105</v>
      </c>
    </row>
    <row r="9471" spans="1:3" x14ac:dyDescent="0.25">
      <c r="A9471">
        <f>ROW()</f>
        <v>9471</v>
      </c>
      <c r="B9471" t="s">
        <v>1889</v>
      </c>
      <c r="C9471" t="s">
        <v>75</v>
      </c>
    </row>
    <row r="9472" spans="1:3" x14ac:dyDescent="0.25">
      <c r="A9472">
        <f>ROW()</f>
        <v>9472</v>
      </c>
      <c r="B9472" t="s">
        <v>1890</v>
      </c>
      <c r="C9472" t="s">
        <v>74</v>
      </c>
    </row>
    <row r="9473" spans="1:3" x14ac:dyDescent="0.25">
      <c r="A9473">
        <f>ROW()</f>
        <v>9473</v>
      </c>
      <c r="B9473" t="s">
        <v>1891</v>
      </c>
      <c r="C9473" t="s">
        <v>70</v>
      </c>
    </row>
    <row r="9474" spans="1:3" x14ac:dyDescent="0.25">
      <c r="A9474">
        <f>ROW()</f>
        <v>9474</v>
      </c>
      <c r="B9474" t="s">
        <v>1892</v>
      </c>
      <c r="C9474" t="s">
        <v>84</v>
      </c>
    </row>
    <row r="9475" spans="1:3" x14ac:dyDescent="0.25">
      <c r="A9475">
        <f>ROW()</f>
        <v>9475</v>
      </c>
      <c r="B9475" t="s">
        <v>1895</v>
      </c>
      <c r="C9475" t="s">
        <v>184</v>
      </c>
    </row>
    <row r="9476" spans="1:3" x14ac:dyDescent="0.25">
      <c r="A9476">
        <f>ROW()</f>
        <v>9476</v>
      </c>
      <c r="B9476" t="s">
        <v>1936</v>
      </c>
      <c r="C9476" t="s">
        <v>84</v>
      </c>
    </row>
    <row r="9477" spans="1:3" x14ac:dyDescent="0.25">
      <c r="A9477">
        <f>ROW()</f>
        <v>9477</v>
      </c>
      <c r="B9477" t="s">
        <v>1937</v>
      </c>
      <c r="C9477" t="s">
        <v>549</v>
      </c>
    </row>
    <row r="9478" spans="1:3" x14ac:dyDescent="0.25">
      <c r="A9478">
        <f>ROW()</f>
        <v>9478</v>
      </c>
      <c r="B9478" t="s">
        <v>1806</v>
      </c>
      <c r="C9478" t="s">
        <v>66</v>
      </c>
    </row>
    <row r="9479" spans="1:3" x14ac:dyDescent="0.25">
      <c r="A9479">
        <f>ROW()</f>
        <v>9479</v>
      </c>
      <c r="B9479" t="s">
        <v>2</v>
      </c>
      <c r="C9479" t="s">
        <v>2</v>
      </c>
    </row>
    <row r="9480" spans="1:3" x14ac:dyDescent="0.25">
      <c r="A9480">
        <f>ROW()</f>
        <v>9480</v>
      </c>
      <c r="B9480" t="s">
        <v>2</v>
      </c>
      <c r="C9480" t="s">
        <v>2</v>
      </c>
    </row>
    <row r="9481" spans="1:3" x14ac:dyDescent="0.25">
      <c r="A9481">
        <f>ROW()</f>
        <v>9481</v>
      </c>
      <c r="B9481" t="s">
        <v>730</v>
      </c>
      <c r="C9481" t="s">
        <v>2</v>
      </c>
    </row>
    <row r="9482" spans="1:3" x14ac:dyDescent="0.25">
      <c r="A9482">
        <f>ROW()</f>
        <v>9482</v>
      </c>
      <c r="B9482" t="s">
        <v>2</v>
      </c>
      <c r="C9482" t="s">
        <v>2</v>
      </c>
    </row>
    <row r="9483" spans="1:3" x14ac:dyDescent="0.25">
      <c r="A9483">
        <f>ROW()</f>
        <v>9483</v>
      </c>
      <c r="B9483" t="s">
        <v>3711</v>
      </c>
      <c r="C9483" t="s">
        <v>2</v>
      </c>
    </row>
    <row r="9484" spans="1:3" x14ac:dyDescent="0.25">
      <c r="A9484">
        <f>ROW()</f>
        <v>9484</v>
      </c>
      <c r="B9484" t="s">
        <v>52</v>
      </c>
      <c r="C9484" t="s">
        <v>2</v>
      </c>
    </row>
    <row r="9485" spans="1:3" x14ac:dyDescent="0.25">
      <c r="A9485">
        <f>ROW()</f>
        <v>9485</v>
      </c>
      <c r="B9485" t="s">
        <v>1843</v>
      </c>
      <c r="C9485" t="s">
        <v>731</v>
      </c>
    </row>
    <row r="9486" spans="1:3" x14ac:dyDescent="0.25">
      <c r="A9486">
        <f>ROW()</f>
        <v>9486</v>
      </c>
      <c r="B9486" t="s">
        <v>1844</v>
      </c>
      <c r="C9486" t="s">
        <v>55</v>
      </c>
    </row>
    <row r="9487" spans="1:3" x14ac:dyDescent="0.25">
      <c r="A9487">
        <f>ROW()</f>
        <v>9487</v>
      </c>
      <c r="B9487" t="s">
        <v>1845</v>
      </c>
      <c r="C9487" t="s">
        <v>105</v>
      </c>
    </row>
    <row r="9488" spans="1:3" x14ac:dyDescent="0.25">
      <c r="A9488">
        <f>ROW()</f>
        <v>9488</v>
      </c>
      <c r="B9488" t="s">
        <v>1846</v>
      </c>
      <c r="C9488" t="s">
        <v>118</v>
      </c>
    </row>
    <row r="9489" spans="1:3" x14ac:dyDescent="0.25">
      <c r="A9489">
        <f>ROW()</f>
        <v>9489</v>
      </c>
      <c r="B9489" t="s">
        <v>1847</v>
      </c>
      <c r="C9489" t="s">
        <v>732</v>
      </c>
    </row>
    <row r="9490" spans="1:3" x14ac:dyDescent="0.25">
      <c r="A9490">
        <f>ROW()</f>
        <v>9490</v>
      </c>
      <c r="B9490" t="s">
        <v>1850</v>
      </c>
      <c r="C9490" t="s">
        <v>102</v>
      </c>
    </row>
    <row r="9491" spans="1:3" x14ac:dyDescent="0.25">
      <c r="A9491">
        <f>ROW()</f>
        <v>9491</v>
      </c>
      <c r="B9491" t="s">
        <v>1851</v>
      </c>
      <c r="C9491" t="s">
        <v>56</v>
      </c>
    </row>
    <row r="9492" spans="1:3" x14ac:dyDescent="0.25">
      <c r="A9492">
        <f>ROW()</f>
        <v>9492</v>
      </c>
      <c r="B9492" t="s">
        <v>1852</v>
      </c>
      <c r="C9492" t="s">
        <v>56</v>
      </c>
    </row>
    <row r="9493" spans="1:3" x14ac:dyDescent="0.25">
      <c r="A9493">
        <f>ROW()</f>
        <v>9493</v>
      </c>
      <c r="B9493" t="s">
        <v>1853</v>
      </c>
      <c r="C9493" t="s">
        <v>56</v>
      </c>
    </row>
    <row r="9494" spans="1:3" x14ac:dyDescent="0.25">
      <c r="A9494">
        <f>ROW()</f>
        <v>9494</v>
      </c>
      <c r="B9494" t="s">
        <v>1854</v>
      </c>
      <c r="C9494" t="s">
        <v>579</v>
      </c>
    </row>
    <row r="9495" spans="1:3" x14ac:dyDescent="0.25">
      <c r="A9495">
        <f>ROW()</f>
        <v>9495</v>
      </c>
      <c r="B9495" t="s">
        <v>1856</v>
      </c>
      <c r="C9495" t="s">
        <v>64</v>
      </c>
    </row>
    <row r="9496" spans="1:3" x14ac:dyDescent="0.25">
      <c r="A9496">
        <f>ROW()</f>
        <v>9496</v>
      </c>
      <c r="B9496" t="s">
        <v>1857</v>
      </c>
      <c r="C9496" t="s">
        <v>65</v>
      </c>
    </row>
    <row r="9497" spans="1:3" x14ac:dyDescent="0.25">
      <c r="A9497">
        <f>ROW()</f>
        <v>9497</v>
      </c>
      <c r="B9497" t="s">
        <v>1858</v>
      </c>
      <c r="C9497" t="s">
        <v>56</v>
      </c>
    </row>
    <row r="9498" spans="1:3" x14ac:dyDescent="0.25">
      <c r="A9498">
        <f>ROW()</f>
        <v>9498</v>
      </c>
      <c r="B9498" t="s">
        <v>1896</v>
      </c>
      <c r="C9498" t="s">
        <v>65</v>
      </c>
    </row>
    <row r="9499" spans="1:3" x14ac:dyDescent="0.25">
      <c r="A9499">
        <f>ROW()</f>
        <v>9499</v>
      </c>
      <c r="B9499" t="s">
        <v>1859</v>
      </c>
      <c r="C9499" t="s">
        <v>63</v>
      </c>
    </row>
    <row r="9500" spans="1:3" x14ac:dyDescent="0.25">
      <c r="A9500">
        <f>ROW()</f>
        <v>9500</v>
      </c>
      <c r="B9500" t="s">
        <v>1860</v>
      </c>
      <c r="C9500" t="s">
        <v>73</v>
      </c>
    </row>
    <row r="9501" spans="1:3" x14ac:dyDescent="0.25">
      <c r="A9501">
        <f>ROW()</f>
        <v>9501</v>
      </c>
      <c r="B9501" t="s">
        <v>1861</v>
      </c>
      <c r="C9501" t="s">
        <v>73</v>
      </c>
    </row>
    <row r="9502" spans="1:3" x14ac:dyDescent="0.25">
      <c r="A9502">
        <f>ROW()</f>
        <v>9502</v>
      </c>
      <c r="B9502" t="s">
        <v>1862</v>
      </c>
      <c r="C9502" t="s">
        <v>56</v>
      </c>
    </row>
    <row r="9503" spans="1:3" x14ac:dyDescent="0.25">
      <c r="A9503">
        <f>ROW()</f>
        <v>9503</v>
      </c>
      <c r="B9503" t="s">
        <v>1863</v>
      </c>
      <c r="C9503" t="s">
        <v>81</v>
      </c>
    </row>
    <row r="9504" spans="1:3" x14ac:dyDescent="0.25">
      <c r="A9504">
        <f>ROW()</f>
        <v>9504</v>
      </c>
      <c r="B9504" t="s">
        <v>1864</v>
      </c>
      <c r="C9504" t="s">
        <v>624</v>
      </c>
    </row>
    <row r="9505" spans="1:3" x14ac:dyDescent="0.25">
      <c r="A9505">
        <f>ROW()</f>
        <v>9505</v>
      </c>
      <c r="B9505" t="s">
        <v>1865</v>
      </c>
      <c r="C9505" t="s">
        <v>105</v>
      </c>
    </row>
    <row r="9506" spans="1:3" x14ac:dyDescent="0.25">
      <c r="A9506">
        <f>ROW()</f>
        <v>9506</v>
      </c>
      <c r="B9506" t="s">
        <v>1866</v>
      </c>
      <c r="C9506" t="s">
        <v>70</v>
      </c>
    </row>
    <row r="9507" spans="1:3" x14ac:dyDescent="0.25">
      <c r="A9507">
        <f>ROW()</f>
        <v>9507</v>
      </c>
      <c r="B9507" t="s">
        <v>1867</v>
      </c>
      <c r="C9507" t="s">
        <v>63</v>
      </c>
    </row>
    <row r="9508" spans="1:3" x14ac:dyDescent="0.25">
      <c r="A9508">
        <f>ROW()</f>
        <v>9508</v>
      </c>
      <c r="B9508" t="s">
        <v>1868</v>
      </c>
      <c r="C9508" t="s">
        <v>71</v>
      </c>
    </row>
    <row r="9509" spans="1:3" x14ac:dyDescent="0.25">
      <c r="A9509">
        <f>ROW()</f>
        <v>9509</v>
      </c>
      <c r="B9509" t="s">
        <v>1869</v>
      </c>
      <c r="C9509" t="s">
        <v>71</v>
      </c>
    </row>
    <row r="9510" spans="1:3" x14ac:dyDescent="0.25">
      <c r="A9510">
        <f>ROW()</f>
        <v>9510</v>
      </c>
      <c r="B9510" t="s">
        <v>1870</v>
      </c>
      <c r="C9510" t="s">
        <v>71</v>
      </c>
    </row>
    <row r="9511" spans="1:3" x14ac:dyDescent="0.25">
      <c r="A9511">
        <f>ROW()</f>
        <v>9511</v>
      </c>
      <c r="B9511" t="s">
        <v>1871</v>
      </c>
      <c r="C9511" t="s">
        <v>56</v>
      </c>
    </row>
    <row r="9512" spans="1:3" x14ac:dyDescent="0.25">
      <c r="A9512">
        <f>ROW()</f>
        <v>9512</v>
      </c>
      <c r="B9512" t="s">
        <v>1872</v>
      </c>
      <c r="C9512" t="s">
        <v>72</v>
      </c>
    </row>
    <row r="9513" spans="1:3" x14ac:dyDescent="0.25">
      <c r="A9513">
        <f>ROW()</f>
        <v>9513</v>
      </c>
      <c r="B9513" t="s">
        <v>1873</v>
      </c>
      <c r="C9513" t="s">
        <v>56</v>
      </c>
    </row>
    <row r="9514" spans="1:3" x14ac:dyDescent="0.25">
      <c r="A9514">
        <f>ROW()</f>
        <v>9514</v>
      </c>
      <c r="B9514" t="s">
        <v>1874</v>
      </c>
      <c r="C9514" t="s">
        <v>73</v>
      </c>
    </row>
    <row r="9515" spans="1:3" x14ac:dyDescent="0.25">
      <c r="A9515">
        <f>ROW()</f>
        <v>9515</v>
      </c>
      <c r="B9515" t="s">
        <v>1875</v>
      </c>
      <c r="C9515" t="s">
        <v>123</v>
      </c>
    </row>
    <row r="9516" spans="1:3" x14ac:dyDescent="0.25">
      <c r="A9516">
        <f>ROW()</f>
        <v>9516</v>
      </c>
      <c r="B9516" t="s">
        <v>1876</v>
      </c>
      <c r="C9516" t="s">
        <v>110</v>
      </c>
    </row>
    <row r="9517" spans="1:3" x14ac:dyDescent="0.25">
      <c r="A9517">
        <f>ROW()</f>
        <v>9517</v>
      </c>
      <c r="B9517" t="s">
        <v>1877</v>
      </c>
      <c r="C9517" t="s">
        <v>733</v>
      </c>
    </row>
    <row r="9518" spans="1:3" x14ac:dyDescent="0.25">
      <c r="A9518">
        <f>ROW()</f>
        <v>9518</v>
      </c>
      <c r="B9518" t="s">
        <v>1883</v>
      </c>
      <c r="C9518" t="s">
        <v>79</v>
      </c>
    </row>
    <row r="9519" spans="1:3" x14ac:dyDescent="0.25">
      <c r="A9519">
        <f>ROW()</f>
        <v>9519</v>
      </c>
      <c r="B9519" t="s">
        <v>1878</v>
      </c>
      <c r="C9519" t="s">
        <v>56</v>
      </c>
    </row>
    <row r="9520" spans="1:3" x14ac:dyDescent="0.25">
      <c r="A9520">
        <f>ROW()</f>
        <v>9520</v>
      </c>
      <c r="B9520" t="s">
        <v>1879</v>
      </c>
      <c r="C9520" t="s">
        <v>158</v>
      </c>
    </row>
    <row r="9521" spans="1:3" x14ac:dyDescent="0.25">
      <c r="A9521">
        <f>ROW()</f>
        <v>9521</v>
      </c>
      <c r="B9521" t="s">
        <v>1880</v>
      </c>
      <c r="C9521" t="s">
        <v>133</v>
      </c>
    </row>
    <row r="9522" spans="1:3" x14ac:dyDescent="0.25">
      <c r="A9522">
        <f>ROW()</f>
        <v>9522</v>
      </c>
      <c r="B9522" t="s">
        <v>1882</v>
      </c>
      <c r="C9522" t="s">
        <v>125</v>
      </c>
    </row>
    <row r="9523" spans="1:3" x14ac:dyDescent="0.25">
      <c r="A9523">
        <f>ROW()</f>
        <v>9523</v>
      </c>
      <c r="B9523" t="s">
        <v>1893</v>
      </c>
      <c r="C9523" t="s">
        <v>107</v>
      </c>
    </row>
    <row r="9524" spans="1:3" x14ac:dyDescent="0.25">
      <c r="A9524">
        <f>ROW()</f>
        <v>9524</v>
      </c>
      <c r="B9524" t="s">
        <v>1881</v>
      </c>
      <c r="C9524" t="s">
        <v>56</v>
      </c>
    </row>
    <row r="9525" spans="1:3" x14ac:dyDescent="0.25">
      <c r="A9525">
        <f>ROW()</f>
        <v>9525</v>
      </c>
      <c r="B9525" t="s">
        <v>1899</v>
      </c>
      <c r="C9525" t="s">
        <v>77</v>
      </c>
    </row>
    <row r="9526" spans="1:3" x14ac:dyDescent="0.25">
      <c r="A9526">
        <f>ROW()</f>
        <v>9526</v>
      </c>
      <c r="B9526" t="s">
        <v>1884</v>
      </c>
      <c r="C9526" t="s">
        <v>137</v>
      </c>
    </row>
    <row r="9527" spans="1:3" x14ac:dyDescent="0.25">
      <c r="A9527">
        <f>ROW()</f>
        <v>9527</v>
      </c>
      <c r="B9527" t="s">
        <v>1888</v>
      </c>
      <c r="C9527" t="s">
        <v>137</v>
      </c>
    </row>
    <row r="9528" spans="1:3" x14ac:dyDescent="0.25">
      <c r="A9528">
        <f>ROW()</f>
        <v>9528</v>
      </c>
      <c r="B9528" t="s">
        <v>1889</v>
      </c>
      <c r="C9528" t="s">
        <v>73</v>
      </c>
    </row>
    <row r="9529" spans="1:3" x14ac:dyDescent="0.25">
      <c r="A9529">
        <f>ROW()</f>
        <v>9529</v>
      </c>
      <c r="B9529" t="s">
        <v>1890</v>
      </c>
      <c r="C9529" t="s">
        <v>139</v>
      </c>
    </row>
    <row r="9530" spans="1:3" x14ac:dyDescent="0.25">
      <c r="A9530">
        <f>ROW()</f>
        <v>9530</v>
      </c>
      <c r="B9530" t="s">
        <v>1891</v>
      </c>
      <c r="C9530" t="s">
        <v>139</v>
      </c>
    </row>
    <row r="9531" spans="1:3" x14ac:dyDescent="0.25">
      <c r="A9531">
        <f>ROW()</f>
        <v>9531</v>
      </c>
      <c r="B9531" t="s">
        <v>1892</v>
      </c>
      <c r="C9531" t="s">
        <v>84</v>
      </c>
    </row>
    <row r="9532" spans="1:3" x14ac:dyDescent="0.25">
      <c r="A9532">
        <f>ROW()</f>
        <v>9532</v>
      </c>
      <c r="B9532" t="s">
        <v>1936</v>
      </c>
      <c r="C9532" t="s">
        <v>95</v>
      </c>
    </row>
    <row r="9533" spans="1:3" x14ac:dyDescent="0.25">
      <c r="A9533">
        <f>ROW()</f>
        <v>9533</v>
      </c>
      <c r="B9533" t="s">
        <v>1937</v>
      </c>
      <c r="C9533" t="s">
        <v>633</v>
      </c>
    </row>
    <row r="9534" spans="1:3" x14ac:dyDescent="0.25">
      <c r="A9534">
        <f>ROW()</f>
        <v>9534</v>
      </c>
      <c r="B9534" t="s">
        <v>1895</v>
      </c>
      <c r="C9534" t="s">
        <v>184</v>
      </c>
    </row>
    <row r="9535" spans="1:3" x14ac:dyDescent="0.25">
      <c r="A9535">
        <f>ROW()</f>
        <v>9535</v>
      </c>
      <c r="B9535" t="s">
        <v>1806</v>
      </c>
      <c r="C9535" t="s">
        <v>66</v>
      </c>
    </row>
    <row r="9536" spans="1:3" x14ac:dyDescent="0.25">
      <c r="A9536">
        <f>ROW()</f>
        <v>9536</v>
      </c>
      <c r="B9536" t="s">
        <v>2</v>
      </c>
      <c r="C9536" t="s">
        <v>2</v>
      </c>
    </row>
    <row r="9537" spans="1:3" x14ac:dyDescent="0.25">
      <c r="A9537">
        <f>ROW()</f>
        <v>9537</v>
      </c>
      <c r="B9537" t="s">
        <v>2</v>
      </c>
      <c r="C9537" t="s">
        <v>2</v>
      </c>
    </row>
    <row r="9538" spans="1:3" x14ac:dyDescent="0.25">
      <c r="A9538">
        <f>ROW()</f>
        <v>9538</v>
      </c>
      <c r="B9538" t="s">
        <v>734</v>
      </c>
      <c r="C9538" t="s">
        <v>2</v>
      </c>
    </row>
    <row r="9539" spans="1:3" x14ac:dyDescent="0.25">
      <c r="A9539">
        <f>ROW()</f>
        <v>9539</v>
      </c>
      <c r="B9539" t="s">
        <v>2</v>
      </c>
      <c r="C9539" t="s">
        <v>2</v>
      </c>
    </row>
    <row r="9540" spans="1:3" x14ac:dyDescent="0.25">
      <c r="A9540">
        <f>ROW()</f>
        <v>9540</v>
      </c>
      <c r="B9540" t="s">
        <v>3712</v>
      </c>
      <c r="C9540" t="s">
        <v>2</v>
      </c>
    </row>
    <row r="9541" spans="1:3" x14ac:dyDescent="0.25">
      <c r="A9541">
        <f>ROW()</f>
        <v>9541</v>
      </c>
      <c r="B9541" t="s">
        <v>52</v>
      </c>
      <c r="C9541" t="s">
        <v>2</v>
      </c>
    </row>
    <row r="9542" spans="1:3" x14ac:dyDescent="0.25">
      <c r="A9542">
        <f>ROW()</f>
        <v>9542</v>
      </c>
      <c r="B9542" t="s">
        <v>1843</v>
      </c>
      <c r="C9542" t="s">
        <v>735</v>
      </c>
    </row>
    <row r="9543" spans="1:3" x14ac:dyDescent="0.25">
      <c r="A9543">
        <f>ROW()</f>
        <v>9543</v>
      </c>
      <c r="B9543" t="s">
        <v>1844</v>
      </c>
      <c r="C9543" t="s">
        <v>55</v>
      </c>
    </row>
    <row r="9544" spans="1:3" x14ac:dyDescent="0.25">
      <c r="A9544">
        <f>ROW()</f>
        <v>9544</v>
      </c>
      <c r="B9544" t="s">
        <v>1845</v>
      </c>
      <c r="C9544" t="s">
        <v>84</v>
      </c>
    </row>
    <row r="9545" spans="1:3" x14ac:dyDescent="0.25">
      <c r="A9545">
        <f>ROW()</f>
        <v>9545</v>
      </c>
      <c r="B9545" t="s">
        <v>1846</v>
      </c>
      <c r="C9545" t="s">
        <v>636</v>
      </c>
    </row>
    <row r="9546" spans="1:3" x14ac:dyDescent="0.25">
      <c r="A9546">
        <f>ROW()</f>
        <v>9546</v>
      </c>
      <c r="B9546" t="s">
        <v>1847</v>
      </c>
      <c r="C9546" t="s">
        <v>736</v>
      </c>
    </row>
    <row r="9547" spans="1:3" x14ac:dyDescent="0.25">
      <c r="A9547">
        <f>ROW()</f>
        <v>9547</v>
      </c>
      <c r="B9547" t="s">
        <v>1850</v>
      </c>
      <c r="C9547" t="s">
        <v>155</v>
      </c>
    </row>
    <row r="9548" spans="1:3" x14ac:dyDescent="0.25">
      <c r="A9548">
        <f>ROW()</f>
        <v>9548</v>
      </c>
      <c r="B9548" t="s">
        <v>1851</v>
      </c>
      <c r="C9548" t="s">
        <v>56</v>
      </c>
    </row>
    <row r="9549" spans="1:3" x14ac:dyDescent="0.25">
      <c r="A9549">
        <f>ROW()</f>
        <v>9549</v>
      </c>
      <c r="B9549" t="s">
        <v>1852</v>
      </c>
      <c r="C9549" t="s">
        <v>56</v>
      </c>
    </row>
    <row r="9550" spans="1:3" x14ac:dyDescent="0.25">
      <c r="A9550">
        <f>ROW()</f>
        <v>9550</v>
      </c>
      <c r="B9550" t="s">
        <v>1853</v>
      </c>
      <c r="C9550" t="s">
        <v>56</v>
      </c>
    </row>
    <row r="9551" spans="1:3" x14ac:dyDescent="0.25">
      <c r="A9551">
        <f>ROW()</f>
        <v>9551</v>
      </c>
      <c r="B9551" t="s">
        <v>1854</v>
      </c>
      <c r="C9551" t="s">
        <v>144</v>
      </c>
    </row>
    <row r="9552" spans="1:3" x14ac:dyDescent="0.25">
      <c r="A9552">
        <f>ROW()</f>
        <v>9552</v>
      </c>
      <c r="B9552" t="s">
        <v>1857</v>
      </c>
      <c r="C9552" t="s">
        <v>65</v>
      </c>
    </row>
    <row r="9553" spans="1:3" x14ac:dyDescent="0.25">
      <c r="A9553">
        <f>ROW()</f>
        <v>9553</v>
      </c>
      <c r="B9553" t="s">
        <v>1858</v>
      </c>
      <c r="C9553" t="s">
        <v>56</v>
      </c>
    </row>
    <row r="9554" spans="1:3" x14ac:dyDescent="0.25">
      <c r="A9554">
        <f>ROW()</f>
        <v>9554</v>
      </c>
      <c r="B9554" t="s">
        <v>1896</v>
      </c>
      <c r="C9554" t="s">
        <v>65</v>
      </c>
    </row>
    <row r="9555" spans="1:3" x14ac:dyDescent="0.25">
      <c r="A9555">
        <f>ROW()</f>
        <v>9555</v>
      </c>
      <c r="B9555" t="s">
        <v>1859</v>
      </c>
      <c r="C9555" t="s">
        <v>63</v>
      </c>
    </row>
    <row r="9556" spans="1:3" x14ac:dyDescent="0.25">
      <c r="A9556">
        <f>ROW()</f>
        <v>9556</v>
      </c>
      <c r="B9556" t="s">
        <v>1860</v>
      </c>
      <c r="C9556" t="s">
        <v>73</v>
      </c>
    </row>
    <row r="9557" spans="1:3" x14ac:dyDescent="0.25">
      <c r="A9557">
        <f>ROW()</f>
        <v>9557</v>
      </c>
      <c r="B9557" t="s">
        <v>1861</v>
      </c>
      <c r="C9557" t="s">
        <v>113</v>
      </c>
    </row>
    <row r="9558" spans="1:3" x14ac:dyDescent="0.25">
      <c r="A9558">
        <f>ROW()</f>
        <v>9558</v>
      </c>
      <c r="B9558" t="s">
        <v>1862</v>
      </c>
      <c r="C9558" t="s">
        <v>56</v>
      </c>
    </row>
    <row r="9559" spans="1:3" x14ac:dyDescent="0.25">
      <c r="A9559">
        <f>ROW()</f>
        <v>9559</v>
      </c>
      <c r="B9559" t="s">
        <v>1863</v>
      </c>
      <c r="C9559" t="s">
        <v>67</v>
      </c>
    </row>
    <row r="9560" spans="1:3" x14ac:dyDescent="0.25">
      <c r="A9560">
        <f>ROW()</f>
        <v>9560</v>
      </c>
      <c r="B9560" t="s">
        <v>1864</v>
      </c>
      <c r="C9560" t="s">
        <v>217</v>
      </c>
    </row>
    <row r="9561" spans="1:3" x14ac:dyDescent="0.25">
      <c r="A9561">
        <f>ROW()</f>
        <v>9561</v>
      </c>
      <c r="B9561" t="s">
        <v>1865</v>
      </c>
      <c r="C9561" t="s">
        <v>67</v>
      </c>
    </row>
    <row r="9562" spans="1:3" x14ac:dyDescent="0.25">
      <c r="A9562">
        <f>ROW()</f>
        <v>9562</v>
      </c>
      <c r="B9562" t="s">
        <v>1866</v>
      </c>
      <c r="C9562" t="s">
        <v>70</v>
      </c>
    </row>
    <row r="9563" spans="1:3" x14ac:dyDescent="0.25">
      <c r="A9563">
        <f>ROW()</f>
        <v>9563</v>
      </c>
      <c r="B9563" t="s">
        <v>1867</v>
      </c>
      <c r="C9563" t="s">
        <v>63</v>
      </c>
    </row>
    <row r="9564" spans="1:3" x14ac:dyDescent="0.25">
      <c r="A9564">
        <f>ROW()</f>
        <v>9564</v>
      </c>
      <c r="B9564" t="s">
        <v>1868</v>
      </c>
      <c r="C9564" t="s">
        <v>71</v>
      </c>
    </row>
    <row r="9565" spans="1:3" x14ac:dyDescent="0.25">
      <c r="A9565">
        <f>ROW()</f>
        <v>9565</v>
      </c>
      <c r="B9565" t="s">
        <v>1871</v>
      </c>
      <c r="C9565" t="s">
        <v>56</v>
      </c>
    </row>
    <row r="9566" spans="1:3" x14ac:dyDescent="0.25">
      <c r="A9566">
        <f>ROW()</f>
        <v>9566</v>
      </c>
      <c r="B9566" t="s">
        <v>1872</v>
      </c>
      <c r="C9566" t="s">
        <v>318</v>
      </c>
    </row>
    <row r="9567" spans="1:3" x14ac:dyDescent="0.25">
      <c r="A9567">
        <f>ROW()</f>
        <v>9567</v>
      </c>
      <c r="B9567" t="s">
        <v>1873</v>
      </c>
      <c r="C9567" t="s">
        <v>63</v>
      </c>
    </row>
    <row r="9568" spans="1:3" x14ac:dyDescent="0.25">
      <c r="A9568">
        <f>ROW()</f>
        <v>9568</v>
      </c>
      <c r="B9568" t="s">
        <v>1874</v>
      </c>
      <c r="C9568" t="s">
        <v>73</v>
      </c>
    </row>
    <row r="9569" spans="1:3" x14ac:dyDescent="0.25">
      <c r="A9569">
        <f>ROW()</f>
        <v>9569</v>
      </c>
      <c r="B9569" t="s">
        <v>1875</v>
      </c>
      <c r="C9569" t="s">
        <v>189</v>
      </c>
    </row>
    <row r="9570" spans="1:3" x14ac:dyDescent="0.25">
      <c r="A9570">
        <f>ROW()</f>
        <v>9570</v>
      </c>
      <c r="B9570" t="s">
        <v>1876</v>
      </c>
      <c r="C9570" t="s">
        <v>228</v>
      </c>
    </row>
    <row r="9571" spans="1:3" x14ac:dyDescent="0.25">
      <c r="A9571">
        <f>ROW()</f>
        <v>9571</v>
      </c>
      <c r="B9571" t="s">
        <v>1877</v>
      </c>
      <c r="C9571" t="s">
        <v>77</v>
      </c>
    </row>
    <row r="9572" spans="1:3" x14ac:dyDescent="0.25">
      <c r="A9572">
        <f>ROW()</f>
        <v>9572</v>
      </c>
      <c r="B9572" t="s">
        <v>1878</v>
      </c>
      <c r="C9572" t="s">
        <v>67</v>
      </c>
    </row>
    <row r="9573" spans="1:3" x14ac:dyDescent="0.25">
      <c r="A9573">
        <f>ROW()</f>
        <v>9573</v>
      </c>
      <c r="B9573" t="s">
        <v>1879</v>
      </c>
      <c r="C9573" t="s">
        <v>93</v>
      </c>
    </row>
    <row r="9574" spans="1:3" x14ac:dyDescent="0.25">
      <c r="A9574">
        <f>ROW()</f>
        <v>9574</v>
      </c>
      <c r="B9574" t="s">
        <v>1880</v>
      </c>
      <c r="C9574" t="s">
        <v>168</v>
      </c>
    </row>
    <row r="9575" spans="1:3" x14ac:dyDescent="0.25">
      <c r="A9575">
        <f>ROW()</f>
        <v>9575</v>
      </c>
      <c r="B9575" t="s">
        <v>1898</v>
      </c>
      <c r="C9575" t="s">
        <v>158</v>
      </c>
    </row>
    <row r="9576" spans="1:3" x14ac:dyDescent="0.25">
      <c r="A9576">
        <f>ROW()</f>
        <v>9576</v>
      </c>
      <c r="B9576" t="s">
        <v>1883</v>
      </c>
      <c r="C9576" t="s">
        <v>79</v>
      </c>
    </row>
    <row r="9577" spans="1:3" x14ac:dyDescent="0.25">
      <c r="A9577">
        <f>ROW()</f>
        <v>9577</v>
      </c>
      <c r="B9577" t="s">
        <v>1882</v>
      </c>
      <c r="C9577" t="s">
        <v>319</v>
      </c>
    </row>
    <row r="9578" spans="1:3" x14ac:dyDescent="0.25">
      <c r="A9578">
        <f>ROW()</f>
        <v>9578</v>
      </c>
      <c r="B9578" t="s">
        <v>1893</v>
      </c>
      <c r="C9578" t="s">
        <v>639</v>
      </c>
    </row>
    <row r="9579" spans="1:3" x14ac:dyDescent="0.25">
      <c r="A9579">
        <f>ROW()</f>
        <v>9579</v>
      </c>
      <c r="B9579" t="s">
        <v>1884</v>
      </c>
      <c r="C9579" t="s">
        <v>63</v>
      </c>
    </row>
    <row r="9580" spans="1:3" x14ac:dyDescent="0.25">
      <c r="A9580">
        <f>ROW()</f>
        <v>9580</v>
      </c>
      <c r="B9580" t="s">
        <v>1885</v>
      </c>
      <c r="C9580" t="s">
        <v>121</v>
      </c>
    </row>
    <row r="9581" spans="1:3" x14ac:dyDescent="0.25">
      <c r="A9581">
        <f>ROW()</f>
        <v>9581</v>
      </c>
      <c r="B9581" t="s">
        <v>1886</v>
      </c>
      <c r="C9581" t="s">
        <v>121</v>
      </c>
    </row>
    <row r="9582" spans="1:3" x14ac:dyDescent="0.25">
      <c r="A9582">
        <f>ROW()</f>
        <v>9582</v>
      </c>
      <c r="B9582" t="s">
        <v>1887</v>
      </c>
      <c r="C9582" t="s">
        <v>80</v>
      </c>
    </row>
    <row r="9583" spans="1:3" x14ac:dyDescent="0.25">
      <c r="A9583">
        <f>ROW()</f>
        <v>9583</v>
      </c>
      <c r="B9583" t="s">
        <v>1888</v>
      </c>
      <c r="C9583" t="s">
        <v>228</v>
      </c>
    </row>
    <row r="9584" spans="1:3" x14ac:dyDescent="0.25">
      <c r="A9584">
        <f>ROW()</f>
        <v>9584</v>
      </c>
      <c r="B9584" t="s">
        <v>1889</v>
      </c>
      <c r="C9584" t="s">
        <v>67</v>
      </c>
    </row>
    <row r="9585" spans="1:3" x14ac:dyDescent="0.25">
      <c r="A9585">
        <f>ROW()</f>
        <v>9585</v>
      </c>
      <c r="B9585" t="s">
        <v>1890</v>
      </c>
      <c r="C9585" t="s">
        <v>74</v>
      </c>
    </row>
    <row r="9586" spans="1:3" x14ac:dyDescent="0.25">
      <c r="A9586">
        <f>ROW()</f>
        <v>9586</v>
      </c>
      <c r="B9586" t="s">
        <v>1891</v>
      </c>
      <c r="C9586" t="s">
        <v>121</v>
      </c>
    </row>
    <row r="9587" spans="1:3" x14ac:dyDescent="0.25">
      <c r="A9587">
        <f>ROW()</f>
        <v>9587</v>
      </c>
      <c r="B9587" t="s">
        <v>1892</v>
      </c>
      <c r="C9587" t="s">
        <v>84</v>
      </c>
    </row>
    <row r="9588" spans="1:3" x14ac:dyDescent="0.25">
      <c r="A9588">
        <f>ROW()</f>
        <v>9588</v>
      </c>
      <c r="B9588" t="s">
        <v>1897</v>
      </c>
      <c r="C9588" t="s">
        <v>139</v>
      </c>
    </row>
    <row r="9589" spans="1:3" x14ac:dyDescent="0.25">
      <c r="A9589">
        <f>ROW()</f>
        <v>9589</v>
      </c>
      <c r="B9589" t="s">
        <v>1895</v>
      </c>
      <c r="C9589" t="s">
        <v>184</v>
      </c>
    </row>
    <row r="9590" spans="1:3" x14ac:dyDescent="0.25">
      <c r="A9590">
        <f>ROW()</f>
        <v>9590</v>
      </c>
      <c r="B9590" t="s">
        <v>1806</v>
      </c>
      <c r="C9590" t="s">
        <v>66</v>
      </c>
    </row>
    <row r="9591" spans="1:3" x14ac:dyDescent="0.25">
      <c r="A9591">
        <f>ROW()</f>
        <v>9591</v>
      </c>
      <c r="B9591" t="s">
        <v>2</v>
      </c>
      <c r="C9591" t="s">
        <v>2</v>
      </c>
    </row>
    <row r="9592" spans="1:3" x14ac:dyDescent="0.25">
      <c r="A9592">
        <f>ROW()</f>
        <v>9592</v>
      </c>
      <c r="B9592" t="s">
        <v>3713</v>
      </c>
      <c r="C9592" t="s">
        <v>2</v>
      </c>
    </row>
    <row r="9593" spans="1:3" x14ac:dyDescent="0.25">
      <c r="A9593">
        <f>ROW()</f>
        <v>9593</v>
      </c>
      <c r="B9593" t="s">
        <v>52</v>
      </c>
      <c r="C9593" t="s">
        <v>2</v>
      </c>
    </row>
    <row r="9594" spans="1:3" x14ac:dyDescent="0.25">
      <c r="A9594">
        <f>ROW()</f>
        <v>9594</v>
      </c>
      <c r="B9594" t="s">
        <v>1843</v>
      </c>
      <c r="C9594" t="s">
        <v>737</v>
      </c>
    </row>
    <row r="9595" spans="1:3" x14ac:dyDescent="0.25">
      <c r="A9595">
        <f>ROW()</f>
        <v>9595</v>
      </c>
      <c r="B9595" t="s">
        <v>1844</v>
      </c>
      <c r="C9595" t="s">
        <v>55</v>
      </c>
    </row>
    <row r="9596" spans="1:3" x14ac:dyDescent="0.25">
      <c r="A9596">
        <f>ROW()</f>
        <v>9596</v>
      </c>
      <c r="B9596" t="s">
        <v>1845</v>
      </c>
      <c r="C9596" t="s">
        <v>84</v>
      </c>
    </row>
    <row r="9597" spans="1:3" x14ac:dyDescent="0.25">
      <c r="A9597">
        <f>ROW()</f>
        <v>9597</v>
      </c>
      <c r="B9597" t="s">
        <v>1846</v>
      </c>
      <c r="C9597" t="s">
        <v>636</v>
      </c>
    </row>
    <row r="9598" spans="1:3" x14ac:dyDescent="0.25">
      <c r="A9598">
        <f>ROW()</f>
        <v>9598</v>
      </c>
      <c r="B9598" t="s">
        <v>1847</v>
      </c>
      <c r="C9598" t="s">
        <v>738</v>
      </c>
    </row>
    <row r="9599" spans="1:3" x14ac:dyDescent="0.25">
      <c r="A9599">
        <f>ROW()</f>
        <v>9599</v>
      </c>
      <c r="B9599" t="s">
        <v>1850</v>
      </c>
      <c r="C9599" t="s">
        <v>155</v>
      </c>
    </row>
    <row r="9600" spans="1:3" x14ac:dyDescent="0.25">
      <c r="A9600">
        <f>ROW()</f>
        <v>9600</v>
      </c>
      <c r="B9600" t="s">
        <v>1851</v>
      </c>
      <c r="C9600" t="s">
        <v>56</v>
      </c>
    </row>
    <row r="9601" spans="1:3" x14ac:dyDescent="0.25">
      <c r="A9601">
        <f>ROW()</f>
        <v>9601</v>
      </c>
      <c r="B9601" t="s">
        <v>1852</v>
      </c>
      <c r="C9601" t="s">
        <v>56</v>
      </c>
    </row>
    <row r="9602" spans="1:3" x14ac:dyDescent="0.25">
      <c r="A9602">
        <f>ROW()</f>
        <v>9602</v>
      </c>
      <c r="B9602" t="s">
        <v>1853</v>
      </c>
      <c r="C9602" t="s">
        <v>56</v>
      </c>
    </row>
    <row r="9603" spans="1:3" x14ac:dyDescent="0.25">
      <c r="A9603">
        <f>ROW()</f>
        <v>9603</v>
      </c>
      <c r="B9603" t="s">
        <v>1854</v>
      </c>
      <c r="C9603" t="s">
        <v>739</v>
      </c>
    </row>
    <row r="9604" spans="1:3" x14ac:dyDescent="0.25">
      <c r="A9604">
        <f>ROW()</f>
        <v>9604</v>
      </c>
      <c r="B9604" t="s">
        <v>1857</v>
      </c>
      <c r="C9604" t="s">
        <v>65</v>
      </c>
    </row>
    <row r="9605" spans="1:3" x14ac:dyDescent="0.25">
      <c r="A9605">
        <f>ROW()</f>
        <v>9605</v>
      </c>
      <c r="B9605" t="s">
        <v>1858</v>
      </c>
      <c r="C9605" t="s">
        <v>56</v>
      </c>
    </row>
    <row r="9606" spans="1:3" x14ac:dyDescent="0.25">
      <c r="A9606">
        <f>ROW()</f>
        <v>9606</v>
      </c>
      <c r="B9606" t="s">
        <v>1896</v>
      </c>
      <c r="C9606" t="s">
        <v>65</v>
      </c>
    </row>
    <row r="9607" spans="1:3" x14ac:dyDescent="0.25">
      <c r="A9607">
        <f>ROW()</f>
        <v>9607</v>
      </c>
      <c r="B9607" t="s">
        <v>1859</v>
      </c>
      <c r="C9607" t="s">
        <v>63</v>
      </c>
    </row>
    <row r="9608" spans="1:3" x14ac:dyDescent="0.25">
      <c r="A9608">
        <f>ROW()</f>
        <v>9608</v>
      </c>
      <c r="B9608" t="s">
        <v>1860</v>
      </c>
      <c r="C9608" t="s">
        <v>73</v>
      </c>
    </row>
    <row r="9609" spans="1:3" x14ac:dyDescent="0.25">
      <c r="A9609">
        <f>ROW()</f>
        <v>9609</v>
      </c>
      <c r="B9609" t="s">
        <v>1861</v>
      </c>
      <c r="C9609" t="s">
        <v>149</v>
      </c>
    </row>
    <row r="9610" spans="1:3" x14ac:dyDescent="0.25">
      <c r="A9610">
        <f>ROW()</f>
        <v>9610</v>
      </c>
      <c r="B9610" t="s">
        <v>1862</v>
      </c>
      <c r="C9610" t="s">
        <v>56</v>
      </c>
    </row>
    <row r="9611" spans="1:3" x14ac:dyDescent="0.25">
      <c r="A9611">
        <f>ROW()</f>
        <v>9611</v>
      </c>
      <c r="B9611" t="s">
        <v>1863</v>
      </c>
      <c r="C9611" t="s">
        <v>132</v>
      </c>
    </row>
    <row r="9612" spans="1:3" x14ac:dyDescent="0.25">
      <c r="A9612">
        <f>ROW()</f>
        <v>9612</v>
      </c>
      <c r="B9612" t="s">
        <v>1864</v>
      </c>
      <c r="C9612" t="s">
        <v>619</v>
      </c>
    </row>
    <row r="9613" spans="1:3" x14ac:dyDescent="0.25">
      <c r="A9613">
        <f>ROW()</f>
        <v>9613</v>
      </c>
      <c r="B9613" t="s">
        <v>1865</v>
      </c>
      <c r="C9613" t="s">
        <v>67</v>
      </c>
    </row>
    <row r="9614" spans="1:3" x14ac:dyDescent="0.25">
      <c r="A9614">
        <f>ROW()</f>
        <v>9614</v>
      </c>
      <c r="B9614" t="s">
        <v>1866</v>
      </c>
      <c r="C9614" t="s">
        <v>70</v>
      </c>
    </row>
    <row r="9615" spans="1:3" x14ac:dyDescent="0.25">
      <c r="A9615">
        <f>ROW()</f>
        <v>9615</v>
      </c>
      <c r="B9615" t="s">
        <v>1867</v>
      </c>
      <c r="C9615" t="s">
        <v>63</v>
      </c>
    </row>
    <row r="9616" spans="1:3" x14ac:dyDescent="0.25">
      <c r="A9616">
        <f>ROW()</f>
        <v>9616</v>
      </c>
      <c r="B9616" t="s">
        <v>1868</v>
      </c>
      <c r="C9616" t="s">
        <v>71</v>
      </c>
    </row>
    <row r="9617" spans="1:3" x14ac:dyDescent="0.25">
      <c r="A9617">
        <f>ROW()</f>
        <v>9617</v>
      </c>
      <c r="B9617" t="s">
        <v>1871</v>
      </c>
      <c r="C9617" t="s">
        <v>56</v>
      </c>
    </row>
    <row r="9618" spans="1:3" x14ac:dyDescent="0.25">
      <c r="A9618">
        <f>ROW()</f>
        <v>9618</v>
      </c>
      <c r="B9618" t="s">
        <v>1872</v>
      </c>
      <c r="C9618" t="s">
        <v>318</v>
      </c>
    </row>
    <row r="9619" spans="1:3" x14ac:dyDescent="0.25">
      <c r="A9619">
        <f>ROW()</f>
        <v>9619</v>
      </c>
      <c r="B9619" t="s">
        <v>1873</v>
      </c>
      <c r="C9619" t="s">
        <v>63</v>
      </c>
    </row>
    <row r="9620" spans="1:3" x14ac:dyDescent="0.25">
      <c r="A9620">
        <f>ROW()</f>
        <v>9620</v>
      </c>
      <c r="B9620" t="s">
        <v>1874</v>
      </c>
      <c r="C9620" t="s">
        <v>73</v>
      </c>
    </row>
    <row r="9621" spans="1:3" x14ac:dyDescent="0.25">
      <c r="A9621">
        <f>ROW()</f>
        <v>9621</v>
      </c>
      <c r="B9621" t="s">
        <v>1875</v>
      </c>
      <c r="C9621" t="s">
        <v>117</v>
      </c>
    </row>
    <row r="9622" spans="1:3" x14ac:dyDescent="0.25">
      <c r="A9622">
        <f>ROW()</f>
        <v>9622</v>
      </c>
      <c r="B9622" t="s">
        <v>1876</v>
      </c>
      <c r="C9622" t="s">
        <v>112</v>
      </c>
    </row>
    <row r="9623" spans="1:3" x14ac:dyDescent="0.25">
      <c r="A9623">
        <f>ROW()</f>
        <v>9623</v>
      </c>
      <c r="B9623" t="s">
        <v>1877</v>
      </c>
      <c r="C9623" t="s">
        <v>148</v>
      </c>
    </row>
    <row r="9624" spans="1:3" x14ac:dyDescent="0.25">
      <c r="A9624">
        <f>ROW()</f>
        <v>9624</v>
      </c>
      <c r="B9624" t="s">
        <v>1878</v>
      </c>
      <c r="C9624" t="s">
        <v>70</v>
      </c>
    </row>
    <row r="9625" spans="1:3" x14ac:dyDescent="0.25">
      <c r="A9625">
        <f>ROW()</f>
        <v>9625</v>
      </c>
      <c r="B9625" t="s">
        <v>1879</v>
      </c>
      <c r="C9625" t="s">
        <v>76</v>
      </c>
    </row>
    <row r="9626" spans="1:3" x14ac:dyDescent="0.25">
      <c r="A9626">
        <f>ROW()</f>
        <v>9626</v>
      </c>
      <c r="B9626" t="s">
        <v>1880</v>
      </c>
      <c r="C9626" t="s">
        <v>512</v>
      </c>
    </row>
    <row r="9627" spans="1:3" x14ac:dyDescent="0.25">
      <c r="A9627">
        <f>ROW()</f>
        <v>9627</v>
      </c>
      <c r="B9627" t="s">
        <v>1898</v>
      </c>
      <c r="C9627" t="s">
        <v>133</v>
      </c>
    </row>
    <row r="9628" spans="1:3" x14ac:dyDescent="0.25">
      <c r="A9628">
        <f>ROW()</f>
        <v>9628</v>
      </c>
      <c r="B9628" t="s">
        <v>1883</v>
      </c>
      <c r="C9628" t="s">
        <v>111</v>
      </c>
    </row>
    <row r="9629" spans="1:3" x14ac:dyDescent="0.25">
      <c r="A9629">
        <f>ROW()</f>
        <v>9629</v>
      </c>
      <c r="B9629" t="s">
        <v>1882</v>
      </c>
      <c r="C9629" t="s">
        <v>319</v>
      </c>
    </row>
    <row r="9630" spans="1:3" x14ac:dyDescent="0.25">
      <c r="A9630">
        <f>ROW()</f>
        <v>9630</v>
      </c>
      <c r="B9630" t="s">
        <v>1893</v>
      </c>
      <c r="C9630" t="s">
        <v>639</v>
      </c>
    </row>
    <row r="9631" spans="1:3" x14ac:dyDescent="0.25">
      <c r="A9631">
        <f>ROW()</f>
        <v>9631</v>
      </c>
      <c r="B9631" t="s">
        <v>1884</v>
      </c>
      <c r="C9631" t="s">
        <v>63</v>
      </c>
    </row>
    <row r="9632" spans="1:3" x14ac:dyDescent="0.25">
      <c r="A9632">
        <f>ROW()</f>
        <v>9632</v>
      </c>
      <c r="B9632" t="s">
        <v>1885</v>
      </c>
      <c r="C9632" t="s">
        <v>121</v>
      </c>
    </row>
    <row r="9633" spans="1:3" x14ac:dyDescent="0.25">
      <c r="A9633">
        <f>ROW()</f>
        <v>9633</v>
      </c>
      <c r="B9633" t="s">
        <v>1886</v>
      </c>
      <c r="C9633" t="s">
        <v>121</v>
      </c>
    </row>
    <row r="9634" spans="1:3" x14ac:dyDescent="0.25">
      <c r="A9634">
        <f>ROW()</f>
        <v>9634</v>
      </c>
      <c r="B9634" t="s">
        <v>1887</v>
      </c>
      <c r="C9634" t="s">
        <v>80</v>
      </c>
    </row>
    <row r="9635" spans="1:3" x14ac:dyDescent="0.25">
      <c r="A9635">
        <f>ROW()</f>
        <v>9635</v>
      </c>
      <c r="B9635" t="s">
        <v>1888</v>
      </c>
      <c r="C9635" t="s">
        <v>121</v>
      </c>
    </row>
    <row r="9636" spans="1:3" x14ac:dyDescent="0.25">
      <c r="A9636">
        <f>ROW()</f>
        <v>9636</v>
      </c>
      <c r="B9636" t="s">
        <v>1889</v>
      </c>
      <c r="C9636" t="s">
        <v>84</v>
      </c>
    </row>
    <row r="9637" spans="1:3" x14ac:dyDescent="0.25">
      <c r="A9637">
        <f>ROW()</f>
        <v>9637</v>
      </c>
      <c r="B9637" t="s">
        <v>1890</v>
      </c>
      <c r="C9637" t="s">
        <v>105</v>
      </c>
    </row>
    <row r="9638" spans="1:3" x14ac:dyDescent="0.25">
      <c r="A9638">
        <f>ROW()</f>
        <v>9638</v>
      </c>
      <c r="B9638" t="s">
        <v>1891</v>
      </c>
      <c r="C9638" t="s">
        <v>74</v>
      </c>
    </row>
    <row r="9639" spans="1:3" x14ac:dyDescent="0.25">
      <c r="A9639">
        <f>ROW()</f>
        <v>9639</v>
      </c>
      <c r="B9639" t="s">
        <v>1892</v>
      </c>
      <c r="C9639" t="s">
        <v>67</v>
      </c>
    </row>
    <row r="9640" spans="1:3" x14ac:dyDescent="0.25">
      <c r="A9640">
        <f>ROW()</f>
        <v>9640</v>
      </c>
      <c r="B9640" t="s">
        <v>1897</v>
      </c>
      <c r="C9640" t="s">
        <v>95</v>
      </c>
    </row>
    <row r="9641" spans="1:3" x14ac:dyDescent="0.25">
      <c r="A9641">
        <f>ROW()</f>
        <v>9641</v>
      </c>
      <c r="B9641" t="s">
        <v>1895</v>
      </c>
      <c r="C9641" t="s">
        <v>184</v>
      </c>
    </row>
    <row r="9642" spans="1:3" x14ac:dyDescent="0.25">
      <c r="A9642">
        <f>ROW()</f>
        <v>9642</v>
      </c>
      <c r="B9642" t="s">
        <v>1806</v>
      </c>
      <c r="C9642" t="s">
        <v>66</v>
      </c>
    </row>
    <row r="9643" spans="1:3" x14ac:dyDescent="0.25">
      <c r="A9643">
        <f>ROW()</f>
        <v>9643</v>
      </c>
      <c r="B9643" t="s">
        <v>2</v>
      </c>
      <c r="C9643" t="s">
        <v>2</v>
      </c>
    </row>
    <row r="9644" spans="1:3" x14ac:dyDescent="0.25">
      <c r="A9644">
        <f>ROW()</f>
        <v>9644</v>
      </c>
      <c r="B9644" t="s">
        <v>2</v>
      </c>
      <c r="C9644" t="s">
        <v>2</v>
      </c>
    </row>
    <row r="9645" spans="1:3" x14ac:dyDescent="0.25">
      <c r="A9645">
        <f>ROW()</f>
        <v>9645</v>
      </c>
      <c r="C9645" t="s">
        <v>2</v>
      </c>
    </row>
    <row r="9646" spans="1:3" x14ac:dyDescent="0.25">
      <c r="A9646">
        <f>ROW()</f>
        <v>9646</v>
      </c>
      <c r="B9646" t="s">
        <v>3714</v>
      </c>
      <c r="C9646" t="s">
        <v>2</v>
      </c>
    </row>
    <row r="9647" spans="1:3" x14ac:dyDescent="0.25">
      <c r="A9647">
        <f>ROW()</f>
        <v>9647</v>
      </c>
      <c r="B9647" t="s">
        <v>52</v>
      </c>
      <c r="C9647" t="s">
        <v>2</v>
      </c>
    </row>
    <row r="9648" spans="1:3" x14ac:dyDescent="0.25">
      <c r="A9648">
        <f>ROW()</f>
        <v>9648</v>
      </c>
      <c r="B9648" t="s">
        <v>1843</v>
      </c>
      <c r="C9648" t="s">
        <v>1945</v>
      </c>
    </row>
    <row r="9649" spans="1:3" x14ac:dyDescent="0.25">
      <c r="A9649">
        <f>ROW()</f>
        <v>9649</v>
      </c>
      <c r="B9649" t="s">
        <v>1844</v>
      </c>
      <c r="C9649" t="s">
        <v>55</v>
      </c>
    </row>
    <row r="9650" spans="1:3" x14ac:dyDescent="0.25">
      <c r="A9650">
        <f>ROW()</f>
        <v>9650</v>
      </c>
      <c r="B9650" t="s">
        <v>1845</v>
      </c>
      <c r="C9650" t="s">
        <v>84</v>
      </c>
    </row>
    <row r="9651" spans="1:3" x14ac:dyDescent="0.25">
      <c r="A9651">
        <f>ROW()</f>
        <v>9651</v>
      </c>
      <c r="B9651" t="s">
        <v>1846</v>
      </c>
      <c r="C9651" t="s">
        <v>636</v>
      </c>
    </row>
    <row r="9652" spans="1:3" x14ac:dyDescent="0.25">
      <c r="A9652">
        <f>ROW()</f>
        <v>9652</v>
      </c>
      <c r="B9652" t="s">
        <v>1847</v>
      </c>
      <c r="C9652" t="s">
        <v>1946</v>
      </c>
    </row>
    <row r="9653" spans="1:3" x14ac:dyDescent="0.25">
      <c r="A9653">
        <f>ROW()</f>
        <v>9653</v>
      </c>
      <c r="B9653" t="s">
        <v>1850</v>
      </c>
      <c r="C9653" t="s">
        <v>155</v>
      </c>
    </row>
    <row r="9654" spans="1:3" x14ac:dyDescent="0.25">
      <c r="A9654">
        <f>ROW()</f>
        <v>9654</v>
      </c>
      <c r="B9654" t="s">
        <v>1851</v>
      </c>
      <c r="C9654" t="s">
        <v>56</v>
      </c>
    </row>
    <row r="9655" spans="1:3" x14ac:dyDescent="0.25">
      <c r="A9655">
        <f>ROW()</f>
        <v>9655</v>
      </c>
      <c r="B9655" t="s">
        <v>1852</v>
      </c>
      <c r="C9655" t="s">
        <v>56</v>
      </c>
    </row>
    <row r="9656" spans="1:3" x14ac:dyDescent="0.25">
      <c r="A9656">
        <f>ROW()</f>
        <v>9656</v>
      </c>
      <c r="B9656" t="s">
        <v>1853</v>
      </c>
      <c r="C9656" t="s">
        <v>56</v>
      </c>
    </row>
    <row r="9657" spans="1:3" x14ac:dyDescent="0.25">
      <c r="A9657">
        <f>ROW()</f>
        <v>9657</v>
      </c>
      <c r="B9657" t="s">
        <v>1854</v>
      </c>
      <c r="C9657" t="s">
        <v>1947</v>
      </c>
    </row>
    <row r="9658" spans="1:3" x14ac:dyDescent="0.25">
      <c r="A9658">
        <f>ROW()</f>
        <v>9658</v>
      </c>
      <c r="B9658" t="s">
        <v>1857</v>
      </c>
      <c r="C9658" t="s">
        <v>65</v>
      </c>
    </row>
    <row r="9659" spans="1:3" x14ac:dyDescent="0.25">
      <c r="A9659">
        <f>ROW()</f>
        <v>9659</v>
      </c>
      <c r="B9659" t="s">
        <v>1858</v>
      </c>
      <c r="C9659" t="s">
        <v>56</v>
      </c>
    </row>
    <row r="9660" spans="1:3" x14ac:dyDescent="0.25">
      <c r="A9660">
        <f>ROW()</f>
        <v>9660</v>
      </c>
      <c r="B9660" t="s">
        <v>1896</v>
      </c>
      <c r="C9660" t="s">
        <v>65</v>
      </c>
    </row>
    <row r="9661" spans="1:3" x14ac:dyDescent="0.25">
      <c r="A9661">
        <f>ROW()</f>
        <v>9661</v>
      </c>
      <c r="B9661" t="s">
        <v>1859</v>
      </c>
      <c r="C9661" t="s">
        <v>63</v>
      </c>
    </row>
    <row r="9662" spans="1:3" x14ac:dyDescent="0.25">
      <c r="A9662">
        <f>ROW()</f>
        <v>9662</v>
      </c>
      <c r="B9662" t="s">
        <v>1860</v>
      </c>
      <c r="C9662" t="s">
        <v>73</v>
      </c>
    </row>
    <row r="9663" spans="1:3" x14ac:dyDescent="0.25">
      <c r="A9663">
        <f>ROW()</f>
        <v>9663</v>
      </c>
      <c r="B9663" t="s">
        <v>1861</v>
      </c>
      <c r="C9663" t="s">
        <v>77</v>
      </c>
    </row>
    <row r="9664" spans="1:3" x14ac:dyDescent="0.25">
      <c r="A9664">
        <f>ROW()</f>
        <v>9664</v>
      </c>
      <c r="B9664" t="s">
        <v>1862</v>
      </c>
      <c r="C9664" t="s">
        <v>56</v>
      </c>
    </row>
    <row r="9665" spans="1:3" x14ac:dyDescent="0.25">
      <c r="A9665">
        <f>ROW()</f>
        <v>9665</v>
      </c>
      <c r="B9665" t="s">
        <v>1863</v>
      </c>
      <c r="C9665" t="s">
        <v>81</v>
      </c>
    </row>
    <row r="9666" spans="1:3" x14ac:dyDescent="0.25">
      <c r="A9666">
        <f>ROW()</f>
        <v>9666</v>
      </c>
      <c r="B9666" t="s">
        <v>1864</v>
      </c>
      <c r="C9666" t="s">
        <v>624</v>
      </c>
    </row>
    <row r="9667" spans="1:3" x14ac:dyDescent="0.25">
      <c r="A9667">
        <f>ROW()</f>
        <v>9667</v>
      </c>
      <c r="B9667" t="s">
        <v>1865</v>
      </c>
      <c r="C9667" t="s">
        <v>67</v>
      </c>
    </row>
    <row r="9668" spans="1:3" x14ac:dyDescent="0.25">
      <c r="A9668">
        <f>ROW()</f>
        <v>9668</v>
      </c>
      <c r="B9668" t="s">
        <v>1866</v>
      </c>
      <c r="C9668" t="s">
        <v>95</v>
      </c>
    </row>
    <row r="9669" spans="1:3" x14ac:dyDescent="0.25">
      <c r="A9669">
        <f>ROW()</f>
        <v>9669</v>
      </c>
      <c r="B9669" t="s">
        <v>1867</v>
      </c>
      <c r="C9669" t="s">
        <v>63</v>
      </c>
    </row>
    <row r="9670" spans="1:3" x14ac:dyDescent="0.25">
      <c r="A9670">
        <f>ROW()</f>
        <v>9670</v>
      </c>
      <c r="B9670" t="s">
        <v>1868</v>
      </c>
      <c r="C9670" t="s">
        <v>71</v>
      </c>
    </row>
    <row r="9671" spans="1:3" x14ac:dyDescent="0.25">
      <c r="A9671">
        <f>ROW()</f>
        <v>9671</v>
      </c>
      <c r="B9671" t="s">
        <v>1869</v>
      </c>
      <c r="C9671" t="s">
        <v>71</v>
      </c>
    </row>
    <row r="9672" spans="1:3" x14ac:dyDescent="0.25">
      <c r="A9672">
        <f>ROW()</f>
        <v>9672</v>
      </c>
      <c r="B9672" t="s">
        <v>1870</v>
      </c>
      <c r="C9672" t="s">
        <v>71</v>
      </c>
    </row>
    <row r="9673" spans="1:3" x14ac:dyDescent="0.25">
      <c r="A9673">
        <f>ROW()</f>
        <v>9673</v>
      </c>
      <c r="B9673" t="s">
        <v>1871</v>
      </c>
      <c r="C9673" t="s">
        <v>56</v>
      </c>
    </row>
    <row r="9674" spans="1:3" x14ac:dyDescent="0.25">
      <c r="A9674">
        <f>ROW()</f>
        <v>9674</v>
      </c>
      <c r="B9674" t="s">
        <v>1905</v>
      </c>
      <c r="C9674" t="s">
        <v>56</v>
      </c>
    </row>
    <row r="9675" spans="1:3" x14ac:dyDescent="0.25">
      <c r="A9675">
        <f>ROW()</f>
        <v>9675</v>
      </c>
      <c r="B9675" t="s">
        <v>1919</v>
      </c>
      <c r="C9675" t="s">
        <v>56</v>
      </c>
    </row>
    <row r="9676" spans="1:3" x14ac:dyDescent="0.25">
      <c r="A9676">
        <f>ROW()</f>
        <v>9676</v>
      </c>
      <c r="B9676" t="s">
        <v>1872</v>
      </c>
      <c r="C9676" t="s">
        <v>72</v>
      </c>
    </row>
    <row r="9677" spans="1:3" x14ac:dyDescent="0.25">
      <c r="A9677">
        <f>ROW()</f>
        <v>9677</v>
      </c>
      <c r="B9677" t="s">
        <v>1906</v>
      </c>
      <c r="C9677" t="s">
        <v>72</v>
      </c>
    </row>
    <row r="9678" spans="1:3" x14ac:dyDescent="0.25">
      <c r="A9678">
        <f>ROW()</f>
        <v>9678</v>
      </c>
      <c r="B9678" t="s">
        <v>1948</v>
      </c>
      <c r="C9678" t="s">
        <v>318</v>
      </c>
    </row>
    <row r="9679" spans="1:3" x14ac:dyDescent="0.25">
      <c r="A9679">
        <f>ROW()</f>
        <v>9679</v>
      </c>
      <c r="B9679" t="s">
        <v>1873</v>
      </c>
      <c r="C9679" t="s">
        <v>56</v>
      </c>
    </row>
    <row r="9680" spans="1:3" x14ac:dyDescent="0.25">
      <c r="A9680">
        <f>ROW()</f>
        <v>9680</v>
      </c>
      <c r="B9680" t="s">
        <v>1907</v>
      </c>
      <c r="C9680" t="s">
        <v>55</v>
      </c>
    </row>
    <row r="9681" spans="1:3" x14ac:dyDescent="0.25">
      <c r="A9681">
        <f>ROW()</f>
        <v>9681</v>
      </c>
      <c r="B9681" t="s">
        <v>1949</v>
      </c>
      <c r="C9681" t="s">
        <v>63</v>
      </c>
    </row>
    <row r="9682" spans="1:3" x14ac:dyDescent="0.25">
      <c r="A9682">
        <f>ROW()</f>
        <v>9682</v>
      </c>
      <c r="B9682" t="s">
        <v>1874</v>
      </c>
      <c r="C9682" t="s">
        <v>73</v>
      </c>
    </row>
    <row r="9683" spans="1:3" x14ac:dyDescent="0.25">
      <c r="A9683">
        <f>ROW()</f>
        <v>9683</v>
      </c>
      <c r="B9683" t="s">
        <v>1875</v>
      </c>
      <c r="C9683" t="s">
        <v>68</v>
      </c>
    </row>
    <row r="9684" spans="1:3" x14ac:dyDescent="0.25">
      <c r="A9684">
        <f>ROW()</f>
        <v>9684</v>
      </c>
      <c r="B9684" t="s">
        <v>1876</v>
      </c>
      <c r="C9684" t="s">
        <v>77</v>
      </c>
    </row>
    <row r="9685" spans="1:3" x14ac:dyDescent="0.25">
      <c r="A9685">
        <f>ROW()</f>
        <v>9685</v>
      </c>
      <c r="B9685" t="s">
        <v>1909</v>
      </c>
      <c r="C9685" t="s">
        <v>68</v>
      </c>
    </row>
    <row r="9686" spans="1:3" x14ac:dyDescent="0.25">
      <c r="A9686">
        <f>ROW()</f>
        <v>9686</v>
      </c>
      <c r="B9686" t="s">
        <v>1910</v>
      </c>
      <c r="C9686" t="s">
        <v>77</v>
      </c>
    </row>
    <row r="9687" spans="1:3" x14ac:dyDescent="0.25">
      <c r="A9687">
        <f>ROW()</f>
        <v>9687</v>
      </c>
      <c r="B9687" t="s">
        <v>1920</v>
      </c>
      <c r="C9687" t="s">
        <v>68</v>
      </c>
    </row>
    <row r="9688" spans="1:3" x14ac:dyDescent="0.25">
      <c r="A9688">
        <f>ROW()</f>
        <v>9688</v>
      </c>
      <c r="B9688" t="s">
        <v>1950</v>
      </c>
      <c r="C9688" t="s">
        <v>77</v>
      </c>
    </row>
    <row r="9689" spans="1:3" x14ac:dyDescent="0.25">
      <c r="A9689">
        <f>ROW()</f>
        <v>9689</v>
      </c>
      <c r="B9689" t="s">
        <v>1878</v>
      </c>
      <c r="C9689" t="s">
        <v>56</v>
      </c>
    </row>
    <row r="9690" spans="1:3" x14ac:dyDescent="0.25">
      <c r="A9690">
        <f>ROW()</f>
        <v>9690</v>
      </c>
      <c r="B9690" t="s">
        <v>1923</v>
      </c>
      <c r="C9690" t="s">
        <v>55</v>
      </c>
    </row>
    <row r="9691" spans="1:3" x14ac:dyDescent="0.25">
      <c r="A9691">
        <f>ROW()</f>
        <v>9691</v>
      </c>
      <c r="B9691" t="s">
        <v>1951</v>
      </c>
      <c r="C9691" t="s">
        <v>73</v>
      </c>
    </row>
    <row r="9692" spans="1:3" x14ac:dyDescent="0.25">
      <c r="A9692">
        <f>ROW()</f>
        <v>9692</v>
      </c>
      <c r="B9692" t="s">
        <v>1879</v>
      </c>
      <c r="C9692" t="s">
        <v>74</v>
      </c>
    </row>
    <row r="9693" spans="1:3" x14ac:dyDescent="0.25">
      <c r="A9693">
        <f>ROW()</f>
        <v>9693</v>
      </c>
      <c r="B9693" t="s">
        <v>1912</v>
      </c>
      <c r="C9693" t="s">
        <v>108</v>
      </c>
    </row>
    <row r="9694" spans="1:3" x14ac:dyDescent="0.25">
      <c r="A9694">
        <f>ROW()</f>
        <v>9694</v>
      </c>
      <c r="B9694" t="s">
        <v>1952</v>
      </c>
      <c r="C9694" t="s">
        <v>77</v>
      </c>
    </row>
    <row r="9695" spans="1:3" x14ac:dyDescent="0.25">
      <c r="A9695">
        <f>ROW()</f>
        <v>9695</v>
      </c>
      <c r="B9695" t="s">
        <v>1877</v>
      </c>
      <c r="C9695" t="s">
        <v>158</v>
      </c>
    </row>
    <row r="9696" spans="1:3" x14ac:dyDescent="0.25">
      <c r="A9696">
        <f>ROW()</f>
        <v>9696</v>
      </c>
      <c r="B9696" t="s">
        <v>1911</v>
      </c>
      <c r="C9696" t="s">
        <v>158</v>
      </c>
    </row>
    <row r="9697" spans="1:3" x14ac:dyDescent="0.25">
      <c r="A9697">
        <f>ROW()</f>
        <v>9697</v>
      </c>
      <c r="B9697" t="s">
        <v>1953</v>
      </c>
      <c r="C9697" t="s">
        <v>158</v>
      </c>
    </row>
    <row r="9698" spans="1:3" x14ac:dyDescent="0.25">
      <c r="A9698">
        <f>ROW()</f>
        <v>9698</v>
      </c>
      <c r="B9698" t="s">
        <v>1880</v>
      </c>
      <c r="C9698" t="s">
        <v>168</v>
      </c>
    </row>
    <row r="9699" spans="1:3" x14ac:dyDescent="0.25">
      <c r="A9699">
        <f>ROW()</f>
        <v>9699</v>
      </c>
      <c r="B9699" t="s">
        <v>1881</v>
      </c>
      <c r="C9699" t="s">
        <v>56</v>
      </c>
    </row>
    <row r="9700" spans="1:3" x14ac:dyDescent="0.25">
      <c r="A9700">
        <f>ROW()</f>
        <v>9700</v>
      </c>
      <c r="B9700" t="s">
        <v>1882</v>
      </c>
      <c r="C9700" t="s">
        <v>319</v>
      </c>
    </row>
    <row r="9701" spans="1:3" x14ac:dyDescent="0.25">
      <c r="A9701">
        <f>ROW()</f>
        <v>9701</v>
      </c>
      <c r="B9701" t="s">
        <v>1913</v>
      </c>
      <c r="C9701" t="s">
        <v>319</v>
      </c>
    </row>
    <row r="9702" spans="1:3" x14ac:dyDescent="0.25">
      <c r="A9702">
        <f>ROW()</f>
        <v>9702</v>
      </c>
      <c r="B9702" t="s">
        <v>1954</v>
      </c>
      <c r="C9702" t="s">
        <v>319</v>
      </c>
    </row>
    <row r="9703" spans="1:3" x14ac:dyDescent="0.25">
      <c r="A9703">
        <f>ROW()</f>
        <v>9703</v>
      </c>
      <c r="B9703" t="s">
        <v>1893</v>
      </c>
      <c r="C9703" t="s">
        <v>1955</v>
      </c>
    </row>
    <row r="9704" spans="1:3" x14ac:dyDescent="0.25">
      <c r="A9704">
        <f>ROW()</f>
        <v>9704</v>
      </c>
      <c r="B9704" t="s">
        <v>1914</v>
      </c>
      <c r="C9704" t="s">
        <v>249</v>
      </c>
    </row>
    <row r="9705" spans="1:3" x14ac:dyDescent="0.25">
      <c r="A9705">
        <f>ROW()</f>
        <v>9705</v>
      </c>
      <c r="B9705" t="s">
        <v>1956</v>
      </c>
      <c r="C9705" t="s">
        <v>1957</v>
      </c>
    </row>
    <row r="9706" spans="1:3" x14ac:dyDescent="0.25">
      <c r="A9706">
        <f>ROW()</f>
        <v>9706</v>
      </c>
      <c r="B9706" t="s">
        <v>1894</v>
      </c>
      <c r="C9706" t="s">
        <v>721</v>
      </c>
    </row>
    <row r="9707" spans="1:3" x14ac:dyDescent="0.25">
      <c r="A9707">
        <f>ROW()</f>
        <v>9707</v>
      </c>
      <c r="B9707" t="s">
        <v>1958</v>
      </c>
      <c r="C9707" t="s">
        <v>73</v>
      </c>
    </row>
    <row r="9708" spans="1:3" x14ac:dyDescent="0.25">
      <c r="A9708">
        <f>ROW()</f>
        <v>9708</v>
      </c>
      <c r="B9708" t="s">
        <v>1926</v>
      </c>
      <c r="C9708" t="s">
        <v>260</v>
      </c>
    </row>
    <row r="9709" spans="1:3" x14ac:dyDescent="0.25">
      <c r="A9709">
        <f>ROW()</f>
        <v>9709</v>
      </c>
      <c r="B9709" t="s">
        <v>1924</v>
      </c>
      <c r="C9709" t="s">
        <v>105</v>
      </c>
    </row>
    <row r="9710" spans="1:3" x14ac:dyDescent="0.25">
      <c r="A9710">
        <f>ROW()</f>
        <v>9710</v>
      </c>
      <c r="B9710" t="s">
        <v>1959</v>
      </c>
      <c r="C9710" t="s">
        <v>124</v>
      </c>
    </row>
    <row r="9711" spans="1:3" x14ac:dyDescent="0.25">
      <c r="A9711">
        <f>ROW()</f>
        <v>9711</v>
      </c>
      <c r="B9711" t="s">
        <v>1960</v>
      </c>
      <c r="C9711" t="s">
        <v>210</v>
      </c>
    </row>
    <row r="9712" spans="1:3" x14ac:dyDescent="0.25">
      <c r="A9712">
        <f>ROW()</f>
        <v>9712</v>
      </c>
      <c r="B9712" t="s">
        <v>1883</v>
      </c>
      <c r="C9712" t="s">
        <v>94</v>
      </c>
    </row>
    <row r="9713" spans="1:3" x14ac:dyDescent="0.25">
      <c r="A9713">
        <f>ROW()</f>
        <v>9713</v>
      </c>
      <c r="B9713" t="s">
        <v>1915</v>
      </c>
      <c r="C9713" t="s">
        <v>79</v>
      </c>
    </row>
    <row r="9714" spans="1:3" x14ac:dyDescent="0.25">
      <c r="A9714">
        <f>ROW()</f>
        <v>9714</v>
      </c>
      <c r="B9714" t="s">
        <v>1961</v>
      </c>
      <c r="C9714" t="s">
        <v>111</v>
      </c>
    </row>
    <row r="9715" spans="1:3" x14ac:dyDescent="0.25">
      <c r="A9715">
        <f>ROW()</f>
        <v>9715</v>
      </c>
      <c r="B9715" t="s">
        <v>1884</v>
      </c>
      <c r="C9715" t="s">
        <v>63</v>
      </c>
    </row>
    <row r="9716" spans="1:3" x14ac:dyDescent="0.25">
      <c r="A9716">
        <f>ROW()</f>
        <v>9716</v>
      </c>
      <c r="B9716" t="s">
        <v>1885</v>
      </c>
      <c r="C9716" t="s">
        <v>121</v>
      </c>
    </row>
    <row r="9717" spans="1:3" x14ac:dyDescent="0.25">
      <c r="A9717">
        <f>ROW()</f>
        <v>9717</v>
      </c>
      <c r="B9717" t="s">
        <v>1886</v>
      </c>
      <c r="C9717" t="s">
        <v>80</v>
      </c>
    </row>
    <row r="9718" spans="1:3" x14ac:dyDescent="0.25">
      <c r="A9718">
        <f>ROW()</f>
        <v>9718</v>
      </c>
      <c r="B9718" t="s">
        <v>1888</v>
      </c>
      <c r="C9718" t="s">
        <v>70</v>
      </c>
    </row>
    <row r="9719" spans="1:3" x14ac:dyDescent="0.25">
      <c r="A9719">
        <f>ROW()</f>
        <v>9719</v>
      </c>
      <c r="B9719" t="s">
        <v>1889</v>
      </c>
      <c r="C9719" t="s">
        <v>137</v>
      </c>
    </row>
    <row r="9720" spans="1:3" x14ac:dyDescent="0.25">
      <c r="A9720">
        <f>ROW()</f>
        <v>9720</v>
      </c>
      <c r="B9720" t="s">
        <v>1890</v>
      </c>
      <c r="C9720" t="s">
        <v>105</v>
      </c>
    </row>
    <row r="9721" spans="1:3" x14ac:dyDescent="0.25">
      <c r="A9721">
        <f>ROW()</f>
        <v>9721</v>
      </c>
      <c r="B9721" t="s">
        <v>1891</v>
      </c>
      <c r="C9721" t="s">
        <v>121</v>
      </c>
    </row>
    <row r="9722" spans="1:3" x14ac:dyDescent="0.25">
      <c r="A9722">
        <f>ROW()</f>
        <v>9722</v>
      </c>
      <c r="B9722" t="s">
        <v>1892</v>
      </c>
      <c r="C9722" t="s">
        <v>84</v>
      </c>
    </row>
    <row r="9723" spans="1:3" x14ac:dyDescent="0.25">
      <c r="A9723">
        <f>ROW()</f>
        <v>9723</v>
      </c>
      <c r="B9723" t="s">
        <v>1936</v>
      </c>
      <c r="C9723" t="s">
        <v>55</v>
      </c>
    </row>
    <row r="9724" spans="1:3" x14ac:dyDescent="0.25">
      <c r="A9724">
        <f>ROW()</f>
        <v>9724</v>
      </c>
      <c r="B9724" t="s">
        <v>1937</v>
      </c>
      <c r="C9724" t="s">
        <v>563</v>
      </c>
    </row>
    <row r="9725" spans="1:3" x14ac:dyDescent="0.25">
      <c r="A9725">
        <f>ROW()</f>
        <v>9725</v>
      </c>
      <c r="B9725" t="s">
        <v>1895</v>
      </c>
      <c r="C9725" t="s">
        <v>184</v>
      </c>
    </row>
    <row r="9726" spans="1:3" x14ac:dyDescent="0.25">
      <c r="A9726">
        <f>ROW()</f>
        <v>9726</v>
      </c>
      <c r="B9726" t="s">
        <v>1901</v>
      </c>
      <c r="C9726" t="s">
        <v>56</v>
      </c>
    </row>
    <row r="9727" spans="1:3" x14ac:dyDescent="0.25">
      <c r="A9727">
        <f>ROW()</f>
        <v>9727</v>
      </c>
      <c r="B9727" t="s">
        <v>1806</v>
      </c>
      <c r="C9727" t="s">
        <v>66</v>
      </c>
    </row>
    <row r="9728" spans="1:3" x14ac:dyDescent="0.25">
      <c r="A9728">
        <f>ROW()</f>
        <v>9728</v>
      </c>
      <c r="B9728" t="s">
        <v>2</v>
      </c>
      <c r="C9728" t="s">
        <v>2</v>
      </c>
    </row>
    <row r="9729" spans="1:3" x14ac:dyDescent="0.25">
      <c r="A9729">
        <f>ROW()</f>
        <v>9729</v>
      </c>
      <c r="B9729" t="s">
        <v>2</v>
      </c>
      <c r="C9729" t="s">
        <v>2</v>
      </c>
    </row>
    <row r="9730" spans="1:3" x14ac:dyDescent="0.25">
      <c r="A9730">
        <f>ROW()</f>
        <v>9730</v>
      </c>
      <c r="B9730" t="s">
        <v>740</v>
      </c>
      <c r="C9730" t="s">
        <v>2</v>
      </c>
    </row>
    <row r="9731" spans="1:3" x14ac:dyDescent="0.25">
      <c r="A9731">
        <f>ROW()</f>
        <v>9731</v>
      </c>
      <c r="B9731" t="s">
        <v>2</v>
      </c>
      <c r="C9731" t="s">
        <v>2</v>
      </c>
    </row>
    <row r="9732" spans="1:3" x14ac:dyDescent="0.25">
      <c r="A9732">
        <f>ROW()</f>
        <v>9732</v>
      </c>
      <c r="B9732" t="s">
        <v>3715</v>
      </c>
      <c r="C9732" t="s">
        <v>2</v>
      </c>
    </row>
    <row r="9733" spans="1:3" x14ac:dyDescent="0.25">
      <c r="A9733">
        <f>ROW()</f>
        <v>9733</v>
      </c>
      <c r="B9733" t="s">
        <v>52</v>
      </c>
      <c r="C9733" t="s">
        <v>2</v>
      </c>
    </row>
    <row r="9734" spans="1:3" x14ac:dyDescent="0.25">
      <c r="A9734">
        <f>ROW()</f>
        <v>9734</v>
      </c>
      <c r="B9734" t="s">
        <v>1843</v>
      </c>
      <c r="C9734" t="s">
        <v>741</v>
      </c>
    </row>
    <row r="9735" spans="1:3" x14ac:dyDescent="0.25">
      <c r="A9735">
        <f>ROW()</f>
        <v>9735</v>
      </c>
      <c r="B9735" t="s">
        <v>1844</v>
      </c>
      <c r="C9735" t="s">
        <v>55</v>
      </c>
    </row>
    <row r="9736" spans="1:3" x14ac:dyDescent="0.25">
      <c r="A9736">
        <f>ROW()</f>
        <v>9736</v>
      </c>
      <c r="B9736" t="s">
        <v>1845</v>
      </c>
      <c r="C9736" t="s">
        <v>67</v>
      </c>
    </row>
    <row r="9737" spans="1:3" x14ac:dyDescent="0.25">
      <c r="A9737">
        <f>ROW()</f>
        <v>9737</v>
      </c>
      <c r="B9737" t="s">
        <v>1846</v>
      </c>
      <c r="C9737" t="s">
        <v>742</v>
      </c>
    </row>
    <row r="9738" spans="1:3" x14ac:dyDescent="0.25">
      <c r="A9738">
        <f>ROW()</f>
        <v>9738</v>
      </c>
      <c r="B9738" t="s">
        <v>1847</v>
      </c>
      <c r="C9738" t="s">
        <v>743</v>
      </c>
    </row>
    <row r="9739" spans="1:3" x14ac:dyDescent="0.25">
      <c r="A9739">
        <f>ROW()</f>
        <v>9739</v>
      </c>
      <c r="B9739" t="s">
        <v>1850</v>
      </c>
      <c r="C9739" t="s">
        <v>155</v>
      </c>
    </row>
    <row r="9740" spans="1:3" x14ac:dyDescent="0.25">
      <c r="A9740">
        <f>ROW()</f>
        <v>9740</v>
      </c>
      <c r="B9740" t="s">
        <v>1851</v>
      </c>
      <c r="C9740" t="s">
        <v>56</v>
      </c>
    </row>
    <row r="9741" spans="1:3" x14ac:dyDescent="0.25">
      <c r="A9741">
        <f>ROW()</f>
        <v>9741</v>
      </c>
      <c r="B9741" t="s">
        <v>1852</v>
      </c>
      <c r="C9741" t="s">
        <v>56</v>
      </c>
    </row>
    <row r="9742" spans="1:3" x14ac:dyDescent="0.25">
      <c r="A9742">
        <f>ROW()</f>
        <v>9742</v>
      </c>
      <c r="B9742" t="s">
        <v>1853</v>
      </c>
      <c r="C9742" t="s">
        <v>56</v>
      </c>
    </row>
    <row r="9743" spans="1:3" x14ac:dyDescent="0.25">
      <c r="A9743">
        <f>ROW()</f>
        <v>9743</v>
      </c>
      <c r="B9743" t="s">
        <v>1854</v>
      </c>
      <c r="C9743" t="s">
        <v>744</v>
      </c>
    </row>
    <row r="9744" spans="1:3" x14ac:dyDescent="0.25">
      <c r="A9744">
        <f>ROW()</f>
        <v>9744</v>
      </c>
      <c r="B9744" t="s">
        <v>1856</v>
      </c>
      <c r="C9744" t="s">
        <v>64</v>
      </c>
    </row>
    <row r="9745" spans="1:3" x14ac:dyDescent="0.25">
      <c r="A9745">
        <f>ROW()</f>
        <v>9745</v>
      </c>
      <c r="B9745" t="s">
        <v>1857</v>
      </c>
      <c r="C9745" t="s">
        <v>65</v>
      </c>
    </row>
    <row r="9746" spans="1:3" x14ac:dyDescent="0.25">
      <c r="A9746">
        <f>ROW()</f>
        <v>9746</v>
      </c>
      <c r="B9746" t="s">
        <v>1858</v>
      </c>
      <c r="C9746" t="s">
        <v>56</v>
      </c>
    </row>
    <row r="9747" spans="1:3" x14ac:dyDescent="0.25">
      <c r="A9747">
        <f>ROW()</f>
        <v>9747</v>
      </c>
      <c r="B9747" t="s">
        <v>1896</v>
      </c>
      <c r="C9747" t="s">
        <v>65</v>
      </c>
    </row>
    <row r="9748" spans="1:3" x14ac:dyDescent="0.25">
      <c r="A9748">
        <f>ROW()</f>
        <v>9748</v>
      </c>
      <c r="B9748" t="s">
        <v>1859</v>
      </c>
      <c r="C9748" t="s">
        <v>63</v>
      </c>
    </row>
    <row r="9749" spans="1:3" x14ac:dyDescent="0.25">
      <c r="A9749">
        <f>ROW()</f>
        <v>9749</v>
      </c>
      <c r="B9749" t="s">
        <v>1860</v>
      </c>
      <c r="C9749" t="s">
        <v>139</v>
      </c>
    </row>
    <row r="9750" spans="1:3" x14ac:dyDescent="0.25">
      <c r="A9750">
        <f>ROW()</f>
        <v>9750</v>
      </c>
      <c r="B9750" t="s">
        <v>1861</v>
      </c>
      <c r="C9750" t="s">
        <v>55</v>
      </c>
    </row>
    <row r="9751" spans="1:3" x14ac:dyDescent="0.25">
      <c r="A9751">
        <f>ROW()</f>
        <v>9751</v>
      </c>
      <c r="B9751" t="s">
        <v>1862</v>
      </c>
      <c r="C9751" t="s">
        <v>56</v>
      </c>
    </row>
    <row r="9752" spans="1:3" x14ac:dyDescent="0.25">
      <c r="A9752">
        <f>ROW()</f>
        <v>9752</v>
      </c>
      <c r="B9752" t="s">
        <v>1863</v>
      </c>
      <c r="C9752" t="s">
        <v>75</v>
      </c>
    </row>
    <row r="9753" spans="1:3" x14ac:dyDescent="0.25">
      <c r="A9753">
        <f>ROW()</f>
        <v>9753</v>
      </c>
      <c r="B9753" t="s">
        <v>1864</v>
      </c>
      <c r="C9753" t="s">
        <v>745</v>
      </c>
    </row>
    <row r="9754" spans="1:3" x14ac:dyDescent="0.25">
      <c r="A9754">
        <f>ROW()</f>
        <v>9754</v>
      </c>
      <c r="B9754" t="s">
        <v>1865</v>
      </c>
      <c r="C9754" t="s">
        <v>67</v>
      </c>
    </row>
    <row r="9755" spans="1:3" x14ac:dyDescent="0.25">
      <c r="A9755">
        <f>ROW()</f>
        <v>9755</v>
      </c>
      <c r="B9755" t="s">
        <v>1866</v>
      </c>
      <c r="C9755" t="s">
        <v>70</v>
      </c>
    </row>
    <row r="9756" spans="1:3" x14ac:dyDescent="0.25">
      <c r="A9756">
        <f>ROW()</f>
        <v>9756</v>
      </c>
      <c r="B9756" t="s">
        <v>1867</v>
      </c>
      <c r="C9756" t="s">
        <v>63</v>
      </c>
    </row>
    <row r="9757" spans="1:3" x14ac:dyDescent="0.25">
      <c r="A9757">
        <f>ROW()</f>
        <v>9757</v>
      </c>
      <c r="B9757" t="s">
        <v>1868</v>
      </c>
      <c r="C9757" t="s">
        <v>157</v>
      </c>
    </row>
    <row r="9758" spans="1:3" x14ac:dyDescent="0.25">
      <c r="A9758">
        <f>ROW()</f>
        <v>9758</v>
      </c>
      <c r="B9758" t="s">
        <v>1869</v>
      </c>
      <c r="C9758" t="s">
        <v>71</v>
      </c>
    </row>
    <row r="9759" spans="1:3" x14ac:dyDescent="0.25">
      <c r="A9759">
        <f>ROW()</f>
        <v>9759</v>
      </c>
      <c r="B9759" t="s">
        <v>1870</v>
      </c>
      <c r="C9759" t="s">
        <v>71</v>
      </c>
    </row>
    <row r="9760" spans="1:3" x14ac:dyDescent="0.25">
      <c r="A9760">
        <f>ROW()</f>
        <v>9760</v>
      </c>
      <c r="B9760" t="s">
        <v>1871</v>
      </c>
      <c r="C9760" t="s">
        <v>56</v>
      </c>
    </row>
    <row r="9761" spans="1:3" x14ac:dyDescent="0.25">
      <c r="A9761">
        <f>ROW()</f>
        <v>9761</v>
      </c>
      <c r="B9761" t="s">
        <v>1872</v>
      </c>
      <c r="C9761" t="s">
        <v>72</v>
      </c>
    </row>
    <row r="9762" spans="1:3" x14ac:dyDescent="0.25">
      <c r="A9762">
        <f>ROW()</f>
        <v>9762</v>
      </c>
      <c r="B9762" t="s">
        <v>1873</v>
      </c>
      <c r="C9762" t="s">
        <v>56</v>
      </c>
    </row>
    <row r="9763" spans="1:3" x14ac:dyDescent="0.25">
      <c r="A9763">
        <f>ROW()</f>
        <v>9763</v>
      </c>
      <c r="B9763" t="s">
        <v>1874</v>
      </c>
      <c r="C9763" t="s">
        <v>73</v>
      </c>
    </row>
    <row r="9764" spans="1:3" x14ac:dyDescent="0.25">
      <c r="A9764">
        <f>ROW()</f>
        <v>9764</v>
      </c>
      <c r="B9764" t="s">
        <v>1875</v>
      </c>
      <c r="C9764" t="s">
        <v>113</v>
      </c>
    </row>
    <row r="9765" spans="1:3" x14ac:dyDescent="0.25">
      <c r="A9765">
        <f>ROW()</f>
        <v>9765</v>
      </c>
      <c r="B9765" t="s">
        <v>1876</v>
      </c>
      <c r="C9765" t="s">
        <v>135</v>
      </c>
    </row>
    <row r="9766" spans="1:3" x14ac:dyDescent="0.25">
      <c r="A9766">
        <f>ROW()</f>
        <v>9766</v>
      </c>
      <c r="B9766" t="s">
        <v>1877</v>
      </c>
      <c r="C9766" t="s">
        <v>733</v>
      </c>
    </row>
    <row r="9767" spans="1:3" x14ac:dyDescent="0.25">
      <c r="A9767">
        <f>ROW()</f>
        <v>9767</v>
      </c>
      <c r="B9767" t="s">
        <v>1878</v>
      </c>
      <c r="C9767" t="s">
        <v>56</v>
      </c>
    </row>
    <row r="9768" spans="1:3" x14ac:dyDescent="0.25">
      <c r="A9768">
        <f>ROW()</f>
        <v>9768</v>
      </c>
      <c r="B9768" t="s">
        <v>1879</v>
      </c>
      <c r="C9768" t="s">
        <v>135</v>
      </c>
    </row>
    <row r="9769" spans="1:3" x14ac:dyDescent="0.25">
      <c r="A9769">
        <f>ROW()</f>
        <v>9769</v>
      </c>
      <c r="B9769" t="s">
        <v>1880</v>
      </c>
      <c r="C9769" t="s">
        <v>77</v>
      </c>
    </row>
    <row r="9770" spans="1:3" x14ac:dyDescent="0.25">
      <c r="A9770">
        <f>ROW()</f>
        <v>9770</v>
      </c>
      <c r="B9770" t="s">
        <v>1882</v>
      </c>
      <c r="C9770" t="s">
        <v>261</v>
      </c>
    </row>
    <row r="9771" spans="1:3" x14ac:dyDescent="0.25">
      <c r="A9771">
        <f>ROW()</f>
        <v>9771</v>
      </c>
      <c r="B9771" t="s">
        <v>1893</v>
      </c>
      <c r="C9771" t="s">
        <v>262</v>
      </c>
    </row>
    <row r="9772" spans="1:3" x14ac:dyDescent="0.25">
      <c r="A9772">
        <f>ROW()</f>
        <v>9772</v>
      </c>
      <c r="B9772" t="s">
        <v>1881</v>
      </c>
      <c r="C9772" t="s">
        <v>56</v>
      </c>
    </row>
    <row r="9773" spans="1:3" x14ac:dyDescent="0.25">
      <c r="A9773">
        <f>ROW()</f>
        <v>9773</v>
      </c>
      <c r="B9773" t="s">
        <v>1884</v>
      </c>
      <c r="C9773" t="s">
        <v>137</v>
      </c>
    </row>
    <row r="9774" spans="1:3" x14ac:dyDescent="0.25">
      <c r="A9774">
        <f>ROW()</f>
        <v>9774</v>
      </c>
      <c r="B9774" t="s">
        <v>1888</v>
      </c>
      <c r="C9774" t="s">
        <v>105</v>
      </c>
    </row>
    <row r="9775" spans="1:3" x14ac:dyDescent="0.25">
      <c r="A9775">
        <f>ROW()</f>
        <v>9775</v>
      </c>
      <c r="B9775" t="s">
        <v>1889</v>
      </c>
      <c r="C9775" t="s">
        <v>66</v>
      </c>
    </row>
    <row r="9776" spans="1:3" x14ac:dyDescent="0.25">
      <c r="A9776">
        <f>ROW()</f>
        <v>9776</v>
      </c>
      <c r="B9776" t="s">
        <v>1890</v>
      </c>
      <c r="C9776" t="s">
        <v>63</v>
      </c>
    </row>
    <row r="9777" spans="1:3" x14ac:dyDescent="0.25">
      <c r="A9777">
        <f>ROW()</f>
        <v>9777</v>
      </c>
      <c r="B9777" t="s">
        <v>1891</v>
      </c>
      <c r="C9777" t="s">
        <v>84</v>
      </c>
    </row>
    <row r="9778" spans="1:3" x14ac:dyDescent="0.25">
      <c r="A9778">
        <f>ROW()</f>
        <v>9778</v>
      </c>
      <c r="B9778" t="s">
        <v>1892</v>
      </c>
      <c r="C9778" t="s">
        <v>105</v>
      </c>
    </row>
    <row r="9779" spans="1:3" x14ac:dyDescent="0.25">
      <c r="A9779">
        <f>ROW()</f>
        <v>9779</v>
      </c>
      <c r="B9779" t="s">
        <v>1927</v>
      </c>
      <c r="C9779" t="s">
        <v>107</v>
      </c>
    </row>
    <row r="9780" spans="1:3" x14ac:dyDescent="0.25">
      <c r="A9780">
        <f>ROW()</f>
        <v>9780</v>
      </c>
      <c r="B9780" t="s">
        <v>1899</v>
      </c>
      <c r="C9780" t="s">
        <v>149</v>
      </c>
    </row>
    <row r="9781" spans="1:3" x14ac:dyDescent="0.25">
      <c r="A9781">
        <f>ROW()</f>
        <v>9781</v>
      </c>
      <c r="B9781" t="s">
        <v>1883</v>
      </c>
      <c r="C9781" t="s">
        <v>159</v>
      </c>
    </row>
    <row r="9782" spans="1:3" x14ac:dyDescent="0.25">
      <c r="A9782">
        <f>ROW()</f>
        <v>9782</v>
      </c>
      <c r="B9782" t="s">
        <v>1895</v>
      </c>
      <c r="C9782" t="s">
        <v>184</v>
      </c>
    </row>
    <row r="9783" spans="1:3" x14ac:dyDescent="0.25">
      <c r="A9783">
        <f>ROW()</f>
        <v>9783</v>
      </c>
      <c r="B9783" t="s">
        <v>1936</v>
      </c>
      <c r="C9783" t="s">
        <v>95</v>
      </c>
    </row>
    <row r="9784" spans="1:3" x14ac:dyDescent="0.25">
      <c r="A9784">
        <f>ROW()</f>
        <v>9784</v>
      </c>
      <c r="B9784" t="s">
        <v>1937</v>
      </c>
      <c r="C9784" t="s">
        <v>633</v>
      </c>
    </row>
    <row r="9785" spans="1:3" x14ac:dyDescent="0.25">
      <c r="A9785">
        <f>ROW()</f>
        <v>9785</v>
      </c>
      <c r="B9785" t="s">
        <v>1806</v>
      </c>
      <c r="C9785" t="s">
        <v>66</v>
      </c>
    </row>
    <row r="9786" spans="1:3" x14ac:dyDescent="0.25">
      <c r="A9786">
        <f>ROW()</f>
        <v>9786</v>
      </c>
      <c r="B9786" t="s">
        <v>2</v>
      </c>
      <c r="C9786" t="s">
        <v>2</v>
      </c>
    </row>
    <row r="9787" spans="1:3" x14ac:dyDescent="0.25">
      <c r="A9787">
        <f>ROW()</f>
        <v>9787</v>
      </c>
      <c r="B9787" t="s">
        <v>2</v>
      </c>
      <c r="C9787" t="s">
        <v>2</v>
      </c>
    </row>
    <row r="9788" spans="1:3" x14ac:dyDescent="0.25">
      <c r="A9788">
        <f>ROW()</f>
        <v>9788</v>
      </c>
      <c r="B9788" t="s">
        <v>746</v>
      </c>
      <c r="C9788" t="s">
        <v>2</v>
      </c>
    </row>
    <row r="9789" spans="1:3" x14ac:dyDescent="0.25">
      <c r="A9789">
        <f>ROW()</f>
        <v>9789</v>
      </c>
      <c r="B9789" t="s">
        <v>2</v>
      </c>
      <c r="C9789" t="s">
        <v>2</v>
      </c>
    </row>
    <row r="9790" spans="1:3" x14ac:dyDescent="0.25">
      <c r="A9790">
        <f>ROW()</f>
        <v>9790</v>
      </c>
      <c r="B9790" t="s">
        <v>3716</v>
      </c>
      <c r="C9790" t="s">
        <v>2</v>
      </c>
    </row>
    <row r="9791" spans="1:3" x14ac:dyDescent="0.25">
      <c r="A9791">
        <f>ROW()</f>
        <v>9791</v>
      </c>
      <c r="B9791" t="s">
        <v>52</v>
      </c>
      <c r="C9791" t="s">
        <v>2</v>
      </c>
    </row>
    <row r="9792" spans="1:3" x14ac:dyDescent="0.25">
      <c r="A9792">
        <f>ROW()</f>
        <v>9792</v>
      </c>
      <c r="B9792" t="s">
        <v>1843</v>
      </c>
      <c r="C9792" t="s">
        <v>747</v>
      </c>
    </row>
    <row r="9793" spans="1:3" x14ac:dyDescent="0.25">
      <c r="A9793">
        <f>ROW()</f>
        <v>9793</v>
      </c>
      <c r="B9793" t="s">
        <v>1844</v>
      </c>
      <c r="C9793" t="s">
        <v>55</v>
      </c>
    </row>
    <row r="9794" spans="1:3" x14ac:dyDescent="0.25">
      <c r="A9794">
        <f>ROW()</f>
        <v>9794</v>
      </c>
      <c r="B9794" t="s">
        <v>1845</v>
      </c>
      <c r="C9794" t="s">
        <v>66</v>
      </c>
    </row>
    <row r="9795" spans="1:3" x14ac:dyDescent="0.25">
      <c r="A9795">
        <f>ROW()</f>
        <v>9795</v>
      </c>
      <c r="B9795" t="s">
        <v>1846</v>
      </c>
      <c r="C9795" t="s">
        <v>748</v>
      </c>
    </row>
    <row r="9796" spans="1:3" x14ac:dyDescent="0.25">
      <c r="A9796">
        <f>ROW()</f>
        <v>9796</v>
      </c>
      <c r="B9796" t="s">
        <v>1847</v>
      </c>
      <c r="C9796" t="s">
        <v>749</v>
      </c>
    </row>
    <row r="9797" spans="1:3" x14ac:dyDescent="0.25">
      <c r="A9797">
        <f>ROW()</f>
        <v>9797</v>
      </c>
      <c r="B9797" t="s">
        <v>1850</v>
      </c>
      <c r="C9797" t="s">
        <v>102</v>
      </c>
    </row>
    <row r="9798" spans="1:3" x14ac:dyDescent="0.25">
      <c r="A9798">
        <f>ROW()</f>
        <v>9798</v>
      </c>
      <c r="B9798" t="s">
        <v>1851</v>
      </c>
      <c r="C9798" t="s">
        <v>56</v>
      </c>
    </row>
    <row r="9799" spans="1:3" x14ac:dyDescent="0.25">
      <c r="A9799">
        <f>ROW()</f>
        <v>9799</v>
      </c>
      <c r="B9799" t="s">
        <v>1852</v>
      </c>
      <c r="C9799" t="s">
        <v>56</v>
      </c>
    </row>
    <row r="9800" spans="1:3" x14ac:dyDescent="0.25">
      <c r="A9800">
        <f>ROW()</f>
        <v>9800</v>
      </c>
      <c r="B9800" t="s">
        <v>1853</v>
      </c>
      <c r="C9800" t="s">
        <v>56</v>
      </c>
    </row>
    <row r="9801" spans="1:3" x14ac:dyDescent="0.25">
      <c r="A9801">
        <f>ROW()</f>
        <v>9801</v>
      </c>
      <c r="B9801" t="s">
        <v>1854</v>
      </c>
      <c r="C9801" t="s">
        <v>750</v>
      </c>
    </row>
    <row r="9802" spans="1:3" x14ac:dyDescent="0.25">
      <c r="A9802">
        <f>ROW()</f>
        <v>9802</v>
      </c>
      <c r="B9802" t="s">
        <v>1857</v>
      </c>
      <c r="C9802" t="s">
        <v>65</v>
      </c>
    </row>
    <row r="9803" spans="1:3" x14ac:dyDescent="0.25">
      <c r="A9803">
        <f>ROW()</f>
        <v>9803</v>
      </c>
      <c r="B9803" t="s">
        <v>1858</v>
      </c>
      <c r="C9803" t="s">
        <v>56</v>
      </c>
    </row>
    <row r="9804" spans="1:3" x14ac:dyDescent="0.25">
      <c r="A9804">
        <f>ROW()</f>
        <v>9804</v>
      </c>
      <c r="B9804" t="s">
        <v>1896</v>
      </c>
      <c r="C9804" t="s">
        <v>65</v>
      </c>
    </row>
    <row r="9805" spans="1:3" x14ac:dyDescent="0.25">
      <c r="A9805">
        <f>ROW()</f>
        <v>9805</v>
      </c>
      <c r="B9805" t="s">
        <v>1859</v>
      </c>
      <c r="C9805" t="s">
        <v>63</v>
      </c>
    </row>
    <row r="9806" spans="1:3" x14ac:dyDescent="0.25">
      <c r="A9806">
        <f>ROW()</f>
        <v>9806</v>
      </c>
      <c r="B9806" t="s">
        <v>1860</v>
      </c>
      <c r="C9806" t="s">
        <v>139</v>
      </c>
    </row>
    <row r="9807" spans="1:3" x14ac:dyDescent="0.25">
      <c r="A9807">
        <f>ROW()</f>
        <v>9807</v>
      </c>
      <c r="B9807" t="s">
        <v>1861</v>
      </c>
      <c r="C9807" t="s">
        <v>107</v>
      </c>
    </row>
    <row r="9808" spans="1:3" x14ac:dyDescent="0.25">
      <c r="A9808">
        <f>ROW()</f>
        <v>9808</v>
      </c>
      <c r="B9808" t="s">
        <v>1862</v>
      </c>
      <c r="C9808" t="s">
        <v>56</v>
      </c>
    </row>
    <row r="9809" spans="1:3" x14ac:dyDescent="0.25">
      <c r="A9809">
        <f>ROW()</f>
        <v>9809</v>
      </c>
      <c r="B9809" t="s">
        <v>1863</v>
      </c>
      <c r="C9809" t="s">
        <v>81</v>
      </c>
    </row>
    <row r="9810" spans="1:3" x14ac:dyDescent="0.25">
      <c r="A9810">
        <f>ROW()</f>
        <v>9810</v>
      </c>
      <c r="B9810" t="s">
        <v>1864</v>
      </c>
      <c r="C9810" t="s">
        <v>624</v>
      </c>
    </row>
    <row r="9811" spans="1:3" x14ac:dyDescent="0.25">
      <c r="A9811">
        <f>ROW()</f>
        <v>9811</v>
      </c>
      <c r="B9811" t="s">
        <v>1865</v>
      </c>
      <c r="C9811" t="s">
        <v>67</v>
      </c>
    </row>
    <row r="9812" spans="1:3" x14ac:dyDescent="0.25">
      <c r="A9812">
        <f>ROW()</f>
        <v>9812</v>
      </c>
      <c r="B9812" t="s">
        <v>1866</v>
      </c>
      <c r="C9812" t="s">
        <v>139</v>
      </c>
    </row>
    <row r="9813" spans="1:3" x14ac:dyDescent="0.25">
      <c r="A9813">
        <f>ROW()</f>
        <v>9813</v>
      </c>
      <c r="B9813" t="s">
        <v>1867</v>
      </c>
      <c r="C9813" t="s">
        <v>63</v>
      </c>
    </row>
    <row r="9814" spans="1:3" x14ac:dyDescent="0.25">
      <c r="A9814">
        <f>ROW()</f>
        <v>9814</v>
      </c>
      <c r="B9814" t="s">
        <v>1868</v>
      </c>
      <c r="C9814" t="s">
        <v>157</v>
      </c>
    </row>
    <row r="9815" spans="1:3" x14ac:dyDescent="0.25">
      <c r="A9815">
        <f>ROW()</f>
        <v>9815</v>
      </c>
      <c r="B9815" t="s">
        <v>1869</v>
      </c>
      <c r="C9815" t="s">
        <v>157</v>
      </c>
    </row>
    <row r="9816" spans="1:3" x14ac:dyDescent="0.25">
      <c r="A9816">
        <f>ROW()</f>
        <v>9816</v>
      </c>
      <c r="B9816" t="s">
        <v>1871</v>
      </c>
      <c r="C9816" t="s">
        <v>56</v>
      </c>
    </row>
    <row r="9817" spans="1:3" x14ac:dyDescent="0.25">
      <c r="A9817">
        <f>ROW()</f>
        <v>9817</v>
      </c>
      <c r="B9817" t="s">
        <v>1905</v>
      </c>
      <c r="C9817" t="s">
        <v>56</v>
      </c>
    </row>
    <row r="9818" spans="1:3" x14ac:dyDescent="0.25">
      <c r="A9818">
        <f>ROW()</f>
        <v>9818</v>
      </c>
      <c r="B9818" t="s">
        <v>1872</v>
      </c>
      <c r="C9818" t="s">
        <v>318</v>
      </c>
    </row>
    <row r="9819" spans="1:3" x14ac:dyDescent="0.25">
      <c r="A9819">
        <f>ROW()</f>
        <v>9819</v>
      </c>
      <c r="B9819" t="s">
        <v>1906</v>
      </c>
      <c r="C9819" t="s">
        <v>318</v>
      </c>
    </row>
    <row r="9820" spans="1:3" x14ac:dyDescent="0.25">
      <c r="A9820">
        <f>ROW()</f>
        <v>9820</v>
      </c>
      <c r="B9820" t="s">
        <v>1873</v>
      </c>
      <c r="C9820" t="s">
        <v>55</v>
      </c>
    </row>
    <row r="9821" spans="1:3" x14ac:dyDescent="0.25">
      <c r="A9821">
        <f>ROW()</f>
        <v>9821</v>
      </c>
      <c r="B9821" t="s">
        <v>1907</v>
      </c>
      <c r="C9821" t="s">
        <v>63</v>
      </c>
    </row>
    <row r="9822" spans="1:3" x14ac:dyDescent="0.25">
      <c r="A9822">
        <f>ROW()</f>
        <v>9822</v>
      </c>
      <c r="B9822" t="s">
        <v>1874</v>
      </c>
      <c r="C9822" t="s">
        <v>73</v>
      </c>
    </row>
    <row r="9823" spans="1:3" x14ac:dyDescent="0.25">
      <c r="A9823">
        <f>ROW()</f>
        <v>9823</v>
      </c>
      <c r="B9823" t="s">
        <v>1875</v>
      </c>
      <c r="C9823" t="s">
        <v>200</v>
      </c>
    </row>
    <row r="9824" spans="1:3" x14ac:dyDescent="0.25">
      <c r="A9824">
        <f>ROW()</f>
        <v>9824</v>
      </c>
      <c r="B9824" t="s">
        <v>1909</v>
      </c>
      <c r="C9824" t="s">
        <v>200</v>
      </c>
    </row>
    <row r="9825" spans="1:3" x14ac:dyDescent="0.25">
      <c r="A9825">
        <f>ROW()</f>
        <v>9825</v>
      </c>
      <c r="B9825" t="s">
        <v>1876</v>
      </c>
      <c r="C9825" t="s">
        <v>217</v>
      </c>
    </row>
    <row r="9826" spans="1:3" x14ac:dyDescent="0.25">
      <c r="A9826">
        <f>ROW()</f>
        <v>9826</v>
      </c>
      <c r="B9826" t="s">
        <v>1910</v>
      </c>
      <c r="C9826" t="s">
        <v>217</v>
      </c>
    </row>
    <row r="9827" spans="1:3" x14ac:dyDescent="0.25">
      <c r="A9827">
        <f>ROW()</f>
        <v>9827</v>
      </c>
      <c r="B9827" t="s">
        <v>1877</v>
      </c>
      <c r="C9827" t="s">
        <v>158</v>
      </c>
    </row>
    <row r="9828" spans="1:3" x14ac:dyDescent="0.25">
      <c r="A9828">
        <f>ROW()</f>
        <v>9828</v>
      </c>
      <c r="B9828" t="s">
        <v>1911</v>
      </c>
      <c r="C9828" t="s">
        <v>158</v>
      </c>
    </row>
    <row r="9829" spans="1:3" x14ac:dyDescent="0.25">
      <c r="A9829">
        <f>ROW()</f>
        <v>9829</v>
      </c>
      <c r="B9829" t="s">
        <v>1878</v>
      </c>
      <c r="C9829" t="s">
        <v>66</v>
      </c>
    </row>
    <row r="9830" spans="1:3" x14ac:dyDescent="0.25">
      <c r="A9830">
        <f>ROW()</f>
        <v>9830</v>
      </c>
      <c r="B9830" t="s">
        <v>1923</v>
      </c>
      <c r="C9830" t="s">
        <v>93</v>
      </c>
    </row>
    <row r="9831" spans="1:3" x14ac:dyDescent="0.25">
      <c r="A9831">
        <f>ROW()</f>
        <v>9831</v>
      </c>
      <c r="B9831" t="s">
        <v>1879</v>
      </c>
      <c r="C9831" t="s">
        <v>76</v>
      </c>
    </row>
    <row r="9832" spans="1:3" x14ac:dyDescent="0.25">
      <c r="A9832">
        <f>ROW()</f>
        <v>9832</v>
      </c>
      <c r="B9832" t="s">
        <v>1912</v>
      </c>
      <c r="C9832" t="s">
        <v>158</v>
      </c>
    </row>
    <row r="9833" spans="1:3" x14ac:dyDescent="0.25">
      <c r="A9833">
        <f>ROW()</f>
        <v>9833</v>
      </c>
      <c r="B9833" t="s">
        <v>1880</v>
      </c>
      <c r="C9833" t="s">
        <v>149</v>
      </c>
    </row>
    <row r="9834" spans="1:3" x14ac:dyDescent="0.25">
      <c r="A9834">
        <f>ROW()</f>
        <v>9834</v>
      </c>
      <c r="B9834" t="s">
        <v>1882</v>
      </c>
      <c r="C9834" t="s">
        <v>319</v>
      </c>
    </row>
    <row r="9835" spans="1:3" x14ac:dyDescent="0.25">
      <c r="A9835">
        <f>ROW()</f>
        <v>9835</v>
      </c>
      <c r="B9835" t="s">
        <v>1913</v>
      </c>
      <c r="C9835" t="s">
        <v>319</v>
      </c>
    </row>
    <row r="9836" spans="1:3" x14ac:dyDescent="0.25">
      <c r="A9836">
        <f>ROW()</f>
        <v>9836</v>
      </c>
      <c r="B9836" t="s">
        <v>1893</v>
      </c>
      <c r="C9836" t="s">
        <v>135</v>
      </c>
    </row>
    <row r="9837" spans="1:3" x14ac:dyDescent="0.25">
      <c r="A9837">
        <f>ROW()</f>
        <v>9837</v>
      </c>
      <c r="B9837" t="s">
        <v>1914</v>
      </c>
      <c r="C9837" t="s">
        <v>135</v>
      </c>
    </row>
    <row r="9838" spans="1:3" x14ac:dyDescent="0.25">
      <c r="A9838">
        <f>ROW()</f>
        <v>9838</v>
      </c>
      <c r="B9838" t="s">
        <v>1898</v>
      </c>
      <c r="C9838" t="s">
        <v>158</v>
      </c>
    </row>
    <row r="9839" spans="1:3" x14ac:dyDescent="0.25">
      <c r="A9839">
        <f>ROW()</f>
        <v>9839</v>
      </c>
      <c r="B9839" t="s">
        <v>1926</v>
      </c>
      <c r="C9839" t="s">
        <v>93</v>
      </c>
    </row>
    <row r="9840" spans="1:3" x14ac:dyDescent="0.25">
      <c r="A9840">
        <f>ROW()</f>
        <v>9840</v>
      </c>
      <c r="B9840" t="s">
        <v>1883</v>
      </c>
      <c r="C9840" t="s">
        <v>79</v>
      </c>
    </row>
    <row r="9841" spans="1:3" x14ac:dyDescent="0.25">
      <c r="A9841">
        <f>ROW()</f>
        <v>9841</v>
      </c>
      <c r="B9841" t="s">
        <v>1915</v>
      </c>
      <c r="C9841" t="s">
        <v>159</v>
      </c>
    </row>
    <row r="9842" spans="1:3" x14ac:dyDescent="0.25">
      <c r="A9842">
        <f>ROW()</f>
        <v>9842</v>
      </c>
      <c r="B9842" t="s">
        <v>1884</v>
      </c>
      <c r="C9842" t="s">
        <v>63</v>
      </c>
    </row>
    <row r="9843" spans="1:3" x14ac:dyDescent="0.25">
      <c r="A9843">
        <f>ROW()</f>
        <v>9843</v>
      </c>
      <c r="B9843" t="s">
        <v>1885</v>
      </c>
      <c r="C9843" t="s">
        <v>63</v>
      </c>
    </row>
    <row r="9844" spans="1:3" x14ac:dyDescent="0.25">
      <c r="A9844">
        <f>ROW()</f>
        <v>9844</v>
      </c>
      <c r="B9844" t="s">
        <v>1886</v>
      </c>
      <c r="C9844" t="s">
        <v>77</v>
      </c>
    </row>
    <row r="9845" spans="1:3" x14ac:dyDescent="0.25">
      <c r="A9845">
        <f>ROW()</f>
        <v>9845</v>
      </c>
      <c r="B9845" t="s">
        <v>1888</v>
      </c>
      <c r="C9845" t="s">
        <v>56</v>
      </c>
    </row>
    <row r="9846" spans="1:3" x14ac:dyDescent="0.25">
      <c r="A9846">
        <f>ROW()</f>
        <v>9846</v>
      </c>
      <c r="B9846" t="s">
        <v>1889</v>
      </c>
      <c r="C9846" t="s">
        <v>74</v>
      </c>
    </row>
    <row r="9847" spans="1:3" x14ac:dyDescent="0.25">
      <c r="A9847">
        <f>ROW()</f>
        <v>9847</v>
      </c>
      <c r="B9847" t="s">
        <v>1890</v>
      </c>
      <c r="C9847" t="s">
        <v>121</v>
      </c>
    </row>
    <row r="9848" spans="1:3" x14ac:dyDescent="0.25">
      <c r="A9848">
        <f>ROW()</f>
        <v>9848</v>
      </c>
      <c r="B9848" t="s">
        <v>1891</v>
      </c>
      <c r="C9848" t="s">
        <v>74</v>
      </c>
    </row>
    <row r="9849" spans="1:3" x14ac:dyDescent="0.25">
      <c r="A9849">
        <f>ROW()</f>
        <v>9849</v>
      </c>
      <c r="B9849" t="s">
        <v>1892</v>
      </c>
      <c r="C9849" t="s">
        <v>56</v>
      </c>
    </row>
    <row r="9850" spans="1:3" x14ac:dyDescent="0.25">
      <c r="A9850">
        <f>ROW()</f>
        <v>9850</v>
      </c>
      <c r="B9850" t="s">
        <v>1897</v>
      </c>
      <c r="C9850" t="s">
        <v>70</v>
      </c>
    </row>
    <row r="9851" spans="1:3" x14ac:dyDescent="0.25">
      <c r="A9851">
        <f>ROW()</f>
        <v>9851</v>
      </c>
      <c r="B9851" t="s">
        <v>1924</v>
      </c>
      <c r="C9851" t="s">
        <v>95</v>
      </c>
    </row>
    <row r="9852" spans="1:3" x14ac:dyDescent="0.25">
      <c r="A9852">
        <f>ROW()</f>
        <v>9852</v>
      </c>
      <c r="B9852" t="s">
        <v>1895</v>
      </c>
      <c r="C9852" t="s">
        <v>184</v>
      </c>
    </row>
    <row r="9853" spans="1:3" x14ac:dyDescent="0.25">
      <c r="A9853">
        <f>ROW()</f>
        <v>9853</v>
      </c>
      <c r="B9853" t="s">
        <v>1927</v>
      </c>
      <c r="C9853" t="s">
        <v>158</v>
      </c>
    </row>
    <row r="9854" spans="1:3" x14ac:dyDescent="0.25">
      <c r="A9854">
        <f>ROW()</f>
        <v>9854</v>
      </c>
      <c r="B9854" t="s">
        <v>1806</v>
      </c>
      <c r="C9854" t="s">
        <v>66</v>
      </c>
    </row>
    <row r="9855" spans="1:3" x14ac:dyDescent="0.25">
      <c r="A9855">
        <f>ROW()</f>
        <v>9855</v>
      </c>
      <c r="B9855" t="s">
        <v>2</v>
      </c>
      <c r="C9855" t="s">
        <v>2</v>
      </c>
    </row>
    <row r="9856" spans="1:3" x14ac:dyDescent="0.25">
      <c r="A9856">
        <f>ROW()</f>
        <v>9856</v>
      </c>
      <c r="B9856" t="s">
        <v>2</v>
      </c>
      <c r="C9856" t="s">
        <v>2</v>
      </c>
    </row>
    <row r="9857" spans="1:3" x14ac:dyDescent="0.25">
      <c r="A9857">
        <f>ROW()</f>
        <v>9857</v>
      </c>
      <c r="B9857" t="s">
        <v>751</v>
      </c>
      <c r="C9857" t="s">
        <v>2</v>
      </c>
    </row>
    <row r="9858" spans="1:3" x14ac:dyDescent="0.25">
      <c r="A9858">
        <f>ROW()</f>
        <v>9858</v>
      </c>
      <c r="B9858" t="s">
        <v>2</v>
      </c>
      <c r="C9858" t="s">
        <v>2</v>
      </c>
    </row>
    <row r="9859" spans="1:3" x14ac:dyDescent="0.25">
      <c r="A9859">
        <f>ROW()</f>
        <v>9859</v>
      </c>
      <c r="B9859" t="s">
        <v>3717</v>
      </c>
      <c r="C9859" t="s">
        <v>2</v>
      </c>
    </row>
    <row r="9860" spans="1:3" x14ac:dyDescent="0.25">
      <c r="A9860">
        <f>ROW()</f>
        <v>9860</v>
      </c>
      <c r="B9860" t="s">
        <v>52</v>
      </c>
      <c r="C9860" t="s">
        <v>2</v>
      </c>
    </row>
    <row r="9861" spans="1:3" x14ac:dyDescent="0.25">
      <c r="A9861">
        <f>ROW()</f>
        <v>9861</v>
      </c>
      <c r="B9861" t="s">
        <v>1843</v>
      </c>
      <c r="C9861" t="s">
        <v>752</v>
      </c>
    </row>
    <row r="9862" spans="1:3" x14ac:dyDescent="0.25">
      <c r="A9862">
        <f>ROW()</f>
        <v>9862</v>
      </c>
      <c r="B9862" t="s">
        <v>1844</v>
      </c>
      <c r="C9862" t="s">
        <v>55</v>
      </c>
    </row>
    <row r="9863" spans="1:3" x14ac:dyDescent="0.25">
      <c r="A9863">
        <f>ROW()</f>
        <v>9863</v>
      </c>
      <c r="B9863" t="s">
        <v>1845</v>
      </c>
      <c r="C9863" t="s">
        <v>70</v>
      </c>
    </row>
    <row r="9864" spans="1:3" x14ac:dyDescent="0.25">
      <c r="A9864">
        <f>ROW()</f>
        <v>9864</v>
      </c>
      <c r="B9864" t="s">
        <v>1846</v>
      </c>
      <c r="C9864" t="s">
        <v>753</v>
      </c>
    </row>
    <row r="9865" spans="1:3" x14ac:dyDescent="0.25">
      <c r="A9865">
        <f>ROW()</f>
        <v>9865</v>
      </c>
      <c r="B9865" t="s">
        <v>1847</v>
      </c>
      <c r="C9865" t="s">
        <v>754</v>
      </c>
    </row>
    <row r="9866" spans="1:3" x14ac:dyDescent="0.25">
      <c r="A9866">
        <f>ROW()</f>
        <v>9866</v>
      </c>
      <c r="B9866" t="s">
        <v>1850</v>
      </c>
      <c r="C9866" t="s">
        <v>155</v>
      </c>
    </row>
    <row r="9867" spans="1:3" x14ac:dyDescent="0.25">
      <c r="A9867">
        <f>ROW()</f>
        <v>9867</v>
      </c>
      <c r="B9867" t="s">
        <v>1851</v>
      </c>
      <c r="C9867" t="s">
        <v>56</v>
      </c>
    </row>
    <row r="9868" spans="1:3" x14ac:dyDescent="0.25">
      <c r="A9868">
        <f>ROW()</f>
        <v>9868</v>
      </c>
      <c r="B9868" t="s">
        <v>1852</v>
      </c>
      <c r="C9868" t="s">
        <v>56</v>
      </c>
    </row>
    <row r="9869" spans="1:3" x14ac:dyDescent="0.25">
      <c r="A9869">
        <f>ROW()</f>
        <v>9869</v>
      </c>
      <c r="B9869" t="s">
        <v>1853</v>
      </c>
      <c r="C9869" t="s">
        <v>56</v>
      </c>
    </row>
    <row r="9870" spans="1:3" x14ac:dyDescent="0.25">
      <c r="A9870">
        <f>ROW()</f>
        <v>9870</v>
      </c>
      <c r="B9870" t="s">
        <v>1854</v>
      </c>
      <c r="C9870" t="s">
        <v>482</v>
      </c>
    </row>
    <row r="9871" spans="1:3" x14ac:dyDescent="0.25">
      <c r="A9871">
        <f>ROW()</f>
        <v>9871</v>
      </c>
      <c r="B9871" t="s">
        <v>1856</v>
      </c>
      <c r="C9871" t="s">
        <v>64</v>
      </c>
    </row>
    <row r="9872" spans="1:3" x14ac:dyDescent="0.25">
      <c r="A9872">
        <f>ROW()</f>
        <v>9872</v>
      </c>
      <c r="B9872" t="s">
        <v>1857</v>
      </c>
      <c r="C9872" t="s">
        <v>65</v>
      </c>
    </row>
    <row r="9873" spans="1:3" x14ac:dyDescent="0.25">
      <c r="A9873">
        <f>ROW()</f>
        <v>9873</v>
      </c>
      <c r="B9873" t="s">
        <v>1858</v>
      </c>
      <c r="C9873" t="s">
        <v>56</v>
      </c>
    </row>
    <row r="9874" spans="1:3" x14ac:dyDescent="0.25">
      <c r="A9874">
        <f>ROW()</f>
        <v>9874</v>
      </c>
      <c r="B9874" t="s">
        <v>1896</v>
      </c>
      <c r="C9874" t="s">
        <v>65</v>
      </c>
    </row>
    <row r="9875" spans="1:3" x14ac:dyDescent="0.25">
      <c r="A9875">
        <f>ROW()</f>
        <v>9875</v>
      </c>
      <c r="B9875" t="s">
        <v>1859</v>
      </c>
      <c r="C9875" t="s">
        <v>63</v>
      </c>
    </row>
    <row r="9876" spans="1:3" x14ac:dyDescent="0.25">
      <c r="A9876">
        <f>ROW()</f>
        <v>9876</v>
      </c>
      <c r="B9876" t="s">
        <v>1860</v>
      </c>
      <c r="C9876" t="s">
        <v>80</v>
      </c>
    </row>
    <row r="9877" spans="1:3" x14ac:dyDescent="0.25">
      <c r="A9877">
        <f>ROW()</f>
        <v>9877</v>
      </c>
      <c r="B9877" t="s">
        <v>1861</v>
      </c>
      <c r="C9877" t="s">
        <v>111</v>
      </c>
    </row>
    <row r="9878" spans="1:3" x14ac:dyDescent="0.25">
      <c r="A9878">
        <f>ROW()</f>
        <v>9878</v>
      </c>
      <c r="B9878" t="s">
        <v>1862</v>
      </c>
      <c r="C9878" t="s">
        <v>56</v>
      </c>
    </row>
    <row r="9879" spans="1:3" x14ac:dyDescent="0.25">
      <c r="A9879">
        <f>ROW()</f>
        <v>9879</v>
      </c>
      <c r="B9879" t="s">
        <v>1863</v>
      </c>
      <c r="C9879" t="s">
        <v>117</v>
      </c>
    </row>
    <row r="9880" spans="1:3" x14ac:dyDescent="0.25">
      <c r="A9880">
        <f>ROW()</f>
        <v>9880</v>
      </c>
      <c r="B9880" t="s">
        <v>1864</v>
      </c>
      <c r="C9880" t="s">
        <v>755</v>
      </c>
    </row>
    <row r="9881" spans="1:3" x14ac:dyDescent="0.25">
      <c r="A9881">
        <f>ROW()</f>
        <v>9881</v>
      </c>
      <c r="B9881" t="s">
        <v>1865</v>
      </c>
      <c r="C9881" t="s">
        <v>66</v>
      </c>
    </row>
    <row r="9882" spans="1:3" x14ac:dyDescent="0.25">
      <c r="A9882">
        <f>ROW()</f>
        <v>9882</v>
      </c>
      <c r="B9882" t="s">
        <v>1866</v>
      </c>
      <c r="C9882" t="s">
        <v>70</v>
      </c>
    </row>
    <row r="9883" spans="1:3" x14ac:dyDescent="0.25">
      <c r="A9883">
        <f>ROW()</f>
        <v>9883</v>
      </c>
      <c r="B9883" t="s">
        <v>1867</v>
      </c>
      <c r="C9883" t="s">
        <v>63</v>
      </c>
    </row>
    <row r="9884" spans="1:3" x14ac:dyDescent="0.25">
      <c r="A9884">
        <f>ROW()</f>
        <v>9884</v>
      </c>
      <c r="B9884" t="s">
        <v>1868</v>
      </c>
      <c r="C9884" t="s">
        <v>157</v>
      </c>
    </row>
    <row r="9885" spans="1:3" x14ac:dyDescent="0.25">
      <c r="A9885">
        <f>ROW()</f>
        <v>9885</v>
      </c>
      <c r="B9885" t="s">
        <v>1869</v>
      </c>
      <c r="C9885" t="s">
        <v>71</v>
      </c>
    </row>
    <row r="9886" spans="1:3" x14ac:dyDescent="0.25">
      <c r="A9886">
        <f>ROW()</f>
        <v>9886</v>
      </c>
      <c r="B9886" t="s">
        <v>1870</v>
      </c>
      <c r="C9886" t="s">
        <v>71</v>
      </c>
    </row>
    <row r="9887" spans="1:3" x14ac:dyDescent="0.25">
      <c r="A9887">
        <f>ROW()</f>
        <v>9887</v>
      </c>
      <c r="B9887" t="s">
        <v>1871</v>
      </c>
      <c r="C9887" t="s">
        <v>56</v>
      </c>
    </row>
    <row r="9888" spans="1:3" x14ac:dyDescent="0.25">
      <c r="A9888">
        <f>ROW()</f>
        <v>9888</v>
      </c>
      <c r="B9888" t="s">
        <v>1872</v>
      </c>
      <c r="C9888" t="s">
        <v>318</v>
      </c>
    </row>
    <row r="9889" spans="1:3" x14ac:dyDescent="0.25">
      <c r="A9889">
        <f>ROW()</f>
        <v>9889</v>
      </c>
      <c r="B9889" t="s">
        <v>1873</v>
      </c>
      <c r="C9889" t="s">
        <v>55</v>
      </c>
    </row>
    <row r="9890" spans="1:3" x14ac:dyDescent="0.25">
      <c r="A9890">
        <f>ROW()</f>
        <v>9890</v>
      </c>
      <c r="B9890" t="s">
        <v>1874</v>
      </c>
      <c r="C9890" t="s">
        <v>73</v>
      </c>
    </row>
    <row r="9891" spans="1:3" x14ac:dyDescent="0.25">
      <c r="A9891">
        <f>ROW()</f>
        <v>9891</v>
      </c>
      <c r="B9891" t="s">
        <v>1875</v>
      </c>
      <c r="C9891" t="s">
        <v>67</v>
      </c>
    </row>
    <row r="9892" spans="1:3" x14ac:dyDescent="0.25">
      <c r="A9892">
        <f>ROW()</f>
        <v>9892</v>
      </c>
      <c r="B9892" t="s">
        <v>1876</v>
      </c>
      <c r="C9892" t="s">
        <v>70</v>
      </c>
    </row>
    <row r="9893" spans="1:3" x14ac:dyDescent="0.25">
      <c r="A9893">
        <f>ROW()</f>
        <v>9893</v>
      </c>
      <c r="B9893" t="s">
        <v>1877</v>
      </c>
      <c r="C9893" t="s">
        <v>158</v>
      </c>
    </row>
    <row r="9894" spans="1:3" x14ac:dyDescent="0.25">
      <c r="A9894">
        <f>ROW()</f>
        <v>9894</v>
      </c>
      <c r="B9894" t="s">
        <v>1878</v>
      </c>
      <c r="C9894" t="s">
        <v>107</v>
      </c>
    </row>
    <row r="9895" spans="1:3" x14ac:dyDescent="0.25">
      <c r="A9895">
        <f>ROW()</f>
        <v>9895</v>
      </c>
      <c r="B9895" t="s">
        <v>1879</v>
      </c>
      <c r="C9895" t="s">
        <v>95</v>
      </c>
    </row>
    <row r="9896" spans="1:3" x14ac:dyDescent="0.25">
      <c r="A9896">
        <f>ROW()</f>
        <v>9896</v>
      </c>
      <c r="B9896" t="s">
        <v>1880</v>
      </c>
      <c r="C9896" t="s">
        <v>134</v>
      </c>
    </row>
    <row r="9897" spans="1:3" x14ac:dyDescent="0.25">
      <c r="A9897">
        <f>ROW()</f>
        <v>9897</v>
      </c>
      <c r="B9897" t="s">
        <v>1882</v>
      </c>
      <c r="C9897" t="s">
        <v>714</v>
      </c>
    </row>
    <row r="9898" spans="1:3" x14ac:dyDescent="0.25">
      <c r="A9898">
        <f>ROW()</f>
        <v>9898</v>
      </c>
      <c r="B9898" t="s">
        <v>1893</v>
      </c>
      <c r="C9898" t="s">
        <v>185</v>
      </c>
    </row>
    <row r="9899" spans="1:3" x14ac:dyDescent="0.25">
      <c r="A9899">
        <f>ROW()</f>
        <v>9899</v>
      </c>
      <c r="B9899" t="s">
        <v>1883</v>
      </c>
      <c r="C9899" t="s">
        <v>94</v>
      </c>
    </row>
    <row r="9900" spans="1:3" x14ac:dyDescent="0.25">
      <c r="A9900">
        <f>ROW()</f>
        <v>9900</v>
      </c>
      <c r="B9900" t="s">
        <v>1898</v>
      </c>
      <c r="C9900" t="s">
        <v>76</v>
      </c>
    </row>
    <row r="9901" spans="1:3" x14ac:dyDescent="0.25">
      <c r="A9901">
        <f>ROW()</f>
        <v>9901</v>
      </c>
      <c r="B9901" t="s">
        <v>1894</v>
      </c>
      <c r="C9901" t="s">
        <v>76</v>
      </c>
    </row>
    <row r="9902" spans="1:3" x14ac:dyDescent="0.25">
      <c r="A9902">
        <f>ROW()</f>
        <v>9902</v>
      </c>
      <c r="B9902" t="s">
        <v>1885</v>
      </c>
      <c r="C9902" t="s">
        <v>63</v>
      </c>
    </row>
    <row r="9903" spans="1:3" x14ac:dyDescent="0.25">
      <c r="A9903">
        <f>ROW()</f>
        <v>9903</v>
      </c>
      <c r="B9903" t="s">
        <v>1888</v>
      </c>
      <c r="C9903" t="s">
        <v>56</v>
      </c>
    </row>
    <row r="9904" spans="1:3" x14ac:dyDescent="0.25">
      <c r="A9904">
        <f>ROW()</f>
        <v>9904</v>
      </c>
      <c r="B9904" t="s">
        <v>1889</v>
      </c>
      <c r="C9904" t="s">
        <v>74</v>
      </c>
    </row>
    <row r="9905" spans="1:3" x14ac:dyDescent="0.25">
      <c r="A9905">
        <f>ROW()</f>
        <v>9905</v>
      </c>
      <c r="B9905" t="s">
        <v>1890</v>
      </c>
      <c r="C9905" t="s">
        <v>67</v>
      </c>
    </row>
    <row r="9906" spans="1:3" x14ac:dyDescent="0.25">
      <c r="A9906">
        <f>ROW()</f>
        <v>9906</v>
      </c>
      <c r="B9906" t="s">
        <v>1891</v>
      </c>
      <c r="C9906" t="s">
        <v>74</v>
      </c>
    </row>
    <row r="9907" spans="1:3" x14ac:dyDescent="0.25">
      <c r="A9907">
        <f>ROW()</f>
        <v>9907</v>
      </c>
      <c r="B9907" t="s">
        <v>1892</v>
      </c>
      <c r="C9907" t="s">
        <v>121</v>
      </c>
    </row>
    <row r="9908" spans="1:3" x14ac:dyDescent="0.25">
      <c r="A9908">
        <f>ROW()</f>
        <v>9908</v>
      </c>
      <c r="B9908" t="s">
        <v>1928</v>
      </c>
      <c r="C9908" t="s">
        <v>270</v>
      </c>
    </row>
    <row r="9909" spans="1:3" x14ac:dyDescent="0.25">
      <c r="A9909">
        <f>ROW()</f>
        <v>9909</v>
      </c>
      <c r="B9909" t="s">
        <v>1897</v>
      </c>
      <c r="C9909" t="s">
        <v>228</v>
      </c>
    </row>
    <row r="9910" spans="1:3" x14ac:dyDescent="0.25">
      <c r="A9910">
        <f>ROW()</f>
        <v>9910</v>
      </c>
      <c r="B9910" t="s">
        <v>1895</v>
      </c>
      <c r="C9910" t="s">
        <v>184</v>
      </c>
    </row>
    <row r="9911" spans="1:3" x14ac:dyDescent="0.25">
      <c r="A9911">
        <f>ROW()</f>
        <v>9911</v>
      </c>
      <c r="B9911" t="s">
        <v>1806</v>
      </c>
      <c r="C9911" t="s">
        <v>66</v>
      </c>
    </row>
    <row r="9912" spans="1:3" x14ac:dyDescent="0.25">
      <c r="A9912">
        <f>ROW()</f>
        <v>9912</v>
      </c>
      <c r="B9912" t="s">
        <v>2</v>
      </c>
      <c r="C9912" t="s">
        <v>2</v>
      </c>
    </row>
    <row r="9913" spans="1:3" x14ac:dyDescent="0.25">
      <c r="A9913">
        <f>ROW()</f>
        <v>9913</v>
      </c>
      <c r="B9913" t="s">
        <v>2</v>
      </c>
      <c r="C9913" t="s">
        <v>2</v>
      </c>
    </row>
    <row r="9914" spans="1:3" x14ac:dyDescent="0.25">
      <c r="A9914">
        <f>ROW()</f>
        <v>9914</v>
      </c>
      <c r="B9914" t="s">
        <v>756</v>
      </c>
      <c r="C9914" t="s">
        <v>2</v>
      </c>
    </row>
    <row r="9915" spans="1:3" x14ac:dyDescent="0.25">
      <c r="A9915">
        <f>ROW()</f>
        <v>9915</v>
      </c>
      <c r="B9915" t="s">
        <v>2</v>
      </c>
      <c r="C9915" t="s">
        <v>2</v>
      </c>
    </row>
    <row r="9916" spans="1:3" x14ac:dyDescent="0.25">
      <c r="A9916">
        <f>ROW()</f>
        <v>9916</v>
      </c>
      <c r="B9916" t="s">
        <v>3718</v>
      </c>
      <c r="C9916" t="s">
        <v>2</v>
      </c>
    </row>
    <row r="9917" spans="1:3" x14ac:dyDescent="0.25">
      <c r="A9917">
        <f>ROW()</f>
        <v>9917</v>
      </c>
      <c r="B9917" t="s">
        <v>52</v>
      </c>
      <c r="C9917" t="s">
        <v>2</v>
      </c>
    </row>
    <row r="9918" spans="1:3" x14ac:dyDescent="0.25">
      <c r="A9918">
        <f>ROW()</f>
        <v>9918</v>
      </c>
      <c r="B9918" t="s">
        <v>1843</v>
      </c>
      <c r="C9918" t="s">
        <v>757</v>
      </c>
    </row>
    <row r="9919" spans="1:3" x14ac:dyDescent="0.25">
      <c r="A9919">
        <f>ROW()</f>
        <v>9919</v>
      </c>
      <c r="B9919" t="s">
        <v>1844</v>
      </c>
      <c r="C9919" t="s">
        <v>55</v>
      </c>
    </row>
    <row r="9920" spans="1:3" x14ac:dyDescent="0.25">
      <c r="A9920">
        <f>ROW()</f>
        <v>9920</v>
      </c>
      <c r="B9920" t="s">
        <v>1845</v>
      </c>
      <c r="C9920" t="s">
        <v>73</v>
      </c>
    </row>
    <row r="9921" spans="1:3" x14ac:dyDescent="0.25">
      <c r="A9921">
        <f>ROW()</f>
        <v>9921</v>
      </c>
      <c r="B9921" t="s">
        <v>1846</v>
      </c>
      <c r="C9921" t="s">
        <v>163</v>
      </c>
    </row>
    <row r="9922" spans="1:3" x14ac:dyDescent="0.25">
      <c r="A9922">
        <f>ROW()</f>
        <v>9922</v>
      </c>
      <c r="B9922" t="s">
        <v>1847</v>
      </c>
      <c r="C9922" t="s">
        <v>758</v>
      </c>
    </row>
    <row r="9923" spans="1:3" x14ac:dyDescent="0.25">
      <c r="A9923">
        <f>ROW()</f>
        <v>9923</v>
      </c>
      <c r="B9923" t="s">
        <v>1850</v>
      </c>
      <c r="C9923" t="s">
        <v>155</v>
      </c>
    </row>
    <row r="9924" spans="1:3" x14ac:dyDescent="0.25">
      <c r="A9924">
        <f>ROW()</f>
        <v>9924</v>
      </c>
      <c r="B9924" t="s">
        <v>1851</v>
      </c>
      <c r="C9924" t="s">
        <v>56</v>
      </c>
    </row>
    <row r="9925" spans="1:3" x14ac:dyDescent="0.25">
      <c r="A9925">
        <f>ROW()</f>
        <v>9925</v>
      </c>
      <c r="B9925" t="s">
        <v>1852</v>
      </c>
      <c r="C9925" t="s">
        <v>56</v>
      </c>
    </row>
    <row r="9926" spans="1:3" x14ac:dyDescent="0.25">
      <c r="A9926">
        <f>ROW()</f>
        <v>9926</v>
      </c>
      <c r="B9926" t="s">
        <v>1853</v>
      </c>
      <c r="C9926" t="s">
        <v>56</v>
      </c>
    </row>
    <row r="9927" spans="1:3" x14ac:dyDescent="0.25">
      <c r="A9927">
        <f>ROW()</f>
        <v>9927</v>
      </c>
      <c r="B9927" t="s">
        <v>1854</v>
      </c>
      <c r="C9927" t="s">
        <v>759</v>
      </c>
    </row>
    <row r="9928" spans="1:3" x14ac:dyDescent="0.25">
      <c r="A9928">
        <f>ROW()</f>
        <v>9928</v>
      </c>
      <c r="B9928" t="s">
        <v>1856</v>
      </c>
      <c r="C9928" t="s">
        <v>64</v>
      </c>
    </row>
    <row r="9929" spans="1:3" x14ac:dyDescent="0.25">
      <c r="A9929">
        <f>ROW()</f>
        <v>9929</v>
      </c>
      <c r="B9929" t="s">
        <v>1857</v>
      </c>
      <c r="C9929" t="s">
        <v>65</v>
      </c>
    </row>
    <row r="9930" spans="1:3" x14ac:dyDescent="0.25">
      <c r="A9930">
        <f>ROW()</f>
        <v>9930</v>
      </c>
      <c r="B9930" t="s">
        <v>1858</v>
      </c>
      <c r="C9930" t="s">
        <v>56</v>
      </c>
    </row>
    <row r="9931" spans="1:3" x14ac:dyDescent="0.25">
      <c r="A9931">
        <f>ROW()</f>
        <v>9931</v>
      </c>
      <c r="B9931" t="s">
        <v>1896</v>
      </c>
      <c r="C9931" t="s">
        <v>65</v>
      </c>
    </row>
    <row r="9932" spans="1:3" x14ac:dyDescent="0.25">
      <c r="A9932">
        <f>ROW()</f>
        <v>9932</v>
      </c>
      <c r="B9932" t="s">
        <v>1859</v>
      </c>
      <c r="C9932" t="s">
        <v>63</v>
      </c>
    </row>
    <row r="9933" spans="1:3" x14ac:dyDescent="0.25">
      <c r="A9933">
        <f>ROW()</f>
        <v>9933</v>
      </c>
      <c r="B9933" t="s">
        <v>1860</v>
      </c>
      <c r="C9933" t="s">
        <v>262</v>
      </c>
    </row>
    <row r="9934" spans="1:3" x14ac:dyDescent="0.25">
      <c r="A9934">
        <f>ROW()</f>
        <v>9934</v>
      </c>
      <c r="B9934" t="s">
        <v>1861</v>
      </c>
      <c r="C9934" t="s">
        <v>108</v>
      </c>
    </row>
    <row r="9935" spans="1:3" x14ac:dyDescent="0.25">
      <c r="A9935">
        <f>ROW()</f>
        <v>9935</v>
      </c>
      <c r="B9935" t="s">
        <v>1862</v>
      </c>
      <c r="C9935" t="s">
        <v>56</v>
      </c>
    </row>
    <row r="9936" spans="1:3" x14ac:dyDescent="0.25">
      <c r="A9936">
        <f>ROW()</f>
        <v>9936</v>
      </c>
      <c r="B9936" t="s">
        <v>1863</v>
      </c>
      <c r="C9936" t="s">
        <v>137</v>
      </c>
    </row>
    <row r="9937" spans="1:3" x14ac:dyDescent="0.25">
      <c r="A9937">
        <f>ROW()</f>
        <v>9937</v>
      </c>
      <c r="B9937" t="s">
        <v>1864</v>
      </c>
      <c r="C9937" t="s">
        <v>330</v>
      </c>
    </row>
    <row r="9938" spans="1:3" x14ac:dyDescent="0.25">
      <c r="A9938">
        <f>ROW()</f>
        <v>9938</v>
      </c>
      <c r="B9938" t="s">
        <v>1865</v>
      </c>
      <c r="C9938" t="s">
        <v>67</v>
      </c>
    </row>
    <row r="9939" spans="1:3" x14ac:dyDescent="0.25">
      <c r="A9939">
        <f>ROW()</f>
        <v>9939</v>
      </c>
      <c r="B9939" t="s">
        <v>1866</v>
      </c>
      <c r="C9939" t="s">
        <v>70</v>
      </c>
    </row>
    <row r="9940" spans="1:3" x14ac:dyDescent="0.25">
      <c r="A9940">
        <f>ROW()</f>
        <v>9940</v>
      </c>
      <c r="B9940" t="s">
        <v>1867</v>
      </c>
      <c r="C9940" t="s">
        <v>67</v>
      </c>
    </row>
    <row r="9941" spans="1:3" x14ac:dyDescent="0.25">
      <c r="A9941">
        <f>ROW()</f>
        <v>9941</v>
      </c>
      <c r="B9941" t="s">
        <v>1868</v>
      </c>
      <c r="C9941" t="s">
        <v>157</v>
      </c>
    </row>
    <row r="9942" spans="1:3" x14ac:dyDescent="0.25">
      <c r="A9942">
        <f>ROW()</f>
        <v>9942</v>
      </c>
      <c r="B9942" t="s">
        <v>1871</v>
      </c>
      <c r="C9942" t="s">
        <v>55</v>
      </c>
    </row>
    <row r="9943" spans="1:3" x14ac:dyDescent="0.25">
      <c r="A9943">
        <f>ROW()</f>
        <v>9943</v>
      </c>
      <c r="B9943" t="s">
        <v>1872</v>
      </c>
      <c r="C9943" t="s">
        <v>573</v>
      </c>
    </row>
    <row r="9944" spans="1:3" x14ac:dyDescent="0.25">
      <c r="A9944">
        <f>ROW()</f>
        <v>9944</v>
      </c>
      <c r="B9944" t="s">
        <v>1873</v>
      </c>
      <c r="C9944" t="s">
        <v>124</v>
      </c>
    </row>
    <row r="9945" spans="1:3" x14ac:dyDescent="0.25">
      <c r="A9945">
        <f>ROW()</f>
        <v>9945</v>
      </c>
      <c r="B9945" t="s">
        <v>1874</v>
      </c>
      <c r="C9945" t="s">
        <v>73</v>
      </c>
    </row>
    <row r="9946" spans="1:3" x14ac:dyDescent="0.25">
      <c r="A9946">
        <f>ROW()</f>
        <v>9946</v>
      </c>
      <c r="B9946" t="s">
        <v>1875</v>
      </c>
      <c r="C9946" t="s">
        <v>253</v>
      </c>
    </row>
    <row r="9947" spans="1:3" x14ac:dyDescent="0.25">
      <c r="A9947">
        <f>ROW()</f>
        <v>9947</v>
      </c>
      <c r="B9947" t="s">
        <v>1876</v>
      </c>
      <c r="C9947" t="s">
        <v>686</v>
      </c>
    </row>
    <row r="9948" spans="1:3" x14ac:dyDescent="0.25">
      <c r="A9948">
        <f>ROW()</f>
        <v>9948</v>
      </c>
      <c r="B9948" t="s">
        <v>1877</v>
      </c>
      <c r="C9948" t="s">
        <v>67</v>
      </c>
    </row>
    <row r="9949" spans="1:3" x14ac:dyDescent="0.25">
      <c r="A9949">
        <f>ROW()</f>
        <v>9949</v>
      </c>
      <c r="B9949" t="s">
        <v>1878</v>
      </c>
      <c r="C9949" t="s">
        <v>67</v>
      </c>
    </row>
    <row r="9950" spans="1:3" x14ac:dyDescent="0.25">
      <c r="A9950">
        <f>ROW()</f>
        <v>9950</v>
      </c>
      <c r="B9950" t="s">
        <v>1879</v>
      </c>
      <c r="C9950" t="s">
        <v>77</v>
      </c>
    </row>
    <row r="9951" spans="1:3" x14ac:dyDescent="0.25">
      <c r="A9951">
        <f>ROW()</f>
        <v>9951</v>
      </c>
      <c r="B9951" t="s">
        <v>1880</v>
      </c>
      <c r="C9951" t="s">
        <v>107</v>
      </c>
    </row>
    <row r="9952" spans="1:3" x14ac:dyDescent="0.25">
      <c r="A9952">
        <f>ROW()</f>
        <v>9952</v>
      </c>
      <c r="B9952" t="s">
        <v>1882</v>
      </c>
      <c r="C9952" t="s">
        <v>331</v>
      </c>
    </row>
    <row r="9953" spans="1:3" x14ac:dyDescent="0.25">
      <c r="A9953">
        <f>ROW()</f>
        <v>9953</v>
      </c>
      <c r="B9953" t="s">
        <v>1893</v>
      </c>
      <c r="C9953" t="s">
        <v>166</v>
      </c>
    </row>
    <row r="9954" spans="1:3" x14ac:dyDescent="0.25">
      <c r="A9954">
        <f>ROW()</f>
        <v>9954</v>
      </c>
      <c r="B9954" t="s">
        <v>1883</v>
      </c>
      <c r="C9954" t="s">
        <v>159</v>
      </c>
    </row>
    <row r="9955" spans="1:3" x14ac:dyDescent="0.25">
      <c r="A9955">
        <f>ROW()</f>
        <v>9955</v>
      </c>
      <c r="B9955" t="s">
        <v>1884</v>
      </c>
      <c r="C9955" t="s">
        <v>139</v>
      </c>
    </row>
    <row r="9956" spans="1:3" x14ac:dyDescent="0.25">
      <c r="A9956">
        <f>ROW()</f>
        <v>9956</v>
      </c>
      <c r="B9956" t="s">
        <v>1888</v>
      </c>
      <c r="C9956" t="s">
        <v>63</v>
      </c>
    </row>
    <row r="9957" spans="1:3" x14ac:dyDescent="0.25">
      <c r="A9957">
        <f>ROW()</f>
        <v>9957</v>
      </c>
      <c r="B9957" t="s">
        <v>1889</v>
      </c>
      <c r="C9957" t="s">
        <v>56</v>
      </c>
    </row>
    <row r="9958" spans="1:3" x14ac:dyDescent="0.25">
      <c r="A9958">
        <f>ROW()</f>
        <v>9958</v>
      </c>
      <c r="B9958" t="s">
        <v>1890</v>
      </c>
      <c r="C9958" t="s">
        <v>63</v>
      </c>
    </row>
    <row r="9959" spans="1:3" x14ac:dyDescent="0.25">
      <c r="A9959">
        <f>ROW()</f>
        <v>9959</v>
      </c>
      <c r="B9959" t="s">
        <v>1891</v>
      </c>
      <c r="C9959" t="s">
        <v>74</v>
      </c>
    </row>
    <row r="9960" spans="1:3" x14ac:dyDescent="0.25">
      <c r="A9960">
        <f>ROW()</f>
        <v>9960</v>
      </c>
      <c r="B9960" t="s">
        <v>1892</v>
      </c>
      <c r="C9960" t="s">
        <v>63</v>
      </c>
    </row>
    <row r="9961" spans="1:3" x14ac:dyDescent="0.25">
      <c r="A9961">
        <f>ROW()</f>
        <v>9961</v>
      </c>
      <c r="B9961" t="s">
        <v>1894</v>
      </c>
      <c r="C9961" t="s">
        <v>2491</v>
      </c>
    </row>
    <row r="9962" spans="1:3" x14ac:dyDescent="0.25">
      <c r="A9962">
        <f>ROW()</f>
        <v>9962</v>
      </c>
      <c r="B9962" t="s">
        <v>1895</v>
      </c>
      <c r="C9962" t="s">
        <v>184</v>
      </c>
    </row>
    <row r="9963" spans="1:3" x14ac:dyDescent="0.25">
      <c r="A9963">
        <f>ROW()</f>
        <v>9963</v>
      </c>
      <c r="B9963" t="s">
        <v>1897</v>
      </c>
      <c r="C9963" t="s">
        <v>113</v>
      </c>
    </row>
    <row r="9964" spans="1:3" x14ac:dyDescent="0.25">
      <c r="A9964">
        <f>ROW()</f>
        <v>9964</v>
      </c>
      <c r="B9964" t="s">
        <v>1806</v>
      </c>
      <c r="C9964" t="s">
        <v>66</v>
      </c>
    </row>
    <row r="9965" spans="1:3" x14ac:dyDescent="0.25">
      <c r="A9965">
        <f>ROW()</f>
        <v>9965</v>
      </c>
      <c r="B9965" t="s">
        <v>2</v>
      </c>
      <c r="C9965" t="s">
        <v>2</v>
      </c>
    </row>
    <row r="9966" spans="1:3" x14ac:dyDescent="0.25">
      <c r="A9966">
        <f>ROW()</f>
        <v>9966</v>
      </c>
      <c r="B9966" t="s">
        <v>2</v>
      </c>
      <c r="C9966" t="s">
        <v>2</v>
      </c>
    </row>
    <row r="9967" spans="1:3" x14ac:dyDescent="0.25">
      <c r="A9967">
        <f>ROW()</f>
        <v>9967</v>
      </c>
      <c r="B9967" t="s">
        <v>760</v>
      </c>
      <c r="C9967" t="s">
        <v>2</v>
      </c>
    </row>
    <row r="9968" spans="1:3" x14ac:dyDescent="0.25">
      <c r="A9968">
        <f>ROW()</f>
        <v>9968</v>
      </c>
      <c r="B9968" t="s">
        <v>2</v>
      </c>
      <c r="C9968" t="s">
        <v>2</v>
      </c>
    </row>
    <row r="9969" spans="1:3" x14ac:dyDescent="0.25">
      <c r="A9969">
        <f>ROW()</f>
        <v>9969</v>
      </c>
      <c r="B9969" t="s">
        <v>3719</v>
      </c>
      <c r="C9969" t="s">
        <v>2</v>
      </c>
    </row>
    <row r="9970" spans="1:3" x14ac:dyDescent="0.25">
      <c r="A9970">
        <f>ROW()</f>
        <v>9970</v>
      </c>
      <c r="B9970" t="s">
        <v>52</v>
      </c>
      <c r="C9970" t="s">
        <v>2</v>
      </c>
    </row>
    <row r="9971" spans="1:3" x14ac:dyDescent="0.25">
      <c r="A9971">
        <f>ROW()</f>
        <v>9971</v>
      </c>
      <c r="B9971" t="s">
        <v>1843</v>
      </c>
      <c r="C9971" t="s">
        <v>761</v>
      </c>
    </row>
    <row r="9972" spans="1:3" x14ac:dyDescent="0.25">
      <c r="A9972">
        <f>ROW()</f>
        <v>9972</v>
      </c>
      <c r="B9972" t="s">
        <v>1844</v>
      </c>
      <c r="C9972" t="s">
        <v>55</v>
      </c>
    </row>
    <row r="9973" spans="1:3" x14ac:dyDescent="0.25">
      <c r="A9973">
        <f>ROW()</f>
        <v>9973</v>
      </c>
      <c r="B9973" t="s">
        <v>1845</v>
      </c>
      <c r="C9973" t="s">
        <v>139</v>
      </c>
    </row>
    <row r="9974" spans="1:3" x14ac:dyDescent="0.25">
      <c r="A9974">
        <f>ROW()</f>
        <v>9974</v>
      </c>
      <c r="B9974" t="s">
        <v>1846</v>
      </c>
      <c r="C9974" t="s">
        <v>163</v>
      </c>
    </row>
    <row r="9975" spans="1:3" x14ac:dyDescent="0.25">
      <c r="A9975">
        <f>ROW()</f>
        <v>9975</v>
      </c>
      <c r="B9975" t="s">
        <v>1847</v>
      </c>
      <c r="C9975" t="s">
        <v>762</v>
      </c>
    </row>
    <row r="9976" spans="1:3" x14ac:dyDescent="0.25">
      <c r="A9976">
        <f>ROW()</f>
        <v>9976</v>
      </c>
      <c r="B9976" t="s">
        <v>1850</v>
      </c>
      <c r="C9976" t="s">
        <v>102</v>
      </c>
    </row>
    <row r="9977" spans="1:3" x14ac:dyDescent="0.25">
      <c r="A9977">
        <f>ROW()</f>
        <v>9977</v>
      </c>
      <c r="B9977" t="s">
        <v>1851</v>
      </c>
      <c r="C9977" t="s">
        <v>56</v>
      </c>
    </row>
    <row r="9978" spans="1:3" x14ac:dyDescent="0.25">
      <c r="A9978">
        <f>ROW()</f>
        <v>9978</v>
      </c>
      <c r="B9978" t="s">
        <v>1852</v>
      </c>
      <c r="C9978" t="s">
        <v>56</v>
      </c>
    </row>
    <row r="9979" spans="1:3" x14ac:dyDescent="0.25">
      <c r="A9979">
        <f>ROW()</f>
        <v>9979</v>
      </c>
      <c r="B9979" t="s">
        <v>1853</v>
      </c>
      <c r="C9979" t="s">
        <v>56</v>
      </c>
    </row>
    <row r="9980" spans="1:3" x14ac:dyDescent="0.25">
      <c r="A9980">
        <f>ROW()</f>
        <v>9980</v>
      </c>
      <c r="B9980" t="s">
        <v>1854</v>
      </c>
      <c r="C9980" t="s">
        <v>763</v>
      </c>
    </row>
    <row r="9981" spans="1:3" x14ac:dyDescent="0.25">
      <c r="A9981">
        <f>ROW()</f>
        <v>9981</v>
      </c>
      <c r="B9981" t="s">
        <v>1857</v>
      </c>
      <c r="C9981" t="s">
        <v>65</v>
      </c>
    </row>
    <row r="9982" spans="1:3" x14ac:dyDescent="0.25">
      <c r="A9982">
        <f>ROW()</f>
        <v>9982</v>
      </c>
      <c r="B9982" t="s">
        <v>1858</v>
      </c>
      <c r="C9982" t="s">
        <v>56</v>
      </c>
    </row>
    <row r="9983" spans="1:3" x14ac:dyDescent="0.25">
      <c r="A9983">
        <f>ROW()</f>
        <v>9983</v>
      </c>
      <c r="B9983" t="s">
        <v>1896</v>
      </c>
      <c r="C9983" t="s">
        <v>65</v>
      </c>
    </row>
    <row r="9984" spans="1:3" x14ac:dyDescent="0.25">
      <c r="A9984">
        <f>ROW()</f>
        <v>9984</v>
      </c>
      <c r="B9984" t="s">
        <v>1859</v>
      </c>
      <c r="C9984" t="s">
        <v>63</v>
      </c>
    </row>
    <row r="9985" spans="1:3" x14ac:dyDescent="0.25">
      <c r="A9985">
        <f>ROW()</f>
        <v>9985</v>
      </c>
      <c r="B9985" t="s">
        <v>1860</v>
      </c>
      <c r="C9985" t="s">
        <v>139</v>
      </c>
    </row>
    <row r="9986" spans="1:3" x14ac:dyDescent="0.25">
      <c r="A9986">
        <f>ROW()</f>
        <v>9986</v>
      </c>
      <c r="B9986" t="s">
        <v>1861</v>
      </c>
      <c r="C9986" t="s">
        <v>121</v>
      </c>
    </row>
    <row r="9987" spans="1:3" x14ac:dyDescent="0.25">
      <c r="A9987">
        <f>ROW()</f>
        <v>9987</v>
      </c>
      <c r="B9987" t="s">
        <v>1862</v>
      </c>
      <c r="C9987" t="s">
        <v>56</v>
      </c>
    </row>
    <row r="9988" spans="1:3" x14ac:dyDescent="0.25">
      <c r="A9988">
        <f>ROW()</f>
        <v>9988</v>
      </c>
      <c r="B9988" t="s">
        <v>1863</v>
      </c>
      <c r="C9988" t="s">
        <v>228</v>
      </c>
    </row>
    <row r="9989" spans="1:3" x14ac:dyDescent="0.25">
      <c r="A9989">
        <f>ROW()</f>
        <v>9989</v>
      </c>
      <c r="B9989" t="s">
        <v>1864</v>
      </c>
      <c r="C9989" t="s">
        <v>411</v>
      </c>
    </row>
    <row r="9990" spans="1:3" x14ac:dyDescent="0.25">
      <c r="A9990">
        <f>ROW()</f>
        <v>9990</v>
      </c>
      <c r="B9990" t="s">
        <v>1865</v>
      </c>
      <c r="C9990" t="s">
        <v>67</v>
      </c>
    </row>
    <row r="9991" spans="1:3" x14ac:dyDescent="0.25">
      <c r="A9991">
        <f>ROW()</f>
        <v>9991</v>
      </c>
      <c r="B9991" t="s">
        <v>1866</v>
      </c>
      <c r="C9991" t="s">
        <v>70</v>
      </c>
    </row>
    <row r="9992" spans="1:3" x14ac:dyDescent="0.25">
      <c r="A9992">
        <f>ROW()</f>
        <v>9992</v>
      </c>
      <c r="B9992" t="s">
        <v>1867</v>
      </c>
      <c r="C9992" t="s">
        <v>63</v>
      </c>
    </row>
    <row r="9993" spans="1:3" x14ac:dyDescent="0.25">
      <c r="A9993">
        <f>ROW()</f>
        <v>9993</v>
      </c>
      <c r="B9993" t="s">
        <v>1868</v>
      </c>
      <c r="C9993" t="s">
        <v>157</v>
      </c>
    </row>
    <row r="9994" spans="1:3" x14ac:dyDescent="0.25">
      <c r="A9994">
        <f>ROW()</f>
        <v>9994</v>
      </c>
      <c r="B9994" t="s">
        <v>1871</v>
      </c>
      <c r="C9994" t="s">
        <v>84</v>
      </c>
    </row>
    <row r="9995" spans="1:3" x14ac:dyDescent="0.25">
      <c r="A9995">
        <f>ROW()</f>
        <v>9995</v>
      </c>
      <c r="B9995" t="s">
        <v>1872</v>
      </c>
      <c r="C9995" t="s">
        <v>72</v>
      </c>
    </row>
    <row r="9996" spans="1:3" x14ac:dyDescent="0.25">
      <c r="A9996">
        <f>ROW()</f>
        <v>9996</v>
      </c>
      <c r="B9996" t="s">
        <v>1873</v>
      </c>
      <c r="C9996" t="s">
        <v>56</v>
      </c>
    </row>
    <row r="9997" spans="1:3" x14ac:dyDescent="0.25">
      <c r="A9997">
        <f>ROW()</f>
        <v>9997</v>
      </c>
      <c r="B9997" t="s">
        <v>1874</v>
      </c>
      <c r="C9997" t="s">
        <v>73</v>
      </c>
    </row>
    <row r="9998" spans="1:3" x14ac:dyDescent="0.25">
      <c r="A9998">
        <f>ROW()</f>
        <v>9998</v>
      </c>
      <c r="B9998" t="s">
        <v>1875</v>
      </c>
      <c r="C9998" t="s">
        <v>254</v>
      </c>
    </row>
    <row r="9999" spans="1:3" x14ac:dyDescent="0.25">
      <c r="A9999">
        <f>ROW()</f>
        <v>9999</v>
      </c>
      <c r="B9999" t="s">
        <v>1876</v>
      </c>
      <c r="C9999" t="s">
        <v>249</v>
      </c>
    </row>
    <row r="10000" spans="1:3" x14ac:dyDescent="0.25">
      <c r="A10000">
        <f>ROW()</f>
        <v>10000</v>
      </c>
      <c r="B10000" t="s">
        <v>1877</v>
      </c>
      <c r="C10000" t="s">
        <v>158</v>
      </c>
    </row>
    <row r="10001" spans="1:3" x14ac:dyDescent="0.25">
      <c r="A10001">
        <f>ROW()</f>
        <v>10001</v>
      </c>
      <c r="B10001" t="s">
        <v>1878</v>
      </c>
      <c r="C10001" t="s">
        <v>56</v>
      </c>
    </row>
    <row r="10002" spans="1:3" x14ac:dyDescent="0.25">
      <c r="A10002">
        <f>ROW()</f>
        <v>10002</v>
      </c>
      <c r="B10002" t="s">
        <v>1879</v>
      </c>
      <c r="C10002" t="s">
        <v>77</v>
      </c>
    </row>
    <row r="10003" spans="1:3" x14ac:dyDescent="0.25">
      <c r="A10003">
        <f>ROW()</f>
        <v>10003</v>
      </c>
      <c r="B10003" t="s">
        <v>1880</v>
      </c>
      <c r="C10003" t="s">
        <v>108</v>
      </c>
    </row>
    <row r="10004" spans="1:3" x14ac:dyDescent="0.25">
      <c r="A10004">
        <f>ROW()</f>
        <v>10004</v>
      </c>
      <c r="B10004" t="s">
        <v>1882</v>
      </c>
      <c r="C10004" t="s">
        <v>109</v>
      </c>
    </row>
    <row r="10005" spans="1:3" x14ac:dyDescent="0.25">
      <c r="A10005">
        <f>ROW()</f>
        <v>10005</v>
      </c>
      <c r="B10005" t="s">
        <v>1893</v>
      </c>
      <c r="C10005" t="s">
        <v>110</v>
      </c>
    </row>
    <row r="10006" spans="1:3" x14ac:dyDescent="0.25">
      <c r="A10006">
        <f>ROW()</f>
        <v>10006</v>
      </c>
      <c r="B10006" t="s">
        <v>1883</v>
      </c>
      <c r="C10006" t="s">
        <v>111</v>
      </c>
    </row>
    <row r="10007" spans="1:3" x14ac:dyDescent="0.25">
      <c r="A10007">
        <f>ROW()</f>
        <v>10007</v>
      </c>
      <c r="B10007" t="s">
        <v>1884</v>
      </c>
      <c r="C10007" t="s">
        <v>82</v>
      </c>
    </row>
    <row r="10008" spans="1:3" x14ac:dyDescent="0.25">
      <c r="A10008">
        <f>ROW()</f>
        <v>10008</v>
      </c>
      <c r="B10008" t="s">
        <v>1888</v>
      </c>
      <c r="C10008" t="s">
        <v>63</v>
      </c>
    </row>
    <row r="10009" spans="1:3" x14ac:dyDescent="0.25">
      <c r="A10009">
        <f>ROW()</f>
        <v>10009</v>
      </c>
      <c r="B10009" t="s">
        <v>1889</v>
      </c>
      <c r="C10009" t="s">
        <v>56</v>
      </c>
    </row>
    <row r="10010" spans="1:3" x14ac:dyDescent="0.25">
      <c r="A10010">
        <f>ROW()</f>
        <v>10010</v>
      </c>
      <c r="B10010" t="s">
        <v>1890</v>
      </c>
      <c r="C10010" t="s">
        <v>84</v>
      </c>
    </row>
    <row r="10011" spans="1:3" x14ac:dyDescent="0.25">
      <c r="A10011">
        <f>ROW()</f>
        <v>10011</v>
      </c>
      <c r="B10011" t="s">
        <v>1891</v>
      </c>
      <c r="C10011" t="s">
        <v>74</v>
      </c>
    </row>
    <row r="10012" spans="1:3" x14ac:dyDescent="0.25">
      <c r="A10012">
        <f>ROW()</f>
        <v>10012</v>
      </c>
      <c r="B10012" t="s">
        <v>1892</v>
      </c>
      <c r="C10012" t="s">
        <v>63</v>
      </c>
    </row>
    <row r="10013" spans="1:3" x14ac:dyDescent="0.25">
      <c r="A10013">
        <f>ROW()</f>
        <v>10013</v>
      </c>
      <c r="B10013" t="s">
        <v>1895</v>
      </c>
      <c r="C10013" t="s">
        <v>184</v>
      </c>
    </row>
    <row r="10014" spans="1:3" x14ac:dyDescent="0.25">
      <c r="A10014">
        <f>ROW()</f>
        <v>10014</v>
      </c>
      <c r="B10014" t="s">
        <v>1902</v>
      </c>
      <c r="C10014" t="s">
        <v>134</v>
      </c>
    </row>
    <row r="10015" spans="1:3" x14ac:dyDescent="0.25">
      <c r="A10015">
        <f>ROW()</f>
        <v>10015</v>
      </c>
      <c r="B10015" t="s">
        <v>1903</v>
      </c>
      <c r="C10015" t="s">
        <v>170</v>
      </c>
    </row>
    <row r="10016" spans="1:3" x14ac:dyDescent="0.25">
      <c r="A10016">
        <f>ROW()</f>
        <v>10016</v>
      </c>
      <c r="B10016" t="s">
        <v>1806</v>
      </c>
      <c r="C10016" t="s">
        <v>66</v>
      </c>
    </row>
    <row r="10017" spans="1:3" x14ac:dyDescent="0.25">
      <c r="A10017">
        <f>ROW()</f>
        <v>10017</v>
      </c>
      <c r="B10017" t="s">
        <v>2</v>
      </c>
      <c r="C10017" t="s">
        <v>2</v>
      </c>
    </row>
    <row r="10018" spans="1:3" x14ac:dyDescent="0.25">
      <c r="A10018">
        <f>ROW()</f>
        <v>10018</v>
      </c>
      <c r="B10018" t="s">
        <v>2</v>
      </c>
      <c r="C10018" t="s">
        <v>2</v>
      </c>
    </row>
    <row r="10019" spans="1:3" x14ac:dyDescent="0.25">
      <c r="A10019">
        <f>ROW()</f>
        <v>10019</v>
      </c>
      <c r="B10019" t="s">
        <v>1962</v>
      </c>
      <c r="C10019" t="s">
        <v>2</v>
      </c>
    </row>
    <row r="10020" spans="1:3" x14ac:dyDescent="0.25">
      <c r="A10020">
        <f>ROW()</f>
        <v>10020</v>
      </c>
      <c r="B10020" t="s">
        <v>2</v>
      </c>
      <c r="C10020" t="s">
        <v>2</v>
      </c>
    </row>
    <row r="10021" spans="1:3" x14ac:dyDescent="0.25">
      <c r="A10021">
        <f>ROW()</f>
        <v>10021</v>
      </c>
      <c r="B10021" t="s">
        <v>3720</v>
      </c>
      <c r="C10021" t="s">
        <v>2</v>
      </c>
    </row>
    <row r="10022" spans="1:3" x14ac:dyDescent="0.25">
      <c r="A10022">
        <f>ROW()</f>
        <v>10022</v>
      </c>
      <c r="B10022" t="s">
        <v>52</v>
      </c>
      <c r="C10022" t="s">
        <v>2</v>
      </c>
    </row>
    <row r="10023" spans="1:3" x14ac:dyDescent="0.25">
      <c r="A10023">
        <f>ROW()</f>
        <v>10023</v>
      </c>
      <c r="B10023" t="s">
        <v>1843</v>
      </c>
      <c r="C10023" t="s">
        <v>1963</v>
      </c>
    </row>
    <row r="10024" spans="1:3" x14ac:dyDescent="0.25">
      <c r="A10024">
        <f>ROW()</f>
        <v>10024</v>
      </c>
      <c r="B10024" t="s">
        <v>1844</v>
      </c>
      <c r="C10024" t="s">
        <v>55</v>
      </c>
    </row>
    <row r="10025" spans="1:3" x14ac:dyDescent="0.25">
      <c r="A10025">
        <f>ROW()</f>
        <v>10025</v>
      </c>
      <c r="B10025" t="s">
        <v>1845</v>
      </c>
      <c r="C10025" t="s">
        <v>80</v>
      </c>
    </row>
    <row r="10026" spans="1:3" x14ac:dyDescent="0.25">
      <c r="A10026">
        <f>ROW()</f>
        <v>10026</v>
      </c>
      <c r="B10026" t="s">
        <v>1846</v>
      </c>
      <c r="C10026" t="s">
        <v>487</v>
      </c>
    </row>
    <row r="10027" spans="1:3" x14ac:dyDescent="0.25">
      <c r="A10027">
        <f>ROW()</f>
        <v>10027</v>
      </c>
      <c r="B10027" t="s">
        <v>1847</v>
      </c>
      <c r="C10027" t="s">
        <v>1964</v>
      </c>
    </row>
    <row r="10028" spans="1:3" x14ac:dyDescent="0.25">
      <c r="A10028">
        <f>ROW()</f>
        <v>10028</v>
      </c>
      <c r="B10028" t="s">
        <v>1850</v>
      </c>
      <c r="C10028" t="s">
        <v>155</v>
      </c>
    </row>
    <row r="10029" spans="1:3" x14ac:dyDescent="0.25">
      <c r="A10029">
        <f>ROW()</f>
        <v>10029</v>
      </c>
      <c r="B10029" t="s">
        <v>1851</v>
      </c>
      <c r="C10029" t="s">
        <v>56</v>
      </c>
    </row>
    <row r="10030" spans="1:3" x14ac:dyDescent="0.25">
      <c r="A10030">
        <f>ROW()</f>
        <v>10030</v>
      </c>
      <c r="B10030" t="s">
        <v>1852</v>
      </c>
      <c r="C10030" t="s">
        <v>56</v>
      </c>
    </row>
    <row r="10031" spans="1:3" x14ac:dyDescent="0.25">
      <c r="A10031">
        <f>ROW()</f>
        <v>10031</v>
      </c>
      <c r="B10031" t="s">
        <v>1853</v>
      </c>
      <c r="C10031" t="s">
        <v>56</v>
      </c>
    </row>
    <row r="10032" spans="1:3" x14ac:dyDescent="0.25">
      <c r="A10032">
        <f>ROW()</f>
        <v>10032</v>
      </c>
      <c r="B10032" t="s">
        <v>1854</v>
      </c>
      <c r="C10032" t="s">
        <v>1965</v>
      </c>
    </row>
    <row r="10033" spans="1:3" x14ac:dyDescent="0.25">
      <c r="A10033">
        <f>ROW()</f>
        <v>10033</v>
      </c>
      <c r="B10033" t="s">
        <v>1856</v>
      </c>
      <c r="C10033" t="s">
        <v>64</v>
      </c>
    </row>
    <row r="10034" spans="1:3" x14ac:dyDescent="0.25">
      <c r="A10034">
        <f>ROW()</f>
        <v>10034</v>
      </c>
      <c r="B10034" t="s">
        <v>1858</v>
      </c>
      <c r="C10034" t="s">
        <v>56</v>
      </c>
    </row>
    <row r="10035" spans="1:3" x14ac:dyDescent="0.25">
      <c r="A10035">
        <f>ROW()</f>
        <v>10035</v>
      </c>
      <c r="B10035" t="s">
        <v>1859</v>
      </c>
      <c r="C10035" t="s">
        <v>63</v>
      </c>
    </row>
    <row r="10036" spans="1:3" x14ac:dyDescent="0.25">
      <c r="A10036">
        <f>ROW()</f>
        <v>10036</v>
      </c>
      <c r="B10036" t="s">
        <v>1860</v>
      </c>
      <c r="C10036" t="s">
        <v>188</v>
      </c>
    </row>
    <row r="10037" spans="1:3" x14ac:dyDescent="0.25">
      <c r="A10037">
        <f>ROW()</f>
        <v>10037</v>
      </c>
      <c r="B10037" t="s">
        <v>1872</v>
      </c>
      <c r="C10037" t="s">
        <v>72</v>
      </c>
    </row>
    <row r="10038" spans="1:3" x14ac:dyDescent="0.25">
      <c r="A10038">
        <f>ROW()</f>
        <v>10038</v>
      </c>
      <c r="B10038" t="s">
        <v>1861</v>
      </c>
      <c r="C10038" t="s">
        <v>56</v>
      </c>
    </row>
    <row r="10039" spans="1:3" x14ac:dyDescent="0.25">
      <c r="A10039">
        <f>ROW()</f>
        <v>10039</v>
      </c>
      <c r="B10039" t="s">
        <v>1862</v>
      </c>
      <c r="C10039" t="s">
        <v>56</v>
      </c>
    </row>
    <row r="10040" spans="1:3" x14ac:dyDescent="0.25">
      <c r="A10040">
        <f>ROW()</f>
        <v>10040</v>
      </c>
      <c r="B10040" t="s">
        <v>1863</v>
      </c>
      <c r="C10040" t="s">
        <v>56</v>
      </c>
    </row>
    <row r="10041" spans="1:3" x14ac:dyDescent="0.25">
      <c r="A10041">
        <f>ROW()</f>
        <v>10041</v>
      </c>
      <c r="B10041" t="s">
        <v>1864</v>
      </c>
      <c r="C10041" t="s">
        <v>262</v>
      </c>
    </row>
    <row r="10042" spans="1:3" x14ac:dyDescent="0.25">
      <c r="A10042">
        <f>ROW()</f>
        <v>10042</v>
      </c>
      <c r="B10042" t="s">
        <v>1865</v>
      </c>
      <c r="C10042" t="s">
        <v>67</v>
      </c>
    </row>
    <row r="10043" spans="1:3" x14ac:dyDescent="0.25">
      <c r="A10043">
        <f>ROW()</f>
        <v>10043</v>
      </c>
      <c r="B10043" t="s">
        <v>1866</v>
      </c>
      <c r="C10043" t="s">
        <v>70</v>
      </c>
    </row>
    <row r="10044" spans="1:3" x14ac:dyDescent="0.25">
      <c r="A10044">
        <f>ROW()</f>
        <v>10044</v>
      </c>
      <c r="B10044" t="s">
        <v>1867</v>
      </c>
      <c r="C10044" t="s">
        <v>105</v>
      </c>
    </row>
    <row r="10045" spans="1:3" x14ac:dyDescent="0.25">
      <c r="A10045">
        <f>ROW()</f>
        <v>10045</v>
      </c>
      <c r="B10045" t="s">
        <v>1868</v>
      </c>
      <c r="C10045" t="s">
        <v>157</v>
      </c>
    </row>
    <row r="10046" spans="1:3" x14ac:dyDescent="0.25">
      <c r="A10046">
        <f>ROW()</f>
        <v>10046</v>
      </c>
      <c r="B10046" t="s">
        <v>1871</v>
      </c>
      <c r="C10046" t="s">
        <v>84</v>
      </c>
    </row>
    <row r="10047" spans="1:3" x14ac:dyDescent="0.25">
      <c r="A10047">
        <f>ROW()</f>
        <v>10047</v>
      </c>
      <c r="B10047" t="s">
        <v>1873</v>
      </c>
      <c r="C10047" t="s">
        <v>56</v>
      </c>
    </row>
    <row r="10048" spans="1:3" x14ac:dyDescent="0.25">
      <c r="A10048">
        <f>ROW()</f>
        <v>10048</v>
      </c>
      <c r="B10048" t="s">
        <v>1874</v>
      </c>
      <c r="C10048" t="s">
        <v>73</v>
      </c>
    </row>
    <row r="10049" spans="1:3" x14ac:dyDescent="0.25">
      <c r="A10049">
        <f>ROW()</f>
        <v>10049</v>
      </c>
      <c r="B10049" t="s">
        <v>1875</v>
      </c>
      <c r="C10049" t="s">
        <v>71</v>
      </c>
    </row>
    <row r="10050" spans="1:3" x14ac:dyDescent="0.25">
      <c r="A10050">
        <f>ROW()</f>
        <v>10050</v>
      </c>
      <c r="B10050" t="s">
        <v>1876</v>
      </c>
      <c r="C10050" t="s">
        <v>134</v>
      </c>
    </row>
    <row r="10051" spans="1:3" x14ac:dyDescent="0.25">
      <c r="A10051">
        <f>ROW()</f>
        <v>10051</v>
      </c>
      <c r="B10051" t="s">
        <v>1903</v>
      </c>
      <c r="C10051" t="s">
        <v>490</v>
      </c>
    </row>
    <row r="10052" spans="1:3" x14ac:dyDescent="0.25">
      <c r="A10052">
        <f>ROW()</f>
        <v>10052</v>
      </c>
      <c r="B10052" t="s">
        <v>1877</v>
      </c>
      <c r="C10052" t="s">
        <v>168</v>
      </c>
    </row>
    <row r="10053" spans="1:3" x14ac:dyDescent="0.25">
      <c r="A10053">
        <f>ROW()</f>
        <v>10053</v>
      </c>
      <c r="B10053" t="s">
        <v>1878</v>
      </c>
      <c r="C10053" t="s">
        <v>56</v>
      </c>
    </row>
    <row r="10054" spans="1:3" x14ac:dyDescent="0.25">
      <c r="A10054">
        <f>ROW()</f>
        <v>10054</v>
      </c>
      <c r="B10054" t="s">
        <v>1879</v>
      </c>
      <c r="C10054" t="s">
        <v>106</v>
      </c>
    </row>
    <row r="10055" spans="1:3" x14ac:dyDescent="0.25">
      <c r="A10055">
        <f>ROW()</f>
        <v>10055</v>
      </c>
      <c r="B10055" t="s">
        <v>1880</v>
      </c>
      <c r="C10055" t="s">
        <v>107</v>
      </c>
    </row>
    <row r="10056" spans="1:3" x14ac:dyDescent="0.25">
      <c r="A10056">
        <f>ROW()</f>
        <v>10056</v>
      </c>
      <c r="B10056" t="s">
        <v>1882</v>
      </c>
      <c r="C10056" t="s">
        <v>491</v>
      </c>
    </row>
    <row r="10057" spans="1:3" x14ac:dyDescent="0.25">
      <c r="A10057">
        <f>ROW()</f>
        <v>10057</v>
      </c>
      <c r="B10057" t="s">
        <v>1893</v>
      </c>
      <c r="C10057" t="s">
        <v>240</v>
      </c>
    </row>
    <row r="10058" spans="1:3" x14ac:dyDescent="0.25">
      <c r="A10058">
        <f>ROW()</f>
        <v>10058</v>
      </c>
      <c r="B10058" t="s">
        <v>1883</v>
      </c>
      <c r="C10058" t="s">
        <v>159</v>
      </c>
    </row>
    <row r="10059" spans="1:3" x14ac:dyDescent="0.25">
      <c r="A10059">
        <f>ROW()</f>
        <v>10059</v>
      </c>
      <c r="B10059" t="s">
        <v>1888</v>
      </c>
      <c r="C10059" t="s">
        <v>56</v>
      </c>
    </row>
    <row r="10060" spans="1:3" x14ac:dyDescent="0.25">
      <c r="A10060">
        <f>ROW()</f>
        <v>10060</v>
      </c>
      <c r="B10060" t="s">
        <v>1889</v>
      </c>
      <c r="C10060" t="s">
        <v>74</v>
      </c>
    </row>
    <row r="10061" spans="1:3" x14ac:dyDescent="0.25">
      <c r="A10061">
        <f>ROW()</f>
        <v>10061</v>
      </c>
      <c r="B10061" t="s">
        <v>1890</v>
      </c>
      <c r="C10061" t="s">
        <v>84</v>
      </c>
    </row>
    <row r="10062" spans="1:3" x14ac:dyDescent="0.25">
      <c r="A10062">
        <f>ROW()</f>
        <v>10062</v>
      </c>
      <c r="B10062" t="s">
        <v>1891</v>
      </c>
      <c r="C10062" t="s">
        <v>63</v>
      </c>
    </row>
    <row r="10063" spans="1:3" x14ac:dyDescent="0.25">
      <c r="A10063">
        <f>ROW()</f>
        <v>10063</v>
      </c>
      <c r="B10063" t="s">
        <v>1892</v>
      </c>
      <c r="C10063" t="s">
        <v>74</v>
      </c>
    </row>
    <row r="10064" spans="1:3" x14ac:dyDescent="0.25">
      <c r="A10064">
        <f>ROW()</f>
        <v>10064</v>
      </c>
      <c r="B10064" t="s">
        <v>1928</v>
      </c>
      <c r="C10064" t="s">
        <v>270</v>
      </c>
    </row>
    <row r="10065" spans="1:3" x14ac:dyDescent="0.25">
      <c r="A10065">
        <f>ROW()</f>
        <v>10065</v>
      </c>
      <c r="B10065" t="s">
        <v>1902</v>
      </c>
      <c r="C10065" t="s">
        <v>71</v>
      </c>
    </row>
    <row r="10066" spans="1:3" x14ac:dyDescent="0.25">
      <c r="A10066">
        <f>ROW()</f>
        <v>10066</v>
      </c>
      <c r="B10066" t="s">
        <v>1933</v>
      </c>
      <c r="C10066" t="s">
        <v>56</v>
      </c>
    </row>
    <row r="10067" spans="1:3" x14ac:dyDescent="0.25">
      <c r="A10067">
        <f>ROW()</f>
        <v>10067</v>
      </c>
      <c r="B10067" t="s">
        <v>1936</v>
      </c>
      <c r="C10067" t="s">
        <v>55</v>
      </c>
    </row>
    <row r="10068" spans="1:3" x14ac:dyDescent="0.25">
      <c r="A10068">
        <f>ROW()</f>
        <v>10068</v>
      </c>
      <c r="B10068" t="s">
        <v>1937</v>
      </c>
      <c r="C10068" t="s">
        <v>563</v>
      </c>
    </row>
    <row r="10069" spans="1:3" x14ac:dyDescent="0.25">
      <c r="A10069">
        <f>ROW()</f>
        <v>10069</v>
      </c>
      <c r="B10069" t="s">
        <v>1895</v>
      </c>
      <c r="C10069" t="s">
        <v>184</v>
      </c>
    </row>
    <row r="10070" spans="1:3" x14ac:dyDescent="0.25">
      <c r="A10070">
        <f>ROW()</f>
        <v>10070</v>
      </c>
      <c r="B10070" t="s">
        <v>1806</v>
      </c>
      <c r="C10070" t="s">
        <v>66</v>
      </c>
    </row>
    <row r="10071" spans="1:3" x14ac:dyDescent="0.25">
      <c r="A10071">
        <f>ROW()</f>
        <v>10071</v>
      </c>
      <c r="B10071" t="s">
        <v>2</v>
      </c>
      <c r="C10071" t="s">
        <v>2</v>
      </c>
    </row>
    <row r="10072" spans="1:3" x14ac:dyDescent="0.25">
      <c r="A10072">
        <f>ROW()</f>
        <v>10072</v>
      </c>
      <c r="B10072" t="s">
        <v>3721</v>
      </c>
      <c r="C10072" t="s">
        <v>2</v>
      </c>
    </row>
    <row r="10073" spans="1:3" x14ac:dyDescent="0.25">
      <c r="A10073">
        <f>ROW()</f>
        <v>10073</v>
      </c>
      <c r="B10073" t="s">
        <v>52</v>
      </c>
      <c r="C10073" t="s">
        <v>2</v>
      </c>
    </row>
    <row r="10074" spans="1:3" x14ac:dyDescent="0.25">
      <c r="A10074">
        <f>ROW()</f>
        <v>10074</v>
      </c>
      <c r="B10074" t="s">
        <v>1843</v>
      </c>
      <c r="C10074" t="s">
        <v>1967</v>
      </c>
    </row>
    <row r="10075" spans="1:3" x14ac:dyDescent="0.25">
      <c r="A10075">
        <f>ROW()</f>
        <v>10075</v>
      </c>
      <c r="B10075" t="s">
        <v>1844</v>
      </c>
      <c r="C10075" t="s">
        <v>55</v>
      </c>
    </row>
    <row r="10076" spans="1:3" x14ac:dyDescent="0.25">
      <c r="A10076">
        <f>ROW()</f>
        <v>10076</v>
      </c>
      <c r="B10076" t="s">
        <v>1845</v>
      </c>
      <c r="C10076" t="s">
        <v>80</v>
      </c>
    </row>
    <row r="10077" spans="1:3" x14ac:dyDescent="0.25">
      <c r="A10077">
        <f>ROW()</f>
        <v>10077</v>
      </c>
      <c r="B10077" t="s">
        <v>1846</v>
      </c>
      <c r="C10077" t="s">
        <v>487</v>
      </c>
    </row>
    <row r="10078" spans="1:3" x14ac:dyDescent="0.25">
      <c r="A10078">
        <f>ROW()</f>
        <v>10078</v>
      </c>
      <c r="B10078" t="s">
        <v>1847</v>
      </c>
      <c r="C10078" t="s">
        <v>1968</v>
      </c>
    </row>
    <row r="10079" spans="1:3" x14ac:dyDescent="0.25">
      <c r="A10079">
        <f>ROW()</f>
        <v>10079</v>
      </c>
      <c r="B10079" t="s">
        <v>1850</v>
      </c>
      <c r="C10079" t="s">
        <v>61</v>
      </c>
    </row>
    <row r="10080" spans="1:3" x14ac:dyDescent="0.25">
      <c r="A10080">
        <f>ROW()</f>
        <v>10080</v>
      </c>
      <c r="B10080" t="s">
        <v>1851</v>
      </c>
      <c r="C10080" t="s">
        <v>56</v>
      </c>
    </row>
    <row r="10081" spans="1:3" x14ac:dyDescent="0.25">
      <c r="A10081">
        <f>ROW()</f>
        <v>10081</v>
      </c>
      <c r="B10081" t="s">
        <v>1852</v>
      </c>
      <c r="C10081" t="s">
        <v>56</v>
      </c>
    </row>
    <row r="10082" spans="1:3" x14ac:dyDescent="0.25">
      <c r="A10082">
        <f>ROW()</f>
        <v>10082</v>
      </c>
      <c r="B10082" t="s">
        <v>1853</v>
      </c>
      <c r="C10082" t="s">
        <v>56</v>
      </c>
    </row>
    <row r="10083" spans="1:3" x14ac:dyDescent="0.25">
      <c r="A10083">
        <f>ROW()</f>
        <v>10083</v>
      </c>
      <c r="B10083" t="s">
        <v>1854</v>
      </c>
      <c r="C10083" t="s">
        <v>1969</v>
      </c>
    </row>
    <row r="10084" spans="1:3" x14ac:dyDescent="0.25">
      <c r="A10084">
        <f>ROW()</f>
        <v>10084</v>
      </c>
      <c r="B10084" t="s">
        <v>1856</v>
      </c>
      <c r="C10084" t="s">
        <v>64</v>
      </c>
    </row>
    <row r="10085" spans="1:3" x14ac:dyDescent="0.25">
      <c r="A10085">
        <f>ROW()</f>
        <v>10085</v>
      </c>
      <c r="B10085" t="s">
        <v>1857</v>
      </c>
      <c r="C10085" t="s">
        <v>65</v>
      </c>
    </row>
    <row r="10086" spans="1:3" x14ac:dyDescent="0.25">
      <c r="A10086">
        <f>ROW()</f>
        <v>10086</v>
      </c>
      <c r="B10086" t="s">
        <v>1858</v>
      </c>
      <c r="C10086" t="s">
        <v>56</v>
      </c>
    </row>
    <row r="10087" spans="1:3" x14ac:dyDescent="0.25">
      <c r="A10087">
        <f>ROW()</f>
        <v>10087</v>
      </c>
      <c r="B10087" t="s">
        <v>1859</v>
      </c>
      <c r="C10087" t="s">
        <v>63</v>
      </c>
    </row>
    <row r="10088" spans="1:3" x14ac:dyDescent="0.25">
      <c r="A10088">
        <f>ROW()</f>
        <v>10088</v>
      </c>
      <c r="B10088" t="s">
        <v>1860</v>
      </c>
      <c r="C10088" t="s">
        <v>188</v>
      </c>
    </row>
    <row r="10089" spans="1:3" x14ac:dyDescent="0.25">
      <c r="A10089">
        <f>ROW()</f>
        <v>10089</v>
      </c>
      <c r="B10089" t="s">
        <v>1872</v>
      </c>
      <c r="C10089" t="s">
        <v>72</v>
      </c>
    </row>
    <row r="10090" spans="1:3" x14ac:dyDescent="0.25">
      <c r="A10090">
        <f>ROW()</f>
        <v>10090</v>
      </c>
      <c r="B10090" t="s">
        <v>1916</v>
      </c>
      <c r="C10090" t="s">
        <v>56</v>
      </c>
    </row>
    <row r="10091" spans="1:3" x14ac:dyDescent="0.25">
      <c r="A10091">
        <f>ROW()</f>
        <v>10091</v>
      </c>
      <c r="B10091" t="s">
        <v>1865</v>
      </c>
      <c r="C10091" t="s">
        <v>84</v>
      </c>
    </row>
    <row r="10092" spans="1:3" x14ac:dyDescent="0.25">
      <c r="A10092">
        <f>ROW()</f>
        <v>10092</v>
      </c>
      <c r="B10092" t="s">
        <v>1866</v>
      </c>
      <c r="C10092" t="s">
        <v>56</v>
      </c>
    </row>
    <row r="10093" spans="1:3" x14ac:dyDescent="0.25">
      <c r="A10093">
        <f>ROW()</f>
        <v>10093</v>
      </c>
      <c r="B10093" t="s">
        <v>1867</v>
      </c>
      <c r="C10093" t="s">
        <v>105</v>
      </c>
    </row>
    <row r="10094" spans="1:3" x14ac:dyDescent="0.25">
      <c r="A10094">
        <f>ROW()</f>
        <v>10094</v>
      </c>
      <c r="B10094" t="s">
        <v>1868</v>
      </c>
      <c r="C10094" t="s">
        <v>157</v>
      </c>
    </row>
    <row r="10095" spans="1:3" x14ac:dyDescent="0.25">
      <c r="A10095">
        <f>ROW()</f>
        <v>10095</v>
      </c>
      <c r="B10095" t="s">
        <v>1871</v>
      </c>
      <c r="C10095" t="s">
        <v>84</v>
      </c>
    </row>
    <row r="10096" spans="1:3" x14ac:dyDescent="0.25">
      <c r="A10096">
        <f>ROW()</f>
        <v>10096</v>
      </c>
      <c r="B10096" t="s">
        <v>1873</v>
      </c>
      <c r="C10096" t="s">
        <v>56</v>
      </c>
    </row>
    <row r="10097" spans="1:3" x14ac:dyDescent="0.25">
      <c r="A10097">
        <f>ROW()</f>
        <v>10097</v>
      </c>
      <c r="B10097" t="s">
        <v>1874</v>
      </c>
      <c r="C10097" t="s">
        <v>73</v>
      </c>
    </row>
    <row r="10098" spans="1:3" x14ac:dyDescent="0.25">
      <c r="A10098">
        <f>ROW()</f>
        <v>10098</v>
      </c>
      <c r="B10098" t="s">
        <v>1875</v>
      </c>
      <c r="C10098" t="s">
        <v>134</v>
      </c>
    </row>
    <row r="10099" spans="1:3" x14ac:dyDescent="0.25">
      <c r="A10099">
        <f>ROW()</f>
        <v>10099</v>
      </c>
      <c r="B10099" t="s">
        <v>1876</v>
      </c>
      <c r="C10099" t="s">
        <v>86</v>
      </c>
    </row>
    <row r="10100" spans="1:3" x14ac:dyDescent="0.25">
      <c r="A10100">
        <f>ROW()</f>
        <v>10100</v>
      </c>
      <c r="B10100" t="s">
        <v>1903</v>
      </c>
      <c r="C10100" t="s">
        <v>490</v>
      </c>
    </row>
    <row r="10101" spans="1:3" x14ac:dyDescent="0.25">
      <c r="A10101">
        <f>ROW()</f>
        <v>10101</v>
      </c>
      <c r="B10101" t="s">
        <v>1877</v>
      </c>
      <c r="C10101" t="s">
        <v>168</v>
      </c>
    </row>
    <row r="10102" spans="1:3" x14ac:dyDescent="0.25">
      <c r="A10102">
        <f>ROW()</f>
        <v>10102</v>
      </c>
      <c r="B10102" t="s">
        <v>1879</v>
      </c>
      <c r="C10102" t="s">
        <v>106</v>
      </c>
    </row>
    <row r="10103" spans="1:3" x14ac:dyDescent="0.25">
      <c r="A10103">
        <f>ROW()</f>
        <v>10103</v>
      </c>
      <c r="B10103" t="s">
        <v>1882</v>
      </c>
      <c r="C10103" t="s">
        <v>491</v>
      </c>
    </row>
    <row r="10104" spans="1:3" x14ac:dyDescent="0.25">
      <c r="A10104">
        <f>ROW()</f>
        <v>10104</v>
      </c>
      <c r="B10104" t="s">
        <v>1893</v>
      </c>
      <c r="C10104" t="s">
        <v>240</v>
      </c>
    </row>
    <row r="10105" spans="1:3" x14ac:dyDescent="0.25">
      <c r="A10105">
        <f>ROW()</f>
        <v>10105</v>
      </c>
      <c r="B10105" t="s">
        <v>1905</v>
      </c>
      <c r="C10105" t="s">
        <v>84</v>
      </c>
    </row>
    <row r="10106" spans="1:3" x14ac:dyDescent="0.25">
      <c r="A10106">
        <f>ROW()</f>
        <v>10106</v>
      </c>
      <c r="B10106" t="s">
        <v>1909</v>
      </c>
      <c r="C10106" t="s">
        <v>309</v>
      </c>
    </row>
    <row r="10107" spans="1:3" x14ac:dyDescent="0.25">
      <c r="A10107">
        <f>ROW()</f>
        <v>10107</v>
      </c>
      <c r="B10107" t="s">
        <v>1883</v>
      </c>
      <c r="C10107" t="s">
        <v>159</v>
      </c>
    </row>
    <row r="10108" spans="1:3" x14ac:dyDescent="0.25">
      <c r="A10108">
        <f>ROW()</f>
        <v>10108</v>
      </c>
      <c r="B10108" t="s">
        <v>1888</v>
      </c>
      <c r="C10108" t="s">
        <v>63</v>
      </c>
    </row>
    <row r="10109" spans="1:3" x14ac:dyDescent="0.25">
      <c r="A10109">
        <f>ROW()</f>
        <v>10109</v>
      </c>
      <c r="B10109" t="s">
        <v>1889</v>
      </c>
      <c r="C10109" t="s">
        <v>63</v>
      </c>
    </row>
    <row r="10110" spans="1:3" x14ac:dyDescent="0.25">
      <c r="A10110">
        <f>ROW()</f>
        <v>10110</v>
      </c>
      <c r="B10110" t="s">
        <v>1890</v>
      </c>
      <c r="C10110" t="s">
        <v>74</v>
      </c>
    </row>
    <row r="10111" spans="1:3" x14ac:dyDescent="0.25">
      <c r="A10111">
        <f>ROW()</f>
        <v>10111</v>
      </c>
      <c r="B10111" t="s">
        <v>1891</v>
      </c>
      <c r="C10111" t="s">
        <v>63</v>
      </c>
    </row>
    <row r="10112" spans="1:3" x14ac:dyDescent="0.25">
      <c r="A10112">
        <f>ROW()</f>
        <v>10112</v>
      </c>
      <c r="B10112" t="s">
        <v>1892</v>
      </c>
      <c r="C10112" t="s">
        <v>63</v>
      </c>
    </row>
    <row r="10113" spans="1:3" x14ac:dyDescent="0.25">
      <c r="A10113">
        <f>ROW()</f>
        <v>10113</v>
      </c>
      <c r="B10113" t="s">
        <v>1928</v>
      </c>
      <c r="C10113" t="s">
        <v>270</v>
      </c>
    </row>
    <row r="10114" spans="1:3" x14ac:dyDescent="0.25">
      <c r="A10114">
        <f>ROW()</f>
        <v>10114</v>
      </c>
      <c r="B10114" t="s">
        <v>1902</v>
      </c>
      <c r="C10114" t="s">
        <v>71</v>
      </c>
    </row>
    <row r="10115" spans="1:3" x14ac:dyDescent="0.25">
      <c r="A10115">
        <f>ROW()</f>
        <v>10115</v>
      </c>
      <c r="B10115" t="s">
        <v>1921</v>
      </c>
      <c r="C10115" t="s">
        <v>121</v>
      </c>
    </row>
    <row r="10116" spans="1:3" x14ac:dyDescent="0.25">
      <c r="A10116">
        <f>ROW()</f>
        <v>10116</v>
      </c>
      <c r="B10116" t="s">
        <v>1933</v>
      </c>
      <c r="C10116" t="s">
        <v>56</v>
      </c>
    </row>
    <row r="10117" spans="1:3" x14ac:dyDescent="0.25">
      <c r="A10117">
        <f>ROW()</f>
        <v>10117</v>
      </c>
      <c r="B10117" t="s">
        <v>1895</v>
      </c>
      <c r="C10117" t="s">
        <v>184</v>
      </c>
    </row>
    <row r="10118" spans="1:3" x14ac:dyDescent="0.25">
      <c r="A10118">
        <f>ROW()</f>
        <v>10118</v>
      </c>
      <c r="B10118" t="s">
        <v>1806</v>
      </c>
      <c r="C10118" t="s">
        <v>66</v>
      </c>
    </row>
    <row r="10119" spans="1:3" x14ac:dyDescent="0.25">
      <c r="A10119">
        <f>ROW()</f>
        <v>10119</v>
      </c>
      <c r="B10119" t="s">
        <v>2</v>
      </c>
      <c r="C10119" t="s">
        <v>2</v>
      </c>
    </row>
    <row r="10120" spans="1:3" x14ac:dyDescent="0.25">
      <c r="A10120">
        <f>ROW()</f>
        <v>10120</v>
      </c>
      <c r="B10120" t="s">
        <v>2</v>
      </c>
      <c r="C10120" t="s">
        <v>2</v>
      </c>
    </row>
    <row r="10121" spans="1:3" x14ac:dyDescent="0.25">
      <c r="A10121">
        <f>ROW()</f>
        <v>10121</v>
      </c>
      <c r="B10121" t="s">
        <v>764</v>
      </c>
      <c r="C10121" t="s">
        <v>2</v>
      </c>
    </row>
    <row r="10122" spans="1:3" x14ac:dyDescent="0.25">
      <c r="A10122">
        <f>ROW()</f>
        <v>10122</v>
      </c>
      <c r="B10122" t="s">
        <v>2</v>
      </c>
      <c r="C10122" t="s">
        <v>2</v>
      </c>
    </row>
    <row r="10123" spans="1:3" x14ac:dyDescent="0.25">
      <c r="A10123">
        <f>ROW()</f>
        <v>10123</v>
      </c>
      <c r="B10123" t="s">
        <v>3722</v>
      </c>
      <c r="C10123" t="s">
        <v>2</v>
      </c>
    </row>
    <row r="10124" spans="1:3" x14ac:dyDescent="0.25">
      <c r="A10124">
        <f>ROW()</f>
        <v>10124</v>
      </c>
      <c r="B10124" t="s">
        <v>52</v>
      </c>
      <c r="C10124" t="s">
        <v>2</v>
      </c>
    </row>
    <row r="10125" spans="1:3" x14ac:dyDescent="0.25">
      <c r="A10125">
        <f>ROW()</f>
        <v>10125</v>
      </c>
      <c r="B10125" t="s">
        <v>1843</v>
      </c>
      <c r="C10125" t="s">
        <v>765</v>
      </c>
    </row>
    <row r="10126" spans="1:3" x14ac:dyDescent="0.25">
      <c r="A10126">
        <f>ROW()</f>
        <v>10126</v>
      </c>
      <c r="B10126" t="s">
        <v>1844</v>
      </c>
      <c r="C10126" t="s">
        <v>55</v>
      </c>
    </row>
    <row r="10127" spans="1:3" x14ac:dyDescent="0.25">
      <c r="A10127">
        <f>ROW()</f>
        <v>10127</v>
      </c>
      <c r="B10127" t="s">
        <v>1845</v>
      </c>
      <c r="C10127" t="s">
        <v>188</v>
      </c>
    </row>
    <row r="10128" spans="1:3" x14ac:dyDescent="0.25">
      <c r="A10128">
        <f>ROW()</f>
        <v>10128</v>
      </c>
      <c r="B10128" t="s">
        <v>1846</v>
      </c>
      <c r="C10128" t="s">
        <v>360</v>
      </c>
    </row>
    <row r="10129" spans="1:3" x14ac:dyDescent="0.25">
      <c r="A10129">
        <f>ROW()</f>
        <v>10129</v>
      </c>
      <c r="B10129" t="s">
        <v>1847</v>
      </c>
      <c r="C10129" t="s">
        <v>766</v>
      </c>
    </row>
    <row r="10130" spans="1:3" x14ac:dyDescent="0.25">
      <c r="A10130">
        <f>ROW()</f>
        <v>10130</v>
      </c>
      <c r="B10130" t="s">
        <v>1850</v>
      </c>
      <c r="C10130" t="s">
        <v>61</v>
      </c>
    </row>
    <row r="10131" spans="1:3" x14ac:dyDescent="0.25">
      <c r="A10131">
        <f>ROW()</f>
        <v>10131</v>
      </c>
      <c r="B10131" t="s">
        <v>1851</v>
      </c>
      <c r="C10131" t="s">
        <v>56</v>
      </c>
    </row>
    <row r="10132" spans="1:3" x14ac:dyDescent="0.25">
      <c r="A10132">
        <f>ROW()</f>
        <v>10132</v>
      </c>
      <c r="B10132" t="s">
        <v>1852</v>
      </c>
      <c r="C10132" t="s">
        <v>56</v>
      </c>
    </row>
    <row r="10133" spans="1:3" x14ac:dyDescent="0.25">
      <c r="A10133">
        <f>ROW()</f>
        <v>10133</v>
      </c>
      <c r="B10133" t="s">
        <v>1853</v>
      </c>
      <c r="C10133" t="s">
        <v>56</v>
      </c>
    </row>
    <row r="10134" spans="1:3" x14ac:dyDescent="0.25">
      <c r="A10134">
        <f>ROW()</f>
        <v>10134</v>
      </c>
      <c r="B10134" t="s">
        <v>1854</v>
      </c>
      <c r="C10134" t="s">
        <v>349</v>
      </c>
    </row>
    <row r="10135" spans="1:3" x14ac:dyDescent="0.25">
      <c r="A10135">
        <f>ROW()</f>
        <v>10135</v>
      </c>
      <c r="B10135" t="s">
        <v>1855</v>
      </c>
      <c r="C10135" t="s">
        <v>65</v>
      </c>
    </row>
    <row r="10136" spans="1:3" x14ac:dyDescent="0.25">
      <c r="A10136">
        <f>ROW()</f>
        <v>10136</v>
      </c>
      <c r="B10136" t="s">
        <v>1856</v>
      </c>
      <c r="C10136" t="s">
        <v>64</v>
      </c>
    </row>
    <row r="10137" spans="1:3" x14ac:dyDescent="0.25">
      <c r="A10137">
        <f>ROW()</f>
        <v>10137</v>
      </c>
      <c r="B10137" t="s">
        <v>1857</v>
      </c>
      <c r="C10137" t="s">
        <v>65</v>
      </c>
    </row>
    <row r="10138" spans="1:3" x14ac:dyDescent="0.25">
      <c r="A10138">
        <f>ROW()</f>
        <v>10138</v>
      </c>
      <c r="B10138" t="s">
        <v>1858</v>
      </c>
      <c r="C10138" t="s">
        <v>56</v>
      </c>
    </row>
    <row r="10139" spans="1:3" x14ac:dyDescent="0.25">
      <c r="A10139">
        <f>ROW()</f>
        <v>10139</v>
      </c>
      <c r="B10139" t="s">
        <v>1896</v>
      </c>
      <c r="C10139" t="s">
        <v>65</v>
      </c>
    </row>
    <row r="10140" spans="1:3" x14ac:dyDescent="0.25">
      <c r="A10140">
        <f>ROW()</f>
        <v>10140</v>
      </c>
      <c r="B10140" t="s">
        <v>1859</v>
      </c>
      <c r="C10140" t="s">
        <v>63</v>
      </c>
    </row>
    <row r="10141" spans="1:3" x14ac:dyDescent="0.25">
      <c r="A10141">
        <f>ROW()</f>
        <v>10141</v>
      </c>
      <c r="B10141" t="s">
        <v>1860</v>
      </c>
      <c r="C10141" t="s">
        <v>70</v>
      </c>
    </row>
    <row r="10142" spans="1:3" x14ac:dyDescent="0.25">
      <c r="A10142">
        <f>ROW()</f>
        <v>10142</v>
      </c>
      <c r="B10142" t="s">
        <v>1861</v>
      </c>
      <c r="C10142" t="s">
        <v>73</v>
      </c>
    </row>
    <row r="10143" spans="1:3" x14ac:dyDescent="0.25">
      <c r="A10143">
        <f>ROW()</f>
        <v>10143</v>
      </c>
      <c r="B10143" t="s">
        <v>1862</v>
      </c>
      <c r="C10143" t="s">
        <v>56</v>
      </c>
    </row>
    <row r="10144" spans="1:3" x14ac:dyDescent="0.25">
      <c r="A10144">
        <f>ROW()</f>
        <v>10144</v>
      </c>
      <c r="B10144" t="s">
        <v>1863</v>
      </c>
      <c r="C10144" t="s">
        <v>55</v>
      </c>
    </row>
    <row r="10145" spans="1:3" x14ac:dyDescent="0.25">
      <c r="A10145">
        <f>ROW()</f>
        <v>10145</v>
      </c>
      <c r="B10145" t="s">
        <v>1864</v>
      </c>
      <c r="C10145" t="s">
        <v>261</v>
      </c>
    </row>
    <row r="10146" spans="1:3" x14ac:dyDescent="0.25">
      <c r="A10146">
        <f>ROW()</f>
        <v>10146</v>
      </c>
      <c r="B10146" t="s">
        <v>1865</v>
      </c>
      <c r="C10146" t="s">
        <v>55</v>
      </c>
    </row>
    <row r="10147" spans="1:3" x14ac:dyDescent="0.25">
      <c r="A10147">
        <f>ROW()</f>
        <v>10147</v>
      </c>
      <c r="B10147" t="s">
        <v>1866</v>
      </c>
      <c r="C10147" t="s">
        <v>139</v>
      </c>
    </row>
    <row r="10148" spans="1:3" x14ac:dyDescent="0.25">
      <c r="A10148">
        <f>ROW()</f>
        <v>10148</v>
      </c>
      <c r="B10148" t="s">
        <v>1867</v>
      </c>
      <c r="C10148" t="s">
        <v>63</v>
      </c>
    </row>
    <row r="10149" spans="1:3" x14ac:dyDescent="0.25">
      <c r="A10149">
        <f>ROW()</f>
        <v>10149</v>
      </c>
      <c r="B10149" t="s">
        <v>1868</v>
      </c>
      <c r="C10149" t="s">
        <v>663</v>
      </c>
    </row>
    <row r="10150" spans="1:3" x14ac:dyDescent="0.25">
      <c r="A10150">
        <f>ROW()</f>
        <v>10150</v>
      </c>
      <c r="B10150" t="s">
        <v>1869</v>
      </c>
      <c r="C10150" t="s">
        <v>663</v>
      </c>
    </row>
    <row r="10151" spans="1:3" x14ac:dyDescent="0.25">
      <c r="A10151">
        <f>ROW()</f>
        <v>10151</v>
      </c>
      <c r="B10151" t="s">
        <v>1870</v>
      </c>
      <c r="C10151" t="s">
        <v>71</v>
      </c>
    </row>
    <row r="10152" spans="1:3" x14ac:dyDescent="0.25">
      <c r="A10152">
        <f>ROW()</f>
        <v>10152</v>
      </c>
      <c r="B10152" t="s">
        <v>1871</v>
      </c>
      <c r="C10152" t="s">
        <v>84</v>
      </c>
    </row>
    <row r="10153" spans="1:3" x14ac:dyDescent="0.25">
      <c r="A10153">
        <f>ROW()</f>
        <v>10153</v>
      </c>
      <c r="B10153" t="s">
        <v>1905</v>
      </c>
      <c r="C10153" t="s">
        <v>84</v>
      </c>
    </row>
    <row r="10154" spans="1:3" x14ac:dyDescent="0.25">
      <c r="A10154">
        <f>ROW()</f>
        <v>10154</v>
      </c>
      <c r="B10154" t="s">
        <v>1903</v>
      </c>
      <c r="C10154" t="s">
        <v>767</v>
      </c>
    </row>
    <row r="10155" spans="1:3" x14ac:dyDescent="0.25">
      <c r="A10155">
        <f>ROW()</f>
        <v>10155</v>
      </c>
      <c r="B10155" t="s">
        <v>1970</v>
      </c>
      <c r="C10155" t="s">
        <v>767</v>
      </c>
    </row>
    <row r="10156" spans="1:3" x14ac:dyDescent="0.25">
      <c r="A10156">
        <f>ROW()</f>
        <v>10156</v>
      </c>
      <c r="B10156" t="s">
        <v>1872</v>
      </c>
      <c r="C10156" t="s">
        <v>72</v>
      </c>
    </row>
    <row r="10157" spans="1:3" x14ac:dyDescent="0.25">
      <c r="A10157">
        <f>ROW()</f>
        <v>10157</v>
      </c>
      <c r="B10157" t="s">
        <v>1906</v>
      </c>
      <c r="C10157" t="s">
        <v>72</v>
      </c>
    </row>
    <row r="10158" spans="1:3" x14ac:dyDescent="0.25">
      <c r="A10158">
        <f>ROW()</f>
        <v>10158</v>
      </c>
      <c r="B10158" t="s">
        <v>1873</v>
      </c>
      <c r="C10158" t="s">
        <v>68</v>
      </c>
    </row>
    <row r="10159" spans="1:3" x14ac:dyDescent="0.25">
      <c r="A10159">
        <f>ROW()</f>
        <v>10159</v>
      </c>
      <c r="B10159" t="s">
        <v>1907</v>
      </c>
      <c r="C10159" t="s">
        <v>146</v>
      </c>
    </row>
    <row r="10160" spans="1:3" x14ac:dyDescent="0.25">
      <c r="A10160">
        <f>ROW()</f>
        <v>10160</v>
      </c>
      <c r="B10160" t="s">
        <v>1874</v>
      </c>
      <c r="C10160" t="s">
        <v>73</v>
      </c>
    </row>
    <row r="10161" spans="1:3" x14ac:dyDescent="0.25">
      <c r="A10161">
        <f>ROW()</f>
        <v>10161</v>
      </c>
      <c r="B10161" t="s">
        <v>1875</v>
      </c>
      <c r="C10161" t="s">
        <v>73</v>
      </c>
    </row>
    <row r="10162" spans="1:3" x14ac:dyDescent="0.25">
      <c r="A10162">
        <f>ROW()</f>
        <v>10162</v>
      </c>
      <c r="B10162" t="s">
        <v>1876</v>
      </c>
      <c r="C10162" t="s">
        <v>73</v>
      </c>
    </row>
    <row r="10163" spans="1:3" x14ac:dyDescent="0.25">
      <c r="A10163">
        <f>ROW()</f>
        <v>10163</v>
      </c>
      <c r="B10163" t="s">
        <v>1877</v>
      </c>
      <c r="C10163" t="s">
        <v>93</v>
      </c>
    </row>
    <row r="10164" spans="1:3" x14ac:dyDescent="0.25">
      <c r="A10164">
        <f>ROW()</f>
        <v>10164</v>
      </c>
      <c r="B10164" t="s">
        <v>1878</v>
      </c>
      <c r="C10164" t="s">
        <v>56</v>
      </c>
    </row>
    <row r="10165" spans="1:3" x14ac:dyDescent="0.25">
      <c r="A10165">
        <f>ROW()</f>
        <v>10165</v>
      </c>
      <c r="B10165" t="s">
        <v>1879</v>
      </c>
      <c r="C10165" t="s">
        <v>76</v>
      </c>
    </row>
    <row r="10166" spans="1:3" x14ac:dyDescent="0.25">
      <c r="A10166">
        <f>ROW()</f>
        <v>10166</v>
      </c>
      <c r="B10166" t="s">
        <v>1909</v>
      </c>
      <c r="C10166" t="s">
        <v>73</v>
      </c>
    </row>
    <row r="10167" spans="1:3" x14ac:dyDescent="0.25">
      <c r="A10167">
        <f>ROW()</f>
        <v>10167</v>
      </c>
      <c r="B10167" t="s">
        <v>1910</v>
      </c>
      <c r="C10167" t="s">
        <v>73</v>
      </c>
    </row>
    <row r="10168" spans="1:3" x14ac:dyDescent="0.25">
      <c r="A10168">
        <f>ROW()</f>
        <v>10168</v>
      </c>
      <c r="B10168" t="s">
        <v>1911</v>
      </c>
      <c r="C10168" t="s">
        <v>93</v>
      </c>
    </row>
    <row r="10169" spans="1:3" x14ac:dyDescent="0.25">
      <c r="A10169">
        <f>ROW()</f>
        <v>10169</v>
      </c>
      <c r="B10169" t="s">
        <v>1923</v>
      </c>
      <c r="C10169" t="s">
        <v>56</v>
      </c>
    </row>
    <row r="10170" spans="1:3" x14ac:dyDescent="0.25">
      <c r="A10170">
        <f>ROW()</f>
        <v>10170</v>
      </c>
      <c r="B10170" t="s">
        <v>1912</v>
      </c>
      <c r="C10170" t="s">
        <v>76</v>
      </c>
    </row>
    <row r="10171" spans="1:3" x14ac:dyDescent="0.25">
      <c r="A10171">
        <f>ROW()</f>
        <v>10171</v>
      </c>
      <c r="B10171" t="s">
        <v>1880</v>
      </c>
      <c r="C10171" t="s">
        <v>108</v>
      </c>
    </row>
    <row r="10172" spans="1:3" x14ac:dyDescent="0.25">
      <c r="A10172">
        <f>ROW()</f>
        <v>10172</v>
      </c>
      <c r="B10172" t="s">
        <v>1882</v>
      </c>
      <c r="C10172" t="s">
        <v>168</v>
      </c>
    </row>
    <row r="10173" spans="1:3" x14ac:dyDescent="0.25">
      <c r="A10173">
        <f>ROW()</f>
        <v>10173</v>
      </c>
      <c r="B10173" t="s">
        <v>1913</v>
      </c>
      <c r="C10173" t="s">
        <v>168</v>
      </c>
    </row>
    <row r="10174" spans="1:3" x14ac:dyDescent="0.25">
      <c r="A10174">
        <f>ROW()</f>
        <v>10174</v>
      </c>
      <c r="B10174" t="s">
        <v>1893</v>
      </c>
      <c r="C10174" t="s">
        <v>56</v>
      </c>
    </row>
    <row r="10175" spans="1:3" x14ac:dyDescent="0.25">
      <c r="A10175">
        <f>ROW()</f>
        <v>10175</v>
      </c>
      <c r="B10175" t="s">
        <v>1914</v>
      </c>
      <c r="C10175" t="s">
        <v>56</v>
      </c>
    </row>
    <row r="10176" spans="1:3" x14ac:dyDescent="0.25">
      <c r="A10176">
        <f>ROW()</f>
        <v>10176</v>
      </c>
      <c r="B10176" t="s">
        <v>1884</v>
      </c>
      <c r="C10176" t="s">
        <v>56</v>
      </c>
    </row>
    <row r="10177" spans="1:3" x14ac:dyDescent="0.25">
      <c r="A10177">
        <f>ROW()</f>
        <v>10177</v>
      </c>
      <c r="B10177" t="s">
        <v>1885</v>
      </c>
      <c r="C10177" t="s">
        <v>121</v>
      </c>
    </row>
    <row r="10178" spans="1:3" x14ac:dyDescent="0.25">
      <c r="A10178">
        <f>ROW()</f>
        <v>10178</v>
      </c>
      <c r="B10178" t="s">
        <v>1886</v>
      </c>
      <c r="C10178" t="s">
        <v>138</v>
      </c>
    </row>
    <row r="10179" spans="1:3" x14ac:dyDescent="0.25">
      <c r="A10179">
        <f>ROW()</f>
        <v>10179</v>
      </c>
      <c r="B10179" t="s">
        <v>1888</v>
      </c>
      <c r="C10179" t="s">
        <v>55</v>
      </c>
    </row>
    <row r="10180" spans="1:3" x14ac:dyDescent="0.25">
      <c r="A10180">
        <f>ROW()</f>
        <v>10180</v>
      </c>
      <c r="B10180" t="s">
        <v>1889</v>
      </c>
      <c r="C10180" t="s">
        <v>55</v>
      </c>
    </row>
    <row r="10181" spans="1:3" x14ac:dyDescent="0.25">
      <c r="A10181">
        <f>ROW()</f>
        <v>10181</v>
      </c>
      <c r="B10181" t="s">
        <v>1890</v>
      </c>
      <c r="C10181" t="s">
        <v>66</v>
      </c>
    </row>
    <row r="10182" spans="1:3" x14ac:dyDescent="0.25">
      <c r="A10182">
        <f>ROW()</f>
        <v>10182</v>
      </c>
      <c r="B10182" t="s">
        <v>1891</v>
      </c>
      <c r="C10182" t="s">
        <v>55</v>
      </c>
    </row>
    <row r="10183" spans="1:3" x14ac:dyDescent="0.25">
      <c r="A10183">
        <f>ROW()</f>
        <v>10183</v>
      </c>
      <c r="B10183" t="s">
        <v>1892</v>
      </c>
      <c r="C10183" t="s">
        <v>55</v>
      </c>
    </row>
    <row r="10184" spans="1:3" x14ac:dyDescent="0.25">
      <c r="A10184">
        <f>ROW()</f>
        <v>10184</v>
      </c>
      <c r="B10184" t="s">
        <v>1883</v>
      </c>
      <c r="C10184" t="s">
        <v>79</v>
      </c>
    </row>
    <row r="10185" spans="1:3" x14ac:dyDescent="0.25">
      <c r="A10185">
        <f>ROW()</f>
        <v>10185</v>
      </c>
      <c r="B10185" t="s">
        <v>1915</v>
      </c>
      <c r="C10185" t="s">
        <v>79</v>
      </c>
    </row>
    <row r="10186" spans="1:3" x14ac:dyDescent="0.25">
      <c r="A10186">
        <f>ROW()</f>
        <v>10186</v>
      </c>
      <c r="B10186" t="s">
        <v>1895</v>
      </c>
      <c r="C10186" t="s">
        <v>184</v>
      </c>
    </row>
    <row r="10187" spans="1:3" x14ac:dyDescent="0.25">
      <c r="A10187">
        <f>ROW()</f>
        <v>10187</v>
      </c>
      <c r="B10187" t="s">
        <v>1806</v>
      </c>
      <c r="C10187" t="s">
        <v>66</v>
      </c>
    </row>
    <row r="10188" spans="1:3" x14ac:dyDescent="0.25">
      <c r="A10188">
        <f>ROW()</f>
        <v>10188</v>
      </c>
      <c r="B10188" t="s">
        <v>2</v>
      </c>
      <c r="C10188" t="s">
        <v>2</v>
      </c>
    </row>
    <row r="10189" spans="1:3" x14ac:dyDescent="0.25">
      <c r="A10189">
        <f>ROW()</f>
        <v>10189</v>
      </c>
      <c r="B10189" t="s">
        <v>3723</v>
      </c>
      <c r="C10189" t="s">
        <v>2</v>
      </c>
    </row>
    <row r="10190" spans="1:3" x14ac:dyDescent="0.25">
      <c r="A10190">
        <f>ROW()</f>
        <v>10190</v>
      </c>
      <c r="B10190" t="s">
        <v>52</v>
      </c>
      <c r="C10190" t="s">
        <v>2</v>
      </c>
    </row>
    <row r="10191" spans="1:3" x14ac:dyDescent="0.25">
      <c r="A10191">
        <f>ROW()</f>
        <v>10191</v>
      </c>
      <c r="B10191" t="s">
        <v>1843</v>
      </c>
      <c r="C10191" t="s">
        <v>768</v>
      </c>
    </row>
    <row r="10192" spans="1:3" x14ac:dyDescent="0.25">
      <c r="A10192">
        <f>ROW()</f>
        <v>10192</v>
      </c>
      <c r="B10192" t="s">
        <v>1844</v>
      </c>
      <c r="C10192" t="s">
        <v>55</v>
      </c>
    </row>
    <row r="10193" spans="1:3" x14ac:dyDescent="0.25">
      <c r="A10193">
        <f>ROW()</f>
        <v>10193</v>
      </c>
      <c r="B10193" t="s">
        <v>1845</v>
      </c>
      <c r="C10193" t="s">
        <v>188</v>
      </c>
    </row>
    <row r="10194" spans="1:3" x14ac:dyDescent="0.25">
      <c r="A10194">
        <f>ROW()</f>
        <v>10194</v>
      </c>
      <c r="B10194" t="s">
        <v>1846</v>
      </c>
      <c r="C10194" t="s">
        <v>57</v>
      </c>
    </row>
    <row r="10195" spans="1:3" x14ac:dyDescent="0.25">
      <c r="A10195">
        <f>ROW()</f>
        <v>10195</v>
      </c>
      <c r="B10195" t="s">
        <v>1847</v>
      </c>
      <c r="C10195" t="s">
        <v>769</v>
      </c>
    </row>
    <row r="10196" spans="1:3" x14ac:dyDescent="0.25">
      <c r="A10196">
        <f>ROW()</f>
        <v>10196</v>
      </c>
      <c r="B10196" t="s">
        <v>1850</v>
      </c>
      <c r="C10196" t="s">
        <v>61</v>
      </c>
    </row>
    <row r="10197" spans="1:3" x14ac:dyDescent="0.25">
      <c r="A10197">
        <f>ROW()</f>
        <v>10197</v>
      </c>
      <c r="B10197" t="s">
        <v>1851</v>
      </c>
      <c r="C10197" t="s">
        <v>56</v>
      </c>
    </row>
    <row r="10198" spans="1:3" x14ac:dyDescent="0.25">
      <c r="A10198">
        <f>ROW()</f>
        <v>10198</v>
      </c>
      <c r="B10198" t="s">
        <v>1852</v>
      </c>
      <c r="C10198" t="s">
        <v>56</v>
      </c>
    </row>
    <row r="10199" spans="1:3" x14ac:dyDescent="0.25">
      <c r="A10199">
        <f>ROW()</f>
        <v>10199</v>
      </c>
      <c r="B10199" t="s">
        <v>1853</v>
      </c>
      <c r="C10199" t="s">
        <v>56</v>
      </c>
    </row>
    <row r="10200" spans="1:3" x14ac:dyDescent="0.25">
      <c r="A10200">
        <f>ROW()</f>
        <v>10200</v>
      </c>
      <c r="B10200" t="s">
        <v>1854</v>
      </c>
      <c r="C10200" t="s">
        <v>341</v>
      </c>
    </row>
    <row r="10201" spans="1:3" x14ac:dyDescent="0.25">
      <c r="A10201">
        <f>ROW()</f>
        <v>10201</v>
      </c>
      <c r="B10201" t="s">
        <v>1855</v>
      </c>
      <c r="C10201" t="s">
        <v>65</v>
      </c>
    </row>
    <row r="10202" spans="1:3" x14ac:dyDescent="0.25">
      <c r="A10202">
        <f>ROW()</f>
        <v>10202</v>
      </c>
      <c r="B10202" t="s">
        <v>1856</v>
      </c>
      <c r="C10202" t="s">
        <v>64</v>
      </c>
    </row>
    <row r="10203" spans="1:3" x14ac:dyDescent="0.25">
      <c r="A10203">
        <f>ROW()</f>
        <v>10203</v>
      </c>
      <c r="B10203" t="s">
        <v>1857</v>
      </c>
      <c r="C10203" t="s">
        <v>65</v>
      </c>
    </row>
    <row r="10204" spans="1:3" x14ac:dyDescent="0.25">
      <c r="A10204">
        <f>ROW()</f>
        <v>10204</v>
      </c>
      <c r="B10204" t="s">
        <v>1858</v>
      </c>
      <c r="C10204" t="s">
        <v>56</v>
      </c>
    </row>
    <row r="10205" spans="1:3" x14ac:dyDescent="0.25">
      <c r="A10205">
        <f>ROW()</f>
        <v>10205</v>
      </c>
      <c r="B10205" t="s">
        <v>1896</v>
      </c>
      <c r="C10205" t="s">
        <v>65</v>
      </c>
    </row>
    <row r="10206" spans="1:3" x14ac:dyDescent="0.25">
      <c r="A10206">
        <f>ROW()</f>
        <v>10206</v>
      </c>
      <c r="B10206" t="s">
        <v>1859</v>
      </c>
      <c r="C10206" t="s">
        <v>63</v>
      </c>
    </row>
    <row r="10207" spans="1:3" x14ac:dyDescent="0.25">
      <c r="A10207">
        <f>ROW()</f>
        <v>10207</v>
      </c>
      <c r="B10207" t="s">
        <v>1860</v>
      </c>
      <c r="C10207" t="s">
        <v>66</v>
      </c>
    </row>
    <row r="10208" spans="1:3" x14ac:dyDescent="0.25">
      <c r="A10208">
        <f>ROW()</f>
        <v>10208</v>
      </c>
      <c r="B10208" t="s">
        <v>1861</v>
      </c>
      <c r="C10208" t="s">
        <v>80</v>
      </c>
    </row>
    <row r="10209" spans="1:3" x14ac:dyDescent="0.25">
      <c r="A10209">
        <f>ROW()</f>
        <v>10209</v>
      </c>
      <c r="B10209" t="s">
        <v>1862</v>
      </c>
      <c r="C10209" t="s">
        <v>56</v>
      </c>
    </row>
    <row r="10210" spans="1:3" x14ac:dyDescent="0.25">
      <c r="A10210">
        <f>ROW()</f>
        <v>10210</v>
      </c>
      <c r="B10210" t="s">
        <v>1863</v>
      </c>
      <c r="C10210" t="s">
        <v>55</v>
      </c>
    </row>
    <row r="10211" spans="1:3" x14ac:dyDescent="0.25">
      <c r="A10211">
        <f>ROW()</f>
        <v>10211</v>
      </c>
      <c r="B10211" t="s">
        <v>1864</v>
      </c>
      <c r="C10211" t="s">
        <v>261</v>
      </c>
    </row>
    <row r="10212" spans="1:3" x14ac:dyDescent="0.25">
      <c r="A10212">
        <f>ROW()</f>
        <v>10212</v>
      </c>
      <c r="B10212" t="s">
        <v>1865</v>
      </c>
      <c r="C10212" t="s">
        <v>55</v>
      </c>
    </row>
    <row r="10213" spans="1:3" x14ac:dyDescent="0.25">
      <c r="A10213">
        <f>ROW()</f>
        <v>10213</v>
      </c>
      <c r="B10213" t="s">
        <v>1866</v>
      </c>
      <c r="C10213" t="s">
        <v>70</v>
      </c>
    </row>
    <row r="10214" spans="1:3" x14ac:dyDescent="0.25">
      <c r="A10214">
        <f>ROW()</f>
        <v>10214</v>
      </c>
      <c r="B10214" t="s">
        <v>1867</v>
      </c>
      <c r="C10214" t="s">
        <v>55</v>
      </c>
    </row>
    <row r="10215" spans="1:3" x14ac:dyDescent="0.25">
      <c r="A10215">
        <f>ROW()</f>
        <v>10215</v>
      </c>
      <c r="B10215" t="s">
        <v>1868</v>
      </c>
      <c r="C10215" t="s">
        <v>663</v>
      </c>
    </row>
    <row r="10216" spans="1:3" x14ac:dyDescent="0.25">
      <c r="A10216">
        <f>ROW()</f>
        <v>10216</v>
      </c>
      <c r="B10216" t="s">
        <v>1869</v>
      </c>
      <c r="C10216" t="s">
        <v>71</v>
      </c>
    </row>
    <row r="10217" spans="1:3" x14ac:dyDescent="0.25">
      <c r="A10217">
        <f>ROW()</f>
        <v>10217</v>
      </c>
      <c r="B10217" t="s">
        <v>1870</v>
      </c>
      <c r="C10217" t="s">
        <v>71</v>
      </c>
    </row>
    <row r="10218" spans="1:3" x14ac:dyDescent="0.25">
      <c r="A10218">
        <f>ROW()</f>
        <v>10218</v>
      </c>
      <c r="B10218" t="s">
        <v>1871</v>
      </c>
      <c r="C10218" t="s">
        <v>63</v>
      </c>
    </row>
    <row r="10219" spans="1:3" x14ac:dyDescent="0.25">
      <c r="A10219">
        <f>ROW()</f>
        <v>10219</v>
      </c>
      <c r="B10219" t="s">
        <v>1872</v>
      </c>
      <c r="C10219" t="s">
        <v>72</v>
      </c>
    </row>
    <row r="10220" spans="1:3" x14ac:dyDescent="0.25">
      <c r="A10220">
        <f>ROW()</f>
        <v>10220</v>
      </c>
      <c r="B10220" t="s">
        <v>1873</v>
      </c>
      <c r="C10220" t="s">
        <v>56</v>
      </c>
    </row>
    <row r="10221" spans="1:3" x14ac:dyDescent="0.25">
      <c r="A10221">
        <f>ROW()</f>
        <v>10221</v>
      </c>
      <c r="B10221" t="s">
        <v>1874</v>
      </c>
      <c r="C10221" t="s">
        <v>73</v>
      </c>
    </row>
    <row r="10222" spans="1:3" x14ac:dyDescent="0.25">
      <c r="A10222">
        <f>ROW()</f>
        <v>10222</v>
      </c>
      <c r="B10222" t="s">
        <v>1875</v>
      </c>
      <c r="C10222" t="s">
        <v>158</v>
      </c>
    </row>
    <row r="10223" spans="1:3" x14ac:dyDescent="0.25">
      <c r="A10223">
        <f>ROW()</f>
        <v>10223</v>
      </c>
      <c r="B10223" t="s">
        <v>1876</v>
      </c>
      <c r="C10223" t="s">
        <v>106</v>
      </c>
    </row>
    <row r="10224" spans="1:3" x14ac:dyDescent="0.25">
      <c r="A10224">
        <f>ROW()</f>
        <v>10224</v>
      </c>
      <c r="B10224" t="s">
        <v>1903</v>
      </c>
      <c r="C10224" t="s">
        <v>664</v>
      </c>
    </row>
    <row r="10225" spans="1:3" x14ac:dyDescent="0.25">
      <c r="A10225">
        <f>ROW()</f>
        <v>10225</v>
      </c>
      <c r="B10225" t="s">
        <v>1877</v>
      </c>
      <c r="C10225" t="s">
        <v>158</v>
      </c>
    </row>
    <row r="10226" spans="1:3" x14ac:dyDescent="0.25">
      <c r="A10226">
        <f>ROW()</f>
        <v>10226</v>
      </c>
      <c r="B10226" t="s">
        <v>1878</v>
      </c>
      <c r="C10226" t="s">
        <v>56</v>
      </c>
    </row>
    <row r="10227" spans="1:3" x14ac:dyDescent="0.25">
      <c r="A10227">
        <f>ROW()</f>
        <v>10227</v>
      </c>
      <c r="B10227" t="s">
        <v>1879</v>
      </c>
      <c r="C10227" t="s">
        <v>76</v>
      </c>
    </row>
    <row r="10228" spans="1:3" x14ac:dyDescent="0.25">
      <c r="A10228">
        <f>ROW()</f>
        <v>10228</v>
      </c>
      <c r="B10228" t="s">
        <v>1880</v>
      </c>
      <c r="C10228" t="s">
        <v>108</v>
      </c>
    </row>
    <row r="10229" spans="1:3" x14ac:dyDescent="0.25">
      <c r="A10229">
        <f>ROW()</f>
        <v>10229</v>
      </c>
      <c r="B10229" t="s">
        <v>1881</v>
      </c>
      <c r="C10229" t="s">
        <v>56</v>
      </c>
    </row>
    <row r="10230" spans="1:3" x14ac:dyDescent="0.25">
      <c r="A10230">
        <f>ROW()</f>
        <v>10230</v>
      </c>
      <c r="B10230" t="s">
        <v>1882</v>
      </c>
      <c r="C10230" t="s">
        <v>314</v>
      </c>
    </row>
    <row r="10231" spans="1:3" x14ac:dyDescent="0.25">
      <c r="A10231">
        <f>ROW()</f>
        <v>10231</v>
      </c>
      <c r="B10231" t="s">
        <v>1893</v>
      </c>
      <c r="C10231" t="s">
        <v>211</v>
      </c>
    </row>
    <row r="10232" spans="1:3" x14ac:dyDescent="0.25">
      <c r="A10232">
        <f>ROW()</f>
        <v>10232</v>
      </c>
      <c r="B10232" t="s">
        <v>1894</v>
      </c>
      <c r="C10232" t="s">
        <v>721</v>
      </c>
    </row>
    <row r="10233" spans="1:3" x14ac:dyDescent="0.25">
      <c r="A10233">
        <f>ROW()</f>
        <v>10233</v>
      </c>
      <c r="B10233" t="s">
        <v>1884</v>
      </c>
      <c r="C10233" t="s">
        <v>80</v>
      </c>
    </row>
    <row r="10234" spans="1:3" x14ac:dyDescent="0.25">
      <c r="A10234">
        <f>ROW()</f>
        <v>10234</v>
      </c>
      <c r="B10234" t="s">
        <v>1888</v>
      </c>
      <c r="C10234" t="s">
        <v>82</v>
      </c>
    </row>
    <row r="10235" spans="1:3" x14ac:dyDescent="0.25">
      <c r="A10235">
        <f>ROW()</f>
        <v>10235</v>
      </c>
      <c r="B10235" t="s">
        <v>1889</v>
      </c>
      <c r="C10235" t="s">
        <v>210</v>
      </c>
    </row>
    <row r="10236" spans="1:3" x14ac:dyDescent="0.25">
      <c r="A10236">
        <f>ROW()</f>
        <v>10236</v>
      </c>
      <c r="B10236" t="s">
        <v>1890</v>
      </c>
      <c r="C10236" t="s">
        <v>82</v>
      </c>
    </row>
    <row r="10237" spans="1:3" x14ac:dyDescent="0.25">
      <c r="A10237">
        <f>ROW()</f>
        <v>10237</v>
      </c>
      <c r="B10237" t="s">
        <v>1891</v>
      </c>
      <c r="C10237" t="s">
        <v>210</v>
      </c>
    </row>
    <row r="10238" spans="1:3" x14ac:dyDescent="0.25">
      <c r="A10238">
        <f>ROW()</f>
        <v>10238</v>
      </c>
      <c r="B10238" t="s">
        <v>1892</v>
      </c>
      <c r="C10238" t="s">
        <v>82</v>
      </c>
    </row>
    <row r="10239" spans="1:3" x14ac:dyDescent="0.25">
      <c r="A10239">
        <f>ROW()</f>
        <v>10239</v>
      </c>
      <c r="B10239" t="s">
        <v>1895</v>
      </c>
      <c r="C10239" t="s">
        <v>71</v>
      </c>
    </row>
    <row r="10240" spans="1:3" x14ac:dyDescent="0.25">
      <c r="A10240">
        <f>ROW()</f>
        <v>10240</v>
      </c>
      <c r="B10240" t="s">
        <v>1806</v>
      </c>
      <c r="C10240" t="s">
        <v>66</v>
      </c>
    </row>
    <row r="10241" spans="1:3" x14ac:dyDescent="0.25">
      <c r="A10241">
        <f>ROW()</f>
        <v>10241</v>
      </c>
      <c r="B10241" t="s">
        <v>2</v>
      </c>
      <c r="C10241" t="s">
        <v>2</v>
      </c>
    </row>
    <row r="10242" spans="1:3" x14ac:dyDescent="0.25">
      <c r="A10242">
        <f>ROW()</f>
        <v>10242</v>
      </c>
      <c r="B10242" t="s">
        <v>3724</v>
      </c>
      <c r="C10242" t="s">
        <v>2</v>
      </c>
    </row>
    <row r="10243" spans="1:3" x14ac:dyDescent="0.25">
      <c r="A10243">
        <f>ROW()</f>
        <v>10243</v>
      </c>
      <c r="B10243" t="s">
        <v>52</v>
      </c>
      <c r="C10243" t="s">
        <v>2</v>
      </c>
    </row>
    <row r="10244" spans="1:3" x14ac:dyDescent="0.25">
      <c r="A10244">
        <f>ROW()</f>
        <v>10244</v>
      </c>
      <c r="B10244" t="s">
        <v>1843</v>
      </c>
      <c r="C10244" t="s">
        <v>770</v>
      </c>
    </row>
    <row r="10245" spans="1:3" x14ac:dyDescent="0.25">
      <c r="A10245">
        <f>ROW()</f>
        <v>10245</v>
      </c>
      <c r="B10245" t="s">
        <v>1844</v>
      </c>
      <c r="C10245" t="s">
        <v>55</v>
      </c>
    </row>
    <row r="10246" spans="1:3" x14ac:dyDescent="0.25">
      <c r="A10246">
        <f>ROW()</f>
        <v>10246</v>
      </c>
      <c r="B10246" t="s">
        <v>1845</v>
      </c>
      <c r="C10246" t="s">
        <v>188</v>
      </c>
    </row>
    <row r="10247" spans="1:3" x14ac:dyDescent="0.25">
      <c r="A10247">
        <f>ROW()</f>
        <v>10247</v>
      </c>
      <c r="B10247" t="s">
        <v>1846</v>
      </c>
      <c r="C10247" t="s">
        <v>57</v>
      </c>
    </row>
    <row r="10248" spans="1:3" x14ac:dyDescent="0.25">
      <c r="A10248">
        <f>ROW()</f>
        <v>10248</v>
      </c>
      <c r="B10248" t="s">
        <v>1847</v>
      </c>
      <c r="C10248" t="s">
        <v>771</v>
      </c>
    </row>
    <row r="10249" spans="1:3" x14ac:dyDescent="0.25">
      <c r="A10249">
        <f>ROW()</f>
        <v>10249</v>
      </c>
      <c r="B10249" t="s">
        <v>1850</v>
      </c>
      <c r="C10249" t="s">
        <v>61</v>
      </c>
    </row>
    <row r="10250" spans="1:3" x14ac:dyDescent="0.25">
      <c r="A10250">
        <f>ROW()</f>
        <v>10250</v>
      </c>
      <c r="B10250" t="s">
        <v>1851</v>
      </c>
      <c r="C10250" t="s">
        <v>56</v>
      </c>
    </row>
    <row r="10251" spans="1:3" x14ac:dyDescent="0.25">
      <c r="A10251">
        <f>ROW()</f>
        <v>10251</v>
      </c>
      <c r="B10251" t="s">
        <v>1852</v>
      </c>
      <c r="C10251" t="s">
        <v>56</v>
      </c>
    </row>
    <row r="10252" spans="1:3" x14ac:dyDescent="0.25">
      <c r="A10252">
        <f>ROW()</f>
        <v>10252</v>
      </c>
      <c r="B10252" t="s">
        <v>1853</v>
      </c>
      <c r="C10252" t="s">
        <v>56</v>
      </c>
    </row>
    <row r="10253" spans="1:3" x14ac:dyDescent="0.25">
      <c r="A10253">
        <f>ROW()</f>
        <v>10253</v>
      </c>
      <c r="B10253" t="s">
        <v>1854</v>
      </c>
      <c r="C10253" t="s">
        <v>341</v>
      </c>
    </row>
    <row r="10254" spans="1:3" x14ac:dyDescent="0.25">
      <c r="A10254">
        <f>ROW()</f>
        <v>10254</v>
      </c>
      <c r="B10254" t="s">
        <v>1856</v>
      </c>
      <c r="C10254" t="s">
        <v>64</v>
      </c>
    </row>
    <row r="10255" spans="1:3" x14ac:dyDescent="0.25">
      <c r="A10255">
        <f>ROW()</f>
        <v>10255</v>
      </c>
      <c r="B10255" t="s">
        <v>1857</v>
      </c>
      <c r="C10255" t="s">
        <v>65</v>
      </c>
    </row>
    <row r="10256" spans="1:3" x14ac:dyDescent="0.25">
      <c r="A10256">
        <f>ROW()</f>
        <v>10256</v>
      </c>
      <c r="B10256" t="s">
        <v>1858</v>
      </c>
      <c r="C10256" t="s">
        <v>56</v>
      </c>
    </row>
    <row r="10257" spans="1:3" x14ac:dyDescent="0.25">
      <c r="A10257">
        <f>ROW()</f>
        <v>10257</v>
      </c>
      <c r="B10257" t="s">
        <v>1859</v>
      </c>
      <c r="C10257" t="s">
        <v>63</v>
      </c>
    </row>
    <row r="10258" spans="1:3" x14ac:dyDescent="0.25">
      <c r="A10258">
        <f>ROW()</f>
        <v>10258</v>
      </c>
      <c r="B10258" t="s">
        <v>1860</v>
      </c>
      <c r="C10258" t="s">
        <v>66</v>
      </c>
    </row>
    <row r="10259" spans="1:3" x14ac:dyDescent="0.25">
      <c r="A10259">
        <f>ROW()</f>
        <v>10259</v>
      </c>
      <c r="B10259" t="s">
        <v>1861</v>
      </c>
      <c r="C10259" t="s">
        <v>66</v>
      </c>
    </row>
    <row r="10260" spans="1:3" x14ac:dyDescent="0.25">
      <c r="A10260">
        <f>ROW()</f>
        <v>10260</v>
      </c>
      <c r="B10260" t="s">
        <v>1862</v>
      </c>
      <c r="C10260" t="s">
        <v>56</v>
      </c>
    </row>
    <row r="10261" spans="1:3" x14ac:dyDescent="0.25">
      <c r="A10261">
        <f>ROW()</f>
        <v>10261</v>
      </c>
      <c r="B10261" t="s">
        <v>1863</v>
      </c>
      <c r="C10261" t="s">
        <v>55</v>
      </c>
    </row>
    <row r="10262" spans="1:3" x14ac:dyDescent="0.25">
      <c r="A10262">
        <f>ROW()</f>
        <v>10262</v>
      </c>
      <c r="B10262" t="s">
        <v>1864</v>
      </c>
      <c r="C10262" t="s">
        <v>261</v>
      </c>
    </row>
    <row r="10263" spans="1:3" x14ac:dyDescent="0.25">
      <c r="A10263">
        <f>ROW()</f>
        <v>10263</v>
      </c>
      <c r="B10263" t="s">
        <v>1865</v>
      </c>
      <c r="C10263" t="s">
        <v>55</v>
      </c>
    </row>
    <row r="10264" spans="1:3" x14ac:dyDescent="0.25">
      <c r="A10264">
        <f>ROW()</f>
        <v>10264</v>
      </c>
      <c r="B10264" t="s">
        <v>1866</v>
      </c>
      <c r="C10264" t="s">
        <v>70</v>
      </c>
    </row>
    <row r="10265" spans="1:3" x14ac:dyDescent="0.25">
      <c r="A10265">
        <f>ROW()</f>
        <v>10265</v>
      </c>
      <c r="B10265" t="s">
        <v>1867</v>
      </c>
      <c r="C10265" t="s">
        <v>55</v>
      </c>
    </row>
    <row r="10266" spans="1:3" x14ac:dyDescent="0.25">
      <c r="A10266">
        <f>ROW()</f>
        <v>10266</v>
      </c>
      <c r="B10266" t="s">
        <v>1868</v>
      </c>
      <c r="C10266" t="s">
        <v>663</v>
      </c>
    </row>
    <row r="10267" spans="1:3" x14ac:dyDescent="0.25">
      <c r="A10267">
        <f>ROW()</f>
        <v>10267</v>
      </c>
      <c r="B10267" t="s">
        <v>1869</v>
      </c>
      <c r="C10267" t="s">
        <v>71</v>
      </c>
    </row>
    <row r="10268" spans="1:3" x14ac:dyDescent="0.25">
      <c r="A10268">
        <f>ROW()</f>
        <v>10268</v>
      </c>
      <c r="B10268" t="s">
        <v>1870</v>
      </c>
      <c r="C10268" t="s">
        <v>71</v>
      </c>
    </row>
    <row r="10269" spans="1:3" x14ac:dyDescent="0.25">
      <c r="A10269">
        <f>ROW()</f>
        <v>10269</v>
      </c>
      <c r="B10269" t="s">
        <v>1871</v>
      </c>
      <c r="C10269" t="s">
        <v>121</v>
      </c>
    </row>
    <row r="10270" spans="1:3" x14ac:dyDescent="0.25">
      <c r="A10270">
        <f>ROW()</f>
        <v>10270</v>
      </c>
      <c r="B10270" t="s">
        <v>1872</v>
      </c>
      <c r="C10270" t="s">
        <v>72</v>
      </c>
    </row>
    <row r="10271" spans="1:3" x14ac:dyDescent="0.25">
      <c r="A10271">
        <f>ROW()</f>
        <v>10271</v>
      </c>
      <c r="B10271" t="s">
        <v>1873</v>
      </c>
      <c r="C10271" t="s">
        <v>56</v>
      </c>
    </row>
    <row r="10272" spans="1:3" x14ac:dyDescent="0.25">
      <c r="A10272">
        <f>ROW()</f>
        <v>10272</v>
      </c>
      <c r="B10272" t="s">
        <v>1874</v>
      </c>
      <c r="C10272" t="s">
        <v>73</v>
      </c>
    </row>
    <row r="10273" spans="1:3" x14ac:dyDescent="0.25">
      <c r="A10273">
        <f>ROW()</f>
        <v>10273</v>
      </c>
      <c r="B10273" t="s">
        <v>1875</v>
      </c>
      <c r="C10273" t="s">
        <v>133</v>
      </c>
    </row>
    <row r="10274" spans="1:3" x14ac:dyDescent="0.25">
      <c r="A10274">
        <f>ROW()</f>
        <v>10274</v>
      </c>
      <c r="B10274" t="s">
        <v>1876</v>
      </c>
      <c r="C10274" t="s">
        <v>158</v>
      </c>
    </row>
    <row r="10275" spans="1:3" x14ac:dyDescent="0.25">
      <c r="A10275">
        <f>ROW()</f>
        <v>10275</v>
      </c>
      <c r="B10275" t="s">
        <v>1903</v>
      </c>
      <c r="C10275" t="s">
        <v>773</v>
      </c>
    </row>
    <row r="10276" spans="1:3" x14ac:dyDescent="0.25">
      <c r="A10276">
        <f>ROW()</f>
        <v>10276</v>
      </c>
      <c r="B10276" t="s">
        <v>1877</v>
      </c>
      <c r="C10276" t="s">
        <v>124</v>
      </c>
    </row>
    <row r="10277" spans="1:3" x14ac:dyDescent="0.25">
      <c r="A10277">
        <f>ROW()</f>
        <v>10277</v>
      </c>
      <c r="B10277" t="s">
        <v>1878</v>
      </c>
      <c r="C10277" t="s">
        <v>56</v>
      </c>
    </row>
    <row r="10278" spans="1:3" x14ac:dyDescent="0.25">
      <c r="A10278">
        <f>ROW()</f>
        <v>10278</v>
      </c>
      <c r="B10278" t="s">
        <v>1881</v>
      </c>
      <c r="C10278" t="s">
        <v>56</v>
      </c>
    </row>
    <row r="10279" spans="1:3" x14ac:dyDescent="0.25">
      <c r="A10279">
        <f>ROW()</f>
        <v>10279</v>
      </c>
      <c r="B10279" t="s">
        <v>1879</v>
      </c>
      <c r="C10279" t="s">
        <v>95</v>
      </c>
    </row>
    <row r="10280" spans="1:3" x14ac:dyDescent="0.25">
      <c r="A10280">
        <f>ROW()</f>
        <v>10280</v>
      </c>
      <c r="B10280" t="s">
        <v>1883</v>
      </c>
      <c r="C10280" t="s">
        <v>94</v>
      </c>
    </row>
    <row r="10281" spans="1:3" x14ac:dyDescent="0.25">
      <c r="A10281">
        <f>ROW()</f>
        <v>10281</v>
      </c>
      <c r="B10281" t="s">
        <v>1880</v>
      </c>
      <c r="C10281" t="s">
        <v>108</v>
      </c>
    </row>
    <row r="10282" spans="1:3" x14ac:dyDescent="0.25">
      <c r="A10282">
        <f>ROW()</f>
        <v>10282</v>
      </c>
      <c r="B10282" t="s">
        <v>1882</v>
      </c>
      <c r="C10282" t="s">
        <v>168</v>
      </c>
    </row>
    <row r="10283" spans="1:3" x14ac:dyDescent="0.25">
      <c r="A10283">
        <f>ROW()</f>
        <v>10283</v>
      </c>
      <c r="B10283" t="s">
        <v>1893</v>
      </c>
      <c r="C10283" t="s">
        <v>269</v>
      </c>
    </row>
    <row r="10284" spans="1:3" x14ac:dyDescent="0.25">
      <c r="A10284">
        <f>ROW()</f>
        <v>10284</v>
      </c>
      <c r="B10284" t="s">
        <v>1884</v>
      </c>
      <c r="C10284" t="s">
        <v>80</v>
      </c>
    </row>
    <row r="10285" spans="1:3" x14ac:dyDescent="0.25">
      <c r="A10285">
        <f>ROW()</f>
        <v>10285</v>
      </c>
      <c r="B10285" t="s">
        <v>1885</v>
      </c>
      <c r="C10285" t="s">
        <v>83</v>
      </c>
    </row>
    <row r="10286" spans="1:3" x14ac:dyDescent="0.25">
      <c r="A10286">
        <f>ROW()</f>
        <v>10286</v>
      </c>
      <c r="B10286" t="s">
        <v>1886</v>
      </c>
      <c r="C10286" t="s">
        <v>93</v>
      </c>
    </row>
    <row r="10287" spans="1:3" x14ac:dyDescent="0.25">
      <c r="A10287">
        <f>ROW()</f>
        <v>10287</v>
      </c>
      <c r="B10287" t="s">
        <v>1888</v>
      </c>
      <c r="C10287" t="s">
        <v>63</v>
      </c>
    </row>
    <row r="10288" spans="1:3" x14ac:dyDescent="0.25">
      <c r="A10288">
        <f>ROW()</f>
        <v>10288</v>
      </c>
      <c r="B10288" t="s">
        <v>1889</v>
      </c>
      <c r="C10288" t="s">
        <v>56</v>
      </c>
    </row>
    <row r="10289" spans="1:3" x14ac:dyDescent="0.25">
      <c r="A10289">
        <f>ROW()</f>
        <v>10289</v>
      </c>
      <c r="B10289" t="s">
        <v>1890</v>
      </c>
      <c r="C10289" t="s">
        <v>63</v>
      </c>
    </row>
    <row r="10290" spans="1:3" x14ac:dyDescent="0.25">
      <c r="A10290">
        <f>ROW()</f>
        <v>10290</v>
      </c>
      <c r="B10290" t="s">
        <v>1891</v>
      </c>
      <c r="C10290" t="s">
        <v>84</v>
      </c>
    </row>
    <row r="10291" spans="1:3" x14ac:dyDescent="0.25">
      <c r="A10291">
        <f>ROW()</f>
        <v>10291</v>
      </c>
      <c r="B10291" t="s">
        <v>1892</v>
      </c>
      <c r="C10291" t="s">
        <v>70</v>
      </c>
    </row>
    <row r="10292" spans="1:3" x14ac:dyDescent="0.25">
      <c r="A10292">
        <f>ROW()</f>
        <v>10292</v>
      </c>
      <c r="B10292" t="s">
        <v>1895</v>
      </c>
      <c r="C10292" t="s">
        <v>71</v>
      </c>
    </row>
    <row r="10293" spans="1:3" x14ac:dyDescent="0.25">
      <c r="A10293">
        <f>ROW()</f>
        <v>10293</v>
      </c>
      <c r="B10293" t="s">
        <v>1806</v>
      </c>
      <c r="C10293" t="s">
        <v>66</v>
      </c>
    </row>
    <row r="10294" spans="1:3" x14ac:dyDescent="0.25">
      <c r="A10294">
        <f>ROW()</f>
        <v>10294</v>
      </c>
      <c r="B10294" t="s">
        <v>2</v>
      </c>
      <c r="C10294" t="s">
        <v>2</v>
      </c>
    </row>
    <row r="10295" spans="1:3" x14ac:dyDescent="0.25">
      <c r="A10295">
        <f>ROW()</f>
        <v>10295</v>
      </c>
      <c r="B10295" t="s">
        <v>2</v>
      </c>
      <c r="C10295" t="s">
        <v>2</v>
      </c>
    </row>
    <row r="10296" spans="1:3" x14ac:dyDescent="0.25">
      <c r="A10296">
        <f>ROW()</f>
        <v>10296</v>
      </c>
      <c r="B10296" t="s">
        <v>774</v>
      </c>
      <c r="C10296" t="s">
        <v>2</v>
      </c>
    </row>
    <row r="10297" spans="1:3" x14ac:dyDescent="0.25">
      <c r="A10297">
        <f>ROW()</f>
        <v>10297</v>
      </c>
      <c r="B10297" t="s">
        <v>2</v>
      </c>
      <c r="C10297" t="s">
        <v>2</v>
      </c>
    </row>
    <row r="10298" spans="1:3" x14ac:dyDescent="0.25">
      <c r="A10298">
        <f>ROW()</f>
        <v>10298</v>
      </c>
      <c r="B10298" t="s">
        <v>3725</v>
      </c>
      <c r="C10298" t="s">
        <v>2</v>
      </c>
    </row>
    <row r="10299" spans="1:3" x14ac:dyDescent="0.25">
      <c r="A10299">
        <f>ROW()</f>
        <v>10299</v>
      </c>
      <c r="B10299" t="s">
        <v>52</v>
      </c>
      <c r="C10299" t="s">
        <v>2</v>
      </c>
    </row>
    <row r="10300" spans="1:3" x14ac:dyDescent="0.25">
      <c r="A10300">
        <f>ROW()</f>
        <v>10300</v>
      </c>
      <c r="B10300" t="s">
        <v>1843</v>
      </c>
      <c r="C10300" t="s">
        <v>775</v>
      </c>
    </row>
    <row r="10301" spans="1:3" x14ac:dyDescent="0.25">
      <c r="A10301">
        <f>ROW()</f>
        <v>10301</v>
      </c>
      <c r="B10301" t="s">
        <v>1844</v>
      </c>
      <c r="C10301" t="s">
        <v>55</v>
      </c>
    </row>
    <row r="10302" spans="1:3" x14ac:dyDescent="0.25">
      <c r="A10302">
        <f>ROW()</f>
        <v>10302</v>
      </c>
      <c r="B10302" t="s">
        <v>1845</v>
      </c>
      <c r="C10302" t="s">
        <v>95</v>
      </c>
    </row>
    <row r="10303" spans="1:3" x14ac:dyDescent="0.25">
      <c r="A10303">
        <f>ROW()</f>
        <v>10303</v>
      </c>
      <c r="B10303" t="s">
        <v>1846</v>
      </c>
      <c r="C10303" t="s">
        <v>776</v>
      </c>
    </row>
    <row r="10304" spans="1:3" x14ac:dyDescent="0.25">
      <c r="A10304">
        <f>ROW()</f>
        <v>10304</v>
      </c>
      <c r="B10304" t="s">
        <v>1847</v>
      </c>
      <c r="C10304" t="s">
        <v>777</v>
      </c>
    </row>
    <row r="10305" spans="1:3" x14ac:dyDescent="0.25">
      <c r="A10305">
        <f>ROW()</f>
        <v>10305</v>
      </c>
      <c r="B10305" t="s">
        <v>1850</v>
      </c>
      <c r="C10305" t="s">
        <v>102</v>
      </c>
    </row>
    <row r="10306" spans="1:3" x14ac:dyDescent="0.25">
      <c r="A10306">
        <f>ROW()</f>
        <v>10306</v>
      </c>
      <c r="B10306" t="s">
        <v>1851</v>
      </c>
      <c r="C10306" t="s">
        <v>56</v>
      </c>
    </row>
    <row r="10307" spans="1:3" x14ac:dyDescent="0.25">
      <c r="A10307">
        <f>ROW()</f>
        <v>10307</v>
      </c>
      <c r="B10307" t="s">
        <v>1852</v>
      </c>
      <c r="C10307" t="s">
        <v>56</v>
      </c>
    </row>
    <row r="10308" spans="1:3" x14ac:dyDescent="0.25">
      <c r="A10308">
        <f>ROW()</f>
        <v>10308</v>
      </c>
      <c r="B10308" t="s">
        <v>1853</v>
      </c>
      <c r="C10308" t="s">
        <v>56</v>
      </c>
    </row>
    <row r="10309" spans="1:3" x14ac:dyDescent="0.25">
      <c r="A10309">
        <f>ROW()</f>
        <v>10309</v>
      </c>
      <c r="B10309" t="s">
        <v>1854</v>
      </c>
      <c r="C10309" t="s">
        <v>681</v>
      </c>
    </row>
    <row r="10310" spans="1:3" x14ac:dyDescent="0.25">
      <c r="A10310">
        <f>ROW()</f>
        <v>10310</v>
      </c>
      <c r="B10310" t="s">
        <v>1856</v>
      </c>
      <c r="C10310" t="s">
        <v>64</v>
      </c>
    </row>
    <row r="10311" spans="1:3" x14ac:dyDescent="0.25">
      <c r="A10311">
        <f>ROW()</f>
        <v>10311</v>
      </c>
      <c r="B10311" t="s">
        <v>1857</v>
      </c>
      <c r="C10311" t="s">
        <v>65</v>
      </c>
    </row>
    <row r="10312" spans="1:3" x14ac:dyDescent="0.25">
      <c r="A10312">
        <f>ROW()</f>
        <v>10312</v>
      </c>
      <c r="B10312" t="s">
        <v>1858</v>
      </c>
      <c r="C10312" t="s">
        <v>56</v>
      </c>
    </row>
    <row r="10313" spans="1:3" x14ac:dyDescent="0.25">
      <c r="A10313">
        <f>ROW()</f>
        <v>10313</v>
      </c>
      <c r="B10313" t="s">
        <v>1896</v>
      </c>
      <c r="C10313" t="s">
        <v>65</v>
      </c>
    </row>
    <row r="10314" spans="1:3" x14ac:dyDescent="0.25">
      <c r="A10314">
        <f>ROW()</f>
        <v>10314</v>
      </c>
      <c r="B10314" t="s">
        <v>1859</v>
      </c>
      <c r="C10314" t="s">
        <v>63</v>
      </c>
    </row>
    <row r="10315" spans="1:3" x14ac:dyDescent="0.25">
      <c r="A10315">
        <f>ROW()</f>
        <v>10315</v>
      </c>
      <c r="B10315" t="s">
        <v>1860</v>
      </c>
      <c r="C10315" t="s">
        <v>73</v>
      </c>
    </row>
    <row r="10316" spans="1:3" x14ac:dyDescent="0.25">
      <c r="A10316">
        <f>ROW()</f>
        <v>10316</v>
      </c>
      <c r="B10316" t="s">
        <v>1861</v>
      </c>
      <c r="C10316" t="s">
        <v>70</v>
      </c>
    </row>
    <row r="10317" spans="1:3" x14ac:dyDescent="0.25">
      <c r="A10317">
        <f>ROW()</f>
        <v>10317</v>
      </c>
      <c r="B10317" t="s">
        <v>1862</v>
      </c>
      <c r="C10317" t="s">
        <v>56</v>
      </c>
    </row>
    <row r="10318" spans="1:3" x14ac:dyDescent="0.25">
      <c r="A10318">
        <f>ROW()</f>
        <v>10318</v>
      </c>
      <c r="B10318" t="s">
        <v>1863</v>
      </c>
      <c r="C10318" t="s">
        <v>121</v>
      </c>
    </row>
    <row r="10319" spans="1:3" x14ac:dyDescent="0.25">
      <c r="A10319">
        <f>ROW()</f>
        <v>10319</v>
      </c>
      <c r="B10319" t="s">
        <v>1864</v>
      </c>
      <c r="C10319" t="s">
        <v>211</v>
      </c>
    </row>
    <row r="10320" spans="1:3" x14ac:dyDescent="0.25">
      <c r="A10320">
        <f>ROW()</f>
        <v>10320</v>
      </c>
      <c r="B10320" t="s">
        <v>1865</v>
      </c>
      <c r="C10320" t="s">
        <v>121</v>
      </c>
    </row>
    <row r="10321" spans="1:3" x14ac:dyDescent="0.25">
      <c r="A10321">
        <f>ROW()</f>
        <v>10321</v>
      </c>
      <c r="B10321" t="s">
        <v>1866</v>
      </c>
      <c r="C10321" t="s">
        <v>70</v>
      </c>
    </row>
    <row r="10322" spans="1:3" x14ac:dyDescent="0.25">
      <c r="A10322">
        <f>ROW()</f>
        <v>10322</v>
      </c>
      <c r="B10322" t="s">
        <v>1867</v>
      </c>
      <c r="C10322" t="s">
        <v>55</v>
      </c>
    </row>
    <row r="10323" spans="1:3" x14ac:dyDescent="0.25">
      <c r="A10323">
        <f>ROW()</f>
        <v>10323</v>
      </c>
      <c r="B10323" t="s">
        <v>1868</v>
      </c>
      <c r="C10323" t="s">
        <v>663</v>
      </c>
    </row>
    <row r="10324" spans="1:3" x14ac:dyDescent="0.25">
      <c r="A10324">
        <f>ROW()</f>
        <v>10324</v>
      </c>
      <c r="B10324" t="s">
        <v>1869</v>
      </c>
      <c r="C10324" t="s">
        <v>71</v>
      </c>
    </row>
    <row r="10325" spans="1:3" x14ac:dyDescent="0.25">
      <c r="A10325">
        <f>ROW()</f>
        <v>10325</v>
      </c>
      <c r="B10325" t="s">
        <v>1870</v>
      </c>
      <c r="C10325" t="s">
        <v>71</v>
      </c>
    </row>
    <row r="10326" spans="1:3" x14ac:dyDescent="0.25">
      <c r="A10326">
        <f>ROW()</f>
        <v>10326</v>
      </c>
      <c r="B10326" t="s">
        <v>1871</v>
      </c>
      <c r="C10326" t="s">
        <v>63</v>
      </c>
    </row>
    <row r="10327" spans="1:3" x14ac:dyDescent="0.25">
      <c r="A10327">
        <f>ROW()</f>
        <v>10327</v>
      </c>
      <c r="B10327" t="s">
        <v>1872</v>
      </c>
      <c r="C10327" t="s">
        <v>72</v>
      </c>
    </row>
    <row r="10328" spans="1:3" x14ac:dyDescent="0.25">
      <c r="A10328">
        <f>ROW()</f>
        <v>10328</v>
      </c>
      <c r="B10328" t="s">
        <v>1873</v>
      </c>
      <c r="C10328" t="s">
        <v>56</v>
      </c>
    </row>
    <row r="10329" spans="1:3" x14ac:dyDescent="0.25">
      <c r="A10329">
        <f>ROW()</f>
        <v>10329</v>
      </c>
      <c r="B10329" t="s">
        <v>1874</v>
      </c>
      <c r="C10329" t="s">
        <v>73</v>
      </c>
    </row>
    <row r="10330" spans="1:3" x14ac:dyDescent="0.25">
      <c r="A10330">
        <f>ROW()</f>
        <v>10330</v>
      </c>
      <c r="B10330" t="s">
        <v>1875</v>
      </c>
      <c r="C10330" t="s">
        <v>168</v>
      </c>
    </row>
    <row r="10331" spans="1:3" x14ac:dyDescent="0.25">
      <c r="A10331">
        <f>ROW()</f>
        <v>10331</v>
      </c>
      <c r="B10331" t="s">
        <v>1876</v>
      </c>
      <c r="C10331" t="s">
        <v>260</v>
      </c>
    </row>
    <row r="10332" spans="1:3" x14ac:dyDescent="0.25">
      <c r="A10332">
        <f>ROW()</f>
        <v>10332</v>
      </c>
      <c r="B10332" t="s">
        <v>1903</v>
      </c>
      <c r="C10332" t="s">
        <v>664</v>
      </c>
    </row>
    <row r="10333" spans="1:3" x14ac:dyDescent="0.25">
      <c r="A10333">
        <f>ROW()</f>
        <v>10333</v>
      </c>
      <c r="B10333" t="s">
        <v>1877</v>
      </c>
      <c r="C10333" t="s">
        <v>260</v>
      </c>
    </row>
    <row r="10334" spans="1:3" x14ac:dyDescent="0.25">
      <c r="A10334">
        <f>ROW()</f>
        <v>10334</v>
      </c>
      <c r="B10334" t="s">
        <v>1878</v>
      </c>
      <c r="C10334" t="s">
        <v>56</v>
      </c>
    </row>
    <row r="10335" spans="1:3" x14ac:dyDescent="0.25">
      <c r="A10335">
        <f>ROW()</f>
        <v>10335</v>
      </c>
      <c r="B10335" t="s">
        <v>1879</v>
      </c>
      <c r="C10335" t="s">
        <v>77</v>
      </c>
    </row>
    <row r="10336" spans="1:3" x14ac:dyDescent="0.25">
      <c r="A10336">
        <f>ROW()</f>
        <v>10336</v>
      </c>
      <c r="B10336" t="s">
        <v>1880</v>
      </c>
      <c r="C10336" t="s">
        <v>133</v>
      </c>
    </row>
    <row r="10337" spans="1:3" x14ac:dyDescent="0.25">
      <c r="A10337">
        <f>ROW()</f>
        <v>10337</v>
      </c>
      <c r="B10337" t="s">
        <v>1881</v>
      </c>
      <c r="C10337" t="s">
        <v>56</v>
      </c>
    </row>
    <row r="10338" spans="1:3" x14ac:dyDescent="0.25">
      <c r="A10338">
        <f>ROW()</f>
        <v>10338</v>
      </c>
      <c r="B10338" t="s">
        <v>1882</v>
      </c>
      <c r="C10338" t="s">
        <v>778</v>
      </c>
    </row>
    <row r="10339" spans="1:3" x14ac:dyDescent="0.25">
      <c r="A10339">
        <f>ROW()</f>
        <v>10339</v>
      </c>
      <c r="B10339" t="s">
        <v>1894</v>
      </c>
      <c r="C10339" t="s">
        <v>721</v>
      </c>
    </row>
    <row r="10340" spans="1:3" x14ac:dyDescent="0.25">
      <c r="A10340">
        <f>ROW()</f>
        <v>10340</v>
      </c>
      <c r="B10340" t="s">
        <v>1893</v>
      </c>
      <c r="C10340" t="s">
        <v>64</v>
      </c>
    </row>
    <row r="10341" spans="1:3" x14ac:dyDescent="0.25">
      <c r="A10341">
        <f>ROW()</f>
        <v>10341</v>
      </c>
      <c r="B10341" t="s">
        <v>1888</v>
      </c>
      <c r="C10341" t="s">
        <v>137</v>
      </c>
    </row>
    <row r="10342" spans="1:3" x14ac:dyDescent="0.25">
      <c r="A10342">
        <f>ROW()</f>
        <v>10342</v>
      </c>
      <c r="B10342" t="s">
        <v>1889</v>
      </c>
      <c r="C10342" t="s">
        <v>82</v>
      </c>
    </row>
    <row r="10343" spans="1:3" x14ac:dyDescent="0.25">
      <c r="A10343">
        <f>ROW()</f>
        <v>10343</v>
      </c>
      <c r="B10343" t="s">
        <v>1890</v>
      </c>
      <c r="C10343" t="s">
        <v>137</v>
      </c>
    </row>
    <row r="10344" spans="1:3" x14ac:dyDescent="0.25">
      <c r="A10344">
        <f>ROW()</f>
        <v>10344</v>
      </c>
      <c r="B10344" t="s">
        <v>1891</v>
      </c>
      <c r="C10344" t="s">
        <v>82</v>
      </c>
    </row>
    <row r="10345" spans="1:3" x14ac:dyDescent="0.25">
      <c r="A10345">
        <f>ROW()</f>
        <v>10345</v>
      </c>
      <c r="B10345" t="s">
        <v>1892</v>
      </c>
      <c r="C10345" t="s">
        <v>137</v>
      </c>
    </row>
    <row r="10346" spans="1:3" x14ac:dyDescent="0.25">
      <c r="A10346">
        <f>ROW()</f>
        <v>10346</v>
      </c>
      <c r="B10346" t="s">
        <v>1936</v>
      </c>
      <c r="C10346" t="s">
        <v>55</v>
      </c>
    </row>
    <row r="10347" spans="1:3" x14ac:dyDescent="0.25">
      <c r="A10347">
        <f>ROW()</f>
        <v>10347</v>
      </c>
      <c r="B10347" t="s">
        <v>1937</v>
      </c>
      <c r="C10347" t="s">
        <v>563</v>
      </c>
    </row>
    <row r="10348" spans="1:3" x14ac:dyDescent="0.25">
      <c r="A10348">
        <f>ROW()</f>
        <v>10348</v>
      </c>
      <c r="B10348" t="s">
        <v>1895</v>
      </c>
      <c r="C10348" t="s">
        <v>184</v>
      </c>
    </row>
    <row r="10349" spans="1:3" x14ac:dyDescent="0.25">
      <c r="A10349">
        <f>ROW()</f>
        <v>10349</v>
      </c>
      <c r="B10349" t="s">
        <v>1883</v>
      </c>
      <c r="C10349" t="s">
        <v>184</v>
      </c>
    </row>
    <row r="10350" spans="1:3" x14ac:dyDescent="0.25">
      <c r="A10350">
        <f>ROW()</f>
        <v>10350</v>
      </c>
      <c r="B10350" t="s">
        <v>1806</v>
      </c>
      <c r="C10350" t="s">
        <v>66</v>
      </c>
    </row>
    <row r="10351" spans="1:3" x14ac:dyDescent="0.25">
      <c r="A10351">
        <f>ROW()</f>
        <v>10351</v>
      </c>
      <c r="B10351" t="s">
        <v>2</v>
      </c>
      <c r="C10351" t="s">
        <v>2</v>
      </c>
    </row>
    <row r="10352" spans="1:3" x14ac:dyDescent="0.25">
      <c r="A10352">
        <f>ROW()</f>
        <v>10352</v>
      </c>
      <c r="B10352" t="s">
        <v>3726</v>
      </c>
      <c r="C10352" t="s">
        <v>2</v>
      </c>
    </row>
    <row r="10353" spans="1:3" x14ac:dyDescent="0.25">
      <c r="A10353">
        <f>ROW()</f>
        <v>10353</v>
      </c>
      <c r="B10353" t="s">
        <v>52</v>
      </c>
      <c r="C10353" t="s">
        <v>2</v>
      </c>
    </row>
    <row r="10354" spans="1:3" x14ac:dyDescent="0.25">
      <c r="A10354">
        <f>ROW()</f>
        <v>10354</v>
      </c>
      <c r="B10354" t="s">
        <v>1843</v>
      </c>
      <c r="C10354" t="s">
        <v>779</v>
      </c>
    </row>
    <row r="10355" spans="1:3" x14ac:dyDescent="0.25">
      <c r="A10355">
        <f>ROW()</f>
        <v>10355</v>
      </c>
      <c r="B10355" t="s">
        <v>1844</v>
      </c>
      <c r="C10355" t="s">
        <v>55</v>
      </c>
    </row>
    <row r="10356" spans="1:3" x14ac:dyDescent="0.25">
      <c r="A10356">
        <f>ROW()</f>
        <v>10356</v>
      </c>
      <c r="B10356" t="s">
        <v>1845</v>
      </c>
      <c r="C10356" t="s">
        <v>95</v>
      </c>
    </row>
    <row r="10357" spans="1:3" x14ac:dyDescent="0.25">
      <c r="A10357">
        <f>ROW()</f>
        <v>10357</v>
      </c>
      <c r="B10357" t="s">
        <v>1846</v>
      </c>
      <c r="C10357" t="s">
        <v>360</v>
      </c>
    </row>
    <row r="10358" spans="1:3" x14ac:dyDescent="0.25">
      <c r="A10358">
        <f>ROW()</f>
        <v>10358</v>
      </c>
      <c r="B10358" t="s">
        <v>1847</v>
      </c>
      <c r="C10358" t="s">
        <v>780</v>
      </c>
    </row>
    <row r="10359" spans="1:3" x14ac:dyDescent="0.25">
      <c r="A10359">
        <f>ROW()</f>
        <v>10359</v>
      </c>
      <c r="B10359" t="s">
        <v>1850</v>
      </c>
      <c r="C10359" t="s">
        <v>102</v>
      </c>
    </row>
    <row r="10360" spans="1:3" x14ac:dyDescent="0.25">
      <c r="A10360">
        <f>ROW()</f>
        <v>10360</v>
      </c>
      <c r="B10360" t="s">
        <v>1851</v>
      </c>
      <c r="C10360" t="s">
        <v>56</v>
      </c>
    </row>
    <row r="10361" spans="1:3" x14ac:dyDescent="0.25">
      <c r="A10361">
        <f>ROW()</f>
        <v>10361</v>
      </c>
      <c r="B10361" t="s">
        <v>1852</v>
      </c>
      <c r="C10361" t="s">
        <v>56</v>
      </c>
    </row>
    <row r="10362" spans="1:3" x14ac:dyDescent="0.25">
      <c r="A10362">
        <f>ROW()</f>
        <v>10362</v>
      </c>
      <c r="B10362" t="s">
        <v>1853</v>
      </c>
      <c r="C10362" t="s">
        <v>56</v>
      </c>
    </row>
    <row r="10363" spans="1:3" x14ac:dyDescent="0.25">
      <c r="A10363">
        <f>ROW()</f>
        <v>10363</v>
      </c>
      <c r="B10363" t="s">
        <v>1854</v>
      </c>
      <c r="C10363" t="s">
        <v>349</v>
      </c>
    </row>
    <row r="10364" spans="1:3" x14ac:dyDescent="0.25">
      <c r="A10364">
        <f>ROW()</f>
        <v>10364</v>
      </c>
      <c r="B10364" t="s">
        <v>1855</v>
      </c>
      <c r="C10364" t="s">
        <v>65</v>
      </c>
    </row>
    <row r="10365" spans="1:3" x14ac:dyDescent="0.25">
      <c r="A10365">
        <f>ROW()</f>
        <v>10365</v>
      </c>
      <c r="B10365" t="s">
        <v>1856</v>
      </c>
      <c r="C10365" t="s">
        <v>64</v>
      </c>
    </row>
    <row r="10366" spans="1:3" x14ac:dyDescent="0.25">
      <c r="A10366">
        <f>ROW()</f>
        <v>10366</v>
      </c>
      <c r="B10366" t="s">
        <v>1857</v>
      </c>
      <c r="C10366" t="s">
        <v>65</v>
      </c>
    </row>
    <row r="10367" spans="1:3" x14ac:dyDescent="0.25">
      <c r="A10367">
        <f>ROW()</f>
        <v>10367</v>
      </c>
      <c r="B10367" t="s">
        <v>1858</v>
      </c>
      <c r="C10367" t="s">
        <v>56</v>
      </c>
    </row>
    <row r="10368" spans="1:3" x14ac:dyDescent="0.25">
      <c r="A10368">
        <f>ROW()</f>
        <v>10368</v>
      </c>
      <c r="B10368" t="s">
        <v>1896</v>
      </c>
      <c r="C10368" t="s">
        <v>65</v>
      </c>
    </row>
    <row r="10369" spans="1:3" x14ac:dyDescent="0.25">
      <c r="A10369">
        <f>ROW()</f>
        <v>10369</v>
      </c>
      <c r="B10369" t="s">
        <v>1859</v>
      </c>
      <c r="C10369" t="s">
        <v>63</v>
      </c>
    </row>
    <row r="10370" spans="1:3" x14ac:dyDescent="0.25">
      <c r="A10370">
        <f>ROW()</f>
        <v>10370</v>
      </c>
      <c r="B10370" t="s">
        <v>1860</v>
      </c>
      <c r="C10370" t="s">
        <v>70</v>
      </c>
    </row>
    <row r="10371" spans="1:3" x14ac:dyDescent="0.25">
      <c r="A10371">
        <f>ROW()</f>
        <v>10371</v>
      </c>
      <c r="B10371" t="s">
        <v>1861</v>
      </c>
      <c r="C10371" t="s">
        <v>133</v>
      </c>
    </row>
    <row r="10372" spans="1:3" x14ac:dyDescent="0.25">
      <c r="A10372">
        <f>ROW()</f>
        <v>10372</v>
      </c>
      <c r="B10372" t="s">
        <v>1862</v>
      </c>
      <c r="C10372" t="s">
        <v>56</v>
      </c>
    </row>
    <row r="10373" spans="1:3" x14ac:dyDescent="0.25">
      <c r="A10373">
        <f>ROW()</f>
        <v>10373</v>
      </c>
      <c r="B10373" t="s">
        <v>1863</v>
      </c>
      <c r="C10373" t="s">
        <v>55</v>
      </c>
    </row>
    <row r="10374" spans="1:3" x14ac:dyDescent="0.25">
      <c r="A10374">
        <f>ROW()</f>
        <v>10374</v>
      </c>
      <c r="B10374" t="s">
        <v>1864</v>
      </c>
      <c r="C10374" t="s">
        <v>261</v>
      </c>
    </row>
    <row r="10375" spans="1:3" x14ac:dyDescent="0.25">
      <c r="A10375">
        <f>ROW()</f>
        <v>10375</v>
      </c>
      <c r="B10375" t="s">
        <v>1865</v>
      </c>
      <c r="C10375" t="s">
        <v>105</v>
      </c>
    </row>
    <row r="10376" spans="1:3" x14ac:dyDescent="0.25">
      <c r="A10376">
        <f>ROW()</f>
        <v>10376</v>
      </c>
      <c r="B10376" t="s">
        <v>1866</v>
      </c>
      <c r="C10376" t="s">
        <v>70</v>
      </c>
    </row>
    <row r="10377" spans="1:3" x14ac:dyDescent="0.25">
      <c r="A10377">
        <f>ROW()</f>
        <v>10377</v>
      </c>
      <c r="B10377" t="s">
        <v>1867</v>
      </c>
      <c r="C10377" t="s">
        <v>63</v>
      </c>
    </row>
    <row r="10378" spans="1:3" x14ac:dyDescent="0.25">
      <c r="A10378">
        <f>ROW()</f>
        <v>10378</v>
      </c>
      <c r="B10378" t="s">
        <v>1868</v>
      </c>
      <c r="C10378" t="s">
        <v>663</v>
      </c>
    </row>
    <row r="10379" spans="1:3" x14ac:dyDescent="0.25">
      <c r="A10379">
        <f>ROW()</f>
        <v>10379</v>
      </c>
      <c r="B10379" t="s">
        <v>1869</v>
      </c>
      <c r="C10379" t="s">
        <v>71</v>
      </c>
    </row>
    <row r="10380" spans="1:3" x14ac:dyDescent="0.25">
      <c r="A10380">
        <f>ROW()</f>
        <v>10380</v>
      </c>
      <c r="B10380" t="s">
        <v>1870</v>
      </c>
      <c r="C10380" t="s">
        <v>71</v>
      </c>
    </row>
    <row r="10381" spans="1:3" x14ac:dyDescent="0.25">
      <c r="A10381">
        <f>ROW()</f>
        <v>10381</v>
      </c>
      <c r="B10381" t="s">
        <v>1871</v>
      </c>
      <c r="C10381" t="s">
        <v>84</v>
      </c>
    </row>
    <row r="10382" spans="1:3" x14ac:dyDescent="0.25">
      <c r="A10382">
        <f>ROW()</f>
        <v>10382</v>
      </c>
      <c r="B10382" t="s">
        <v>1872</v>
      </c>
      <c r="C10382" t="s">
        <v>72</v>
      </c>
    </row>
    <row r="10383" spans="1:3" x14ac:dyDescent="0.25">
      <c r="A10383">
        <f>ROW()</f>
        <v>10383</v>
      </c>
      <c r="B10383" t="s">
        <v>1873</v>
      </c>
      <c r="C10383" t="s">
        <v>56</v>
      </c>
    </row>
    <row r="10384" spans="1:3" x14ac:dyDescent="0.25">
      <c r="A10384">
        <f>ROW()</f>
        <v>10384</v>
      </c>
      <c r="B10384" t="s">
        <v>1874</v>
      </c>
      <c r="C10384" t="s">
        <v>73</v>
      </c>
    </row>
    <row r="10385" spans="1:3" x14ac:dyDescent="0.25">
      <c r="A10385">
        <f>ROW()</f>
        <v>10385</v>
      </c>
      <c r="B10385" t="s">
        <v>1903</v>
      </c>
      <c r="C10385" t="s">
        <v>781</v>
      </c>
    </row>
    <row r="10386" spans="1:3" x14ac:dyDescent="0.25">
      <c r="A10386">
        <f>ROW()</f>
        <v>10386</v>
      </c>
      <c r="B10386" t="s">
        <v>1875</v>
      </c>
      <c r="C10386" t="s">
        <v>108</v>
      </c>
    </row>
    <row r="10387" spans="1:3" x14ac:dyDescent="0.25">
      <c r="A10387">
        <f>ROW()</f>
        <v>10387</v>
      </c>
      <c r="B10387" t="s">
        <v>1876</v>
      </c>
      <c r="C10387" t="s">
        <v>108</v>
      </c>
    </row>
    <row r="10388" spans="1:3" x14ac:dyDescent="0.25">
      <c r="A10388">
        <f>ROW()</f>
        <v>10388</v>
      </c>
      <c r="B10388" t="s">
        <v>1877</v>
      </c>
      <c r="C10388" t="s">
        <v>133</v>
      </c>
    </row>
    <row r="10389" spans="1:3" x14ac:dyDescent="0.25">
      <c r="A10389">
        <f>ROW()</f>
        <v>10389</v>
      </c>
      <c r="B10389" t="s">
        <v>1878</v>
      </c>
      <c r="C10389" t="s">
        <v>121</v>
      </c>
    </row>
    <row r="10390" spans="1:3" x14ac:dyDescent="0.25">
      <c r="A10390">
        <f>ROW()</f>
        <v>10390</v>
      </c>
      <c r="B10390" t="s">
        <v>1879</v>
      </c>
      <c r="C10390" t="s">
        <v>76</v>
      </c>
    </row>
    <row r="10391" spans="1:3" x14ac:dyDescent="0.25">
      <c r="A10391">
        <f>ROW()</f>
        <v>10391</v>
      </c>
      <c r="B10391" t="s">
        <v>1880</v>
      </c>
      <c r="C10391" t="s">
        <v>158</v>
      </c>
    </row>
    <row r="10392" spans="1:3" x14ac:dyDescent="0.25">
      <c r="A10392">
        <f>ROW()</f>
        <v>10392</v>
      </c>
      <c r="B10392" t="s">
        <v>1882</v>
      </c>
      <c r="C10392" t="s">
        <v>168</v>
      </c>
    </row>
    <row r="10393" spans="1:3" x14ac:dyDescent="0.25">
      <c r="A10393">
        <f>ROW()</f>
        <v>10393</v>
      </c>
      <c r="B10393" t="s">
        <v>1884</v>
      </c>
      <c r="C10393" t="s">
        <v>56</v>
      </c>
    </row>
    <row r="10394" spans="1:3" x14ac:dyDescent="0.25">
      <c r="A10394">
        <f>ROW()</f>
        <v>10394</v>
      </c>
      <c r="B10394" t="s">
        <v>1885</v>
      </c>
      <c r="C10394" t="s">
        <v>63</v>
      </c>
    </row>
    <row r="10395" spans="1:3" x14ac:dyDescent="0.25">
      <c r="A10395">
        <f>ROW()</f>
        <v>10395</v>
      </c>
      <c r="B10395" t="s">
        <v>1886</v>
      </c>
      <c r="C10395" t="s">
        <v>63</v>
      </c>
    </row>
    <row r="10396" spans="1:3" x14ac:dyDescent="0.25">
      <c r="A10396">
        <f>ROW()</f>
        <v>10396</v>
      </c>
      <c r="B10396" t="s">
        <v>1887</v>
      </c>
      <c r="C10396" t="s">
        <v>262</v>
      </c>
    </row>
    <row r="10397" spans="1:3" x14ac:dyDescent="0.25">
      <c r="A10397">
        <f>ROW()</f>
        <v>10397</v>
      </c>
      <c r="B10397" t="s">
        <v>1931</v>
      </c>
      <c r="C10397" t="s">
        <v>228</v>
      </c>
    </row>
    <row r="10398" spans="1:3" x14ac:dyDescent="0.25">
      <c r="A10398">
        <f>ROW()</f>
        <v>10398</v>
      </c>
      <c r="B10398" t="s">
        <v>1888</v>
      </c>
      <c r="C10398" t="s">
        <v>121</v>
      </c>
    </row>
    <row r="10399" spans="1:3" x14ac:dyDescent="0.25">
      <c r="A10399">
        <f>ROW()</f>
        <v>10399</v>
      </c>
      <c r="B10399" t="s">
        <v>1889</v>
      </c>
      <c r="C10399" t="s">
        <v>66</v>
      </c>
    </row>
    <row r="10400" spans="1:3" x14ac:dyDescent="0.25">
      <c r="A10400">
        <f>ROW()</f>
        <v>10400</v>
      </c>
      <c r="B10400" t="s">
        <v>1890</v>
      </c>
      <c r="C10400" t="s">
        <v>121</v>
      </c>
    </row>
    <row r="10401" spans="1:3" x14ac:dyDescent="0.25">
      <c r="A10401">
        <f>ROW()</f>
        <v>10401</v>
      </c>
      <c r="B10401" t="s">
        <v>1891</v>
      </c>
      <c r="C10401" t="s">
        <v>66</v>
      </c>
    </row>
    <row r="10402" spans="1:3" x14ac:dyDescent="0.25">
      <c r="A10402">
        <f>ROW()</f>
        <v>10402</v>
      </c>
      <c r="B10402" t="s">
        <v>1892</v>
      </c>
      <c r="C10402" t="s">
        <v>121</v>
      </c>
    </row>
    <row r="10403" spans="1:3" x14ac:dyDescent="0.25">
      <c r="A10403">
        <f>ROW()</f>
        <v>10403</v>
      </c>
      <c r="B10403" t="s">
        <v>1883</v>
      </c>
      <c r="C10403" t="s">
        <v>94</v>
      </c>
    </row>
    <row r="10404" spans="1:3" x14ac:dyDescent="0.25">
      <c r="A10404">
        <f>ROW()</f>
        <v>10404</v>
      </c>
      <c r="B10404" t="s">
        <v>1895</v>
      </c>
      <c r="C10404" t="s">
        <v>184</v>
      </c>
    </row>
    <row r="10405" spans="1:3" x14ac:dyDescent="0.25">
      <c r="A10405">
        <f>ROW()</f>
        <v>10405</v>
      </c>
      <c r="B10405" t="s">
        <v>1806</v>
      </c>
      <c r="C10405" t="s">
        <v>66</v>
      </c>
    </row>
    <row r="10406" spans="1:3" x14ac:dyDescent="0.25">
      <c r="A10406">
        <f>ROW()</f>
        <v>10406</v>
      </c>
      <c r="B10406" t="s">
        <v>2</v>
      </c>
      <c r="C10406" t="s">
        <v>2</v>
      </c>
    </row>
    <row r="10407" spans="1:3" x14ac:dyDescent="0.25">
      <c r="A10407">
        <f>ROW()</f>
        <v>10407</v>
      </c>
      <c r="B10407" t="s">
        <v>2</v>
      </c>
      <c r="C10407" t="s">
        <v>2</v>
      </c>
    </row>
    <row r="10408" spans="1:3" x14ac:dyDescent="0.25">
      <c r="A10408">
        <f>ROW()</f>
        <v>10408</v>
      </c>
      <c r="B10408" t="s">
        <v>782</v>
      </c>
      <c r="C10408" t="s">
        <v>2</v>
      </c>
    </row>
    <row r="10409" spans="1:3" x14ac:dyDescent="0.25">
      <c r="A10409">
        <f>ROW()</f>
        <v>10409</v>
      </c>
      <c r="B10409" t="s">
        <v>2</v>
      </c>
      <c r="C10409" t="s">
        <v>2</v>
      </c>
    </row>
    <row r="10410" spans="1:3" x14ac:dyDescent="0.25">
      <c r="A10410">
        <f>ROW()</f>
        <v>10410</v>
      </c>
      <c r="B10410" t="s">
        <v>3727</v>
      </c>
      <c r="C10410" t="s">
        <v>2</v>
      </c>
    </row>
    <row r="10411" spans="1:3" x14ac:dyDescent="0.25">
      <c r="A10411">
        <f>ROW()</f>
        <v>10411</v>
      </c>
      <c r="B10411" t="s">
        <v>52</v>
      </c>
      <c r="C10411" t="s">
        <v>2</v>
      </c>
    </row>
    <row r="10412" spans="1:3" x14ac:dyDescent="0.25">
      <c r="A10412">
        <f>ROW()</f>
        <v>10412</v>
      </c>
      <c r="B10412" t="s">
        <v>1843</v>
      </c>
      <c r="C10412" t="s">
        <v>783</v>
      </c>
    </row>
    <row r="10413" spans="1:3" x14ac:dyDescent="0.25">
      <c r="A10413">
        <f>ROW()</f>
        <v>10413</v>
      </c>
      <c r="B10413" t="s">
        <v>1844</v>
      </c>
      <c r="C10413" t="s">
        <v>55</v>
      </c>
    </row>
    <row r="10414" spans="1:3" x14ac:dyDescent="0.25">
      <c r="A10414">
        <f>ROW()</f>
        <v>10414</v>
      </c>
      <c r="B10414" t="s">
        <v>1845</v>
      </c>
      <c r="C10414" t="s">
        <v>210</v>
      </c>
    </row>
    <row r="10415" spans="1:3" x14ac:dyDescent="0.25">
      <c r="A10415">
        <f>ROW()</f>
        <v>10415</v>
      </c>
      <c r="B10415" t="s">
        <v>1846</v>
      </c>
      <c r="C10415" t="s">
        <v>784</v>
      </c>
    </row>
    <row r="10416" spans="1:3" x14ac:dyDescent="0.25">
      <c r="A10416">
        <f>ROW()</f>
        <v>10416</v>
      </c>
      <c r="B10416" t="s">
        <v>1847</v>
      </c>
      <c r="C10416" t="s">
        <v>785</v>
      </c>
    </row>
    <row r="10417" spans="1:3" x14ac:dyDescent="0.25">
      <c r="A10417">
        <f>ROW()</f>
        <v>10417</v>
      </c>
      <c r="B10417" t="s">
        <v>1850</v>
      </c>
      <c r="C10417" t="s">
        <v>102</v>
      </c>
    </row>
    <row r="10418" spans="1:3" x14ac:dyDescent="0.25">
      <c r="A10418">
        <f>ROW()</f>
        <v>10418</v>
      </c>
      <c r="B10418" t="s">
        <v>1851</v>
      </c>
      <c r="C10418" t="s">
        <v>56</v>
      </c>
    </row>
    <row r="10419" spans="1:3" x14ac:dyDescent="0.25">
      <c r="A10419">
        <f>ROW()</f>
        <v>10419</v>
      </c>
      <c r="B10419" t="s">
        <v>1852</v>
      </c>
      <c r="C10419" t="s">
        <v>56</v>
      </c>
    </row>
    <row r="10420" spans="1:3" x14ac:dyDescent="0.25">
      <c r="A10420">
        <f>ROW()</f>
        <v>10420</v>
      </c>
      <c r="B10420" t="s">
        <v>1853</v>
      </c>
      <c r="C10420" t="s">
        <v>56</v>
      </c>
    </row>
    <row r="10421" spans="1:3" x14ac:dyDescent="0.25">
      <c r="A10421">
        <f>ROW()</f>
        <v>10421</v>
      </c>
      <c r="B10421" t="s">
        <v>1854</v>
      </c>
      <c r="C10421" t="s">
        <v>786</v>
      </c>
    </row>
    <row r="10422" spans="1:3" x14ac:dyDescent="0.25">
      <c r="A10422">
        <f>ROW()</f>
        <v>10422</v>
      </c>
      <c r="B10422" t="s">
        <v>1856</v>
      </c>
      <c r="C10422" t="s">
        <v>64</v>
      </c>
    </row>
    <row r="10423" spans="1:3" x14ac:dyDescent="0.25">
      <c r="A10423">
        <f>ROW()</f>
        <v>10423</v>
      </c>
      <c r="B10423" t="s">
        <v>1857</v>
      </c>
      <c r="C10423" t="s">
        <v>65</v>
      </c>
    </row>
    <row r="10424" spans="1:3" x14ac:dyDescent="0.25">
      <c r="A10424">
        <f>ROW()</f>
        <v>10424</v>
      </c>
      <c r="B10424" t="s">
        <v>1858</v>
      </c>
      <c r="C10424" t="s">
        <v>56</v>
      </c>
    </row>
    <row r="10425" spans="1:3" x14ac:dyDescent="0.25">
      <c r="A10425">
        <f>ROW()</f>
        <v>10425</v>
      </c>
      <c r="B10425" t="s">
        <v>1896</v>
      </c>
      <c r="C10425" t="s">
        <v>65</v>
      </c>
    </row>
    <row r="10426" spans="1:3" x14ac:dyDescent="0.25">
      <c r="A10426">
        <f>ROW()</f>
        <v>10426</v>
      </c>
      <c r="B10426" t="s">
        <v>1859</v>
      </c>
      <c r="C10426" t="s">
        <v>63</v>
      </c>
    </row>
    <row r="10427" spans="1:3" x14ac:dyDescent="0.25">
      <c r="A10427">
        <f>ROW()</f>
        <v>10427</v>
      </c>
      <c r="B10427" t="s">
        <v>1860</v>
      </c>
      <c r="C10427" t="s">
        <v>188</v>
      </c>
    </row>
    <row r="10428" spans="1:3" x14ac:dyDescent="0.25">
      <c r="A10428">
        <f>ROW()</f>
        <v>10428</v>
      </c>
      <c r="B10428" t="s">
        <v>1861</v>
      </c>
      <c r="C10428" t="s">
        <v>95</v>
      </c>
    </row>
    <row r="10429" spans="1:3" x14ac:dyDescent="0.25">
      <c r="A10429">
        <f>ROW()</f>
        <v>10429</v>
      </c>
      <c r="B10429" t="s">
        <v>1862</v>
      </c>
      <c r="C10429" t="s">
        <v>56</v>
      </c>
    </row>
    <row r="10430" spans="1:3" x14ac:dyDescent="0.25">
      <c r="A10430">
        <f>ROW()</f>
        <v>10430</v>
      </c>
      <c r="B10430" t="s">
        <v>1863</v>
      </c>
      <c r="C10430" t="s">
        <v>121</v>
      </c>
    </row>
    <row r="10431" spans="1:3" x14ac:dyDescent="0.25">
      <c r="A10431">
        <f>ROW()</f>
        <v>10431</v>
      </c>
      <c r="B10431" t="s">
        <v>1864</v>
      </c>
      <c r="C10431" t="s">
        <v>211</v>
      </c>
    </row>
    <row r="10432" spans="1:3" x14ac:dyDescent="0.25">
      <c r="A10432">
        <f>ROW()</f>
        <v>10432</v>
      </c>
      <c r="B10432" t="s">
        <v>1865</v>
      </c>
      <c r="C10432" t="s">
        <v>84</v>
      </c>
    </row>
    <row r="10433" spans="1:3" x14ac:dyDescent="0.25">
      <c r="A10433">
        <f>ROW()</f>
        <v>10433</v>
      </c>
      <c r="B10433" t="s">
        <v>1866</v>
      </c>
      <c r="C10433" t="s">
        <v>70</v>
      </c>
    </row>
    <row r="10434" spans="1:3" x14ac:dyDescent="0.25">
      <c r="A10434">
        <f>ROW()</f>
        <v>10434</v>
      </c>
      <c r="B10434" t="s">
        <v>1867</v>
      </c>
      <c r="C10434" t="s">
        <v>55</v>
      </c>
    </row>
    <row r="10435" spans="1:3" x14ac:dyDescent="0.25">
      <c r="A10435">
        <f>ROW()</f>
        <v>10435</v>
      </c>
      <c r="B10435" t="s">
        <v>1868</v>
      </c>
      <c r="C10435" t="s">
        <v>663</v>
      </c>
    </row>
    <row r="10436" spans="1:3" x14ac:dyDescent="0.25">
      <c r="A10436">
        <f>ROW()</f>
        <v>10436</v>
      </c>
      <c r="B10436" t="s">
        <v>1869</v>
      </c>
      <c r="C10436" t="s">
        <v>71</v>
      </c>
    </row>
    <row r="10437" spans="1:3" x14ac:dyDescent="0.25">
      <c r="A10437">
        <f>ROW()</f>
        <v>10437</v>
      </c>
      <c r="B10437" t="s">
        <v>1870</v>
      </c>
      <c r="C10437" t="s">
        <v>71</v>
      </c>
    </row>
    <row r="10438" spans="1:3" x14ac:dyDescent="0.25">
      <c r="A10438">
        <f>ROW()</f>
        <v>10438</v>
      </c>
      <c r="B10438" t="s">
        <v>1871</v>
      </c>
      <c r="C10438" t="s">
        <v>84</v>
      </c>
    </row>
    <row r="10439" spans="1:3" x14ac:dyDescent="0.25">
      <c r="A10439">
        <f>ROW()</f>
        <v>10439</v>
      </c>
      <c r="B10439" t="s">
        <v>1872</v>
      </c>
      <c r="C10439" t="s">
        <v>72</v>
      </c>
    </row>
    <row r="10440" spans="1:3" x14ac:dyDescent="0.25">
      <c r="A10440">
        <f>ROW()</f>
        <v>10440</v>
      </c>
      <c r="B10440" t="s">
        <v>1873</v>
      </c>
      <c r="C10440" t="s">
        <v>56</v>
      </c>
    </row>
    <row r="10441" spans="1:3" x14ac:dyDescent="0.25">
      <c r="A10441">
        <f>ROW()</f>
        <v>10441</v>
      </c>
      <c r="B10441" t="s">
        <v>1874</v>
      </c>
      <c r="C10441" t="s">
        <v>73</v>
      </c>
    </row>
    <row r="10442" spans="1:3" x14ac:dyDescent="0.25">
      <c r="A10442">
        <f>ROW()</f>
        <v>10442</v>
      </c>
      <c r="B10442" t="s">
        <v>1875</v>
      </c>
      <c r="C10442" t="s">
        <v>158</v>
      </c>
    </row>
    <row r="10443" spans="1:3" x14ac:dyDescent="0.25">
      <c r="A10443">
        <f>ROW()</f>
        <v>10443</v>
      </c>
      <c r="B10443" t="s">
        <v>1876</v>
      </c>
      <c r="C10443" t="s">
        <v>158</v>
      </c>
    </row>
    <row r="10444" spans="1:3" x14ac:dyDescent="0.25">
      <c r="A10444">
        <f>ROW()</f>
        <v>10444</v>
      </c>
      <c r="B10444" t="s">
        <v>1971</v>
      </c>
      <c r="C10444" t="s">
        <v>781</v>
      </c>
    </row>
    <row r="10445" spans="1:3" x14ac:dyDescent="0.25">
      <c r="A10445">
        <f>ROW()</f>
        <v>10445</v>
      </c>
      <c r="B10445" t="s">
        <v>1877</v>
      </c>
      <c r="C10445" t="s">
        <v>77</v>
      </c>
    </row>
    <row r="10446" spans="1:3" x14ac:dyDescent="0.25">
      <c r="A10446">
        <f>ROW()</f>
        <v>10446</v>
      </c>
      <c r="B10446" t="s">
        <v>1878</v>
      </c>
      <c r="C10446" t="s">
        <v>105</v>
      </c>
    </row>
    <row r="10447" spans="1:3" x14ac:dyDescent="0.25">
      <c r="A10447">
        <f>ROW()</f>
        <v>10447</v>
      </c>
      <c r="B10447" t="s">
        <v>1879</v>
      </c>
      <c r="C10447" t="s">
        <v>260</v>
      </c>
    </row>
    <row r="10448" spans="1:3" x14ac:dyDescent="0.25">
      <c r="A10448">
        <f>ROW()</f>
        <v>10448</v>
      </c>
      <c r="B10448" t="s">
        <v>1880</v>
      </c>
      <c r="C10448" t="s">
        <v>158</v>
      </c>
    </row>
    <row r="10449" spans="1:3" x14ac:dyDescent="0.25">
      <c r="A10449">
        <f>ROW()</f>
        <v>10449</v>
      </c>
      <c r="B10449" t="s">
        <v>1881</v>
      </c>
      <c r="C10449" t="s">
        <v>65</v>
      </c>
    </row>
    <row r="10450" spans="1:3" x14ac:dyDescent="0.25">
      <c r="A10450">
        <f>ROW()</f>
        <v>10450</v>
      </c>
      <c r="B10450" t="s">
        <v>1882</v>
      </c>
      <c r="C10450" t="s">
        <v>113</v>
      </c>
    </row>
    <row r="10451" spans="1:3" x14ac:dyDescent="0.25">
      <c r="A10451">
        <f>ROW()</f>
        <v>10451</v>
      </c>
      <c r="B10451" t="s">
        <v>1883</v>
      </c>
      <c r="C10451" t="s">
        <v>159</v>
      </c>
    </row>
    <row r="10452" spans="1:3" x14ac:dyDescent="0.25">
      <c r="A10452">
        <f>ROW()</f>
        <v>10452</v>
      </c>
      <c r="B10452" t="s">
        <v>1884</v>
      </c>
      <c r="C10452" t="s">
        <v>138</v>
      </c>
    </row>
    <row r="10453" spans="1:3" x14ac:dyDescent="0.25">
      <c r="A10453">
        <f>ROW()</f>
        <v>10453</v>
      </c>
      <c r="B10453" t="s">
        <v>1885</v>
      </c>
      <c r="C10453" t="s">
        <v>74</v>
      </c>
    </row>
    <row r="10454" spans="1:3" x14ac:dyDescent="0.25">
      <c r="A10454">
        <f>ROW()</f>
        <v>10454</v>
      </c>
      <c r="B10454" t="s">
        <v>1886</v>
      </c>
      <c r="C10454" t="s">
        <v>105</v>
      </c>
    </row>
    <row r="10455" spans="1:3" x14ac:dyDescent="0.25">
      <c r="A10455">
        <f>ROW()</f>
        <v>10455</v>
      </c>
      <c r="B10455" t="s">
        <v>1887</v>
      </c>
      <c r="C10455" t="s">
        <v>262</v>
      </c>
    </row>
    <row r="10456" spans="1:3" x14ac:dyDescent="0.25">
      <c r="A10456">
        <f>ROW()</f>
        <v>10456</v>
      </c>
      <c r="B10456" t="s">
        <v>1931</v>
      </c>
      <c r="C10456" t="s">
        <v>124</v>
      </c>
    </row>
    <row r="10457" spans="1:3" x14ac:dyDescent="0.25">
      <c r="A10457">
        <f>ROW()</f>
        <v>10457</v>
      </c>
      <c r="B10457" t="s">
        <v>1894</v>
      </c>
      <c r="C10457" t="s">
        <v>108</v>
      </c>
    </row>
    <row r="10458" spans="1:3" x14ac:dyDescent="0.25">
      <c r="A10458">
        <f>ROW()</f>
        <v>10458</v>
      </c>
      <c r="B10458" t="s">
        <v>1888</v>
      </c>
      <c r="C10458" t="s">
        <v>121</v>
      </c>
    </row>
    <row r="10459" spans="1:3" x14ac:dyDescent="0.25">
      <c r="A10459">
        <f>ROW()</f>
        <v>10459</v>
      </c>
      <c r="B10459" t="s">
        <v>1889</v>
      </c>
      <c r="C10459" t="s">
        <v>121</v>
      </c>
    </row>
    <row r="10460" spans="1:3" x14ac:dyDescent="0.25">
      <c r="A10460">
        <f>ROW()</f>
        <v>10460</v>
      </c>
      <c r="B10460" t="s">
        <v>1890</v>
      </c>
      <c r="C10460" t="s">
        <v>56</v>
      </c>
    </row>
    <row r="10461" spans="1:3" x14ac:dyDescent="0.25">
      <c r="A10461">
        <f>ROW()</f>
        <v>10461</v>
      </c>
      <c r="B10461" t="s">
        <v>1891</v>
      </c>
      <c r="C10461" t="s">
        <v>121</v>
      </c>
    </row>
    <row r="10462" spans="1:3" x14ac:dyDescent="0.25">
      <c r="A10462">
        <f>ROW()</f>
        <v>10462</v>
      </c>
      <c r="B10462" t="s">
        <v>1892</v>
      </c>
      <c r="C10462" t="s">
        <v>117</v>
      </c>
    </row>
    <row r="10463" spans="1:3" x14ac:dyDescent="0.25">
      <c r="A10463">
        <f>ROW()</f>
        <v>10463</v>
      </c>
      <c r="B10463" t="s">
        <v>1928</v>
      </c>
      <c r="C10463" t="s">
        <v>270</v>
      </c>
    </row>
    <row r="10464" spans="1:3" x14ac:dyDescent="0.25">
      <c r="A10464">
        <f>ROW()</f>
        <v>10464</v>
      </c>
      <c r="B10464" t="s">
        <v>1921</v>
      </c>
      <c r="C10464" t="s">
        <v>55</v>
      </c>
    </row>
    <row r="10465" spans="1:3" x14ac:dyDescent="0.25">
      <c r="A10465">
        <f>ROW()</f>
        <v>10465</v>
      </c>
      <c r="B10465" t="s">
        <v>1933</v>
      </c>
      <c r="C10465" t="s">
        <v>56</v>
      </c>
    </row>
    <row r="10466" spans="1:3" x14ac:dyDescent="0.25">
      <c r="A10466">
        <f>ROW()</f>
        <v>10466</v>
      </c>
      <c r="B10466" t="s">
        <v>1902</v>
      </c>
      <c r="C10466" t="s">
        <v>787</v>
      </c>
    </row>
    <row r="10467" spans="1:3" x14ac:dyDescent="0.25">
      <c r="A10467">
        <f>ROW()</f>
        <v>10467</v>
      </c>
      <c r="B10467" t="s">
        <v>1895</v>
      </c>
      <c r="C10467" t="s">
        <v>184</v>
      </c>
    </row>
    <row r="10468" spans="1:3" x14ac:dyDescent="0.25">
      <c r="A10468">
        <f>ROW()</f>
        <v>10468</v>
      </c>
      <c r="B10468" t="s">
        <v>1806</v>
      </c>
      <c r="C10468" t="s">
        <v>66</v>
      </c>
    </row>
    <row r="10469" spans="1:3" x14ac:dyDescent="0.25">
      <c r="A10469">
        <f>ROW()</f>
        <v>10469</v>
      </c>
      <c r="B10469" t="s">
        <v>2</v>
      </c>
      <c r="C10469" t="s">
        <v>2</v>
      </c>
    </row>
    <row r="10470" spans="1:3" x14ac:dyDescent="0.25">
      <c r="A10470">
        <f>ROW()</f>
        <v>10470</v>
      </c>
      <c r="B10470" t="s">
        <v>2</v>
      </c>
      <c r="C10470" t="s">
        <v>2</v>
      </c>
    </row>
    <row r="10471" spans="1:3" x14ac:dyDescent="0.25">
      <c r="A10471">
        <f>ROW()</f>
        <v>10471</v>
      </c>
      <c r="B10471" t="s">
        <v>788</v>
      </c>
      <c r="C10471" t="s">
        <v>2</v>
      </c>
    </row>
    <row r="10472" spans="1:3" x14ac:dyDescent="0.25">
      <c r="A10472">
        <f>ROW()</f>
        <v>10472</v>
      </c>
      <c r="B10472" t="s">
        <v>2</v>
      </c>
      <c r="C10472" t="s">
        <v>2</v>
      </c>
    </row>
    <row r="10473" spans="1:3" x14ac:dyDescent="0.25">
      <c r="A10473">
        <f>ROW()</f>
        <v>10473</v>
      </c>
      <c r="B10473" t="s">
        <v>3728</v>
      </c>
      <c r="C10473" t="s">
        <v>2</v>
      </c>
    </row>
    <row r="10474" spans="1:3" x14ac:dyDescent="0.25">
      <c r="A10474">
        <f>ROW()</f>
        <v>10474</v>
      </c>
      <c r="B10474" t="s">
        <v>52</v>
      </c>
      <c r="C10474" t="s">
        <v>2</v>
      </c>
    </row>
    <row r="10475" spans="1:3" x14ac:dyDescent="0.25">
      <c r="A10475">
        <f>ROW()</f>
        <v>10475</v>
      </c>
      <c r="B10475" t="s">
        <v>1843</v>
      </c>
      <c r="C10475" t="s">
        <v>789</v>
      </c>
    </row>
    <row r="10476" spans="1:3" x14ac:dyDescent="0.25">
      <c r="A10476">
        <f>ROW()</f>
        <v>10476</v>
      </c>
      <c r="B10476" t="s">
        <v>1844</v>
      </c>
      <c r="C10476" t="s">
        <v>55</v>
      </c>
    </row>
    <row r="10477" spans="1:3" x14ac:dyDescent="0.25">
      <c r="A10477">
        <f>ROW()</f>
        <v>10477</v>
      </c>
      <c r="B10477" t="s">
        <v>1845</v>
      </c>
      <c r="C10477" t="s">
        <v>81</v>
      </c>
    </row>
    <row r="10478" spans="1:3" x14ac:dyDescent="0.25">
      <c r="A10478">
        <f>ROW()</f>
        <v>10478</v>
      </c>
      <c r="B10478" t="s">
        <v>1846</v>
      </c>
      <c r="C10478" t="s">
        <v>494</v>
      </c>
    </row>
    <row r="10479" spans="1:3" x14ac:dyDescent="0.25">
      <c r="A10479">
        <f>ROW()</f>
        <v>10479</v>
      </c>
      <c r="B10479" t="s">
        <v>1847</v>
      </c>
      <c r="C10479" t="s">
        <v>790</v>
      </c>
    </row>
    <row r="10480" spans="1:3" x14ac:dyDescent="0.25">
      <c r="A10480">
        <f>ROW()</f>
        <v>10480</v>
      </c>
      <c r="B10480" t="s">
        <v>1850</v>
      </c>
      <c r="C10480" t="s">
        <v>61</v>
      </c>
    </row>
    <row r="10481" spans="1:3" x14ac:dyDescent="0.25">
      <c r="A10481">
        <f>ROW()</f>
        <v>10481</v>
      </c>
      <c r="B10481" t="s">
        <v>1851</v>
      </c>
      <c r="C10481" t="s">
        <v>56</v>
      </c>
    </row>
    <row r="10482" spans="1:3" x14ac:dyDescent="0.25">
      <c r="A10482">
        <f>ROW()</f>
        <v>10482</v>
      </c>
      <c r="B10482" t="s">
        <v>1852</v>
      </c>
      <c r="C10482" t="s">
        <v>56</v>
      </c>
    </row>
    <row r="10483" spans="1:3" x14ac:dyDescent="0.25">
      <c r="A10483">
        <f>ROW()</f>
        <v>10483</v>
      </c>
      <c r="B10483" t="s">
        <v>1853</v>
      </c>
      <c r="C10483" t="s">
        <v>56</v>
      </c>
    </row>
    <row r="10484" spans="1:3" x14ac:dyDescent="0.25">
      <c r="A10484">
        <f>ROW()</f>
        <v>10484</v>
      </c>
      <c r="B10484" t="s">
        <v>1854</v>
      </c>
      <c r="C10484" t="s">
        <v>496</v>
      </c>
    </row>
    <row r="10485" spans="1:3" x14ac:dyDescent="0.25">
      <c r="A10485">
        <f>ROW()</f>
        <v>10485</v>
      </c>
      <c r="B10485" t="s">
        <v>1856</v>
      </c>
      <c r="C10485" t="s">
        <v>64</v>
      </c>
    </row>
    <row r="10486" spans="1:3" x14ac:dyDescent="0.25">
      <c r="A10486">
        <f>ROW()</f>
        <v>10486</v>
      </c>
      <c r="B10486" t="s">
        <v>1857</v>
      </c>
      <c r="C10486" t="s">
        <v>65</v>
      </c>
    </row>
    <row r="10487" spans="1:3" x14ac:dyDescent="0.25">
      <c r="A10487">
        <f>ROW()</f>
        <v>10487</v>
      </c>
      <c r="B10487" t="s">
        <v>1858</v>
      </c>
      <c r="C10487" t="s">
        <v>56</v>
      </c>
    </row>
    <row r="10488" spans="1:3" x14ac:dyDescent="0.25">
      <c r="A10488">
        <f>ROW()</f>
        <v>10488</v>
      </c>
      <c r="B10488" t="s">
        <v>1896</v>
      </c>
      <c r="C10488" t="s">
        <v>65</v>
      </c>
    </row>
    <row r="10489" spans="1:3" x14ac:dyDescent="0.25">
      <c r="A10489">
        <f>ROW()</f>
        <v>10489</v>
      </c>
      <c r="B10489" t="s">
        <v>1859</v>
      </c>
      <c r="C10489" t="s">
        <v>63</v>
      </c>
    </row>
    <row r="10490" spans="1:3" x14ac:dyDescent="0.25">
      <c r="A10490">
        <f>ROW()</f>
        <v>10490</v>
      </c>
      <c r="B10490" t="s">
        <v>1860</v>
      </c>
      <c r="C10490" t="s">
        <v>56</v>
      </c>
    </row>
    <row r="10491" spans="1:3" x14ac:dyDescent="0.25">
      <c r="A10491">
        <f>ROW()</f>
        <v>10491</v>
      </c>
      <c r="B10491" t="s">
        <v>1861</v>
      </c>
      <c r="C10491" t="s">
        <v>108</v>
      </c>
    </row>
    <row r="10492" spans="1:3" x14ac:dyDescent="0.25">
      <c r="A10492">
        <f>ROW()</f>
        <v>10492</v>
      </c>
      <c r="B10492" t="s">
        <v>1862</v>
      </c>
      <c r="C10492" t="s">
        <v>56</v>
      </c>
    </row>
    <row r="10493" spans="1:3" x14ac:dyDescent="0.25">
      <c r="A10493">
        <f>ROW()</f>
        <v>10493</v>
      </c>
      <c r="B10493" t="s">
        <v>1863</v>
      </c>
      <c r="C10493" t="s">
        <v>55</v>
      </c>
    </row>
    <row r="10494" spans="1:3" x14ac:dyDescent="0.25">
      <c r="A10494">
        <f>ROW()</f>
        <v>10494</v>
      </c>
      <c r="B10494" t="s">
        <v>1864</v>
      </c>
      <c r="C10494" t="s">
        <v>261</v>
      </c>
    </row>
    <row r="10495" spans="1:3" x14ac:dyDescent="0.25">
      <c r="A10495">
        <f>ROW()</f>
        <v>10495</v>
      </c>
      <c r="B10495" t="s">
        <v>1865</v>
      </c>
      <c r="C10495" t="s">
        <v>56</v>
      </c>
    </row>
    <row r="10496" spans="1:3" x14ac:dyDescent="0.25">
      <c r="A10496">
        <f>ROW()</f>
        <v>10496</v>
      </c>
      <c r="B10496" t="s">
        <v>1866</v>
      </c>
      <c r="C10496" t="s">
        <v>70</v>
      </c>
    </row>
    <row r="10497" spans="1:3" x14ac:dyDescent="0.25">
      <c r="A10497">
        <f>ROW()</f>
        <v>10497</v>
      </c>
      <c r="B10497" t="s">
        <v>1868</v>
      </c>
      <c r="C10497" t="s">
        <v>176</v>
      </c>
    </row>
    <row r="10498" spans="1:3" x14ac:dyDescent="0.25">
      <c r="A10498">
        <f>ROW()</f>
        <v>10498</v>
      </c>
      <c r="B10498" t="s">
        <v>1904</v>
      </c>
      <c r="C10498" t="s">
        <v>113</v>
      </c>
    </row>
    <row r="10499" spans="1:3" x14ac:dyDescent="0.25">
      <c r="A10499">
        <f>ROW()</f>
        <v>10499</v>
      </c>
      <c r="B10499" t="s">
        <v>1869</v>
      </c>
      <c r="C10499" t="s">
        <v>71</v>
      </c>
    </row>
    <row r="10500" spans="1:3" x14ac:dyDescent="0.25">
      <c r="A10500">
        <f>ROW()</f>
        <v>10500</v>
      </c>
      <c r="B10500" t="s">
        <v>1870</v>
      </c>
      <c r="C10500" t="s">
        <v>71</v>
      </c>
    </row>
    <row r="10501" spans="1:3" x14ac:dyDescent="0.25">
      <c r="A10501">
        <f>ROW()</f>
        <v>10501</v>
      </c>
      <c r="B10501" t="s">
        <v>1871</v>
      </c>
      <c r="C10501" t="s">
        <v>56</v>
      </c>
    </row>
    <row r="10502" spans="1:3" x14ac:dyDescent="0.25">
      <c r="A10502">
        <f>ROW()</f>
        <v>10502</v>
      </c>
      <c r="B10502" t="s">
        <v>1872</v>
      </c>
      <c r="C10502" t="s">
        <v>177</v>
      </c>
    </row>
    <row r="10503" spans="1:3" x14ac:dyDescent="0.25">
      <c r="A10503">
        <f>ROW()</f>
        <v>10503</v>
      </c>
      <c r="B10503" t="s">
        <v>1873</v>
      </c>
      <c r="C10503" t="s">
        <v>67</v>
      </c>
    </row>
    <row r="10504" spans="1:3" x14ac:dyDescent="0.25">
      <c r="A10504">
        <f>ROW()</f>
        <v>10504</v>
      </c>
      <c r="B10504" t="s">
        <v>1874</v>
      </c>
      <c r="C10504" t="s">
        <v>73</v>
      </c>
    </row>
    <row r="10505" spans="1:3" x14ac:dyDescent="0.25">
      <c r="A10505">
        <f>ROW()</f>
        <v>10505</v>
      </c>
      <c r="B10505" t="s">
        <v>1875</v>
      </c>
      <c r="C10505" t="s">
        <v>772</v>
      </c>
    </row>
    <row r="10506" spans="1:3" x14ac:dyDescent="0.25">
      <c r="A10506">
        <f>ROW()</f>
        <v>10506</v>
      </c>
      <c r="B10506" t="s">
        <v>1876</v>
      </c>
      <c r="C10506" t="s">
        <v>930</v>
      </c>
    </row>
    <row r="10507" spans="1:3" x14ac:dyDescent="0.25">
      <c r="A10507">
        <f>ROW()</f>
        <v>10507</v>
      </c>
      <c r="B10507" t="s">
        <v>1877</v>
      </c>
      <c r="C10507" t="s">
        <v>63</v>
      </c>
    </row>
    <row r="10508" spans="1:3" x14ac:dyDescent="0.25">
      <c r="A10508">
        <f>ROW()</f>
        <v>10508</v>
      </c>
      <c r="B10508" t="s">
        <v>1878</v>
      </c>
      <c r="C10508" t="s">
        <v>56</v>
      </c>
    </row>
    <row r="10509" spans="1:3" x14ac:dyDescent="0.25">
      <c r="A10509">
        <f>ROW()</f>
        <v>10509</v>
      </c>
      <c r="B10509" t="s">
        <v>1879</v>
      </c>
      <c r="C10509" t="s">
        <v>76</v>
      </c>
    </row>
    <row r="10510" spans="1:3" x14ac:dyDescent="0.25">
      <c r="A10510">
        <f>ROW()</f>
        <v>10510</v>
      </c>
      <c r="B10510" t="s">
        <v>1880</v>
      </c>
      <c r="C10510" t="s">
        <v>133</v>
      </c>
    </row>
    <row r="10511" spans="1:3" x14ac:dyDescent="0.25">
      <c r="A10511">
        <f>ROW()</f>
        <v>10511</v>
      </c>
      <c r="B10511" t="s">
        <v>1882</v>
      </c>
      <c r="C10511" t="s">
        <v>145</v>
      </c>
    </row>
    <row r="10512" spans="1:3" x14ac:dyDescent="0.25">
      <c r="A10512">
        <f>ROW()</f>
        <v>10512</v>
      </c>
      <c r="B10512" t="s">
        <v>1893</v>
      </c>
      <c r="C10512" t="s">
        <v>81</v>
      </c>
    </row>
    <row r="10513" spans="1:3" x14ac:dyDescent="0.25">
      <c r="A10513">
        <f>ROW()</f>
        <v>10513</v>
      </c>
      <c r="B10513" t="s">
        <v>1883</v>
      </c>
      <c r="C10513" t="s">
        <v>94</v>
      </c>
    </row>
    <row r="10514" spans="1:3" x14ac:dyDescent="0.25">
      <c r="A10514">
        <f>ROW()</f>
        <v>10514</v>
      </c>
      <c r="B10514" t="s">
        <v>1884</v>
      </c>
      <c r="C10514" t="s">
        <v>66</v>
      </c>
    </row>
    <row r="10515" spans="1:3" x14ac:dyDescent="0.25">
      <c r="A10515">
        <f>ROW()</f>
        <v>10515</v>
      </c>
      <c r="B10515" t="s">
        <v>1885</v>
      </c>
      <c r="C10515" t="s">
        <v>76</v>
      </c>
    </row>
    <row r="10516" spans="1:3" x14ac:dyDescent="0.25">
      <c r="A10516">
        <f>ROW()</f>
        <v>10516</v>
      </c>
      <c r="B10516" t="s">
        <v>1886</v>
      </c>
      <c r="C10516" t="s">
        <v>112</v>
      </c>
    </row>
    <row r="10517" spans="1:3" x14ac:dyDescent="0.25">
      <c r="A10517">
        <f>ROW()</f>
        <v>10517</v>
      </c>
      <c r="B10517" t="s">
        <v>1888</v>
      </c>
      <c r="C10517" t="s">
        <v>63</v>
      </c>
    </row>
    <row r="10518" spans="1:3" x14ac:dyDescent="0.25">
      <c r="A10518">
        <f>ROW()</f>
        <v>10518</v>
      </c>
      <c r="B10518" t="s">
        <v>1889</v>
      </c>
      <c r="C10518" t="s">
        <v>70</v>
      </c>
    </row>
    <row r="10519" spans="1:3" x14ac:dyDescent="0.25">
      <c r="A10519">
        <f>ROW()</f>
        <v>10519</v>
      </c>
      <c r="B10519" t="s">
        <v>1890</v>
      </c>
      <c r="C10519" t="s">
        <v>84</v>
      </c>
    </row>
    <row r="10520" spans="1:3" x14ac:dyDescent="0.25">
      <c r="A10520">
        <f>ROW()</f>
        <v>10520</v>
      </c>
      <c r="B10520" t="s">
        <v>1891</v>
      </c>
      <c r="C10520" t="s">
        <v>70</v>
      </c>
    </row>
    <row r="10521" spans="1:3" x14ac:dyDescent="0.25">
      <c r="A10521">
        <f>ROW()</f>
        <v>10521</v>
      </c>
      <c r="B10521" t="s">
        <v>1892</v>
      </c>
      <c r="C10521" t="s">
        <v>63</v>
      </c>
    </row>
    <row r="10522" spans="1:3" x14ac:dyDescent="0.25">
      <c r="A10522">
        <f>ROW()</f>
        <v>10522</v>
      </c>
      <c r="B10522" t="s">
        <v>1806</v>
      </c>
      <c r="C10522" t="s">
        <v>66</v>
      </c>
    </row>
    <row r="10523" spans="1:3" x14ac:dyDescent="0.25">
      <c r="A10523">
        <f>ROW()</f>
        <v>10523</v>
      </c>
      <c r="B10523" t="s">
        <v>2</v>
      </c>
      <c r="C10523" t="s">
        <v>2</v>
      </c>
    </row>
    <row r="10524" spans="1:3" x14ac:dyDescent="0.25">
      <c r="A10524">
        <f>ROW()</f>
        <v>10524</v>
      </c>
      <c r="B10524" t="s">
        <v>2</v>
      </c>
      <c r="C10524" t="s">
        <v>2</v>
      </c>
    </row>
    <row r="10525" spans="1:3" x14ac:dyDescent="0.25">
      <c r="A10525">
        <f>ROW()</f>
        <v>10525</v>
      </c>
      <c r="B10525" t="s">
        <v>791</v>
      </c>
      <c r="C10525" t="s">
        <v>2</v>
      </c>
    </row>
    <row r="10526" spans="1:3" x14ac:dyDescent="0.25">
      <c r="A10526">
        <f>ROW()</f>
        <v>10526</v>
      </c>
      <c r="B10526" t="s">
        <v>2</v>
      </c>
      <c r="C10526" t="s">
        <v>2</v>
      </c>
    </row>
    <row r="10527" spans="1:3" x14ac:dyDescent="0.25">
      <c r="A10527">
        <f>ROW()</f>
        <v>10527</v>
      </c>
      <c r="C10527" t="s">
        <v>2</v>
      </c>
    </row>
    <row r="10528" spans="1:3" x14ac:dyDescent="0.25">
      <c r="A10528">
        <f>ROW()</f>
        <v>10528</v>
      </c>
      <c r="B10528" t="s">
        <v>3729</v>
      </c>
      <c r="C10528" t="s">
        <v>2</v>
      </c>
    </row>
    <row r="10529" spans="1:3" x14ac:dyDescent="0.25">
      <c r="A10529">
        <f>ROW()</f>
        <v>10529</v>
      </c>
      <c r="B10529" t="s">
        <v>52</v>
      </c>
      <c r="C10529" t="s">
        <v>2</v>
      </c>
    </row>
    <row r="10530" spans="1:3" x14ac:dyDescent="0.25">
      <c r="A10530">
        <f>ROW()</f>
        <v>10530</v>
      </c>
      <c r="B10530" t="s">
        <v>1843</v>
      </c>
      <c r="C10530" t="s">
        <v>792</v>
      </c>
    </row>
    <row r="10531" spans="1:3" x14ac:dyDescent="0.25">
      <c r="A10531">
        <f>ROW()</f>
        <v>10531</v>
      </c>
      <c r="B10531" t="s">
        <v>1844</v>
      </c>
      <c r="C10531" t="s">
        <v>55</v>
      </c>
    </row>
    <row r="10532" spans="1:3" x14ac:dyDescent="0.25">
      <c r="A10532">
        <f>ROW()</f>
        <v>10532</v>
      </c>
      <c r="B10532" t="s">
        <v>1845</v>
      </c>
      <c r="C10532" t="s">
        <v>82</v>
      </c>
    </row>
    <row r="10533" spans="1:3" x14ac:dyDescent="0.25">
      <c r="A10533">
        <f>ROW()</f>
        <v>10533</v>
      </c>
      <c r="B10533" t="s">
        <v>1846</v>
      </c>
      <c r="C10533" t="s">
        <v>181</v>
      </c>
    </row>
    <row r="10534" spans="1:3" x14ac:dyDescent="0.25">
      <c r="A10534">
        <f>ROW()</f>
        <v>10534</v>
      </c>
      <c r="B10534" t="s">
        <v>1847</v>
      </c>
      <c r="C10534" t="s">
        <v>793</v>
      </c>
    </row>
    <row r="10535" spans="1:3" x14ac:dyDescent="0.25">
      <c r="A10535">
        <f>ROW()</f>
        <v>10535</v>
      </c>
      <c r="B10535" t="s">
        <v>1850</v>
      </c>
      <c r="C10535" t="s">
        <v>61</v>
      </c>
    </row>
    <row r="10536" spans="1:3" x14ac:dyDescent="0.25">
      <c r="A10536">
        <f>ROW()</f>
        <v>10536</v>
      </c>
      <c r="B10536" t="s">
        <v>1851</v>
      </c>
      <c r="C10536" t="s">
        <v>56</v>
      </c>
    </row>
    <row r="10537" spans="1:3" x14ac:dyDescent="0.25">
      <c r="A10537">
        <f>ROW()</f>
        <v>10537</v>
      </c>
      <c r="B10537" t="s">
        <v>1852</v>
      </c>
      <c r="C10537" t="s">
        <v>56</v>
      </c>
    </row>
    <row r="10538" spans="1:3" x14ac:dyDescent="0.25">
      <c r="A10538">
        <f>ROW()</f>
        <v>10538</v>
      </c>
      <c r="B10538" t="s">
        <v>1853</v>
      </c>
      <c r="C10538" t="s">
        <v>56</v>
      </c>
    </row>
    <row r="10539" spans="1:3" x14ac:dyDescent="0.25">
      <c r="A10539">
        <f>ROW()</f>
        <v>10539</v>
      </c>
      <c r="B10539" t="s">
        <v>1854</v>
      </c>
      <c r="C10539" t="s">
        <v>230</v>
      </c>
    </row>
    <row r="10540" spans="1:3" x14ac:dyDescent="0.25">
      <c r="A10540">
        <f>ROW()</f>
        <v>10540</v>
      </c>
      <c r="B10540" t="s">
        <v>1856</v>
      </c>
      <c r="C10540" t="s">
        <v>64</v>
      </c>
    </row>
    <row r="10541" spans="1:3" x14ac:dyDescent="0.25">
      <c r="A10541">
        <f>ROW()</f>
        <v>10541</v>
      </c>
      <c r="B10541" t="s">
        <v>1857</v>
      </c>
      <c r="C10541" t="s">
        <v>65</v>
      </c>
    </row>
    <row r="10542" spans="1:3" x14ac:dyDescent="0.25">
      <c r="A10542">
        <f>ROW()</f>
        <v>10542</v>
      </c>
      <c r="B10542" t="s">
        <v>1858</v>
      </c>
      <c r="C10542" t="s">
        <v>56</v>
      </c>
    </row>
    <row r="10543" spans="1:3" x14ac:dyDescent="0.25">
      <c r="A10543">
        <f>ROW()</f>
        <v>10543</v>
      </c>
      <c r="B10543" t="s">
        <v>1896</v>
      </c>
      <c r="C10543" t="s">
        <v>65</v>
      </c>
    </row>
    <row r="10544" spans="1:3" x14ac:dyDescent="0.25">
      <c r="A10544">
        <f>ROW()</f>
        <v>10544</v>
      </c>
      <c r="B10544" t="s">
        <v>1859</v>
      </c>
      <c r="C10544" t="s">
        <v>210</v>
      </c>
    </row>
    <row r="10545" spans="1:3" x14ac:dyDescent="0.25">
      <c r="A10545">
        <f>ROW()</f>
        <v>10545</v>
      </c>
      <c r="B10545" t="s">
        <v>1860</v>
      </c>
      <c r="C10545" t="s">
        <v>121</v>
      </c>
    </row>
    <row r="10546" spans="1:3" x14ac:dyDescent="0.25">
      <c r="A10546">
        <f>ROW()</f>
        <v>10546</v>
      </c>
      <c r="B10546" t="s">
        <v>1865</v>
      </c>
      <c r="C10546" t="s">
        <v>55</v>
      </c>
    </row>
    <row r="10547" spans="1:3" x14ac:dyDescent="0.25">
      <c r="A10547">
        <f>ROW()</f>
        <v>10547</v>
      </c>
      <c r="B10547" t="s">
        <v>1866</v>
      </c>
      <c r="C10547" t="s">
        <v>55</v>
      </c>
    </row>
    <row r="10548" spans="1:3" x14ac:dyDescent="0.25">
      <c r="A10548">
        <f>ROW()</f>
        <v>10548</v>
      </c>
      <c r="B10548" t="s">
        <v>1867</v>
      </c>
      <c r="C10548" t="s">
        <v>63</v>
      </c>
    </row>
    <row r="10549" spans="1:3" x14ac:dyDescent="0.25">
      <c r="A10549">
        <f>ROW()</f>
        <v>10549</v>
      </c>
      <c r="B10549" t="s">
        <v>1868</v>
      </c>
      <c r="C10549" t="s">
        <v>176</v>
      </c>
    </row>
    <row r="10550" spans="1:3" x14ac:dyDescent="0.25">
      <c r="A10550">
        <f>ROW()</f>
        <v>10550</v>
      </c>
      <c r="B10550" t="s">
        <v>1904</v>
      </c>
      <c r="C10550" t="s">
        <v>93</v>
      </c>
    </row>
    <row r="10551" spans="1:3" x14ac:dyDescent="0.25">
      <c r="A10551">
        <f>ROW()</f>
        <v>10551</v>
      </c>
      <c r="B10551" t="s">
        <v>1869</v>
      </c>
      <c r="C10551" t="s">
        <v>176</v>
      </c>
    </row>
    <row r="10552" spans="1:3" x14ac:dyDescent="0.25">
      <c r="A10552">
        <f>ROW()</f>
        <v>10552</v>
      </c>
      <c r="B10552" t="s">
        <v>1871</v>
      </c>
      <c r="C10552" t="s">
        <v>56</v>
      </c>
    </row>
    <row r="10553" spans="1:3" x14ac:dyDescent="0.25">
      <c r="A10553">
        <f>ROW()</f>
        <v>10553</v>
      </c>
      <c r="B10553" t="s">
        <v>1905</v>
      </c>
      <c r="C10553" t="s">
        <v>56</v>
      </c>
    </row>
    <row r="10554" spans="1:3" x14ac:dyDescent="0.25">
      <c r="A10554">
        <f>ROW()</f>
        <v>10554</v>
      </c>
      <c r="B10554" t="s">
        <v>1906</v>
      </c>
      <c r="C10554" t="s">
        <v>186</v>
      </c>
    </row>
    <row r="10555" spans="1:3" x14ac:dyDescent="0.25">
      <c r="A10555">
        <f>ROW()</f>
        <v>10555</v>
      </c>
      <c r="B10555" t="s">
        <v>1872</v>
      </c>
      <c r="C10555" t="s">
        <v>187</v>
      </c>
    </row>
    <row r="10556" spans="1:3" x14ac:dyDescent="0.25">
      <c r="A10556">
        <f>ROW()</f>
        <v>10556</v>
      </c>
      <c r="B10556" t="s">
        <v>1907</v>
      </c>
      <c r="C10556" t="s">
        <v>84</v>
      </c>
    </row>
    <row r="10557" spans="1:3" x14ac:dyDescent="0.25">
      <c r="A10557">
        <f>ROW()</f>
        <v>10557</v>
      </c>
      <c r="B10557" t="s">
        <v>1873</v>
      </c>
      <c r="C10557" t="s">
        <v>66</v>
      </c>
    </row>
    <row r="10558" spans="1:3" x14ac:dyDescent="0.25">
      <c r="A10558">
        <f>ROW()</f>
        <v>10558</v>
      </c>
      <c r="B10558" t="s">
        <v>1909</v>
      </c>
      <c r="C10558" t="s">
        <v>77</v>
      </c>
    </row>
    <row r="10559" spans="1:3" x14ac:dyDescent="0.25">
      <c r="A10559">
        <f>ROW()</f>
        <v>10559</v>
      </c>
      <c r="B10559" t="s">
        <v>1875</v>
      </c>
      <c r="C10559" t="s">
        <v>158</v>
      </c>
    </row>
    <row r="10560" spans="1:3" x14ac:dyDescent="0.25">
      <c r="A10560">
        <f>ROW()</f>
        <v>10560</v>
      </c>
      <c r="B10560" t="s">
        <v>1910</v>
      </c>
      <c r="C10560" t="s">
        <v>158</v>
      </c>
    </row>
    <row r="10561" spans="1:3" x14ac:dyDescent="0.25">
      <c r="A10561">
        <f>ROW()</f>
        <v>10561</v>
      </c>
      <c r="B10561" t="s">
        <v>1876</v>
      </c>
      <c r="C10561" t="s">
        <v>113</v>
      </c>
    </row>
    <row r="10562" spans="1:3" x14ac:dyDescent="0.25">
      <c r="A10562">
        <f>ROW()</f>
        <v>10562</v>
      </c>
      <c r="B10562" t="s">
        <v>1877</v>
      </c>
      <c r="C10562" t="s">
        <v>55</v>
      </c>
    </row>
    <row r="10563" spans="1:3" x14ac:dyDescent="0.25">
      <c r="A10563">
        <f>ROW()</f>
        <v>10563</v>
      </c>
      <c r="B10563" t="s">
        <v>1911</v>
      </c>
      <c r="C10563" t="s">
        <v>63</v>
      </c>
    </row>
    <row r="10564" spans="1:3" x14ac:dyDescent="0.25">
      <c r="A10564">
        <f>ROW()</f>
        <v>10564</v>
      </c>
      <c r="B10564" t="s">
        <v>1912</v>
      </c>
      <c r="C10564" t="s">
        <v>76</v>
      </c>
    </row>
    <row r="10565" spans="1:3" x14ac:dyDescent="0.25">
      <c r="A10565">
        <f>ROW()</f>
        <v>10565</v>
      </c>
      <c r="B10565" t="s">
        <v>1879</v>
      </c>
      <c r="C10565" t="s">
        <v>124</v>
      </c>
    </row>
    <row r="10566" spans="1:3" x14ac:dyDescent="0.25">
      <c r="A10566">
        <f>ROW()</f>
        <v>10566</v>
      </c>
      <c r="B10566" t="s">
        <v>1881</v>
      </c>
      <c r="C10566" t="s">
        <v>56</v>
      </c>
    </row>
    <row r="10567" spans="1:3" x14ac:dyDescent="0.25">
      <c r="A10567">
        <f>ROW()</f>
        <v>10567</v>
      </c>
      <c r="B10567" t="s">
        <v>1882</v>
      </c>
      <c r="C10567" t="s">
        <v>185</v>
      </c>
    </row>
    <row r="10568" spans="1:3" x14ac:dyDescent="0.25">
      <c r="A10568">
        <f>ROW()</f>
        <v>10568</v>
      </c>
      <c r="B10568" t="s">
        <v>1913</v>
      </c>
      <c r="C10568" t="s">
        <v>185</v>
      </c>
    </row>
    <row r="10569" spans="1:3" x14ac:dyDescent="0.25">
      <c r="A10569">
        <f>ROW()</f>
        <v>10569</v>
      </c>
      <c r="B10569" t="s">
        <v>1893</v>
      </c>
      <c r="C10569" t="s">
        <v>83</v>
      </c>
    </row>
    <row r="10570" spans="1:3" x14ac:dyDescent="0.25">
      <c r="A10570">
        <f>ROW()</f>
        <v>10570</v>
      </c>
      <c r="B10570" t="s">
        <v>1914</v>
      </c>
      <c r="C10570" t="s">
        <v>189</v>
      </c>
    </row>
    <row r="10571" spans="1:3" x14ac:dyDescent="0.25">
      <c r="A10571">
        <f>ROW()</f>
        <v>10571</v>
      </c>
      <c r="B10571" t="s">
        <v>1915</v>
      </c>
      <c r="C10571" t="s">
        <v>94</v>
      </c>
    </row>
    <row r="10572" spans="1:3" x14ac:dyDescent="0.25">
      <c r="A10572">
        <f>ROW()</f>
        <v>10572</v>
      </c>
      <c r="B10572" t="s">
        <v>1883</v>
      </c>
      <c r="C10572" t="s">
        <v>79</v>
      </c>
    </row>
    <row r="10573" spans="1:3" x14ac:dyDescent="0.25">
      <c r="A10573">
        <f>ROW()</f>
        <v>10573</v>
      </c>
      <c r="B10573" t="s">
        <v>1884</v>
      </c>
      <c r="C10573" t="s">
        <v>70</v>
      </c>
    </row>
    <row r="10574" spans="1:3" x14ac:dyDescent="0.25">
      <c r="A10574">
        <f>ROW()</f>
        <v>10574</v>
      </c>
      <c r="B10574" t="s">
        <v>1885</v>
      </c>
      <c r="C10574" t="s">
        <v>262</v>
      </c>
    </row>
    <row r="10575" spans="1:3" x14ac:dyDescent="0.25">
      <c r="A10575">
        <f>ROW()</f>
        <v>10575</v>
      </c>
      <c r="B10575" t="s">
        <v>1888</v>
      </c>
      <c r="C10575" t="s">
        <v>262</v>
      </c>
    </row>
    <row r="10576" spans="1:3" x14ac:dyDescent="0.25">
      <c r="A10576">
        <f>ROW()</f>
        <v>10576</v>
      </c>
      <c r="B10576" t="s">
        <v>1889</v>
      </c>
      <c r="C10576" t="s">
        <v>93</v>
      </c>
    </row>
    <row r="10577" spans="1:3" x14ac:dyDescent="0.25">
      <c r="A10577">
        <f>ROW()</f>
        <v>10577</v>
      </c>
      <c r="B10577" t="s">
        <v>1890</v>
      </c>
      <c r="C10577" t="s">
        <v>76</v>
      </c>
    </row>
    <row r="10578" spans="1:3" x14ac:dyDescent="0.25">
      <c r="A10578">
        <f>ROW()</f>
        <v>10578</v>
      </c>
      <c r="B10578" t="s">
        <v>1891</v>
      </c>
      <c r="C10578" t="s">
        <v>95</v>
      </c>
    </row>
    <row r="10579" spans="1:3" x14ac:dyDescent="0.25">
      <c r="A10579">
        <f>ROW()</f>
        <v>10579</v>
      </c>
      <c r="B10579" t="s">
        <v>1892</v>
      </c>
      <c r="C10579" t="s">
        <v>93</v>
      </c>
    </row>
    <row r="10580" spans="1:3" x14ac:dyDescent="0.25">
      <c r="A10580">
        <f>ROW()</f>
        <v>10580</v>
      </c>
      <c r="B10580" t="s">
        <v>1899</v>
      </c>
      <c r="C10580" t="s">
        <v>107</v>
      </c>
    </row>
    <row r="10581" spans="1:3" x14ac:dyDescent="0.25">
      <c r="A10581">
        <f>ROW()</f>
        <v>10581</v>
      </c>
      <c r="B10581" t="s">
        <v>1900</v>
      </c>
      <c r="C10581" t="s">
        <v>111</v>
      </c>
    </row>
    <row r="10582" spans="1:3" x14ac:dyDescent="0.25">
      <c r="A10582">
        <f>ROW()</f>
        <v>10582</v>
      </c>
      <c r="B10582" t="s">
        <v>1806</v>
      </c>
      <c r="C10582" t="s">
        <v>66</v>
      </c>
    </row>
    <row r="10583" spans="1:3" x14ac:dyDescent="0.25">
      <c r="A10583">
        <f>ROW()</f>
        <v>10583</v>
      </c>
      <c r="B10583" t="s">
        <v>2</v>
      </c>
      <c r="C10583" t="s">
        <v>2</v>
      </c>
    </row>
    <row r="10584" spans="1:3" x14ac:dyDescent="0.25">
      <c r="A10584">
        <f>ROW()</f>
        <v>10584</v>
      </c>
      <c r="B10584" t="s">
        <v>2</v>
      </c>
      <c r="C10584" t="s">
        <v>2</v>
      </c>
    </row>
    <row r="10585" spans="1:3" x14ac:dyDescent="0.25">
      <c r="A10585">
        <f>ROW()</f>
        <v>10585</v>
      </c>
      <c r="B10585" t="s">
        <v>3559</v>
      </c>
      <c r="C10585" t="s">
        <v>2</v>
      </c>
    </row>
    <row r="10586" spans="1:3" x14ac:dyDescent="0.25">
      <c r="A10586">
        <f>ROW()</f>
        <v>10586</v>
      </c>
      <c r="B10586" t="s">
        <v>2</v>
      </c>
      <c r="C10586" t="s">
        <v>2</v>
      </c>
    </row>
    <row r="10587" spans="1:3" x14ac:dyDescent="0.25">
      <c r="A10587">
        <f>ROW()</f>
        <v>10587</v>
      </c>
      <c r="B10587" t="s">
        <v>3730</v>
      </c>
      <c r="C10587" t="s">
        <v>2</v>
      </c>
    </row>
    <row r="10588" spans="1:3" x14ac:dyDescent="0.25">
      <c r="A10588">
        <f>ROW()</f>
        <v>10588</v>
      </c>
      <c r="B10588" t="s">
        <v>52</v>
      </c>
      <c r="C10588" t="s">
        <v>2</v>
      </c>
    </row>
    <row r="10589" spans="1:3" x14ac:dyDescent="0.25">
      <c r="A10589">
        <f>ROW()</f>
        <v>10589</v>
      </c>
      <c r="B10589" t="s">
        <v>1843</v>
      </c>
      <c r="C10589" t="s">
        <v>3560</v>
      </c>
    </row>
    <row r="10590" spans="1:3" x14ac:dyDescent="0.25">
      <c r="A10590">
        <f>ROW()</f>
        <v>10590</v>
      </c>
      <c r="B10590" t="s">
        <v>1844</v>
      </c>
      <c r="C10590" t="s">
        <v>55</v>
      </c>
    </row>
    <row r="10591" spans="1:3" x14ac:dyDescent="0.25">
      <c r="A10591">
        <f>ROW()</f>
        <v>10591</v>
      </c>
      <c r="B10591" t="s">
        <v>1845</v>
      </c>
      <c r="C10591" t="s">
        <v>83</v>
      </c>
    </row>
    <row r="10592" spans="1:3" x14ac:dyDescent="0.25">
      <c r="A10592">
        <f>ROW()</f>
        <v>10592</v>
      </c>
      <c r="B10592" t="s">
        <v>1846</v>
      </c>
      <c r="C10592" t="s">
        <v>794</v>
      </c>
    </row>
    <row r="10593" spans="1:3" x14ac:dyDescent="0.25">
      <c r="A10593">
        <f>ROW()</f>
        <v>10593</v>
      </c>
      <c r="B10593" t="s">
        <v>1847</v>
      </c>
      <c r="C10593" t="s">
        <v>795</v>
      </c>
    </row>
    <row r="10594" spans="1:3" x14ac:dyDescent="0.25">
      <c r="A10594">
        <f>ROW()</f>
        <v>10594</v>
      </c>
      <c r="B10594" t="s">
        <v>1850</v>
      </c>
      <c r="C10594" t="s">
        <v>61</v>
      </c>
    </row>
    <row r="10595" spans="1:3" x14ac:dyDescent="0.25">
      <c r="A10595">
        <f>ROW()</f>
        <v>10595</v>
      </c>
      <c r="B10595" t="s">
        <v>1851</v>
      </c>
      <c r="C10595" t="s">
        <v>56</v>
      </c>
    </row>
    <row r="10596" spans="1:3" x14ac:dyDescent="0.25">
      <c r="A10596">
        <f>ROW()</f>
        <v>10596</v>
      </c>
      <c r="B10596" t="s">
        <v>1852</v>
      </c>
      <c r="C10596" t="s">
        <v>56</v>
      </c>
    </row>
    <row r="10597" spans="1:3" x14ac:dyDescent="0.25">
      <c r="A10597">
        <f>ROW()</f>
        <v>10597</v>
      </c>
      <c r="B10597" t="s">
        <v>1853</v>
      </c>
      <c r="C10597" t="s">
        <v>56</v>
      </c>
    </row>
    <row r="10598" spans="1:3" x14ac:dyDescent="0.25">
      <c r="A10598">
        <f>ROW()</f>
        <v>10598</v>
      </c>
      <c r="B10598" t="s">
        <v>1854</v>
      </c>
      <c r="C10598" t="s">
        <v>1972</v>
      </c>
    </row>
    <row r="10599" spans="1:3" x14ac:dyDescent="0.25">
      <c r="A10599">
        <f>ROW()</f>
        <v>10599</v>
      </c>
      <c r="B10599" t="s">
        <v>1856</v>
      </c>
      <c r="C10599" t="s">
        <v>64</v>
      </c>
    </row>
    <row r="10600" spans="1:3" x14ac:dyDescent="0.25">
      <c r="A10600">
        <f>ROW()</f>
        <v>10600</v>
      </c>
      <c r="B10600" t="s">
        <v>1857</v>
      </c>
      <c r="C10600" t="s">
        <v>65</v>
      </c>
    </row>
    <row r="10601" spans="1:3" x14ac:dyDescent="0.25">
      <c r="A10601">
        <f>ROW()</f>
        <v>10601</v>
      </c>
      <c r="B10601" t="s">
        <v>1858</v>
      </c>
      <c r="C10601" t="s">
        <v>55</v>
      </c>
    </row>
    <row r="10602" spans="1:3" x14ac:dyDescent="0.25">
      <c r="A10602">
        <f>ROW()</f>
        <v>10602</v>
      </c>
      <c r="B10602" t="s">
        <v>1859</v>
      </c>
      <c r="C10602" t="s">
        <v>56</v>
      </c>
    </row>
    <row r="10603" spans="1:3" x14ac:dyDescent="0.25">
      <c r="A10603">
        <f>ROW()</f>
        <v>10603</v>
      </c>
      <c r="B10603" t="s">
        <v>1860</v>
      </c>
      <c r="C10603" t="s">
        <v>67</v>
      </c>
    </row>
    <row r="10604" spans="1:3" x14ac:dyDescent="0.25">
      <c r="A10604">
        <f>ROW()</f>
        <v>10604</v>
      </c>
      <c r="B10604" t="s">
        <v>1865</v>
      </c>
      <c r="C10604" t="s">
        <v>105</v>
      </c>
    </row>
    <row r="10605" spans="1:3" x14ac:dyDescent="0.25">
      <c r="A10605">
        <f>ROW()</f>
        <v>10605</v>
      </c>
      <c r="B10605" t="s">
        <v>1866</v>
      </c>
      <c r="C10605" t="s">
        <v>56</v>
      </c>
    </row>
    <row r="10606" spans="1:3" x14ac:dyDescent="0.25">
      <c r="A10606">
        <f>ROW()</f>
        <v>10606</v>
      </c>
      <c r="B10606" t="s">
        <v>1867</v>
      </c>
      <c r="C10606" t="s">
        <v>56</v>
      </c>
    </row>
    <row r="10607" spans="1:3" x14ac:dyDescent="0.25">
      <c r="A10607">
        <f>ROW()</f>
        <v>10607</v>
      </c>
      <c r="B10607" t="s">
        <v>1868</v>
      </c>
      <c r="C10607" t="s">
        <v>176</v>
      </c>
    </row>
    <row r="10608" spans="1:3" x14ac:dyDescent="0.25">
      <c r="A10608">
        <f>ROW()</f>
        <v>10608</v>
      </c>
      <c r="B10608" t="s">
        <v>1904</v>
      </c>
      <c r="C10608" t="s">
        <v>71</v>
      </c>
    </row>
    <row r="10609" spans="1:3" x14ac:dyDescent="0.25">
      <c r="A10609">
        <f>ROW()</f>
        <v>10609</v>
      </c>
      <c r="B10609" t="s">
        <v>1869</v>
      </c>
      <c r="C10609" t="s">
        <v>176</v>
      </c>
    </row>
    <row r="10610" spans="1:3" x14ac:dyDescent="0.25">
      <c r="A10610">
        <f>ROW()</f>
        <v>10610</v>
      </c>
      <c r="B10610" t="s">
        <v>1871</v>
      </c>
      <c r="C10610" t="s">
        <v>56</v>
      </c>
    </row>
    <row r="10611" spans="1:3" x14ac:dyDescent="0.25">
      <c r="A10611">
        <f>ROW()</f>
        <v>10611</v>
      </c>
      <c r="B10611" t="s">
        <v>1872</v>
      </c>
      <c r="C10611" t="s">
        <v>186</v>
      </c>
    </row>
    <row r="10612" spans="1:3" x14ac:dyDescent="0.25">
      <c r="A10612">
        <f>ROW()</f>
        <v>10612</v>
      </c>
      <c r="B10612" t="s">
        <v>1873</v>
      </c>
      <c r="C10612" t="s">
        <v>84</v>
      </c>
    </row>
    <row r="10613" spans="1:3" x14ac:dyDescent="0.25">
      <c r="A10613">
        <f>ROW()</f>
        <v>10613</v>
      </c>
      <c r="B10613" t="s">
        <v>1875</v>
      </c>
      <c r="C10613" t="s">
        <v>106</v>
      </c>
    </row>
    <row r="10614" spans="1:3" x14ac:dyDescent="0.25">
      <c r="A10614">
        <f>ROW()</f>
        <v>10614</v>
      </c>
      <c r="B10614" t="s">
        <v>1876</v>
      </c>
      <c r="C10614" t="s">
        <v>107</v>
      </c>
    </row>
    <row r="10615" spans="1:3" x14ac:dyDescent="0.25">
      <c r="A10615">
        <f>ROW()</f>
        <v>10615</v>
      </c>
      <c r="B10615" t="s">
        <v>1877</v>
      </c>
      <c r="C10615" t="s">
        <v>55</v>
      </c>
    </row>
    <row r="10616" spans="1:3" x14ac:dyDescent="0.25">
      <c r="A10616">
        <f>ROW()</f>
        <v>10616</v>
      </c>
      <c r="B10616" t="s">
        <v>1879</v>
      </c>
      <c r="C10616" t="s">
        <v>133</v>
      </c>
    </row>
    <row r="10617" spans="1:3" x14ac:dyDescent="0.25">
      <c r="A10617">
        <f>ROW()</f>
        <v>10617</v>
      </c>
      <c r="B10617" t="s">
        <v>1881</v>
      </c>
      <c r="C10617" t="s">
        <v>65</v>
      </c>
    </row>
    <row r="10618" spans="1:3" x14ac:dyDescent="0.25">
      <c r="A10618">
        <f>ROW()</f>
        <v>10618</v>
      </c>
      <c r="B10618" t="s">
        <v>1882</v>
      </c>
      <c r="C10618" t="s">
        <v>240</v>
      </c>
    </row>
    <row r="10619" spans="1:3" x14ac:dyDescent="0.25">
      <c r="A10619">
        <f>ROW()</f>
        <v>10619</v>
      </c>
      <c r="B10619" t="s">
        <v>1893</v>
      </c>
      <c r="C10619" t="s">
        <v>228</v>
      </c>
    </row>
    <row r="10620" spans="1:3" x14ac:dyDescent="0.25">
      <c r="A10620">
        <f>ROW()</f>
        <v>10620</v>
      </c>
      <c r="B10620" t="s">
        <v>1883</v>
      </c>
      <c r="C10620" t="s">
        <v>159</v>
      </c>
    </row>
    <row r="10621" spans="1:3" x14ac:dyDescent="0.25">
      <c r="A10621">
        <f>ROW()</f>
        <v>10621</v>
      </c>
      <c r="B10621" t="s">
        <v>1884</v>
      </c>
      <c r="C10621" t="s">
        <v>105</v>
      </c>
    </row>
    <row r="10622" spans="1:3" x14ac:dyDescent="0.25">
      <c r="A10622">
        <f>ROW()</f>
        <v>10622</v>
      </c>
      <c r="B10622" t="s">
        <v>1888</v>
      </c>
      <c r="C10622" t="s">
        <v>74</v>
      </c>
    </row>
    <row r="10623" spans="1:3" x14ac:dyDescent="0.25">
      <c r="A10623">
        <f>ROW()</f>
        <v>10623</v>
      </c>
      <c r="B10623" t="s">
        <v>1889</v>
      </c>
      <c r="C10623" t="s">
        <v>70</v>
      </c>
    </row>
    <row r="10624" spans="1:3" x14ac:dyDescent="0.25">
      <c r="A10624">
        <f>ROW()</f>
        <v>10624</v>
      </c>
      <c r="B10624" t="s">
        <v>1890</v>
      </c>
      <c r="C10624" t="s">
        <v>74</v>
      </c>
    </row>
    <row r="10625" spans="1:3" x14ac:dyDescent="0.25">
      <c r="A10625">
        <f>ROW()</f>
        <v>10625</v>
      </c>
      <c r="B10625" t="s">
        <v>1891</v>
      </c>
      <c r="C10625" t="s">
        <v>70</v>
      </c>
    </row>
    <row r="10626" spans="1:3" x14ac:dyDescent="0.25">
      <c r="A10626">
        <f>ROW()</f>
        <v>10626</v>
      </c>
      <c r="B10626" t="s">
        <v>1892</v>
      </c>
      <c r="C10626" t="s">
        <v>74</v>
      </c>
    </row>
    <row r="10627" spans="1:3" x14ac:dyDescent="0.25">
      <c r="A10627">
        <f>ROW()</f>
        <v>10627</v>
      </c>
      <c r="B10627" t="s">
        <v>1806</v>
      </c>
      <c r="C10627" t="s">
        <v>66</v>
      </c>
    </row>
    <row r="10628" spans="1:3" x14ac:dyDescent="0.25">
      <c r="A10628">
        <f>ROW()</f>
        <v>10628</v>
      </c>
      <c r="B10628" t="s">
        <v>2</v>
      </c>
      <c r="C10628" t="s">
        <v>2</v>
      </c>
    </row>
    <row r="10629" spans="1:3" x14ac:dyDescent="0.25">
      <c r="A10629">
        <f>ROW()</f>
        <v>10629</v>
      </c>
      <c r="B10629" t="s">
        <v>2</v>
      </c>
      <c r="C10629" t="s">
        <v>2</v>
      </c>
    </row>
    <row r="10630" spans="1:3" x14ac:dyDescent="0.25">
      <c r="A10630">
        <f>ROW()</f>
        <v>10630</v>
      </c>
      <c r="B10630" t="s">
        <v>796</v>
      </c>
      <c r="C10630" t="s">
        <v>2</v>
      </c>
    </row>
    <row r="10631" spans="1:3" x14ac:dyDescent="0.25">
      <c r="A10631">
        <f>ROW()</f>
        <v>10631</v>
      </c>
      <c r="B10631" t="s">
        <v>2</v>
      </c>
      <c r="C10631" t="s">
        <v>2</v>
      </c>
    </row>
    <row r="10632" spans="1:3" x14ac:dyDescent="0.25">
      <c r="A10632">
        <f>ROW()</f>
        <v>10632</v>
      </c>
      <c r="B10632" t="s">
        <v>3731</v>
      </c>
      <c r="C10632" t="s">
        <v>2</v>
      </c>
    </row>
    <row r="10633" spans="1:3" x14ac:dyDescent="0.25">
      <c r="A10633">
        <f>ROW()</f>
        <v>10633</v>
      </c>
      <c r="B10633" t="s">
        <v>52</v>
      </c>
      <c r="C10633" t="s">
        <v>2</v>
      </c>
    </row>
    <row r="10634" spans="1:3" x14ac:dyDescent="0.25">
      <c r="A10634">
        <f>ROW()</f>
        <v>10634</v>
      </c>
      <c r="B10634" t="s">
        <v>1843</v>
      </c>
      <c r="C10634" t="s">
        <v>797</v>
      </c>
    </row>
    <row r="10635" spans="1:3" x14ac:dyDescent="0.25">
      <c r="A10635">
        <f>ROW()</f>
        <v>10635</v>
      </c>
      <c r="B10635" t="s">
        <v>1844</v>
      </c>
      <c r="C10635" t="s">
        <v>55</v>
      </c>
    </row>
    <row r="10636" spans="1:3" x14ac:dyDescent="0.25">
      <c r="A10636">
        <f>ROW()</f>
        <v>10636</v>
      </c>
      <c r="B10636" t="s">
        <v>1845</v>
      </c>
      <c r="C10636" t="s">
        <v>189</v>
      </c>
    </row>
    <row r="10637" spans="1:3" x14ac:dyDescent="0.25">
      <c r="A10637">
        <f>ROW()</f>
        <v>10637</v>
      </c>
      <c r="B10637" t="s">
        <v>1846</v>
      </c>
      <c r="C10637" t="s">
        <v>798</v>
      </c>
    </row>
    <row r="10638" spans="1:3" x14ac:dyDescent="0.25">
      <c r="A10638">
        <f>ROW()</f>
        <v>10638</v>
      </c>
      <c r="B10638" t="s">
        <v>1847</v>
      </c>
      <c r="C10638" t="s">
        <v>799</v>
      </c>
    </row>
    <row r="10639" spans="1:3" x14ac:dyDescent="0.25">
      <c r="A10639">
        <f>ROW()</f>
        <v>10639</v>
      </c>
      <c r="B10639" t="s">
        <v>1850</v>
      </c>
      <c r="C10639" t="s">
        <v>61</v>
      </c>
    </row>
    <row r="10640" spans="1:3" x14ac:dyDescent="0.25">
      <c r="A10640">
        <f>ROW()</f>
        <v>10640</v>
      </c>
      <c r="B10640" t="s">
        <v>1851</v>
      </c>
      <c r="C10640" t="s">
        <v>56</v>
      </c>
    </row>
    <row r="10641" spans="1:3" x14ac:dyDescent="0.25">
      <c r="A10641">
        <f>ROW()</f>
        <v>10641</v>
      </c>
      <c r="B10641" t="s">
        <v>1853</v>
      </c>
      <c r="C10641" t="s">
        <v>56</v>
      </c>
    </row>
    <row r="10642" spans="1:3" x14ac:dyDescent="0.25">
      <c r="A10642">
        <f>ROW()</f>
        <v>10642</v>
      </c>
      <c r="B10642" t="s">
        <v>1854</v>
      </c>
      <c r="C10642" t="s">
        <v>165</v>
      </c>
    </row>
    <row r="10643" spans="1:3" x14ac:dyDescent="0.25">
      <c r="A10643">
        <f>ROW()</f>
        <v>10643</v>
      </c>
      <c r="B10643" t="s">
        <v>1855</v>
      </c>
      <c r="C10643" t="s">
        <v>65</v>
      </c>
    </row>
    <row r="10644" spans="1:3" x14ac:dyDescent="0.25">
      <c r="A10644">
        <f>ROW()</f>
        <v>10644</v>
      </c>
      <c r="B10644" t="s">
        <v>1856</v>
      </c>
      <c r="C10644" t="s">
        <v>64</v>
      </c>
    </row>
    <row r="10645" spans="1:3" x14ac:dyDescent="0.25">
      <c r="A10645">
        <f>ROW()</f>
        <v>10645</v>
      </c>
      <c r="B10645" t="s">
        <v>1857</v>
      </c>
      <c r="C10645" t="s">
        <v>65</v>
      </c>
    </row>
    <row r="10646" spans="1:3" x14ac:dyDescent="0.25">
      <c r="A10646">
        <f>ROW()</f>
        <v>10646</v>
      </c>
      <c r="B10646" t="s">
        <v>1858</v>
      </c>
      <c r="C10646" t="s">
        <v>56</v>
      </c>
    </row>
    <row r="10647" spans="1:3" x14ac:dyDescent="0.25">
      <c r="A10647">
        <f>ROW()</f>
        <v>10647</v>
      </c>
      <c r="B10647" t="s">
        <v>1896</v>
      </c>
      <c r="C10647" t="s">
        <v>56</v>
      </c>
    </row>
    <row r="10648" spans="1:3" x14ac:dyDescent="0.25">
      <c r="A10648">
        <f>ROW()</f>
        <v>10648</v>
      </c>
      <c r="B10648" t="s">
        <v>1859</v>
      </c>
      <c r="C10648" t="s">
        <v>210</v>
      </c>
    </row>
    <row r="10649" spans="1:3" x14ac:dyDescent="0.25">
      <c r="A10649">
        <f>ROW()</f>
        <v>10649</v>
      </c>
      <c r="B10649" t="s">
        <v>1860</v>
      </c>
      <c r="C10649" t="s">
        <v>84</v>
      </c>
    </row>
    <row r="10650" spans="1:3" x14ac:dyDescent="0.25">
      <c r="A10650">
        <f>ROW()</f>
        <v>10650</v>
      </c>
      <c r="B10650" t="s">
        <v>1865</v>
      </c>
      <c r="C10650" t="s">
        <v>55</v>
      </c>
    </row>
    <row r="10651" spans="1:3" x14ac:dyDescent="0.25">
      <c r="A10651">
        <f>ROW()</f>
        <v>10651</v>
      </c>
      <c r="B10651" t="s">
        <v>1904</v>
      </c>
      <c r="C10651" t="s">
        <v>107</v>
      </c>
    </row>
    <row r="10652" spans="1:3" x14ac:dyDescent="0.25">
      <c r="A10652">
        <f>ROW()</f>
        <v>10652</v>
      </c>
      <c r="B10652" t="s">
        <v>1866</v>
      </c>
      <c r="C10652" t="s">
        <v>55</v>
      </c>
    </row>
    <row r="10653" spans="1:3" x14ac:dyDescent="0.25">
      <c r="A10653">
        <f>ROW()</f>
        <v>10653</v>
      </c>
      <c r="B10653" t="s">
        <v>1867</v>
      </c>
      <c r="C10653" t="s">
        <v>121</v>
      </c>
    </row>
    <row r="10654" spans="1:3" x14ac:dyDescent="0.25">
      <c r="A10654">
        <f>ROW()</f>
        <v>10654</v>
      </c>
      <c r="B10654" t="s">
        <v>1868</v>
      </c>
      <c r="C10654" t="s">
        <v>196</v>
      </c>
    </row>
    <row r="10655" spans="1:3" x14ac:dyDescent="0.25">
      <c r="A10655">
        <f>ROW()</f>
        <v>10655</v>
      </c>
      <c r="B10655" t="s">
        <v>1869</v>
      </c>
      <c r="C10655" t="s">
        <v>176</v>
      </c>
    </row>
    <row r="10656" spans="1:3" x14ac:dyDescent="0.25">
      <c r="A10656">
        <f>ROW()</f>
        <v>10656</v>
      </c>
      <c r="B10656" t="s">
        <v>1870</v>
      </c>
      <c r="C10656" t="s">
        <v>71</v>
      </c>
    </row>
    <row r="10657" spans="1:3" x14ac:dyDescent="0.25">
      <c r="A10657">
        <f>ROW()</f>
        <v>10657</v>
      </c>
      <c r="B10657" t="s">
        <v>1871</v>
      </c>
      <c r="C10657" t="s">
        <v>56</v>
      </c>
    </row>
    <row r="10658" spans="1:3" x14ac:dyDescent="0.25">
      <c r="A10658">
        <f>ROW()</f>
        <v>10658</v>
      </c>
      <c r="B10658" t="s">
        <v>1905</v>
      </c>
      <c r="C10658" t="s">
        <v>56</v>
      </c>
    </row>
    <row r="10659" spans="1:3" x14ac:dyDescent="0.25">
      <c r="A10659">
        <f>ROW()</f>
        <v>10659</v>
      </c>
      <c r="B10659" t="s">
        <v>1872</v>
      </c>
      <c r="C10659" t="s">
        <v>197</v>
      </c>
    </row>
    <row r="10660" spans="1:3" x14ac:dyDescent="0.25">
      <c r="A10660">
        <f>ROW()</f>
        <v>10660</v>
      </c>
      <c r="B10660" t="s">
        <v>1906</v>
      </c>
      <c r="C10660" t="s">
        <v>187</v>
      </c>
    </row>
    <row r="10661" spans="1:3" x14ac:dyDescent="0.25">
      <c r="A10661">
        <f>ROW()</f>
        <v>10661</v>
      </c>
      <c r="B10661" t="s">
        <v>1916</v>
      </c>
      <c r="C10661" t="s">
        <v>56</v>
      </c>
    </row>
    <row r="10662" spans="1:3" x14ac:dyDescent="0.25">
      <c r="A10662">
        <f>ROW()</f>
        <v>10662</v>
      </c>
      <c r="B10662" t="s">
        <v>1873</v>
      </c>
      <c r="C10662" t="s">
        <v>70</v>
      </c>
    </row>
    <row r="10663" spans="1:3" x14ac:dyDescent="0.25">
      <c r="A10663">
        <f>ROW()</f>
        <v>10663</v>
      </c>
      <c r="B10663" t="s">
        <v>1907</v>
      </c>
      <c r="C10663" t="s">
        <v>66</v>
      </c>
    </row>
    <row r="10664" spans="1:3" x14ac:dyDescent="0.25">
      <c r="A10664">
        <f>ROW()</f>
        <v>10664</v>
      </c>
      <c r="B10664" t="s">
        <v>1875</v>
      </c>
      <c r="C10664" t="s">
        <v>107</v>
      </c>
    </row>
    <row r="10665" spans="1:3" x14ac:dyDescent="0.25">
      <c r="A10665">
        <f>ROW()</f>
        <v>10665</v>
      </c>
      <c r="B10665" t="s">
        <v>1876</v>
      </c>
      <c r="C10665" t="s">
        <v>149</v>
      </c>
    </row>
    <row r="10666" spans="1:3" x14ac:dyDescent="0.25">
      <c r="A10666">
        <f>ROW()</f>
        <v>10666</v>
      </c>
      <c r="B10666" t="s">
        <v>1881</v>
      </c>
      <c r="C10666" t="s">
        <v>56</v>
      </c>
    </row>
    <row r="10667" spans="1:3" x14ac:dyDescent="0.25">
      <c r="A10667">
        <f>ROW()</f>
        <v>10667</v>
      </c>
      <c r="B10667" t="s">
        <v>1903</v>
      </c>
      <c r="C10667" t="s">
        <v>198</v>
      </c>
    </row>
    <row r="10668" spans="1:3" x14ac:dyDescent="0.25">
      <c r="A10668">
        <f>ROW()</f>
        <v>10668</v>
      </c>
      <c r="B10668" t="s">
        <v>1877</v>
      </c>
      <c r="C10668" t="s">
        <v>95</v>
      </c>
    </row>
    <row r="10669" spans="1:3" x14ac:dyDescent="0.25">
      <c r="A10669">
        <f>ROW()</f>
        <v>10669</v>
      </c>
      <c r="B10669" t="s">
        <v>1879</v>
      </c>
      <c r="C10669" t="s">
        <v>77</v>
      </c>
    </row>
    <row r="10670" spans="1:3" x14ac:dyDescent="0.25">
      <c r="A10670">
        <f>ROW()</f>
        <v>10670</v>
      </c>
      <c r="B10670" t="s">
        <v>1882</v>
      </c>
      <c r="C10670" t="s">
        <v>199</v>
      </c>
    </row>
    <row r="10671" spans="1:3" x14ac:dyDescent="0.25">
      <c r="A10671">
        <f>ROW()</f>
        <v>10671</v>
      </c>
      <c r="B10671" t="s">
        <v>1893</v>
      </c>
      <c r="C10671" t="s">
        <v>112</v>
      </c>
    </row>
    <row r="10672" spans="1:3" x14ac:dyDescent="0.25">
      <c r="A10672">
        <f>ROW()</f>
        <v>10672</v>
      </c>
      <c r="B10672" t="s">
        <v>1914</v>
      </c>
      <c r="C10672" t="s">
        <v>200</v>
      </c>
    </row>
    <row r="10673" spans="1:3" x14ac:dyDescent="0.25">
      <c r="A10673">
        <f>ROW()</f>
        <v>10673</v>
      </c>
      <c r="B10673" t="s">
        <v>1883</v>
      </c>
      <c r="C10673" t="s">
        <v>159</v>
      </c>
    </row>
    <row r="10674" spans="1:3" x14ac:dyDescent="0.25">
      <c r="A10674">
        <f>ROW()</f>
        <v>10674</v>
      </c>
      <c r="B10674" t="s">
        <v>1915</v>
      </c>
      <c r="C10674" t="s">
        <v>79</v>
      </c>
    </row>
    <row r="10675" spans="1:3" x14ac:dyDescent="0.25">
      <c r="A10675">
        <f>ROW()</f>
        <v>10675</v>
      </c>
      <c r="B10675" t="s">
        <v>1909</v>
      </c>
      <c r="C10675" t="s">
        <v>107</v>
      </c>
    </row>
    <row r="10676" spans="1:3" x14ac:dyDescent="0.25">
      <c r="A10676">
        <f>ROW()</f>
        <v>10676</v>
      </c>
      <c r="B10676" t="s">
        <v>1910</v>
      </c>
      <c r="C10676" t="s">
        <v>149</v>
      </c>
    </row>
    <row r="10677" spans="1:3" x14ac:dyDescent="0.25">
      <c r="A10677">
        <f>ROW()</f>
        <v>10677</v>
      </c>
      <c r="B10677" t="s">
        <v>1917</v>
      </c>
      <c r="C10677" t="s">
        <v>56</v>
      </c>
    </row>
    <row r="10678" spans="1:3" x14ac:dyDescent="0.25">
      <c r="A10678">
        <f>ROW()</f>
        <v>10678</v>
      </c>
      <c r="B10678" t="s">
        <v>1911</v>
      </c>
      <c r="C10678" t="s">
        <v>121</v>
      </c>
    </row>
    <row r="10679" spans="1:3" x14ac:dyDescent="0.25">
      <c r="A10679">
        <f>ROW()</f>
        <v>10679</v>
      </c>
      <c r="B10679" t="s">
        <v>1912</v>
      </c>
      <c r="C10679" t="s">
        <v>133</v>
      </c>
    </row>
    <row r="10680" spans="1:3" x14ac:dyDescent="0.25">
      <c r="A10680">
        <f>ROW()</f>
        <v>10680</v>
      </c>
      <c r="B10680" t="s">
        <v>1913</v>
      </c>
      <c r="C10680" t="s">
        <v>199</v>
      </c>
    </row>
    <row r="10681" spans="1:3" x14ac:dyDescent="0.25">
      <c r="A10681">
        <f>ROW()</f>
        <v>10681</v>
      </c>
      <c r="B10681" t="s">
        <v>1884</v>
      </c>
      <c r="C10681" t="s">
        <v>56</v>
      </c>
    </row>
    <row r="10682" spans="1:3" x14ac:dyDescent="0.25">
      <c r="A10682">
        <f>ROW()</f>
        <v>10682</v>
      </c>
      <c r="B10682" t="s">
        <v>1885</v>
      </c>
      <c r="C10682" t="s">
        <v>228</v>
      </c>
    </row>
    <row r="10683" spans="1:3" x14ac:dyDescent="0.25">
      <c r="A10683">
        <f>ROW()</f>
        <v>10683</v>
      </c>
      <c r="B10683" t="s">
        <v>1886</v>
      </c>
      <c r="C10683" t="s">
        <v>137</v>
      </c>
    </row>
    <row r="10684" spans="1:3" x14ac:dyDescent="0.25">
      <c r="A10684">
        <f>ROW()</f>
        <v>10684</v>
      </c>
      <c r="B10684" t="s">
        <v>1888</v>
      </c>
      <c r="C10684" t="s">
        <v>70</v>
      </c>
    </row>
    <row r="10685" spans="1:3" x14ac:dyDescent="0.25">
      <c r="A10685">
        <f>ROW()</f>
        <v>10685</v>
      </c>
      <c r="B10685" t="s">
        <v>1889</v>
      </c>
      <c r="C10685" t="s">
        <v>74</v>
      </c>
    </row>
    <row r="10686" spans="1:3" x14ac:dyDescent="0.25">
      <c r="A10686">
        <f>ROW()</f>
        <v>10686</v>
      </c>
      <c r="B10686" t="s">
        <v>1890</v>
      </c>
      <c r="C10686" t="s">
        <v>82</v>
      </c>
    </row>
    <row r="10687" spans="1:3" x14ac:dyDescent="0.25">
      <c r="A10687">
        <f>ROW()</f>
        <v>10687</v>
      </c>
      <c r="B10687" t="s">
        <v>1891</v>
      </c>
      <c r="C10687" t="s">
        <v>74</v>
      </c>
    </row>
    <row r="10688" spans="1:3" x14ac:dyDescent="0.25">
      <c r="A10688">
        <f>ROW()</f>
        <v>10688</v>
      </c>
      <c r="B10688" t="s">
        <v>1892</v>
      </c>
      <c r="C10688" t="s">
        <v>84</v>
      </c>
    </row>
    <row r="10689" spans="1:3" x14ac:dyDescent="0.25">
      <c r="A10689">
        <f>ROW()</f>
        <v>10689</v>
      </c>
      <c r="B10689" t="s">
        <v>1899</v>
      </c>
      <c r="C10689" t="s">
        <v>133</v>
      </c>
    </row>
    <row r="10690" spans="1:3" x14ac:dyDescent="0.25">
      <c r="A10690">
        <f>ROW()</f>
        <v>10690</v>
      </c>
      <c r="B10690" t="s">
        <v>1806</v>
      </c>
      <c r="C10690" t="s">
        <v>66</v>
      </c>
    </row>
    <row r="10691" spans="1:3" x14ac:dyDescent="0.25">
      <c r="A10691">
        <f>ROW()</f>
        <v>10691</v>
      </c>
      <c r="B10691" t="s">
        <v>2</v>
      </c>
      <c r="C10691" t="s">
        <v>2</v>
      </c>
    </row>
    <row r="10692" spans="1:3" x14ac:dyDescent="0.25">
      <c r="A10692">
        <f>ROW()</f>
        <v>10692</v>
      </c>
      <c r="B10692" t="s">
        <v>2</v>
      </c>
      <c r="C10692" t="s">
        <v>2</v>
      </c>
    </row>
    <row r="10693" spans="1:3" x14ac:dyDescent="0.25">
      <c r="A10693">
        <f>ROW()</f>
        <v>10693</v>
      </c>
      <c r="B10693" t="s">
        <v>800</v>
      </c>
      <c r="C10693" t="s">
        <v>2</v>
      </c>
    </row>
    <row r="10694" spans="1:3" x14ac:dyDescent="0.25">
      <c r="A10694">
        <f>ROW()</f>
        <v>10694</v>
      </c>
      <c r="B10694" t="s">
        <v>2</v>
      </c>
      <c r="C10694" t="s">
        <v>2</v>
      </c>
    </row>
    <row r="10695" spans="1:3" x14ac:dyDescent="0.25">
      <c r="A10695">
        <f>ROW()</f>
        <v>10695</v>
      </c>
      <c r="B10695" t="s">
        <v>3732</v>
      </c>
      <c r="C10695" t="s">
        <v>2</v>
      </c>
    </row>
    <row r="10696" spans="1:3" x14ac:dyDescent="0.25">
      <c r="A10696">
        <f>ROW()</f>
        <v>10696</v>
      </c>
      <c r="B10696" t="s">
        <v>52</v>
      </c>
      <c r="C10696" t="s">
        <v>2</v>
      </c>
    </row>
    <row r="10697" spans="1:3" x14ac:dyDescent="0.25">
      <c r="A10697">
        <f>ROW()</f>
        <v>10697</v>
      </c>
      <c r="B10697" t="s">
        <v>1843</v>
      </c>
      <c r="C10697" t="s">
        <v>801</v>
      </c>
    </row>
    <row r="10698" spans="1:3" x14ac:dyDescent="0.25">
      <c r="A10698">
        <f>ROW()</f>
        <v>10698</v>
      </c>
      <c r="B10698" t="s">
        <v>1844</v>
      </c>
      <c r="C10698" t="s">
        <v>55</v>
      </c>
    </row>
    <row r="10699" spans="1:3" x14ac:dyDescent="0.25">
      <c r="A10699">
        <f>ROW()</f>
        <v>10699</v>
      </c>
      <c r="B10699" t="s">
        <v>1845</v>
      </c>
      <c r="C10699" t="s">
        <v>74</v>
      </c>
    </row>
    <row r="10700" spans="1:3" x14ac:dyDescent="0.25">
      <c r="A10700">
        <f>ROW()</f>
        <v>10700</v>
      </c>
      <c r="B10700" t="s">
        <v>1846</v>
      </c>
      <c r="C10700" t="s">
        <v>204</v>
      </c>
    </row>
    <row r="10701" spans="1:3" x14ac:dyDescent="0.25">
      <c r="A10701">
        <f>ROW()</f>
        <v>10701</v>
      </c>
      <c r="B10701" t="s">
        <v>1847</v>
      </c>
      <c r="C10701" t="s">
        <v>802</v>
      </c>
    </row>
    <row r="10702" spans="1:3" x14ac:dyDescent="0.25">
      <c r="A10702">
        <f>ROW()</f>
        <v>10702</v>
      </c>
      <c r="B10702" t="s">
        <v>1918</v>
      </c>
      <c r="C10702" t="s">
        <v>121</v>
      </c>
    </row>
    <row r="10703" spans="1:3" x14ac:dyDescent="0.25">
      <c r="A10703">
        <f>ROW()</f>
        <v>10703</v>
      </c>
      <c r="B10703" t="s">
        <v>1850</v>
      </c>
      <c r="C10703" t="s">
        <v>61</v>
      </c>
    </row>
    <row r="10704" spans="1:3" x14ac:dyDescent="0.25">
      <c r="A10704">
        <f>ROW()</f>
        <v>10704</v>
      </c>
      <c r="B10704" t="s">
        <v>1851</v>
      </c>
      <c r="C10704" t="s">
        <v>56</v>
      </c>
    </row>
    <row r="10705" spans="1:3" x14ac:dyDescent="0.25">
      <c r="A10705">
        <f>ROW()</f>
        <v>10705</v>
      </c>
      <c r="B10705" t="s">
        <v>1853</v>
      </c>
      <c r="C10705" t="s">
        <v>56</v>
      </c>
    </row>
    <row r="10706" spans="1:3" x14ac:dyDescent="0.25">
      <c r="A10706">
        <f>ROW()</f>
        <v>10706</v>
      </c>
      <c r="B10706" t="s">
        <v>1854</v>
      </c>
      <c r="C10706" t="s">
        <v>184</v>
      </c>
    </row>
    <row r="10707" spans="1:3" x14ac:dyDescent="0.25">
      <c r="A10707">
        <f>ROW()</f>
        <v>10707</v>
      </c>
      <c r="B10707" t="s">
        <v>1855</v>
      </c>
      <c r="C10707" t="s">
        <v>65</v>
      </c>
    </row>
    <row r="10708" spans="1:3" x14ac:dyDescent="0.25">
      <c r="A10708">
        <f>ROW()</f>
        <v>10708</v>
      </c>
      <c r="B10708" t="s">
        <v>1856</v>
      </c>
      <c r="C10708" t="s">
        <v>64</v>
      </c>
    </row>
    <row r="10709" spans="1:3" x14ac:dyDescent="0.25">
      <c r="A10709">
        <f>ROW()</f>
        <v>10709</v>
      </c>
      <c r="B10709" t="s">
        <v>1857</v>
      </c>
      <c r="C10709" t="s">
        <v>65</v>
      </c>
    </row>
    <row r="10710" spans="1:3" x14ac:dyDescent="0.25">
      <c r="A10710">
        <f>ROW()</f>
        <v>10710</v>
      </c>
      <c r="B10710" t="s">
        <v>1858</v>
      </c>
      <c r="C10710" t="s">
        <v>56</v>
      </c>
    </row>
    <row r="10711" spans="1:3" x14ac:dyDescent="0.25">
      <c r="A10711">
        <f>ROW()</f>
        <v>10711</v>
      </c>
      <c r="B10711" t="s">
        <v>1896</v>
      </c>
      <c r="C10711" t="s">
        <v>56</v>
      </c>
    </row>
    <row r="10712" spans="1:3" x14ac:dyDescent="0.25">
      <c r="A10712">
        <f>ROW()</f>
        <v>10712</v>
      </c>
      <c r="B10712" t="s">
        <v>1859</v>
      </c>
      <c r="C10712" t="s">
        <v>210</v>
      </c>
    </row>
    <row r="10713" spans="1:3" x14ac:dyDescent="0.25">
      <c r="A10713">
        <f>ROW()</f>
        <v>10713</v>
      </c>
      <c r="B10713" t="s">
        <v>1860</v>
      </c>
      <c r="C10713" t="s">
        <v>56</v>
      </c>
    </row>
    <row r="10714" spans="1:3" x14ac:dyDescent="0.25">
      <c r="A10714">
        <f>ROW()</f>
        <v>10714</v>
      </c>
      <c r="B10714" t="s">
        <v>1865</v>
      </c>
      <c r="C10714" t="s">
        <v>55</v>
      </c>
    </row>
    <row r="10715" spans="1:3" x14ac:dyDescent="0.25">
      <c r="A10715">
        <f>ROW()</f>
        <v>10715</v>
      </c>
      <c r="B10715" t="s">
        <v>1866</v>
      </c>
      <c r="C10715" t="s">
        <v>56</v>
      </c>
    </row>
    <row r="10716" spans="1:3" x14ac:dyDescent="0.25">
      <c r="A10716">
        <f>ROW()</f>
        <v>10716</v>
      </c>
      <c r="B10716" t="s">
        <v>1867</v>
      </c>
      <c r="C10716" t="s">
        <v>121</v>
      </c>
    </row>
    <row r="10717" spans="1:3" x14ac:dyDescent="0.25">
      <c r="A10717">
        <f>ROW()</f>
        <v>10717</v>
      </c>
      <c r="B10717" t="s">
        <v>1868</v>
      </c>
      <c r="C10717" t="s">
        <v>196</v>
      </c>
    </row>
    <row r="10718" spans="1:3" x14ac:dyDescent="0.25">
      <c r="A10718">
        <f>ROW()</f>
        <v>10718</v>
      </c>
      <c r="B10718" t="s">
        <v>1869</v>
      </c>
      <c r="C10718" t="s">
        <v>71</v>
      </c>
    </row>
    <row r="10719" spans="1:3" x14ac:dyDescent="0.25">
      <c r="A10719">
        <f>ROW()</f>
        <v>10719</v>
      </c>
      <c r="B10719" t="s">
        <v>1870</v>
      </c>
      <c r="C10719" t="s">
        <v>71</v>
      </c>
    </row>
    <row r="10720" spans="1:3" x14ac:dyDescent="0.25">
      <c r="A10720">
        <f>ROW()</f>
        <v>10720</v>
      </c>
      <c r="B10720" t="s">
        <v>1871</v>
      </c>
      <c r="C10720" t="s">
        <v>84</v>
      </c>
    </row>
    <row r="10721" spans="1:3" x14ac:dyDescent="0.25">
      <c r="A10721">
        <f>ROW()</f>
        <v>10721</v>
      </c>
      <c r="B10721" t="s">
        <v>1872</v>
      </c>
      <c r="C10721" t="s">
        <v>197</v>
      </c>
    </row>
    <row r="10722" spans="1:3" x14ac:dyDescent="0.25">
      <c r="A10722">
        <f>ROW()</f>
        <v>10722</v>
      </c>
      <c r="B10722" t="s">
        <v>1916</v>
      </c>
      <c r="C10722" t="s">
        <v>56</v>
      </c>
    </row>
    <row r="10723" spans="1:3" x14ac:dyDescent="0.25">
      <c r="A10723">
        <f>ROW()</f>
        <v>10723</v>
      </c>
      <c r="B10723" t="s">
        <v>1873</v>
      </c>
      <c r="C10723" t="s">
        <v>70</v>
      </c>
    </row>
    <row r="10724" spans="1:3" x14ac:dyDescent="0.25">
      <c r="A10724">
        <f>ROW()</f>
        <v>10724</v>
      </c>
      <c r="B10724" t="s">
        <v>1875</v>
      </c>
      <c r="C10724" t="s">
        <v>254</v>
      </c>
    </row>
    <row r="10725" spans="1:3" x14ac:dyDescent="0.25">
      <c r="A10725">
        <f>ROW()</f>
        <v>10725</v>
      </c>
      <c r="B10725" t="s">
        <v>1876</v>
      </c>
      <c r="C10725" t="s">
        <v>249</v>
      </c>
    </row>
    <row r="10726" spans="1:3" x14ac:dyDescent="0.25">
      <c r="A10726">
        <f>ROW()</f>
        <v>10726</v>
      </c>
      <c r="B10726" t="s">
        <v>1903</v>
      </c>
      <c r="C10726" t="s">
        <v>170</v>
      </c>
    </row>
    <row r="10727" spans="1:3" x14ac:dyDescent="0.25">
      <c r="A10727">
        <f>ROW()</f>
        <v>10727</v>
      </c>
      <c r="B10727" t="s">
        <v>1877</v>
      </c>
      <c r="C10727" t="s">
        <v>93</v>
      </c>
    </row>
    <row r="10728" spans="1:3" x14ac:dyDescent="0.25">
      <c r="A10728">
        <f>ROW()</f>
        <v>10728</v>
      </c>
      <c r="B10728" t="s">
        <v>1879</v>
      </c>
      <c r="C10728" t="s">
        <v>108</v>
      </c>
    </row>
    <row r="10729" spans="1:3" x14ac:dyDescent="0.25">
      <c r="A10729">
        <f>ROW()</f>
        <v>10729</v>
      </c>
      <c r="B10729" t="s">
        <v>1882</v>
      </c>
      <c r="C10729" t="s">
        <v>206</v>
      </c>
    </row>
    <row r="10730" spans="1:3" x14ac:dyDescent="0.25">
      <c r="A10730">
        <f>ROW()</f>
        <v>10730</v>
      </c>
      <c r="B10730" t="s">
        <v>1893</v>
      </c>
      <c r="C10730" t="s">
        <v>148</v>
      </c>
    </row>
    <row r="10731" spans="1:3" x14ac:dyDescent="0.25">
      <c r="A10731">
        <f>ROW()</f>
        <v>10731</v>
      </c>
      <c r="B10731" t="s">
        <v>1905</v>
      </c>
      <c r="C10731" t="s">
        <v>84</v>
      </c>
    </row>
    <row r="10732" spans="1:3" x14ac:dyDescent="0.25">
      <c r="A10732">
        <f>ROW()</f>
        <v>10732</v>
      </c>
      <c r="B10732" t="s">
        <v>1909</v>
      </c>
      <c r="C10732" t="s">
        <v>107</v>
      </c>
    </row>
    <row r="10733" spans="1:3" x14ac:dyDescent="0.25">
      <c r="A10733">
        <f>ROW()</f>
        <v>10733</v>
      </c>
      <c r="B10733" t="s">
        <v>1919</v>
      </c>
      <c r="C10733" t="s">
        <v>56</v>
      </c>
    </row>
    <row r="10734" spans="1:3" x14ac:dyDescent="0.25">
      <c r="A10734">
        <f>ROW()</f>
        <v>10734</v>
      </c>
      <c r="B10734" t="s">
        <v>1920</v>
      </c>
      <c r="C10734" t="s">
        <v>73</v>
      </c>
    </row>
    <row r="10735" spans="1:3" x14ac:dyDescent="0.25">
      <c r="A10735">
        <f>ROW()</f>
        <v>10735</v>
      </c>
      <c r="B10735" t="s">
        <v>1899</v>
      </c>
      <c r="C10735" t="s">
        <v>107</v>
      </c>
    </row>
    <row r="10736" spans="1:3" x14ac:dyDescent="0.25">
      <c r="A10736">
        <f>ROW()</f>
        <v>10736</v>
      </c>
      <c r="B10736" t="s">
        <v>1888</v>
      </c>
      <c r="C10736" t="s">
        <v>63</v>
      </c>
    </row>
    <row r="10737" spans="1:3" x14ac:dyDescent="0.25">
      <c r="A10737">
        <f>ROW()</f>
        <v>10737</v>
      </c>
      <c r="B10737" t="s">
        <v>1889</v>
      </c>
      <c r="C10737" t="s">
        <v>80</v>
      </c>
    </row>
    <row r="10738" spans="1:3" x14ac:dyDescent="0.25">
      <c r="A10738">
        <f>ROW()</f>
        <v>10738</v>
      </c>
      <c r="B10738" t="s">
        <v>1890</v>
      </c>
      <c r="C10738" t="s">
        <v>84</v>
      </c>
    </row>
    <row r="10739" spans="1:3" x14ac:dyDescent="0.25">
      <c r="A10739">
        <f>ROW()</f>
        <v>10739</v>
      </c>
      <c r="B10739" t="s">
        <v>1891</v>
      </c>
      <c r="C10739" t="s">
        <v>80</v>
      </c>
    </row>
    <row r="10740" spans="1:3" x14ac:dyDescent="0.25">
      <c r="A10740">
        <f>ROW()</f>
        <v>10740</v>
      </c>
      <c r="B10740" t="s">
        <v>1892</v>
      </c>
      <c r="C10740" t="s">
        <v>84</v>
      </c>
    </row>
    <row r="10741" spans="1:3" x14ac:dyDescent="0.25">
      <c r="A10741">
        <f>ROW()</f>
        <v>10741</v>
      </c>
      <c r="B10741" t="s">
        <v>1883</v>
      </c>
      <c r="C10741" t="s">
        <v>159</v>
      </c>
    </row>
    <row r="10742" spans="1:3" x14ac:dyDescent="0.25">
      <c r="A10742">
        <f>ROW()</f>
        <v>10742</v>
      </c>
      <c r="B10742" t="s">
        <v>1921</v>
      </c>
      <c r="C10742" t="s">
        <v>121</v>
      </c>
    </row>
    <row r="10743" spans="1:3" x14ac:dyDescent="0.25">
      <c r="A10743">
        <f>ROW()</f>
        <v>10743</v>
      </c>
      <c r="B10743" t="s">
        <v>1806</v>
      </c>
      <c r="C10743" t="s">
        <v>66</v>
      </c>
    </row>
    <row r="10744" spans="1:3" x14ac:dyDescent="0.25">
      <c r="A10744">
        <f>ROW()</f>
        <v>10744</v>
      </c>
      <c r="B10744" t="s">
        <v>1922</v>
      </c>
      <c r="C10744" t="s">
        <v>238</v>
      </c>
    </row>
    <row r="10745" spans="1:3" x14ac:dyDescent="0.25">
      <c r="A10745">
        <f>ROW()</f>
        <v>10745</v>
      </c>
      <c r="B10745" t="s">
        <v>2</v>
      </c>
      <c r="C10745" t="s">
        <v>2</v>
      </c>
    </row>
    <row r="10746" spans="1:3" x14ac:dyDescent="0.25">
      <c r="A10746">
        <f>ROW()</f>
        <v>10746</v>
      </c>
      <c r="B10746" t="s">
        <v>2</v>
      </c>
      <c r="C10746" t="s">
        <v>2</v>
      </c>
    </row>
    <row r="10747" spans="1:3" x14ac:dyDescent="0.25">
      <c r="A10747">
        <f>ROW()</f>
        <v>10747</v>
      </c>
      <c r="B10747" t="s">
        <v>803</v>
      </c>
      <c r="C10747" t="s">
        <v>2</v>
      </c>
    </row>
    <row r="10748" spans="1:3" x14ac:dyDescent="0.25">
      <c r="A10748">
        <f>ROW()</f>
        <v>10748</v>
      </c>
      <c r="B10748" t="s">
        <v>2</v>
      </c>
      <c r="C10748" t="s">
        <v>2</v>
      </c>
    </row>
    <row r="10749" spans="1:3" x14ac:dyDescent="0.25">
      <c r="A10749">
        <f>ROW()</f>
        <v>10749</v>
      </c>
      <c r="B10749" t="s">
        <v>3733</v>
      </c>
      <c r="C10749" t="s">
        <v>2</v>
      </c>
    </row>
    <row r="10750" spans="1:3" x14ac:dyDescent="0.25">
      <c r="A10750">
        <f>ROW()</f>
        <v>10750</v>
      </c>
      <c r="B10750" t="s">
        <v>52</v>
      </c>
      <c r="C10750" t="s">
        <v>2</v>
      </c>
    </row>
    <row r="10751" spans="1:3" x14ac:dyDescent="0.25">
      <c r="A10751">
        <f>ROW()</f>
        <v>10751</v>
      </c>
      <c r="B10751" t="s">
        <v>1843</v>
      </c>
      <c r="C10751" t="s">
        <v>804</v>
      </c>
    </row>
    <row r="10752" spans="1:3" x14ac:dyDescent="0.25">
      <c r="A10752">
        <f>ROW()</f>
        <v>10752</v>
      </c>
      <c r="B10752" t="s">
        <v>1844</v>
      </c>
      <c r="C10752" t="s">
        <v>55</v>
      </c>
    </row>
    <row r="10753" spans="1:3" x14ac:dyDescent="0.25">
      <c r="A10753">
        <f>ROW()</f>
        <v>10753</v>
      </c>
      <c r="B10753" t="s">
        <v>1845</v>
      </c>
      <c r="C10753" t="s">
        <v>137</v>
      </c>
    </row>
    <row r="10754" spans="1:3" x14ac:dyDescent="0.25">
      <c r="A10754">
        <f>ROW()</f>
        <v>10754</v>
      </c>
      <c r="B10754" t="s">
        <v>1846</v>
      </c>
      <c r="C10754" t="s">
        <v>805</v>
      </c>
    </row>
    <row r="10755" spans="1:3" x14ac:dyDescent="0.25">
      <c r="A10755">
        <f>ROW()</f>
        <v>10755</v>
      </c>
      <c r="B10755" t="s">
        <v>1847</v>
      </c>
      <c r="C10755" t="s">
        <v>806</v>
      </c>
    </row>
    <row r="10756" spans="1:3" x14ac:dyDescent="0.25">
      <c r="A10756">
        <f>ROW()</f>
        <v>10756</v>
      </c>
      <c r="B10756" t="s">
        <v>1850</v>
      </c>
      <c r="C10756" t="s">
        <v>61</v>
      </c>
    </row>
    <row r="10757" spans="1:3" x14ac:dyDescent="0.25">
      <c r="A10757">
        <f>ROW()</f>
        <v>10757</v>
      </c>
      <c r="B10757" t="s">
        <v>1851</v>
      </c>
      <c r="C10757" t="s">
        <v>56</v>
      </c>
    </row>
    <row r="10758" spans="1:3" x14ac:dyDescent="0.25">
      <c r="A10758">
        <f>ROW()</f>
        <v>10758</v>
      </c>
      <c r="B10758" t="s">
        <v>1853</v>
      </c>
      <c r="C10758" t="s">
        <v>56</v>
      </c>
    </row>
    <row r="10759" spans="1:3" x14ac:dyDescent="0.25">
      <c r="A10759">
        <f>ROW()</f>
        <v>10759</v>
      </c>
      <c r="B10759" t="s">
        <v>1854</v>
      </c>
      <c r="C10759" t="s">
        <v>126</v>
      </c>
    </row>
    <row r="10760" spans="1:3" x14ac:dyDescent="0.25">
      <c r="A10760">
        <f>ROW()</f>
        <v>10760</v>
      </c>
      <c r="B10760" t="s">
        <v>1855</v>
      </c>
      <c r="C10760" t="s">
        <v>65</v>
      </c>
    </row>
    <row r="10761" spans="1:3" x14ac:dyDescent="0.25">
      <c r="A10761">
        <f>ROW()</f>
        <v>10761</v>
      </c>
      <c r="B10761" t="s">
        <v>1856</v>
      </c>
      <c r="C10761" t="s">
        <v>64</v>
      </c>
    </row>
    <row r="10762" spans="1:3" x14ac:dyDescent="0.25">
      <c r="A10762">
        <f>ROW()</f>
        <v>10762</v>
      </c>
      <c r="B10762" t="s">
        <v>1857</v>
      </c>
      <c r="C10762" t="s">
        <v>65</v>
      </c>
    </row>
    <row r="10763" spans="1:3" x14ac:dyDescent="0.25">
      <c r="A10763">
        <f>ROW()</f>
        <v>10763</v>
      </c>
      <c r="B10763" t="s">
        <v>1858</v>
      </c>
      <c r="C10763" t="s">
        <v>56</v>
      </c>
    </row>
    <row r="10764" spans="1:3" x14ac:dyDescent="0.25">
      <c r="A10764">
        <f>ROW()</f>
        <v>10764</v>
      </c>
      <c r="B10764" t="s">
        <v>1896</v>
      </c>
      <c r="C10764" t="s">
        <v>56</v>
      </c>
    </row>
    <row r="10765" spans="1:3" x14ac:dyDescent="0.25">
      <c r="A10765">
        <f>ROW()</f>
        <v>10765</v>
      </c>
      <c r="B10765" t="s">
        <v>1859</v>
      </c>
      <c r="C10765" t="s">
        <v>210</v>
      </c>
    </row>
    <row r="10766" spans="1:3" x14ac:dyDescent="0.25">
      <c r="A10766">
        <f>ROW()</f>
        <v>10766</v>
      </c>
      <c r="B10766" t="s">
        <v>1918</v>
      </c>
      <c r="C10766" t="s">
        <v>121</v>
      </c>
    </row>
    <row r="10767" spans="1:3" x14ac:dyDescent="0.25">
      <c r="A10767">
        <f>ROW()</f>
        <v>10767</v>
      </c>
      <c r="B10767" t="s">
        <v>1860</v>
      </c>
      <c r="C10767" t="s">
        <v>56</v>
      </c>
    </row>
    <row r="10768" spans="1:3" x14ac:dyDescent="0.25">
      <c r="A10768">
        <f>ROW()</f>
        <v>10768</v>
      </c>
      <c r="B10768" t="s">
        <v>1865</v>
      </c>
      <c r="C10768" t="s">
        <v>55</v>
      </c>
    </row>
    <row r="10769" spans="1:3" x14ac:dyDescent="0.25">
      <c r="A10769">
        <f>ROW()</f>
        <v>10769</v>
      </c>
      <c r="B10769" t="s">
        <v>1866</v>
      </c>
      <c r="C10769" t="s">
        <v>56</v>
      </c>
    </row>
    <row r="10770" spans="1:3" x14ac:dyDescent="0.25">
      <c r="A10770">
        <f>ROW()</f>
        <v>10770</v>
      </c>
      <c r="B10770" t="s">
        <v>1867</v>
      </c>
      <c r="C10770" t="s">
        <v>121</v>
      </c>
    </row>
    <row r="10771" spans="1:3" x14ac:dyDescent="0.25">
      <c r="A10771">
        <f>ROW()</f>
        <v>10771</v>
      </c>
      <c r="B10771" t="s">
        <v>1868</v>
      </c>
      <c r="C10771" t="s">
        <v>196</v>
      </c>
    </row>
    <row r="10772" spans="1:3" x14ac:dyDescent="0.25">
      <c r="A10772">
        <f>ROW()</f>
        <v>10772</v>
      </c>
      <c r="B10772" t="s">
        <v>1869</v>
      </c>
      <c r="C10772" t="s">
        <v>71</v>
      </c>
    </row>
    <row r="10773" spans="1:3" x14ac:dyDescent="0.25">
      <c r="A10773">
        <f>ROW()</f>
        <v>10773</v>
      </c>
      <c r="B10773" t="s">
        <v>1870</v>
      </c>
      <c r="C10773" t="s">
        <v>71</v>
      </c>
    </row>
    <row r="10774" spans="1:3" x14ac:dyDescent="0.25">
      <c r="A10774">
        <f>ROW()</f>
        <v>10774</v>
      </c>
      <c r="B10774" t="s">
        <v>1871</v>
      </c>
      <c r="C10774" t="s">
        <v>121</v>
      </c>
    </row>
    <row r="10775" spans="1:3" x14ac:dyDescent="0.25">
      <c r="A10775">
        <f>ROW()</f>
        <v>10775</v>
      </c>
      <c r="B10775" t="s">
        <v>1872</v>
      </c>
      <c r="C10775" t="s">
        <v>197</v>
      </c>
    </row>
    <row r="10776" spans="1:3" x14ac:dyDescent="0.25">
      <c r="A10776">
        <f>ROW()</f>
        <v>10776</v>
      </c>
      <c r="B10776" t="s">
        <v>1916</v>
      </c>
      <c r="C10776" t="s">
        <v>56</v>
      </c>
    </row>
    <row r="10777" spans="1:3" x14ac:dyDescent="0.25">
      <c r="A10777">
        <f>ROW()</f>
        <v>10777</v>
      </c>
      <c r="B10777" t="s">
        <v>1873</v>
      </c>
      <c r="C10777" t="s">
        <v>70</v>
      </c>
    </row>
    <row r="10778" spans="1:3" x14ac:dyDescent="0.25">
      <c r="A10778">
        <f>ROW()</f>
        <v>10778</v>
      </c>
      <c r="B10778" t="s">
        <v>1875</v>
      </c>
      <c r="C10778" t="s">
        <v>512</v>
      </c>
    </row>
    <row r="10779" spans="1:3" x14ac:dyDescent="0.25">
      <c r="A10779">
        <f>ROW()</f>
        <v>10779</v>
      </c>
      <c r="B10779" t="s">
        <v>1876</v>
      </c>
      <c r="C10779" t="s">
        <v>1973</v>
      </c>
    </row>
    <row r="10780" spans="1:3" x14ac:dyDescent="0.25">
      <c r="A10780">
        <f>ROW()</f>
        <v>10780</v>
      </c>
      <c r="B10780" t="s">
        <v>1903</v>
      </c>
      <c r="C10780" t="s">
        <v>170</v>
      </c>
    </row>
    <row r="10781" spans="1:3" x14ac:dyDescent="0.25">
      <c r="A10781">
        <f>ROW()</f>
        <v>10781</v>
      </c>
      <c r="B10781" t="s">
        <v>1877</v>
      </c>
      <c r="C10781" t="s">
        <v>93</v>
      </c>
    </row>
    <row r="10782" spans="1:3" x14ac:dyDescent="0.25">
      <c r="A10782">
        <f>ROW()</f>
        <v>10782</v>
      </c>
      <c r="B10782" t="s">
        <v>1879</v>
      </c>
      <c r="C10782" t="s">
        <v>108</v>
      </c>
    </row>
    <row r="10783" spans="1:3" x14ac:dyDescent="0.25">
      <c r="A10783">
        <f>ROW()</f>
        <v>10783</v>
      </c>
      <c r="B10783" t="s">
        <v>1882</v>
      </c>
      <c r="C10783" t="s">
        <v>106</v>
      </c>
    </row>
    <row r="10784" spans="1:3" x14ac:dyDescent="0.25">
      <c r="A10784">
        <f>ROW()</f>
        <v>10784</v>
      </c>
      <c r="B10784" t="s">
        <v>1893</v>
      </c>
      <c r="C10784" t="s">
        <v>199</v>
      </c>
    </row>
    <row r="10785" spans="1:3" x14ac:dyDescent="0.25">
      <c r="A10785">
        <f>ROW()</f>
        <v>10785</v>
      </c>
      <c r="B10785" t="s">
        <v>1883</v>
      </c>
      <c r="C10785" t="s">
        <v>159</v>
      </c>
    </row>
    <row r="10786" spans="1:3" x14ac:dyDescent="0.25">
      <c r="A10786">
        <f>ROW()</f>
        <v>10786</v>
      </c>
      <c r="B10786" t="s">
        <v>1884</v>
      </c>
      <c r="C10786" t="s">
        <v>93</v>
      </c>
    </row>
    <row r="10787" spans="1:3" x14ac:dyDescent="0.25">
      <c r="A10787">
        <f>ROW()</f>
        <v>10787</v>
      </c>
      <c r="B10787" t="s">
        <v>1888</v>
      </c>
      <c r="C10787" t="s">
        <v>63</v>
      </c>
    </row>
    <row r="10788" spans="1:3" x14ac:dyDescent="0.25">
      <c r="A10788">
        <f>ROW()</f>
        <v>10788</v>
      </c>
      <c r="B10788" t="s">
        <v>1889</v>
      </c>
      <c r="C10788" t="s">
        <v>63</v>
      </c>
    </row>
    <row r="10789" spans="1:3" x14ac:dyDescent="0.25">
      <c r="A10789">
        <f>ROW()</f>
        <v>10789</v>
      </c>
      <c r="B10789" t="s">
        <v>1890</v>
      </c>
      <c r="C10789" t="s">
        <v>84</v>
      </c>
    </row>
    <row r="10790" spans="1:3" x14ac:dyDescent="0.25">
      <c r="A10790">
        <f>ROW()</f>
        <v>10790</v>
      </c>
      <c r="B10790" t="s">
        <v>1891</v>
      </c>
      <c r="C10790" t="s">
        <v>63</v>
      </c>
    </row>
    <row r="10791" spans="1:3" x14ac:dyDescent="0.25">
      <c r="A10791">
        <f>ROW()</f>
        <v>10791</v>
      </c>
      <c r="B10791" t="s">
        <v>1892</v>
      </c>
      <c r="C10791" t="s">
        <v>76</v>
      </c>
    </row>
    <row r="10792" spans="1:3" x14ac:dyDescent="0.25">
      <c r="A10792">
        <f>ROW()</f>
        <v>10792</v>
      </c>
      <c r="B10792" t="s">
        <v>1921</v>
      </c>
      <c r="C10792" t="s">
        <v>55</v>
      </c>
    </row>
    <row r="10793" spans="1:3" x14ac:dyDescent="0.25">
      <c r="A10793">
        <f>ROW()</f>
        <v>10793</v>
      </c>
      <c r="B10793" t="s">
        <v>1933</v>
      </c>
      <c r="C10793" t="s">
        <v>56</v>
      </c>
    </row>
    <row r="10794" spans="1:3" x14ac:dyDescent="0.25">
      <c r="A10794">
        <f>ROW()</f>
        <v>10794</v>
      </c>
      <c r="B10794" t="s">
        <v>1922</v>
      </c>
      <c r="C10794" t="s">
        <v>62</v>
      </c>
    </row>
    <row r="10795" spans="1:3" x14ac:dyDescent="0.25">
      <c r="A10795">
        <f>ROW()</f>
        <v>10795</v>
      </c>
      <c r="B10795" t="s">
        <v>1806</v>
      </c>
      <c r="C10795" t="s">
        <v>66</v>
      </c>
    </row>
    <row r="10796" spans="1:3" x14ac:dyDescent="0.25">
      <c r="A10796">
        <f>ROW()</f>
        <v>10796</v>
      </c>
      <c r="B10796" t="s">
        <v>2</v>
      </c>
      <c r="C10796" t="s">
        <v>2</v>
      </c>
    </row>
    <row r="10797" spans="1:3" x14ac:dyDescent="0.25">
      <c r="A10797">
        <f>ROW()</f>
        <v>10797</v>
      </c>
      <c r="B10797" t="s">
        <v>3734</v>
      </c>
      <c r="C10797" t="s">
        <v>2</v>
      </c>
    </row>
    <row r="10798" spans="1:3" x14ac:dyDescent="0.25">
      <c r="A10798">
        <f>ROW()</f>
        <v>10798</v>
      </c>
      <c r="B10798" t="s">
        <v>52</v>
      </c>
      <c r="C10798" t="s">
        <v>2</v>
      </c>
    </row>
    <row r="10799" spans="1:3" x14ac:dyDescent="0.25">
      <c r="A10799">
        <f>ROW()</f>
        <v>10799</v>
      </c>
      <c r="B10799" t="s">
        <v>1843</v>
      </c>
      <c r="C10799" t="s">
        <v>807</v>
      </c>
    </row>
    <row r="10800" spans="1:3" x14ac:dyDescent="0.25">
      <c r="A10800">
        <f>ROW()</f>
        <v>10800</v>
      </c>
      <c r="B10800" t="s">
        <v>1844</v>
      </c>
      <c r="C10800" t="s">
        <v>55</v>
      </c>
    </row>
    <row r="10801" spans="1:3" x14ac:dyDescent="0.25">
      <c r="A10801">
        <f>ROW()</f>
        <v>10801</v>
      </c>
      <c r="B10801" t="s">
        <v>1845</v>
      </c>
      <c r="C10801" t="s">
        <v>74</v>
      </c>
    </row>
    <row r="10802" spans="1:3" x14ac:dyDescent="0.25">
      <c r="A10802">
        <f>ROW()</f>
        <v>10802</v>
      </c>
      <c r="B10802" t="s">
        <v>1846</v>
      </c>
      <c r="C10802" t="s">
        <v>963</v>
      </c>
    </row>
    <row r="10803" spans="1:3" x14ac:dyDescent="0.25">
      <c r="A10803">
        <f>ROW()</f>
        <v>10803</v>
      </c>
      <c r="B10803" t="s">
        <v>1847</v>
      </c>
      <c r="C10803" t="s">
        <v>808</v>
      </c>
    </row>
    <row r="10804" spans="1:3" x14ac:dyDescent="0.25">
      <c r="A10804">
        <f>ROW()</f>
        <v>10804</v>
      </c>
      <c r="B10804" t="s">
        <v>1850</v>
      </c>
      <c r="C10804" t="s">
        <v>61</v>
      </c>
    </row>
    <row r="10805" spans="1:3" x14ac:dyDescent="0.25">
      <c r="A10805">
        <f>ROW()</f>
        <v>10805</v>
      </c>
      <c r="B10805" t="s">
        <v>1851</v>
      </c>
      <c r="C10805" t="s">
        <v>56</v>
      </c>
    </row>
    <row r="10806" spans="1:3" x14ac:dyDescent="0.25">
      <c r="A10806">
        <f>ROW()</f>
        <v>10806</v>
      </c>
      <c r="B10806" t="s">
        <v>1853</v>
      </c>
      <c r="C10806" t="s">
        <v>56</v>
      </c>
    </row>
    <row r="10807" spans="1:3" x14ac:dyDescent="0.25">
      <c r="A10807">
        <f>ROW()</f>
        <v>10807</v>
      </c>
      <c r="B10807" t="s">
        <v>1854</v>
      </c>
      <c r="C10807" t="s">
        <v>126</v>
      </c>
    </row>
    <row r="10808" spans="1:3" x14ac:dyDescent="0.25">
      <c r="A10808">
        <f>ROW()</f>
        <v>10808</v>
      </c>
      <c r="B10808" t="s">
        <v>1855</v>
      </c>
      <c r="C10808" t="s">
        <v>65</v>
      </c>
    </row>
    <row r="10809" spans="1:3" x14ac:dyDescent="0.25">
      <c r="A10809">
        <f>ROW()</f>
        <v>10809</v>
      </c>
      <c r="B10809" t="s">
        <v>1856</v>
      </c>
      <c r="C10809" t="s">
        <v>64</v>
      </c>
    </row>
    <row r="10810" spans="1:3" x14ac:dyDescent="0.25">
      <c r="A10810">
        <f>ROW()</f>
        <v>10810</v>
      </c>
      <c r="B10810" t="s">
        <v>1857</v>
      </c>
      <c r="C10810" t="s">
        <v>65</v>
      </c>
    </row>
    <row r="10811" spans="1:3" x14ac:dyDescent="0.25">
      <c r="A10811">
        <f>ROW()</f>
        <v>10811</v>
      </c>
      <c r="B10811" t="s">
        <v>1858</v>
      </c>
      <c r="C10811" t="s">
        <v>56</v>
      </c>
    </row>
    <row r="10812" spans="1:3" x14ac:dyDescent="0.25">
      <c r="A10812">
        <f>ROW()</f>
        <v>10812</v>
      </c>
      <c r="B10812" t="s">
        <v>1896</v>
      </c>
      <c r="C10812" t="s">
        <v>56</v>
      </c>
    </row>
    <row r="10813" spans="1:3" x14ac:dyDescent="0.25">
      <c r="A10813">
        <f>ROW()</f>
        <v>10813</v>
      </c>
      <c r="B10813" t="s">
        <v>1859</v>
      </c>
      <c r="C10813" t="s">
        <v>210</v>
      </c>
    </row>
    <row r="10814" spans="1:3" x14ac:dyDescent="0.25">
      <c r="A10814">
        <f>ROW()</f>
        <v>10814</v>
      </c>
      <c r="B10814" t="s">
        <v>1918</v>
      </c>
      <c r="C10814" t="s">
        <v>121</v>
      </c>
    </row>
    <row r="10815" spans="1:3" x14ac:dyDescent="0.25">
      <c r="A10815">
        <f>ROW()</f>
        <v>10815</v>
      </c>
      <c r="B10815" t="s">
        <v>1860</v>
      </c>
      <c r="C10815" t="s">
        <v>56</v>
      </c>
    </row>
    <row r="10816" spans="1:3" x14ac:dyDescent="0.25">
      <c r="A10816">
        <f>ROW()</f>
        <v>10816</v>
      </c>
      <c r="B10816" t="s">
        <v>1865</v>
      </c>
      <c r="C10816" t="s">
        <v>55</v>
      </c>
    </row>
    <row r="10817" spans="1:3" x14ac:dyDescent="0.25">
      <c r="A10817">
        <f>ROW()</f>
        <v>10817</v>
      </c>
      <c r="B10817" t="s">
        <v>1866</v>
      </c>
      <c r="C10817" t="s">
        <v>55</v>
      </c>
    </row>
    <row r="10818" spans="1:3" x14ac:dyDescent="0.25">
      <c r="A10818">
        <f>ROW()</f>
        <v>10818</v>
      </c>
      <c r="B10818" t="s">
        <v>1867</v>
      </c>
      <c r="C10818" t="s">
        <v>121</v>
      </c>
    </row>
    <row r="10819" spans="1:3" x14ac:dyDescent="0.25">
      <c r="A10819">
        <f>ROW()</f>
        <v>10819</v>
      </c>
      <c r="B10819" t="s">
        <v>1868</v>
      </c>
      <c r="C10819" t="s">
        <v>196</v>
      </c>
    </row>
    <row r="10820" spans="1:3" x14ac:dyDescent="0.25">
      <c r="A10820">
        <f>ROW()</f>
        <v>10820</v>
      </c>
      <c r="B10820" t="s">
        <v>1869</v>
      </c>
      <c r="C10820" t="s">
        <v>196</v>
      </c>
    </row>
    <row r="10821" spans="1:3" x14ac:dyDescent="0.25">
      <c r="A10821">
        <f>ROW()</f>
        <v>10821</v>
      </c>
      <c r="B10821" t="s">
        <v>1870</v>
      </c>
      <c r="C10821" t="s">
        <v>71</v>
      </c>
    </row>
    <row r="10822" spans="1:3" x14ac:dyDescent="0.25">
      <c r="A10822">
        <f>ROW()</f>
        <v>10822</v>
      </c>
      <c r="B10822" t="s">
        <v>1871</v>
      </c>
      <c r="C10822" t="s">
        <v>84</v>
      </c>
    </row>
    <row r="10823" spans="1:3" x14ac:dyDescent="0.25">
      <c r="A10823">
        <f>ROW()</f>
        <v>10823</v>
      </c>
      <c r="B10823" t="s">
        <v>1905</v>
      </c>
      <c r="C10823" t="s">
        <v>84</v>
      </c>
    </row>
    <row r="10824" spans="1:3" x14ac:dyDescent="0.25">
      <c r="A10824">
        <f>ROW()</f>
        <v>10824</v>
      </c>
      <c r="B10824" t="s">
        <v>1872</v>
      </c>
      <c r="C10824" t="s">
        <v>197</v>
      </c>
    </row>
    <row r="10825" spans="1:3" x14ac:dyDescent="0.25">
      <c r="A10825">
        <f>ROW()</f>
        <v>10825</v>
      </c>
      <c r="B10825" t="s">
        <v>1906</v>
      </c>
      <c r="C10825" t="s">
        <v>197</v>
      </c>
    </row>
    <row r="10826" spans="1:3" x14ac:dyDescent="0.25">
      <c r="A10826">
        <f>ROW()</f>
        <v>10826</v>
      </c>
      <c r="B10826" t="s">
        <v>1916</v>
      </c>
      <c r="C10826" t="s">
        <v>56</v>
      </c>
    </row>
    <row r="10827" spans="1:3" x14ac:dyDescent="0.25">
      <c r="A10827">
        <f>ROW()</f>
        <v>10827</v>
      </c>
      <c r="B10827" t="s">
        <v>1940</v>
      </c>
      <c r="C10827" t="s">
        <v>56</v>
      </c>
    </row>
    <row r="10828" spans="1:3" x14ac:dyDescent="0.25">
      <c r="A10828">
        <f>ROW()</f>
        <v>10828</v>
      </c>
      <c r="B10828" t="s">
        <v>1873</v>
      </c>
      <c r="C10828" t="s">
        <v>70</v>
      </c>
    </row>
    <row r="10829" spans="1:3" x14ac:dyDescent="0.25">
      <c r="A10829">
        <f>ROW()</f>
        <v>10829</v>
      </c>
      <c r="B10829" t="s">
        <v>1907</v>
      </c>
      <c r="C10829" t="s">
        <v>166</v>
      </c>
    </row>
    <row r="10830" spans="1:3" x14ac:dyDescent="0.25">
      <c r="A10830">
        <f>ROW()</f>
        <v>10830</v>
      </c>
      <c r="B10830" t="s">
        <v>1875</v>
      </c>
      <c r="C10830" t="s">
        <v>76</v>
      </c>
    </row>
    <row r="10831" spans="1:3" x14ac:dyDescent="0.25">
      <c r="A10831">
        <f>ROW()</f>
        <v>10831</v>
      </c>
      <c r="B10831" t="s">
        <v>1876</v>
      </c>
      <c r="C10831" t="s">
        <v>76</v>
      </c>
    </row>
    <row r="10832" spans="1:3" x14ac:dyDescent="0.25">
      <c r="A10832">
        <f>ROW()</f>
        <v>10832</v>
      </c>
      <c r="B10832" t="s">
        <v>1909</v>
      </c>
      <c r="C10832" t="s">
        <v>76</v>
      </c>
    </row>
    <row r="10833" spans="1:3" x14ac:dyDescent="0.25">
      <c r="A10833">
        <f>ROW()</f>
        <v>10833</v>
      </c>
      <c r="B10833" t="s">
        <v>1910</v>
      </c>
      <c r="C10833" t="s">
        <v>76</v>
      </c>
    </row>
    <row r="10834" spans="1:3" x14ac:dyDescent="0.25">
      <c r="A10834">
        <f>ROW()</f>
        <v>10834</v>
      </c>
      <c r="B10834" t="s">
        <v>1903</v>
      </c>
      <c r="C10834" t="s">
        <v>809</v>
      </c>
    </row>
    <row r="10835" spans="1:3" x14ac:dyDescent="0.25">
      <c r="A10835">
        <f>ROW()</f>
        <v>10835</v>
      </c>
      <c r="B10835" t="s">
        <v>1970</v>
      </c>
      <c r="C10835" t="s">
        <v>809</v>
      </c>
    </row>
    <row r="10836" spans="1:3" x14ac:dyDescent="0.25">
      <c r="A10836">
        <f>ROW()</f>
        <v>10836</v>
      </c>
      <c r="B10836" t="s">
        <v>1877</v>
      </c>
      <c r="C10836" t="s">
        <v>93</v>
      </c>
    </row>
    <row r="10837" spans="1:3" x14ac:dyDescent="0.25">
      <c r="A10837">
        <f>ROW()</f>
        <v>10837</v>
      </c>
      <c r="B10837" t="s">
        <v>1879</v>
      </c>
      <c r="C10837" t="s">
        <v>133</v>
      </c>
    </row>
    <row r="10838" spans="1:3" x14ac:dyDescent="0.25">
      <c r="A10838">
        <f>ROW()</f>
        <v>10838</v>
      </c>
      <c r="B10838" t="s">
        <v>1911</v>
      </c>
      <c r="C10838" t="s">
        <v>93</v>
      </c>
    </row>
    <row r="10839" spans="1:3" x14ac:dyDescent="0.25">
      <c r="A10839">
        <f>ROW()</f>
        <v>10839</v>
      </c>
      <c r="B10839" t="s">
        <v>1912</v>
      </c>
      <c r="C10839" t="s">
        <v>133</v>
      </c>
    </row>
    <row r="10840" spans="1:3" x14ac:dyDescent="0.25">
      <c r="A10840">
        <f>ROW()</f>
        <v>10840</v>
      </c>
      <c r="B10840" t="s">
        <v>1882</v>
      </c>
      <c r="C10840" t="s">
        <v>206</v>
      </c>
    </row>
    <row r="10841" spans="1:3" x14ac:dyDescent="0.25">
      <c r="A10841">
        <f>ROW()</f>
        <v>10841</v>
      </c>
      <c r="B10841" t="s">
        <v>1913</v>
      </c>
      <c r="C10841" t="s">
        <v>206</v>
      </c>
    </row>
    <row r="10842" spans="1:3" x14ac:dyDescent="0.25">
      <c r="A10842">
        <f>ROW()</f>
        <v>10842</v>
      </c>
      <c r="B10842" t="s">
        <v>1893</v>
      </c>
      <c r="C10842" t="s">
        <v>148</v>
      </c>
    </row>
    <row r="10843" spans="1:3" x14ac:dyDescent="0.25">
      <c r="A10843">
        <f>ROW()</f>
        <v>10843</v>
      </c>
      <c r="B10843" t="s">
        <v>1914</v>
      </c>
      <c r="C10843" t="s">
        <v>148</v>
      </c>
    </row>
    <row r="10844" spans="1:3" x14ac:dyDescent="0.25">
      <c r="A10844">
        <f>ROW()</f>
        <v>10844</v>
      </c>
      <c r="B10844" t="s">
        <v>1884</v>
      </c>
      <c r="C10844" t="s">
        <v>105</v>
      </c>
    </row>
    <row r="10845" spans="1:3" x14ac:dyDescent="0.25">
      <c r="A10845">
        <f>ROW()</f>
        <v>10845</v>
      </c>
      <c r="B10845" t="s">
        <v>1888</v>
      </c>
      <c r="C10845" t="s">
        <v>74</v>
      </c>
    </row>
    <row r="10846" spans="1:3" x14ac:dyDescent="0.25">
      <c r="A10846">
        <f>ROW()</f>
        <v>10846</v>
      </c>
      <c r="B10846" t="s">
        <v>1889</v>
      </c>
      <c r="C10846" t="s">
        <v>74</v>
      </c>
    </row>
    <row r="10847" spans="1:3" x14ac:dyDescent="0.25">
      <c r="A10847">
        <f>ROW()</f>
        <v>10847</v>
      </c>
      <c r="B10847" t="s">
        <v>1890</v>
      </c>
      <c r="C10847" t="s">
        <v>74</v>
      </c>
    </row>
    <row r="10848" spans="1:3" x14ac:dyDescent="0.25">
      <c r="A10848">
        <f>ROW()</f>
        <v>10848</v>
      </c>
      <c r="B10848" t="s">
        <v>1891</v>
      </c>
      <c r="C10848" t="s">
        <v>74</v>
      </c>
    </row>
    <row r="10849" spans="1:3" x14ac:dyDescent="0.25">
      <c r="A10849">
        <f>ROW()</f>
        <v>10849</v>
      </c>
      <c r="B10849" t="s">
        <v>1892</v>
      </c>
      <c r="C10849" t="s">
        <v>74</v>
      </c>
    </row>
    <row r="10850" spans="1:3" x14ac:dyDescent="0.25">
      <c r="A10850">
        <f>ROW()</f>
        <v>10850</v>
      </c>
      <c r="B10850" t="s">
        <v>1883</v>
      </c>
      <c r="C10850" t="s">
        <v>159</v>
      </c>
    </row>
    <row r="10851" spans="1:3" x14ac:dyDescent="0.25">
      <c r="A10851">
        <f>ROW()</f>
        <v>10851</v>
      </c>
      <c r="B10851" t="s">
        <v>1915</v>
      </c>
      <c r="C10851" t="s">
        <v>159</v>
      </c>
    </row>
    <row r="10852" spans="1:3" x14ac:dyDescent="0.25">
      <c r="A10852">
        <f>ROW()</f>
        <v>10852</v>
      </c>
      <c r="B10852" t="s">
        <v>1921</v>
      </c>
      <c r="C10852" t="s">
        <v>63</v>
      </c>
    </row>
    <row r="10853" spans="1:3" x14ac:dyDescent="0.25">
      <c r="A10853">
        <f>ROW()</f>
        <v>10853</v>
      </c>
      <c r="B10853" t="s">
        <v>1922</v>
      </c>
      <c r="C10853" t="s">
        <v>56</v>
      </c>
    </row>
    <row r="10854" spans="1:3" x14ac:dyDescent="0.25">
      <c r="A10854">
        <f>ROW()</f>
        <v>10854</v>
      </c>
      <c r="B10854" t="s">
        <v>1806</v>
      </c>
      <c r="C10854" t="s">
        <v>66</v>
      </c>
    </row>
    <row r="10855" spans="1:3" x14ac:dyDescent="0.25">
      <c r="A10855">
        <f>ROW()</f>
        <v>10855</v>
      </c>
      <c r="B10855" t="s">
        <v>2</v>
      </c>
      <c r="C10855" t="s">
        <v>2</v>
      </c>
    </row>
    <row r="10856" spans="1:3" x14ac:dyDescent="0.25">
      <c r="A10856">
        <f>ROW()</f>
        <v>10856</v>
      </c>
      <c r="B10856" t="s">
        <v>2</v>
      </c>
      <c r="C10856" t="s">
        <v>2</v>
      </c>
    </row>
    <row r="10857" spans="1:3" x14ac:dyDescent="0.25">
      <c r="A10857">
        <f>ROW()</f>
        <v>10857</v>
      </c>
      <c r="B10857" t="s">
        <v>1974</v>
      </c>
      <c r="C10857" t="s">
        <v>2</v>
      </c>
    </row>
    <row r="10858" spans="1:3" x14ac:dyDescent="0.25">
      <c r="A10858">
        <f>ROW()</f>
        <v>10858</v>
      </c>
      <c r="B10858" t="s">
        <v>2</v>
      </c>
      <c r="C10858" t="s">
        <v>2</v>
      </c>
    </row>
    <row r="10859" spans="1:3" x14ac:dyDescent="0.25">
      <c r="A10859">
        <f>ROW()</f>
        <v>10859</v>
      </c>
      <c r="C10859" t="s">
        <v>2</v>
      </c>
    </row>
    <row r="10860" spans="1:3" x14ac:dyDescent="0.25">
      <c r="A10860">
        <f>ROW()</f>
        <v>10860</v>
      </c>
      <c r="B10860" t="s">
        <v>3735</v>
      </c>
      <c r="C10860" t="s">
        <v>2</v>
      </c>
    </row>
    <row r="10861" spans="1:3" x14ac:dyDescent="0.25">
      <c r="A10861">
        <f>ROW()</f>
        <v>10861</v>
      </c>
      <c r="B10861" t="s">
        <v>52</v>
      </c>
      <c r="C10861" t="s">
        <v>2</v>
      </c>
    </row>
    <row r="10862" spans="1:3" x14ac:dyDescent="0.25">
      <c r="A10862">
        <f>ROW()</f>
        <v>10862</v>
      </c>
      <c r="B10862" t="s">
        <v>1843</v>
      </c>
      <c r="C10862" t="s">
        <v>1975</v>
      </c>
    </row>
    <row r="10863" spans="1:3" x14ac:dyDescent="0.25">
      <c r="A10863">
        <f>ROW()</f>
        <v>10863</v>
      </c>
      <c r="B10863" t="s">
        <v>1844</v>
      </c>
      <c r="C10863" t="s">
        <v>55</v>
      </c>
    </row>
    <row r="10864" spans="1:3" x14ac:dyDescent="0.25">
      <c r="A10864">
        <f>ROW()</f>
        <v>10864</v>
      </c>
      <c r="B10864" t="s">
        <v>1845</v>
      </c>
      <c r="C10864" t="s">
        <v>91</v>
      </c>
    </row>
    <row r="10865" spans="1:3" x14ac:dyDescent="0.25">
      <c r="A10865">
        <f>ROW()</f>
        <v>10865</v>
      </c>
      <c r="B10865" t="s">
        <v>1846</v>
      </c>
      <c r="C10865" t="s">
        <v>163</v>
      </c>
    </row>
    <row r="10866" spans="1:3" x14ac:dyDescent="0.25">
      <c r="A10866">
        <f>ROW()</f>
        <v>10866</v>
      </c>
      <c r="B10866" t="s">
        <v>1847</v>
      </c>
      <c r="C10866" t="s">
        <v>1976</v>
      </c>
    </row>
    <row r="10867" spans="1:3" x14ac:dyDescent="0.25">
      <c r="A10867">
        <f>ROW()</f>
        <v>10867</v>
      </c>
      <c r="B10867" t="s">
        <v>1850</v>
      </c>
      <c r="C10867" t="s">
        <v>102</v>
      </c>
    </row>
    <row r="10868" spans="1:3" x14ac:dyDescent="0.25">
      <c r="A10868">
        <f>ROW()</f>
        <v>10868</v>
      </c>
      <c r="B10868" t="s">
        <v>1851</v>
      </c>
      <c r="C10868" t="s">
        <v>56</v>
      </c>
    </row>
    <row r="10869" spans="1:3" x14ac:dyDescent="0.25">
      <c r="A10869">
        <f>ROW()</f>
        <v>10869</v>
      </c>
      <c r="B10869" t="s">
        <v>1852</v>
      </c>
      <c r="C10869" t="s">
        <v>56</v>
      </c>
    </row>
    <row r="10870" spans="1:3" x14ac:dyDescent="0.25">
      <c r="A10870">
        <f>ROW()</f>
        <v>10870</v>
      </c>
      <c r="B10870" t="s">
        <v>1853</v>
      </c>
      <c r="C10870" t="s">
        <v>56</v>
      </c>
    </row>
    <row r="10871" spans="1:3" x14ac:dyDescent="0.25">
      <c r="A10871">
        <f>ROW()</f>
        <v>10871</v>
      </c>
      <c r="B10871" t="s">
        <v>1854</v>
      </c>
      <c r="C10871" t="s">
        <v>1977</v>
      </c>
    </row>
    <row r="10872" spans="1:3" x14ac:dyDescent="0.25">
      <c r="A10872">
        <f>ROW()</f>
        <v>10872</v>
      </c>
      <c r="B10872" t="s">
        <v>1857</v>
      </c>
      <c r="C10872" t="s">
        <v>65</v>
      </c>
    </row>
    <row r="10873" spans="1:3" x14ac:dyDescent="0.25">
      <c r="A10873">
        <f>ROW()</f>
        <v>10873</v>
      </c>
      <c r="B10873" t="s">
        <v>1858</v>
      </c>
      <c r="C10873" t="s">
        <v>56</v>
      </c>
    </row>
    <row r="10874" spans="1:3" x14ac:dyDescent="0.25">
      <c r="A10874">
        <f>ROW()</f>
        <v>10874</v>
      </c>
      <c r="B10874" t="s">
        <v>1896</v>
      </c>
      <c r="C10874" t="s">
        <v>65</v>
      </c>
    </row>
    <row r="10875" spans="1:3" x14ac:dyDescent="0.25">
      <c r="A10875">
        <f>ROW()</f>
        <v>10875</v>
      </c>
      <c r="B10875" t="s">
        <v>1859</v>
      </c>
      <c r="C10875" t="s">
        <v>63</v>
      </c>
    </row>
    <row r="10876" spans="1:3" x14ac:dyDescent="0.25">
      <c r="A10876">
        <f>ROW()</f>
        <v>10876</v>
      </c>
      <c r="B10876" t="s">
        <v>1860</v>
      </c>
      <c r="C10876" t="s">
        <v>139</v>
      </c>
    </row>
    <row r="10877" spans="1:3" x14ac:dyDescent="0.25">
      <c r="A10877">
        <f>ROW()</f>
        <v>10877</v>
      </c>
      <c r="B10877" t="s">
        <v>1861</v>
      </c>
      <c r="C10877" t="s">
        <v>108</v>
      </c>
    </row>
    <row r="10878" spans="1:3" x14ac:dyDescent="0.25">
      <c r="A10878">
        <f>ROW()</f>
        <v>10878</v>
      </c>
      <c r="B10878" t="s">
        <v>1862</v>
      </c>
      <c r="C10878" t="s">
        <v>56</v>
      </c>
    </row>
    <row r="10879" spans="1:3" x14ac:dyDescent="0.25">
      <c r="A10879">
        <f>ROW()</f>
        <v>10879</v>
      </c>
      <c r="B10879" t="s">
        <v>1863</v>
      </c>
      <c r="C10879" t="s">
        <v>228</v>
      </c>
    </row>
    <row r="10880" spans="1:3" x14ac:dyDescent="0.25">
      <c r="A10880">
        <f>ROW()</f>
        <v>10880</v>
      </c>
      <c r="B10880" t="s">
        <v>1864</v>
      </c>
      <c r="C10880" t="s">
        <v>411</v>
      </c>
    </row>
    <row r="10881" spans="1:3" x14ac:dyDescent="0.25">
      <c r="A10881">
        <f>ROW()</f>
        <v>10881</v>
      </c>
      <c r="B10881" t="s">
        <v>1865</v>
      </c>
      <c r="C10881" t="s">
        <v>66</v>
      </c>
    </row>
    <row r="10882" spans="1:3" x14ac:dyDescent="0.25">
      <c r="A10882">
        <f>ROW()</f>
        <v>10882</v>
      </c>
      <c r="B10882" t="s">
        <v>1866</v>
      </c>
      <c r="C10882" t="s">
        <v>70</v>
      </c>
    </row>
    <row r="10883" spans="1:3" x14ac:dyDescent="0.25">
      <c r="A10883">
        <f>ROW()</f>
        <v>10883</v>
      </c>
      <c r="B10883" t="s">
        <v>1867</v>
      </c>
      <c r="C10883" t="s">
        <v>63</v>
      </c>
    </row>
    <row r="10884" spans="1:3" x14ac:dyDescent="0.25">
      <c r="A10884">
        <f>ROW()</f>
        <v>10884</v>
      </c>
      <c r="B10884" t="s">
        <v>1868</v>
      </c>
      <c r="C10884" t="s">
        <v>157</v>
      </c>
    </row>
    <row r="10885" spans="1:3" x14ac:dyDescent="0.25">
      <c r="A10885">
        <f>ROW()</f>
        <v>10885</v>
      </c>
      <c r="B10885" t="s">
        <v>1871</v>
      </c>
      <c r="C10885" t="s">
        <v>84</v>
      </c>
    </row>
    <row r="10886" spans="1:3" x14ac:dyDescent="0.25">
      <c r="A10886">
        <f>ROW()</f>
        <v>10886</v>
      </c>
      <c r="B10886" t="s">
        <v>1872</v>
      </c>
      <c r="C10886" t="s">
        <v>72</v>
      </c>
    </row>
    <row r="10887" spans="1:3" x14ac:dyDescent="0.25">
      <c r="A10887">
        <f>ROW()</f>
        <v>10887</v>
      </c>
      <c r="B10887" t="s">
        <v>1873</v>
      </c>
      <c r="C10887" t="s">
        <v>55</v>
      </c>
    </row>
    <row r="10888" spans="1:3" x14ac:dyDescent="0.25">
      <c r="A10888">
        <f>ROW()</f>
        <v>10888</v>
      </c>
      <c r="B10888" t="s">
        <v>1874</v>
      </c>
      <c r="C10888" t="s">
        <v>73</v>
      </c>
    </row>
    <row r="10889" spans="1:3" x14ac:dyDescent="0.25">
      <c r="A10889">
        <f>ROW()</f>
        <v>10889</v>
      </c>
      <c r="B10889" t="s">
        <v>1875</v>
      </c>
      <c r="C10889" t="s">
        <v>254</v>
      </c>
    </row>
    <row r="10890" spans="1:3" x14ac:dyDescent="0.25">
      <c r="A10890">
        <f>ROW()</f>
        <v>10890</v>
      </c>
      <c r="B10890" t="s">
        <v>1876</v>
      </c>
      <c r="C10890" t="s">
        <v>249</v>
      </c>
    </row>
    <row r="10891" spans="1:3" x14ac:dyDescent="0.25">
      <c r="A10891">
        <f>ROW()</f>
        <v>10891</v>
      </c>
      <c r="B10891" t="s">
        <v>1877</v>
      </c>
      <c r="C10891" t="s">
        <v>107</v>
      </c>
    </row>
    <row r="10892" spans="1:3" x14ac:dyDescent="0.25">
      <c r="A10892">
        <f>ROW()</f>
        <v>10892</v>
      </c>
      <c r="B10892" t="s">
        <v>1878</v>
      </c>
      <c r="C10892" t="s">
        <v>121</v>
      </c>
    </row>
    <row r="10893" spans="1:3" x14ac:dyDescent="0.25">
      <c r="A10893">
        <f>ROW()</f>
        <v>10893</v>
      </c>
      <c r="B10893" t="s">
        <v>1879</v>
      </c>
      <c r="C10893" t="s">
        <v>113</v>
      </c>
    </row>
    <row r="10894" spans="1:3" x14ac:dyDescent="0.25">
      <c r="A10894">
        <f>ROW()</f>
        <v>10894</v>
      </c>
      <c r="B10894" t="s">
        <v>1880</v>
      </c>
      <c r="C10894" t="s">
        <v>134</v>
      </c>
    </row>
    <row r="10895" spans="1:3" x14ac:dyDescent="0.25">
      <c r="A10895">
        <f>ROW()</f>
        <v>10895</v>
      </c>
      <c r="B10895" t="s">
        <v>1882</v>
      </c>
      <c r="C10895" t="s">
        <v>319</v>
      </c>
    </row>
    <row r="10896" spans="1:3" x14ac:dyDescent="0.25">
      <c r="A10896">
        <f>ROW()</f>
        <v>10896</v>
      </c>
      <c r="B10896" t="s">
        <v>1893</v>
      </c>
      <c r="C10896" t="s">
        <v>460</v>
      </c>
    </row>
    <row r="10897" spans="1:3" x14ac:dyDescent="0.25">
      <c r="A10897">
        <f>ROW()</f>
        <v>10897</v>
      </c>
      <c r="B10897" t="s">
        <v>1883</v>
      </c>
      <c r="C10897" t="s">
        <v>111</v>
      </c>
    </row>
    <row r="10898" spans="1:3" x14ac:dyDescent="0.25">
      <c r="A10898">
        <f>ROW()</f>
        <v>10898</v>
      </c>
      <c r="B10898" t="s">
        <v>1884</v>
      </c>
      <c r="C10898" t="s">
        <v>210</v>
      </c>
    </row>
    <row r="10899" spans="1:3" x14ac:dyDescent="0.25">
      <c r="A10899">
        <f>ROW()</f>
        <v>10899</v>
      </c>
      <c r="B10899" t="s">
        <v>1885</v>
      </c>
      <c r="C10899" t="s">
        <v>77</v>
      </c>
    </row>
    <row r="10900" spans="1:3" x14ac:dyDescent="0.25">
      <c r="A10900">
        <f>ROW()</f>
        <v>10900</v>
      </c>
      <c r="B10900" t="s">
        <v>1888</v>
      </c>
      <c r="C10900" t="s">
        <v>189</v>
      </c>
    </row>
    <row r="10901" spans="1:3" x14ac:dyDescent="0.25">
      <c r="A10901">
        <f>ROW()</f>
        <v>10901</v>
      </c>
      <c r="B10901" t="s">
        <v>1889</v>
      </c>
      <c r="C10901" t="s">
        <v>74</v>
      </c>
    </row>
    <row r="10902" spans="1:3" x14ac:dyDescent="0.25">
      <c r="A10902">
        <f>ROW()</f>
        <v>10902</v>
      </c>
      <c r="B10902" t="s">
        <v>1890</v>
      </c>
      <c r="C10902" t="s">
        <v>189</v>
      </c>
    </row>
    <row r="10903" spans="1:3" x14ac:dyDescent="0.25">
      <c r="A10903">
        <f>ROW()</f>
        <v>10903</v>
      </c>
      <c r="B10903" t="s">
        <v>1891</v>
      </c>
      <c r="C10903" t="s">
        <v>74</v>
      </c>
    </row>
    <row r="10904" spans="1:3" x14ac:dyDescent="0.25">
      <c r="A10904">
        <f>ROW()</f>
        <v>10904</v>
      </c>
      <c r="B10904" t="s">
        <v>1892</v>
      </c>
      <c r="C10904" t="s">
        <v>84</v>
      </c>
    </row>
    <row r="10905" spans="1:3" x14ac:dyDescent="0.25">
      <c r="A10905">
        <f>ROW()</f>
        <v>10905</v>
      </c>
      <c r="B10905" t="s">
        <v>1928</v>
      </c>
      <c r="C10905" t="s">
        <v>270</v>
      </c>
    </row>
    <row r="10906" spans="1:3" x14ac:dyDescent="0.25">
      <c r="A10906">
        <f>ROW()</f>
        <v>10906</v>
      </c>
      <c r="B10906" t="s">
        <v>1902</v>
      </c>
      <c r="C10906" t="s">
        <v>134</v>
      </c>
    </row>
    <row r="10907" spans="1:3" x14ac:dyDescent="0.25">
      <c r="A10907">
        <f>ROW()</f>
        <v>10907</v>
      </c>
      <c r="B10907" t="s">
        <v>1903</v>
      </c>
      <c r="C10907" t="s">
        <v>170</v>
      </c>
    </row>
    <row r="10908" spans="1:3" x14ac:dyDescent="0.25">
      <c r="A10908">
        <f>ROW()</f>
        <v>10908</v>
      </c>
      <c r="B10908" t="s">
        <v>1936</v>
      </c>
      <c r="C10908" t="s">
        <v>55</v>
      </c>
    </row>
    <row r="10909" spans="1:3" x14ac:dyDescent="0.25">
      <c r="A10909">
        <f>ROW()</f>
        <v>10909</v>
      </c>
      <c r="B10909" t="s">
        <v>1937</v>
      </c>
      <c r="C10909" t="s">
        <v>563</v>
      </c>
    </row>
    <row r="10910" spans="1:3" x14ac:dyDescent="0.25">
      <c r="A10910">
        <f>ROW()</f>
        <v>10910</v>
      </c>
      <c r="B10910" t="s">
        <v>1927</v>
      </c>
      <c r="C10910" t="s">
        <v>285</v>
      </c>
    </row>
    <row r="10911" spans="1:3" x14ac:dyDescent="0.25">
      <c r="A10911">
        <f>ROW()</f>
        <v>10911</v>
      </c>
      <c r="B10911" t="s">
        <v>1897</v>
      </c>
      <c r="C10911" t="s">
        <v>132</v>
      </c>
    </row>
    <row r="10912" spans="1:3" x14ac:dyDescent="0.25">
      <c r="A10912">
        <f>ROW()</f>
        <v>10912</v>
      </c>
      <c r="B10912" t="s">
        <v>1895</v>
      </c>
      <c r="C10912" t="s">
        <v>184</v>
      </c>
    </row>
    <row r="10913" spans="1:3" x14ac:dyDescent="0.25">
      <c r="A10913">
        <f>ROW()</f>
        <v>10913</v>
      </c>
      <c r="B10913" t="s">
        <v>1901</v>
      </c>
      <c r="C10913" t="s">
        <v>56</v>
      </c>
    </row>
    <row r="10914" spans="1:3" x14ac:dyDescent="0.25">
      <c r="A10914">
        <f>ROW()</f>
        <v>10914</v>
      </c>
      <c r="B10914" t="s">
        <v>1806</v>
      </c>
      <c r="C10914" t="s">
        <v>66</v>
      </c>
    </row>
    <row r="10915" spans="1:3" x14ac:dyDescent="0.25">
      <c r="A10915">
        <f>ROW()</f>
        <v>10915</v>
      </c>
      <c r="B10915" t="s">
        <v>2</v>
      </c>
      <c r="C10915" t="s">
        <v>2</v>
      </c>
    </row>
    <row r="10916" spans="1:3" x14ac:dyDescent="0.25">
      <c r="A10916">
        <f>ROW()</f>
        <v>10916</v>
      </c>
      <c r="B10916" t="s">
        <v>2</v>
      </c>
      <c r="C10916" t="s">
        <v>2</v>
      </c>
    </row>
    <row r="10917" spans="1:3" x14ac:dyDescent="0.25">
      <c r="A10917">
        <f>ROW()</f>
        <v>10917</v>
      </c>
      <c r="B10917" t="s">
        <v>2</v>
      </c>
      <c r="C10917" t="s">
        <v>2</v>
      </c>
    </row>
    <row r="10918" spans="1:3" x14ac:dyDescent="0.25">
      <c r="A10918">
        <f>ROW()</f>
        <v>10918</v>
      </c>
      <c r="B10918" t="s">
        <v>810</v>
      </c>
      <c r="C10918" t="s">
        <v>2</v>
      </c>
    </row>
    <row r="10919" spans="1:3" x14ac:dyDescent="0.25">
      <c r="A10919">
        <f>ROW()</f>
        <v>10919</v>
      </c>
      <c r="B10919" t="s">
        <v>2</v>
      </c>
      <c r="C10919" t="s">
        <v>2</v>
      </c>
    </row>
    <row r="10920" spans="1:3" x14ac:dyDescent="0.25">
      <c r="A10920">
        <f>ROW()</f>
        <v>10920</v>
      </c>
      <c r="B10920" t="s">
        <v>2</v>
      </c>
      <c r="C10920" t="s">
        <v>2</v>
      </c>
    </row>
    <row r="10921" spans="1:3" x14ac:dyDescent="0.25">
      <c r="A10921">
        <f>ROW()</f>
        <v>10921</v>
      </c>
      <c r="B10921" t="s">
        <v>811</v>
      </c>
      <c r="C10921" t="s">
        <v>2</v>
      </c>
    </row>
    <row r="10922" spans="1:3" x14ac:dyDescent="0.25">
      <c r="A10922">
        <f>ROW()</f>
        <v>10922</v>
      </c>
      <c r="B10922" t="s">
        <v>2</v>
      </c>
      <c r="C10922" t="s">
        <v>2</v>
      </c>
    </row>
    <row r="10923" spans="1:3" x14ac:dyDescent="0.25">
      <c r="A10923">
        <f>ROW()</f>
        <v>10923</v>
      </c>
      <c r="B10923" t="s">
        <v>3736</v>
      </c>
      <c r="C10923" t="s">
        <v>2</v>
      </c>
    </row>
    <row r="10924" spans="1:3" x14ac:dyDescent="0.25">
      <c r="A10924">
        <f>ROW()</f>
        <v>10924</v>
      </c>
      <c r="B10924" t="s">
        <v>52</v>
      </c>
      <c r="C10924" t="s">
        <v>2</v>
      </c>
    </row>
    <row r="10925" spans="1:3" x14ac:dyDescent="0.25">
      <c r="A10925">
        <f>ROW()</f>
        <v>10925</v>
      </c>
      <c r="B10925" t="s">
        <v>1843</v>
      </c>
      <c r="C10925" t="s">
        <v>812</v>
      </c>
    </row>
    <row r="10926" spans="1:3" x14ac:dyDescent="0.25">
      <c r="A10926">
        <f>ROW()</f>
        <v>10926</v>
      </c>
      <c r="B10926" t="s">
        <v>1844</v>
      </c>
      <c r="C10926" t="s">
        <v>55</v>
      </c>
    </row>
    <row r="10927" spans="1:3" x14ac:dyDescent="0.25">
      <c r="A10927">
        <f>ROW()</f>
        <v>10927</v>
      </c>
      <c r="B10927" t="s">
        <v>1845</v>
      </c>
      <c r="C10927" t="s">
        <v>56</v>
      </c>
    </row>
    <row r="10928" spans="1:3" x14ac:dyDescent="0.25">
      <c r="A10928">
        <f>ROW()</f>
        <v>10928</v>
      </c>
      <c r="B10928" t="s">
        <v>1846</v>
      </c>
      <c r="C10928" t="s">
        <v>223</v>
      </c>
    </row>
    <row r="10929" spans="1:3" x14ac:dyDescent="0.25">
      <c r="A10929">
        <f>ROW()</f>
        <v>10929</v>
      </c>
      <c r="B10929" t="s">
        <v>1847</v>
      </c>
      <c r="C10929" t="s">
        <v>813</v>
      </c>
    </row>
    <row r="10930" spans="1:3" x14ac:dyDescent="0.25">
      <c r="A10930">
        <f>ROW()</f>
        <v>10930</v>
      </c>
      <c r="B10930" t="s">
        <v>1850</v>
      </c>
      <c r="C10930" t="s">
        <v>61</v>
      </c>
    </row>
    <row r="10931" spans="1:3" x14ac:dyDescent="0.25">
      <c r="A10931">
        <f>ROW()</f>
        <v>10931</v>
      </c>
      <c r="B10931" t="s">
        <v>1851</v>
      </c>
      <c r="C10931" t="s">
        <v>56</v>
      </c>
    </row>
    <row r="10932" spans="1:3" x14ac:dyDescent="0.25">
      <c r="A10932">
        <f>ROW()</f>
        <v>10932</v>
      </c>
      <c r="B10932" t="s">
        <v>1852</v>
      </c>
      <c r="C10932" t="s">
        <v>56</v>
      </c>
    </row>
    <row r="10933" spans="1:3" x14ac:dyDescent="0.25">
      <c r="A10933">
        <f>ROW()</f>
        <v>10933</v>
      </c>
      <c r="B10933" t="s">
        <v>1853</v>
      </c>
      <c r="C10933" t="s">
        <v>56</v>
      </c>
    </row>
    <row r="10934" spans="1:3" x14ac:dyDescent="0.25">
      <c r="A10934">
        <f>ROW()</f>
        <v>10934</v>
      </c>
      <c r="B10934" t="s">
        <v>1854</v>
      </c>
      <c r="C10934" t="s">
        <v>341</v>
      </c>
    </row>
    <row r="10935" spans="1:3" x14ac:dyDescent="0.25">
      <c r="A10935">
        <f>ROW()</f>
        <v>10935</v>
      </c>
      <c r="B10935" t="s">
        <v>1856</v>
      </c>
      <c r="C10935" t="s">
        <v>64</v>
      </c>
    </row>
    <row r="10936" spans="1:3" x14ac:dyDescent="0.25">
      <c r="A10936">
        <f>ROW()</f>
        <v>10936</v>
      </c>
      <c r="B10936" t="s">
        <v>1857</v>
      </c>
      <c r="C10936" t="s">
        <v>65</v>
      </c>
    </row>
    <row r="10937" spans="1:3" x14ac:dyDescent="0.25">
      <c r="A10937">
        <f>ROW()</f>
        <v>10937</v>
      </c>
      <c r="B10937" t="s">
        <v>1858</v>
      </c>
      <c r="C10937" t="s">
        <v>56</v>
      </c>
    </row>
    <row r="10938" spans="1:3" x14ac:dyDescent="0.25">
      <c r="A10938">
        <f>ROW()</f>
        <v>10938</v>
      </c>
      <c r="B10938" t="s">
        <v>1896</v>
      </c>
      <c r="C10938" t="s">
        <v>65</v>
      </c>
    </row>
    <row r="10939" spans="1:3" x14ac:dyDescent="0.25">
      <c r="A10939">
        <f>ROW()</f>
        <v>10939</v>
      </c>
      <c r="B10939" t="s">
        <v>1859</v>
      </c>
      <c r="C10939" t="s">
        <v>63</v>
      </c>
    </row>
    <row r="10940" spans="1:3" x14ac:dyDescent="0.25">
      <c r="A10940">
        <f>ROW()</f>
        <v>10940</v>
      </c>
      <c r="B10940" t="s">
        <v>1860</v>
      </c>
      <c r="C10940" t="s">
        <v>66</v>
      </c>
    </row>
    <row r="10941" spans="1:3" x14ac:dyDescent="0.25">
      <c r="A10941">
        <f>ROW()</f>
        <v>10941</v>
      </c>
      <c r="B10941" t="s">
        <v>1861</v>
      </c>
      <c r="C10941" t="s">
        <v>84</v>
      </c>
    </row>
    <row r="10942" spans="1:3" x14ac:dyDescent="0.25">
      <c r="A10942">
        <f>ROW()</f>
        <v>10942</v>
      </c>
      <c r="B10942" t="s">
        <v>1862</v>
      </c>
      <c r="C10942" t="s">
        <v>56</v>
      </c>
    </row>
    <row r="10943" spans="1:3" x14ac:dyDescent="0.25">
      <c r="A10943">
        <f>ROW()</f>
        <v>10943</v>
      </c>
      <c r="B10943" t="s">
        <v>1863</v>
      </c>
      <c r="C10943" t="s">
        <v>93</v>
      </c>
    </row>
    <row r="10944" spans="1:3" x14ac:dyDescent="0.25">
      <c r="A10944">
        <f>ROW()</f>
        <v>10944</v>
      </c>
      <c r="B10944" t="s">
        <v>1864</v>
      </c>
      <c r="C10944" t="s">
        <v>814</v>
      </c>
    </row>
    <row r="10945" spans="1:3" x14ac:dyDescent="0.25">
      <c r="A10945">
        <f>ROW()</f>
        <v>10945</v>
      </c>
      <c r="B10945" t="s">
        <v>1865</v>
      </c>
      <c r="C10945" t="s">
        <v>67</v>
      </c>
    </row>
    <row r="10946" spans="1:3" x14ac:dyDescent="0.25">
      <c r="A10946">
        <f>ROW()</f>
        <v>10946</v>
      </c>
      <c r="B10946" t="s">
        <v>1866</v>
      </c>
      <c r="C10946" t="s">
        <v>70</v>
      </c>
    </row>
    <row r="10947" spans="1:3" x14ac:dyDescent="0.25">
      <c r="A10947">
        <f>ROW()</f>
        <v>10947</v>
      </c>
      <c r="B10947" t="s">
        <v>1867</v>
      </c>
      <c r="C10947" t="s">
        <v>63</v>
      </c>
    </row>
    <row r="10948" spans="1:3" x14ac:dyDescent="0.25">
      <c r="A10948">
        <f>ROW()</f>
        <v>10948</v>
      </c>
      <c r="B10948" t="s">
        <v>1868</v>
      </c>
      <c r="C10948" t="s">
        <v>71</v>
      </c>
    </row>
    <row r="10949" spans="1:3" x14ac:dyDescent="0.25">
      <c r="A10949">
        <f>ROW()</f>
        <v>10949</v>
      </c>
      <c r="B10949" t="s">
        <v>1869</v>
      </c>
      <c r="C10949" t="s">
        <v>71</v>
      </c>
    </row>
    <row r="10950" spans="1:3" x14ac:dyDescent="0.25">
      <c r="A10950">
        <f>ROW()</f>
        <v>10950</v>
      </c>
      <c r="B10950" t="s">
        <v>1870</v>
      </c>
      <c r="C10950" t="s">
        <v>71</v>
      </c>
    </row>
    <row r="10951" spans="1:3" x14ac:dyDescent="0.25">
      <c r="A10951">
        <f>ROW()</f>
        <v>10951</v>
      </c>
      <c r="B10951" t="s">
        <v>1871</v>
      </c>
      <c r="C10951" t="s">
        <v>56</v>
      </c>
    </row>
    <row r="10952" spans="1:3" x14ac:dyDescent="0.25">
      <c r="A10952">
        <f>ROW()</f>
        <v>10952</v>
      </c>
      <c r="B10952" t="s">
        <v>1872</v>
      </c>
      <c r="C10952" t="s">
        <v>72</v>
      </c>
    </row>
    <row r="10953" spans="1:3" x14ac:dyDescent="0.25">
      <c r="A10953">
        <f>ROW()</f>
        <v>10953</v>
      </c>
      <c r="B10953" t="s">
        <v>1873</v>
      </c>
      <c r="C10953" t="s">
        <v>56</v>
      </c>
    </row>
    <row r="10954" spans="1:3" x14ac:dyDescent="0.25">
      <c r="A10954">
        <f>ROW()</f>
        <v>10954</v>
      </c>
      <c r="B10954" t="s">
        <v>1874</v>
      </c>
      <c r="C10954" t="s">
        <v>73</v>
      </c>
    </row>
    <row r="10955" spans="1:3" x14ac:dyDescent="0.25">
      <c r="A10955">
        <f>ROW()</f>
        <v>10955</v>
      </c>
      <c r="B10955" t="s">
        <v>1875</v>
      </c>
      <c r="C10955" t="s">
        <v>146</v>
      </c>
    </row>
    <row r="10956" spans="1:3" x14ac:dyDescent="0.25">
      <c r="A10956">
        <f>ROW()</f>
        <v>10956</v>
      </c>
      <c r="B10956" t="s">
        <v>1876</v>
      </c>
      <c r="C10956" t="s">
        <v>325</v>
      </c>
    </row>
    <row r="10957" spans="1:3" x14ac:dyDescent="0.25">
      <c r="A10957">
        <f>ROW()</f>
        <v>10957</v>
      </c>
      <c r="B10957" t="s">
        <v>1877</v>
      </c>
      <c r="C10957" t="s">
        <v>133</v>
      </c>
    </row>
    <row r="10958" spans="1:3" x14ac:dyDescent="0.25">
      <c r="A10958">
        <f>ROW()</f>
        <v>10958</v>
      </c>
      <c r="B10958" t="s">
        <v>1878</v>
      </c>
      <c r="C10958" t="s">
        <v>56</v>
      </c>
    </row>
    <row r="10959" spans="1:3" x14ac:dyDescent="0.25">
      <c r="A10959">
        <f>ROW()</f>
        <v>10959</v>
      </c>
      <c r="B10959" t="s">
        <v>1879</v>
      </c>
      <c r="C10959" t="s">
        <v>93</v>
      </c>
    </row>
    <row r="10960" spans="1:3" x14ac:dyDescent="0.25">
      <c r="A10960">
        <f>ROW()</f>
        <v>10960</v>
      </c>
      <c r="B10960" t="s">
        <v>1880</v>
      </c>
      <c r="C10960" t="s">
        <v>93</v>
      </c>
    </row>
    <row r="10961" spans="1:3" x14ac:dyDescent="0.25">
      <c r="A10961">
        <f>ROW()</f>
        <v>10961</v>
      </c>
      <c r="B10961" t="s">
        <v>1881</v>
      </c>
      <c r="C10961" t="s">
        <v>56</v>
      </c>
    </row>
    <row r="10962" spans="1:3" x14ac:dyDescent="0.25">
      <c r="A10962">
        <f>ROW()</f>
        <v>10962</v>
      </c>
      <c r="B10962" t="s">
        <v>1882</v>
      </c>
      <c r="C10962" t="s">
        <v>815</v>
      </c>
    </row>
    <row r="10963" spans="1:3" x14ac:dyDescent="0.25">
      <c r="A10963">
        <f>ROW()</f>
        <v>10963</v>
      </c>
      <c r="B10963" t="s">
        <v>1883</v>
      </c>
      <c r="C10963" t="s">
        <v>94</v>
      </c>
    </row>
    <row r="10964" spans="1:3" x14ac:dyDescent="0.25">
      <c r="A10964">
        <f>ROW()</f>
        <v>10964</v>
      </c>
      <c r="B10964" t="s">
        <v>1893</v>
      </c>
      <c r="C10964" t="s">
        <v>261</v>
      </c>
    </row>
    <row r="10965" spans="1:3" x14ac:dyDescent="0.25">
      <c r="A10965">
        <f>ROW()</f>
        <v>10965</v>
      </c>
      <c r="B10965" t="s">
        <v>1885</v>
      </c>
      <c r="C10965" t="s">
        <v>80</v>
      </c>
    </row>
    <row r="10966" spans="1:3" x14ac:dyDescent="0.25">
      <c r="A10966">
        <f>ROW()</f>
        <v>10966</v>
      </c>
      <c r="B10966" t="s">
        <v>1886</v>
      </c>
      <c r="C10966" t="s">
        <v>76</v>
      </c>
    </row>
    <row r="10967" spans="1:3" x14ac:dyDescent="0.25">
      <c r="A10967">
        <f>ROW()</f>
        <v>10967</v>
      </c>
      <c r="B10967" t="s">
        <v>1887</v>
      </c>
      <c r="C10967" t="s">
        <v>83</v>
      </c>
    </row>
    <row r="10968" spans="1:3" x14ac:dyDescent="0.25">
      <c r="A10968">
        <f>ROW()</f>
        <v>10968</v>
      </c>
      <c r="B10968" t="s">
        <v>1888</v>
      </c>
      <c r="C10968" t="s">
        <v>63</v>
      </c>
    </row>
    <row r="10969" spans="1:3" x14ac:dyDescent="0.25">
      <c r="A10969">
        <f>ROW()</f>
        <v>10969</v>
      </c>
      <c r="B10969" t="s">
        <v>1889</v>
      </c>
      <c r="C10969" t="s">
        <v>84</v>
      </c>
    </row>
    <row r="10970" spans="1:3" x14ac:dyDescent="0.25">
      <c r="A10970">
        <f>ROW()</f>
        <v>10970</v>
      </c>
      <c r="B10970" t="s">
        <v>1890</v>
      </c>
      <c r="C10970" t="s">
        <v>73</v>
      </c>
    </row>
    <row r="10971" spans="1:3" x14ac:dyDescent="0.25">
      <c r="A10971">
        <f>ROW()</f>
        <v>10971</v>
      </c>
      <c r="B10971" t="s">
        <v>1891</v>
      </c>
      <c r="C10971" t="s">
        <v>55</v>
      </c>
    </row>
    <row r="10972" spans="1:3" x14ac:dyDescent="0.25">
      <c r="A10972">
        <f>ROW()</f>
        <v>10972</v>
      </c>
      <c r="B10972" t="s">
        <v>1892</v>
      </c>
      <c r="C10972" t="s">
        <v>74</v>
      </c>
    </row>
    <row r="10973" spans="1:3" x14ac:dyDescent="0.25">
      <c r="A10973">
        <f>ROW()</f>
        <v>10973</v>
      </c>
      <c r="B10973" t="s">
        <v>1895</v>
      </c>
      <c r="C10973" t="s">
        <v>71</v>
      </c>
    </row>
    <row r="10974" spans="1:3" x14ac:dyDescent="0.25">
      <c r="A10974">
        <f>ROW()</f>
        <v>10974</v>
      </c>
      <c r="B10974" t="s">
        <v>1806</v>
      </c>
      <c r="C10974" t="s">
        <v>70</v>
      </c>
    </row>
    <row r="10975" spans="1:3" x14ac:dyDescent="0.25">
      <c r="A10975">
        <f>ROW()</f>
        <v>10975</v>
      </c>
      <c r="B10975" t="s">
        <v>2</v>
      </c>
      <c r="C10975" t="s">
        <v>2</v>
      </c>
    </row>
    <row r="10976" spans="1:3" x14ac:dyDescent="0.25">
      <c r="A10976">
        <f>ROW()</f>
        <v>10976</v>
      </c>
      <c r="B10976" t="s">
        <v>3737</v>
      </c>
      <c r="C10976" t="s">
        <v>2</v>
      </c>
    </row>
    <row r="10977" spans="1:3" x14ac:dyDescent="0.25">
      <c r="A10977">
        <f>ROW()</f>
        <v>10977</v>
      </c>
      <c r="B10977" t="s">
        <v>52</v>
      </c>
      <c r="C10977" t="s">
        <v>2</v>
      </c>
    </row>
    <row r="10978" spans="1:3" x14ac:dyDescent="0.25">
      <c r="A10978">
        <f>ROW()</f>
        <v>10978</v>
      </c>
      <c r="B10978" t="s">
        <v>1843</v>
      </c>
      <c r="C10978" t="s">
        <v>816</v>
      </c>
    </row>
    <row r="10979" spans="1:3" x14ac:dyDescent="0.25">
      <c r="A10979">
        <f>ROW()</f>
        <v>10979</v>
      </c>
      <c r="B10979" t="s">
        <v>1844</v>
      </c>
      <c r="C10979" t="s">
        <v>55</v>
      </c>
    </row>
    <row r="10980" spans="1:3" x14ac:dyDescent="0.25">
      <c r="A10980">
        <f>ROW()</f>
        <v>10980</v>
      </c>
      <c r="B10980" t="s">
        <v>1845</v>
      </c>
      <c r="C10980" t="s">
        <v>56</v>
      </c>
    </row>
    <row r="10981" spans="1:3" x14ac:dyDescent="0.25">
      <c r="A10981">
        <f>ROW()</f>
        <v>10981</v>
      </c>
      <c r="B10981" t="s">
        <v>1846</v>
      </c>
      <c r="C10981" t="s">
        <v>223</v>
      </c>
    </row>
    <row r="10982" spans="1:3" x14ac:dyDescent="0.25">
      <c r="A10982">
        <f>ROW()</f>
        <v>10982</v>
      </c>
      <c r="B10982" t="s">
        <v>1847</v>
      </c>
      <c r="C10982" t="s">
        <v>817</v>
      </c>
    </row>
    <row r="10983" spans="1:3" x14ac:dyDescent="0.25">
      <c r="A10983">
        <f>ROW()</f>
        <v>10983</v>
      </c>
      <c r="B10983" t="s">
        <v>1850</v>
      </c>
      <c r="C10983" t="s">
        <v>61</v>
      </c>
    </row>
    <row r="10984" spans="1:3" x14ac:dyDescent="0.25">
      <c r="A10984">
        <f>ROW()</f>
        <v>10984</v>
      </c>
      <c r="B10984" t="s">
        <v>1851</v>
      </c>
      <c r="C10984" t="s">
        <v>56</v>
      </c>
    </row>
    <row r="10985" spans="1:3" x14ac:dyDescent="0.25">
      <c r="A10985">
        <f>ROW()</f>
        <v>10985</v>
      </c>
      <c r="B10985" t="s">
        <v>1852</v>
      </c>
      <c r="C10985" t="s">
        <v>56</v>
      </c>
    </row>
    <row r="10986" spans="1:3" x14ac:dyDescent="0.25">
      <c r="A10986">
        <f>ROW()</f>
        <v>10986</v>
      </c>
      <c r="B10986" t="s">
        <v>1853</v>
      </c>
      <c r="C10986" t="s">
        <v>56</v>
      </c>
    </row>
    <row r="10987" spans="1:3" x14ac:dyDescent="0.25">
      <c r="A10987">
        <f>ROW()</f>
        <v>10987</v>
      </c>
      <c r="B10987" t="s">
        <v>1854</v>
      </c>
      <c r="C10987" t="s">
        <v>818</v>
      </c>
    </row>
    <row r="10988" spans="1:3" x14ac:dyDescent="0.25">
      <c r="A10988">
        <f>ROW()</f>
        <v>10988</v>
      </c>
      <c r="B10988" t="s">
        <v>1856</v>
      </c>
      <c r="C10988" t="s">
        <v>64</v>
      </c>
    </row>
    <row r="10989" spans="1:3" x14ac:dyDescent="0.25">
      <c r="A10989">
        <f>ROW()</f>
        <v>10989</v>
      </c>
      <c r="B10989" t="s">
        <v>1857</v>
      </c>
      <c r="C10989" t="s">
        <v>65</v>
      </c>
    </row>
    <row r="10990" spans="1:3" x14ac:dyDescent="0.25">
      <c r="A10990">
        <f>ROW()</f>
        <v>10990</v>
      </c>
      <c r="B10990" t="s">
        <v>1858</v>
      </c>
      <c r="C10990" t="s">
        <v>56</v>
      </c>
    </row>
    <row r="10991" spans="1:3" x14ac:dyDescent="0.25">
      <c r="A10991">
        <f>ROW()</f>
        <v>10991</v>
      </c>
      <c r="B10991" t="s">
        <v>1896</v>
      </c>
      <c r="C10991" t="s">
        <v>65</v>
      </c>
    </row>
    <row r="10992" spans="1:3" x14ac:dyDescent="0.25">
      <c r="A10992">
        <f>ROW()</f>
        <v>10992</v>
      </c>
      <c r="B10992" t="s">
        <v>1859</v>
      </c>
      <c r="C10992" t="s">
        <v>63</v>
      </c>
    </row>
    <row r="10993" spans="1:3" x14ac:dyDescent="0.25">
      <c r="A10993">
        <f>ROW()</f>
        <v>10993</v>
      </c>
      <c r="B10993" t="s">
        <v>1860</v>
      </c>
      <c r="C10993" t="s">
        <v>66</v>
      </c>
    </row>
    <row r="10994" spans="1:3" x14ac:dyDescent="0.25">
      <c r="A10994">
        <f>ROW()</f>
        <v>10994</v>
      </c>
      <c r="B10994" t="s">
        <v>1861</v>
      </c>
      <c r="C10994" t="s">
        <v>105</v>
      </c>
    </row>
    <row r="10995" spans="1:3" x14ac:dyDescent="0.25">
      <c r="A10995">
        <f>ROW()</f>
        <v>10995</v>
      </c>
      <c r="B10995" t="s">
        <v>1862</v>
      </c>
      <c r="C10995" t="s">
        <v>56</v>
      </c>
    </row>
    <row r="10996" spans="1:3" x14ac:dyDescent="0.25">
      <c r="A10996">
        <f>ROW()</f>
        <v>10996</v>
      </c>
      <c r="B10996" t="s">
        <v>1863</v>
      </c>
      <c r="C10996" t="s">
        <v>620</v>
      </c>
    </row>
    <row r="10997" spans="1:3" x14ac:dyDescent="0.25">
      <c r="A10997">
        <f>ROW()</f>
        <v>10997</v>
      </c>
      <c r="B10997" t="s">
        <v>1864</v>
      </c>
      <c r="C10997" t="s">
        <v>819</v>
      </c>
    </row>
    <row r="10998" spans="1:3" x14ac:dyDescent="0.25">
      <c r="A10998">
        <f>ROW()</f>
        <v>10998</v>
      </c>
      <c r="B10998" t="s">
        <v>1865</v>
      </c>
      <c r="C10998" t="s">
        <v>84</v>
      </c>
    </row>
    <row r="10999" spans="1:3" x14ac:dyDescent="0.25">
      <c r="A10999">
        <f>ROW()</f>
        <v>10999</v>
      </c>
      <c r="B10999" t="s">
        <v>1866</v>
      </c>
      <c r="C10999" t="s">
        <v>139</v>
      </c>
    </row>
    <row r="11000" spans="1:3" x14ac:dyDescent="0.25">
      <c r="A11000">
        <f>ROW()</f>
        <v>11000</v>
      </c>
      <c r="B11000" t="s">
        <v>1868</v>
      </c>
      <c r="C11000" t="s">
        <v>71</v>
      </c>
    </row>
    <row r="11001" spans="1:3" x14ac:dyDescent="0.25">
      <c r="A11001">
        <f>ROW()</f>
        <v>11001</v>
      </c>
      <c r="B11001" t="s">
        <v>1869</v>
      </c>
      <c r="C11001" t="s">
        <v>71</v>
      </c>
    </row>
    <row r="11002" spans="1:3" x14ac:dyDescent="0.25">
      <c r="A11002">
        <f>ROW()</f>
        <v>11002</v>
      </c>
      <c r="B11002" t="s">
        <v>1870</v>
      </c>
      <c r="C11002" t="s">
        <v>71</v>
      </c>
    </row>
    <row r="11003" spans="1:3" x14ac:dyDescent="0.25">
      <c r="A11003">
        <f>ROW()</f>
        <v>11003</v>
      </c>
      <c r="B11003" t="s">
        <v>1871</v>
      </c>
      <c r="C11003" t="s">
        <v>56</v>
      </c>
    </row>
    <row r="11004" spans="1:3" x14ac:dyDescent="0.25">
      <c r="A11004">
        <f>ROW()</f>
        <v>11004</v>
      </c>
      <c r="B11004" t="s">
        <v>1905</v>
      </c>
      <c r="C11004" t="s">
        <v>56</v>
      </c>
    </row>
    <row r="11005" spans="1:3" x14ac:dyDescent="0.25">
      <c r="A11005">
        <f>ROW()</f>
        <v>11005</v>
      </c>
      <c r="B11005" t="s">
        <v>1872</v>
      </c>
      <c r="C11005" t="s">
        <v>72</v>
      </c>
    </row>
    <row r="11006" spans="1:3" x14ac:dyDescent="0.25">
      <c r="A11006">
        <f>ROW()</f>
        <v>11006</v>
      </c>
      <c r="B11006" t="s">
        <v>1906</v>
      </c>
      <c r="C11006" t="s">
        <v>72</v>
      </c>
    </row>
    <row r="11007" spans="1:3" x14ac:dyDescent="0.25">
      <c r="A11007">
        <f>ROW()</f>
        <v>11007</v>
      </c>
      <c r="B11007" t="s">
        <v>1873</v>
      </c>
      <c r="C11007" t="s">
        <v>56</v>
      </c>
    </row>
    <row r="11008" spans="1:3" x14ac:dyDescent="0.25">
      <c r="A11008">
        <f>ROW()</f>
        <v>11008</v>
      </c>
      <c r="B11008" t="s">
        <v>1907</v>
      </c>
      <c r="C11008" t="s">
        <v>226</v>
      </c>
    </row>
    <row r="11009" spans="1:3" x14ac:dyDescent="0.25">
      <c r="A11009">
        <f>ROW()</f>
        <v>11009</v>
      </c>
      <c r="B11009" t="s">
        <v>1874</v>
      </c>
      <c r="C11009" t="s">
        <v>73</v>
      </c>
    </row>
    <row r="11010" spans="1:3" x14ac:dyDescent="0.25">
      <c r="A11010">
        <f>ROW()</f>
        <v>11010</v>
      </c>
      <c r="B11010" t="s">
        <v>1875</v>
      </c>
      <c r="C11010" t="s">
        <v>113</v>
      </c>
    </row>
    <row r="11011" spans="1:3" x14ac:dyDescent="0.25">
      <c r="A11011">
        <f>ROW()</f>
        <v>11011</v>
      </c>
      <c r="B11011" t="s">
        <v>1909</v>
      </c>
      <c r="C11011" t="s">
        <v>113</v>
      </c>
    </row>
    <row r="11012" spans="1:3" x14ac:dyDescent="0.25">
      <c r="A11012">
        <f>ROW()</f>
        <v>11012</v>
      </c>
      <c r="B11012" t="s">
        <v>1876</v>
      </c>
      <c r="C11012" t="s">
        <v>107</v>
      </c>
    </row>
    <row r="11013" spans="1:3" x14ac:dyDescent="0.25">
      <c r="A11013">
        <f>ROW()</f>
        <v>11013</v>
      </c>
      <c r="B11013" t="s">
        <v>1910</v>
      </c>
      <c r="C11013" t="s">
        <v>107</v>
      </c>
    </row>
    <row r="11014" spans="1:3" x14ac:dyDescent="0.25">
      <c r="A11014">
        <f>ROW()</f>
        <v>11014</v>
      </c>
      <c r="B11014" t="s">
        <v>1877</v>
      </c>
      <c r="C11014" t="s">
        <v>133</v>
      </c>
    </row>
    <row r="11015" spans="1:3" x14ac:dyDescent="0.25">
      <c r="A11015">
        <f>ROW()</f>
        <v>11015</v>
      </c>
      <c r="B11015" t="s">
        <v>1911</v>
      </c>
      <c r="C11015" t="s">
        <v>124</v>
      </c>
    </row>
    <row r="11016" spans="1:3" x14ac:dyDescent="0.25">
      <c r="A11016">
        <f>ROW()</f>
        <v>11016</v>
      </c>
      <c r="B11016" t="s">
        <v>1878</v>
      </c>
      <c r="C11016" t="s">
        <v>56</v>
      </c>
    </row>
    <row r="11017" spans="1:3" x14ac:dyDescent="0.25">
      <c r="A11017">
        <f>ROW()</f>
        <v>11017</v>
      </c>
      <c r="B11017" t="s">
        <v>1923</v>
      </c>
      <c r="C11017" t="s">
        <v>56</v>
      </c>
    </row>
    <row r="11018" spans="1:3" x14ac:dyDescent="0.25">
      <c r="A11018">
        <f>ROW()</f>
        <v>11018</v>
      </c>
      <c r="B11018" t="s">
        <v>1879</v>
      </c>
      <c r="C11018" t="s">
        <v>158</v>
      </c>
    </row>
    <row r="11019" spans="1:3" x14ac:dyDescent="0.25">
      <c r="A11019">
        <f>ROW()</f>
        <v>11019</v>
      </c>
      <c r="B11019" t="s">
        <v>1912</v>
      </c>
      <c r="C11019" t="s">
        <v>133</v>
      </c>
    </row>
    <row r="11020" spans="1:3" x14ac:dyDescent="0.25">
      <c r="A11020">
        <f>ROW()</f>
        <v>11020</v>
      </c>
      <c r="B11020" t="s">
        <v>1880</v>
      </c>
      <c r="C11020" t="s">
        <v>133</v>
      </c>
    </row>
    <row r="11021" spans="1:3" x14ac:dyDescent="0.25">
      <c r="A11021">
        <f>ROW()</f>
        <v>11021</v>
      </c>
      <c r="B11021" t="s">
        <v>1881</v>
      </c>
      <c r="C11021" t="s">
        <v>56</v>
      </c>
    </row>
    <row r="11022" spans="1:3" x14ac:dyDescent="0.25">
      <c r="A11022">
        <f>ROW()</f>
        <v>11022</v>
      </c>
      <c r="B11022" t="s">
        <v>1917</v>
      </c>
      <c r="C11022" t="s">
        <v>65</v>
      </c>
    </row>
    <row r="11023" spans="1:3" x14ac:dyDescent="0.25">
      <c r="A11023">
        <f>ROW()</f>
        <v>11023</v>
      </c>
      <c r="B11023" t="s">
        <v>1882</v>
      </c>
      <c r="C11023" t="s">
        <v>229</v>
      </c>
    </row>
    <row r="11024" spans="1:3" x14ac:dyDescent="0.25">
      <c r="A11024">
        <f>ROW()</f>
        <v>11024</v>
      </c>
      <c r="B11024" t="s">
        <v>1913</v>
      </c>
      <c r="C11024" t="s">
        <v>229</v>
      </c>
    </row>
    <row r="11025" spans="1:3" x14ac:dyDescent="0.25">
      <c r="A11025">
        <f>ROW()</f>
        <v>11025</v>
      </c>
      <c r="B11025" t="s">
        <v>1913</v>
      </c>
      <c r="C11025" t="s">
        <v>229</v>
      </c>
    </row>
    <row r="11026" spans="1:3" x14ac:dyDescent="0.25">
      <c r="A11026">
        <f>ROW()</f>
        <v>11026</v>
      </c>
      <c r="B11026" t="s">
        <v>1883</v>
      </c>
      <c r="C11026" t="s">
        <v>79</v>
      </c>
    </row>
    <row r="11027" spans="1:3" x14ac:dyDescent="0.25">
      <c r="A11027">
        <f>ROW()</f>
        <v>11027</v>
      </c>
      <c r="B11027" t="s">
        <v>1915</v>
      </c>
      <c r="C11027" t="s">
        <v>126</v>
      </c>
    </row>
    <row r="11028" spans="1:3" x14ac:dyDescent="0.25">
      <c r="A11028">
        <f>ROW()</f>
        <v>11028</v>
      </c>
      <c r="B11028" t="s">
        <v>1893</v>
      </c>
      <c r="C11028" t="s">
        <v>122</v>
      </c>
    </row>
    <row r="11029" spans="1:3" x14ac:dyDescent="0.25">
      <c r="A11029">
        <f>ROW()</f>
        <v>11029</v>
      </c>
      <c r="B11029" t="s">
        <v>1914</v>
      </c>
      <c r="C11029" t="s">
        <v>122</v>
      </c>
    </row>
    <row r="11030" spans="1:3" x14ac:dyDescent="0.25">
      <c r="A11030">
        <f>ROW()</f>
        <v>11030</v>
      </c>
      <c r="B11030" t="s">
        <v>1884</v>
      </c>
      <c r="C11030" t="s">
        <v>56</v>
      </c>
    </row>
    <row r="11031" spans="1:3" x14ac:dyDescent="0.25">
      <c r="A11031">
        <f>ROW()</f>
        <v>11031</v>
      </c>
      <c r="B11031" t="s">
        <v>1885</v>
      </c>
      <c r="C11031" t="s">
        <v>80</v>
      </c>
    </row>
    <row r="11032" spans="1:3" x14ac:dyDescent="0.25">
      <c r="A11032">
        <f>ROW()</f>
        <v>11032</v>
      </c>
      <c r="B11032" t="s">
        <v>1886</v>
      </c>
      <c r="C11032" t="s">
        <v>83</v>
      </c>
    </row>
    <row r="11033" spans="1:3" x14ac:dyDescent="0.25">
      <c r="A11033">
        <f>ROW()</f>
        <v>11033</v>
      </c>
      <c r="B11033" t="s">
        <v>1887</v>
      </c>
      <c r="C11033" t="s">
        <v>91</v>
      </c>
    </row>
    <row r="11034" spans="1:3" x14ac:dyDescent="0.25">
      <c r="A11034">
        <f>ROW()</f>
        <v>11034</v>
      </c>
      <c r="B11034" t="s">
        <v>1888</v>
      </c>
      <c r="C11034" t="s">
        <v>70</v>
      </c>
    </row>
    <row r="11035" spans="1:3" x14ac:dyDescent="0.25">
      <c r="A11035">
        <f>ROW()</f>
        <v>11035</v>
      </c>
      <c r="B11035" t="s">
        <v>1889</v>
      </c>
      <c r="C11035" t="s">
        <v>55</v>
      </c>
    </row>
    <row r="11036" spans="1:3" x14ac:dyDescent="0.25">
      <c r="A11036">
        <f>ROW()</f>
        <v>11036</v>
      </c>
      <c r="B11036" t="s">
        <v>1890</v>
      </c>
      <c r="C11036" t="s">
        <v>63</v>
      </c>
    </row>
    <row r="11037" spans="1:3" x14ac:dyDescent="0.25">
      <c r="A11037">
        <f>ROW()</f>
        <v>11037</v>
      </c>
      <c r="B11037" t="s">
        <v>1891</v>
      </c>
      <c r="C11037" t="s">
        <v>70</v>
      </c>
    </row>
    <row r="11038" spans="1:3" x14ac:dyDescent="0.25">
      <c r="A11038">
        <f>ROW()</f>
        <v>11038</v>
      </c>
      <c r="B11038" t="s">
        <v>1892</v>
      </c>
      <c r="C11038" t="s">
        <v>73</v>
      </c>
    </row>
    <row r="11039" spans="1:3" x14ac:dyDescent="0.25">
      <c r="A11039">
        <f>ROW()</f>
        <v>11039</v>
      </c>
      <c r="B11039" t="s">
        <v>1924</v>
      </c>
      <c r="C11039" t="s">
        <v>83</v>
      </c>
    </row>
    <row r="11040" spans="1:3" x14ac:dyDescent="0.25">
      <c r="A11040">
        <f>ROW()</f>
        <v>11040</v>
      </c>
      <c r="B11040" t="s">
        <v>1925</v>
      </c>
      <c r="C11040" t="s">
        <v>93</v>
      </c>
    </row>
    <row r="11041" spans="1:3" x14ac:dyDescent="0.25">
      <c r="A11041">
        <f>ROW()</f>
        <v>11041</v>
      </c>
      <c r="B11041" t="s">
        <v>1926</v>
      </c>
      <c r="C11041" t="s">
        <v>71</v>
      </c>
    </row>
    <row r="11042" spans="1:3" x14ac:dyDescent="0.25">
      <c r="A11042">
        <f>ROW()</f>
        <v>11042</v>
      </c>
      <c r="B11042" t="s">
        <v>1895</v>
      </c>
      <c r="C11042" t="s">
        <v>71</v>
      </c>
    </row>
    <row r="11043" spans="1:3" x14ac:dyDescent="0.25">
      <c r="A11043">
        <f>ROW()</f>
        <v>11043</v>
      </c>
      <c r="B11043" t="s">
        <v>1806</v>
      </c>
      <c r="C11043" t="s">
        <v>70</v>
      </c>
    </row>
    <row r="11044" spans="1:3" x14ac:dyDescent="0.25">
      <c r="A11044">
        <f>ROW()</f>
        <v>11044</v>
      </c>
      <c r="B11044" t="s">
        <v>2</v>
      </c>
      <c r="C11044" t="s">
        <v>2</v>
      </c>
    </row>
    <row r="11045" spans="1:3" x14ac:dyDescent="0.25">
      <c r="A11045">
        <f>ROW()</f>
        <v>11045</v>
      </c>
      <c r="C11045" t="s">
        <v>2</v>
      </c>
    </row>
    <row r="11046" spans="1:3" x14ac:dyDescent="0.25">
      <c r="A11046">
        <f>ROW()</f>
        <v>11046</v>
      </c>
      <c r="B11046" t="s">
        <v>3738</v>
      </c>
      <c r="C11046" t="s">
        <v>2</v>
      </c>
    </row>
    <row r="11047" spans="1:3" x14ac:dyDescent="0.25">
      <c r="A11047">
        <f>ROW()</f>
        <v>11047</v>
      </c>
      <c r="B11047" t="s">
        <v>52</v>
      </c>
      <c r="C11047" t="s">
        <v>2</v>
      </c>
    </row>
    <row r="11048" spans="1:3" x14ac:dyDescent="0.25">
      <c r="A11048">
        <f>ROW()</f>
        <v>11048</v>
      </c>
      <c r="B11048" t="s">
        <v>1843</v>
      </c>
      <c r="C11048" t="s">
        <v>820</v>
      </c>
    </row>
    <row r="11049" spans="1:3" x14ac:dyDescent="0.25">
      <c r="A11049">
        <f>ROW()</f>
        <v>11049</v>
      </c>
      <c r="B11049" t="s">
        <v>1844</v>
      </c>
      <c r="C11049" t="s">
        <v>55</v>
      </c>
    </row>
    <row r="11050" spans="1:3" x14ac:dyDescent="0.25">
      <c r="A11050">
        <f>ROW()</f>
        <v>11050</v>
      </c>
      <c r="B11050" t="s">
        <v>1845</v>
      </c>
      <c r="C11050" t="s">
        <v>56</v>
      </c>
    </row>
    <row r="11051" spans="1:3" x14ac:dyDescent="0.25">
      <c r="A11051">
        <f>ROW()</f>
        <v>11051</v>
      </c>
      <c r="B11051" t="s">
        <v>1846</v>
      </c>
      <c r="C11051" t="s">
        <v>57</v>
      </c>
    </row>
    <row r="11052" spans="1:3" x14ac:dyDescent="0.25">
      <c r="A11052">
        <f>ROW()</f>
        <v>11052</v>
      </c>
      <c r="B11052" t="s">
        <v>1847</v>
      </c>
      <c r="C11052" t="s">
        <v>821</v>
      </c>
    </row>
    <row r="11053" spans="1:3" x14ac:dyDescent="0.25">
      <c r="A11053">
        <f>ROW()</f>
        <v>11053</v>
      </c>
      <c r="B11053" t="s">
        <v>1850</v>
      </c>
      <c r="C11053" t="s">
        <v>61</v>
      </c>
    </row>
    <row r="11054" spans="1:3" x14ac:dyDescent="0.25">
      <c r="A11054">
        <f>ROW()</f>
        <v>11054</v>
      </c>
      <c r="B11054" t="s">
        <v>1851</v>
      </c>
      <c r="C11054" t="s">
        <v>56</v>
      </c>
    </row>
    <row r="11055" spans="1:3" x14ac:dyDescent="0.25">
      <c r="A11055">
        <f>ROW()</f>
        <v>11055</v>
      </c>
      <c r="B11055" t="s">
        <v>1852</v>
      </c>
      <c r="C11055" t="s">
        <v>56</v>
      </c>
    </row>
    <row r="11056" spans="1:3" x14ac:dyDescent="0.25">
      <c r="A11056">
        <f>ROW()</f>
        <v>11056</v>
      </c>
      <c r="B11056" t="s">
        <v>1853</v>
      </c>
      <c r="C11056" t="s">
        <v>56</v>
      </c>
    </row>
    <row r="11057" spans="1:3" x14ac:dyDescent="0.25">
      <c r="A11057">
        <f>ROW()</f>
        <v>11057</v>
      </c>
      <c r="B11057" t="s">
        <v>1854</v>
      </c>
      <c r="C11057" t="s">
        <v>822</v>
      </c>
    </row>
    <row r="11058" spans="1:3" x14ac:dyDescent="0.25">
      <c r="A11058">
        <f>ROW()</f>
        <v>11058</v>
      </c>
      <c r="B11058" t="s">
        <v>1856</v>
      </c>
      <c r="C11058" t="s">
        <v>64</v>
      </c>
    </row>
    <row r="11059" spans="1:3" x14ac:dyDescent="0.25">
      <c r="A11059">
        <f>ROW()</f>
        <v>11059</v>
      </c>
      <c r="B11059" t="s">
        <v>1857</v>
      </c>
      <c r="C11059" t="s">
        <v>65</v>
      </c>
    </row>
    <row r="11060" spans="1:3" x14ac:dyDescent="0.25">
      <c r="A11060">
        <f>ROW()</f>
        <v>11060</v>
      </c>
      <c r="B11060" t="s">
        <v>1858</v>
      </c>
      <c r="C11060" t="s">
        <v>56</v>
      </c>
    </row>
    <row r="11061" spans="1:3" x14ac:dyDescent="0.25">
      <c r="A11061">
        <f>ROW()</f>
        <v>11061</v>
      </c>
      <c r="B11061" t="s">
        <v>1896</v>
      </c>
      <c r="C11061" t="s">
        <v>65</v>
      </c>
    </row>
    <row r="11062" spans="1:3" x14ac:dyDescent="0.25">
      <c r="A11062">
        <f>ROW()</f>
        <v>11062</v>
      </c>
      <c r="B11062" t="s">
        <v>1859</v>
      </c>
      <c r="C11062" t="s">
        <v>210</v>
      </c>
    </row>
    <row r="11063" spans="1:3" x14ac:dyDescent="0.25">
      <c r="A11063">
        <f>ROW()</f>
        <v>11063</v>
      </c>
      <c r="B11063" t="s">
        <v>1860</v>
      </c>
      <c r="C11063" t="s">
        <v>66</v>
      </c>
    </row>
    <row r="11064" spans="1:3" x14ac:dyDescent="0.25">
      <c r="A11064">
        <f>ROW()</f>
        <v>11064</v>
      </c>
      <c r="B11064" t="s">
        <v>1861</v>
      </c>
      <c r="C11064" t="s">
        <v>66</v>
      </c>
    </row>
    <row r="11065" spans="1:3" x14ac:dyDescent="0.25">
      <c r="A11065">
        <f>ROW()</f>
        <v>11065</v>
      </c>
      <c r="B11065" t="s">
        <v>1862</v>
      </c>
      <c r="C11065" t="s">
        <v>56</v>
      </c>
    </row>
    <row r="11066" spans="1:3" x14ac:dyDescent="0.25">
      <c r="A11066">
        <f>ROW()</f>
        <v>11066</v>
      </c>
      <c r="B11066" t="s">
        <v>1863</v>
      </c>
      <c r="C11066" t="s">
        <v>210</v>
      </c>
    </row>
    <row r="11067" spans="1:3" x14ac:dyDescent="0.25">
      <c r="A11067">
        <f>ROW()</f>
        <v>11067</v>
      </c>
      <c r="B11067" t="s">
        <v>1864</v>
      </c>
      <c r="C11067" t="s">
        <v>823</v>
      </c>
    </row>
    <row r="11068" spans="1:3" x14ac:dyDescent="0.25">
      <c r="A11068">
        <f>ROW()</f>
        <v>11068</v>
      </c>
      <c r="B11068" t="s">
        <v>1865</v>
      </c>
      <c r="C11068" t="s">
        <v>55</v>
      </c>
    </row>
    <row r="11069" spans="1:3" x14ac:dyDescent="0.25">
      <c r="A11069">
        <f>ROW()</f>
        <v>11069</v>
      </c>
      <c r="B11069" t="s">
        <v>1866</v>
      </c>
      <c r="C11069" t="s">
        <v>70</v>
      </c>
    </row>
    <row r="11070" spans="1:3" x14ac:dyDescent="0.25">
      <c r="A11070">
        <f>ROW()</f>
        <v>11070</v>
      </c>
      <c r="B11070" t="s">
        <v>1867</v>
      </c>
      <c r="C11070" t="s">
        <v>63</v>
      </c>
    </row>
    <row r="11071" spans="1:3" x14ac:dyDescent="0.25">
      <c r="A11071">
        <f>ROW()</f>
        <v>11071</v>
      </c>
      <c r="B11071" t="s">
        <v>1868</v>
      </c>
      <c r="C11071" t="s">
        <v>71</v>
      </c>
    </row>
    <row r="11072" spans="1:3" x14ac:dyDescent="0.25">
      <c r="A11072">
        <f>ROW()</f>
        <v>11072</v>
      </c>
      <c r="B11072" t="s">
        <v>1869</v>
      </c>
      <c r="C11072" t="s">
        <v>71</v>
      </c>
    </row>
    <row r="11073" spans="1:3" x14ac:dyDescent="0.25">
      <c r="A11073">
        <f>ROW()</f>
        <v>11073</v>
      </c>
      <c r="B11073" t="s">
        <v>1870</v>
      </c>
      <c r="C11073" t="s">
        <v>71</v>
      </c>
    </row>
    <row r="11074" spans="1:3" x14ac:dyDescent="0.25">
      <c r="A11074">
        <f>ROW()</f>
        <v>11074</v>
      </c>
      <c r="B11074" t="s">
        <v>1871</v>
      </c>
      <c r="C11074" t="s">
        <v>56</v>
      </c>
    </row>
    <row r="11075" spans="1:3" x14ac:dyDescent="0.25">
      <c r="A11075">
        <f>ROW()</f>
        <v>11075</v>
      </c>
      <c r="B11075" t="s">
        <v>1872</v>
      </c>
      <c r="C11075" t="s">
        <v>72</v>
      </c>
    </row>
    <row r="11076" spans="1:3" x14ac:dyDescent="0.25">
      <c r="A11076">
        <f>ROW()</f>
        <v>11076</v>
      </c>
      <c r="B11076" t="s">
        <v>1873</v>
      </c>
      <c r="C11076" t="s">
        <v>56</v>
      </c>
    </row>
    <row r="11077" spans="1:3" x14ac:dyDescent="0.25">
      <c r="A11077">
        <f>ROW()</f>
        <v>11077</v>
      </c>
      <c r="B11077" t="s">
        <v>1874</v>
      </c>
      <c r="C11077" t="s">
        <v>73</v>
      </c>
    </row>
    <row r="11078" spans="1:3" x14ac:dyDescent="0.25">
      <c r="A11078">
        <f>ROW()</f>
        <v>11078</v>
      </c>
      <c r="B11078" t="s">
        <v>1875</v>
      </c>
      <c r="C11078" t="s">
        <v>108</v>
      </c>
    </row>
    <row r="11079" spans="1:3" x14ac:dyDescent="0.25">
      <c r="A11079">
        <f>ROW()</f>
        <v>11079</v>
      </c>
      <c r="B11079" t="s">
        <v>1876</v>
      </c>
      <c r="C11079" t="s">
        <v>133</v>
      </c>
    </row>
    <row r="11080" spans="1:3" x14ac:dyDescent="0.25">
      <c r="A11080">
        <f>ROW()</f>
        <v>11080</v>
      </c>
      <c r="B11080" t="s">
        <v>1877</v>
      </c>
      <c r="C11080" t="s">
        <v>124</v>
      </c>
    </row>
    <row r="11081" spans="1:3" x14ac:dyDescent="0.25">
      <c r="A11081">
        <f>ROW()</f>
        <v>11081</v>
      </c>
      <c r="B11081" t="s">
        <v>1878</v>
      </c>
      <c r="C11081" t="s">
        <v>56</v>
      </c>
    </row>
    <row r="11082" spans="1:3" x14ac:dyDescent="0.25">
      <c r="A11082">
        <f>ROW()</f>
        <v>11082</v>
      </c>
      <c r="B11082" t="s">
        <v>1879</v>
      </c>
      <c r="C11082" t="s">
        <v>95</v>
      </c>
    </row>
    <row r="11083" spans="1:3" x14ac:dyDescent="0.25">
      <c r="A11083">
        <f>ROW()</f>
        <v>11083</v>
      </c>
      <c r="B11083" t="s">
        <v>1880</v>
      </c>
      <c r="C11083" t="s">
        <v>93</v>
      </c>
    </row>
    <row r="11084" spans="1:3" x14ac:dyDescent="0.25">
      <c r="A11084">
        <f>ROW()</f>
        <v>11084</v>
      </c>
      <c r="B11084" t="s">
        <v>1881</v>
      </c>
      <c r="C11084" t="s">
        <v>56</v>
      </c>
    </row>
    <row r="11085" spans="1:3" x14ac:dyDescent="0.25">
      <c r="A11085">
        <f>ROW()</f>
        <v>11085</v>
      </c>
      <c r="B11085" t="s">
        <v>1882</v>
      </c>
      <c r="C11085" t="s">
        <v>260</v>
      </c>
    </row>
    <row r="11086" spans="1:3" x14ac:dyDescent="0.25">
      <c r="A11086">
        <f>ROW()</f>
        <v>11086</v>
      </c>
      <c r="B11086" t="s">
        <v>1893</v>
      </c>
      <c r="C11086" t="s">
        <v>815</v>
      </c>
    </row>
    <row r="11087" spans="1:3" x14ac:dyDescent="0.25">
      <c r="A11087">
        <f>ROW()</f>
        <v>11087</v>
      </c>
      <c r="B11087" t="s">
        <v>1884</v>
      </c>
      <c r="C11087" t="s">
        <v>70</v>
      </c>
    </row>
    <row r="11088" spans="1:3" x14ac:dyDescent="0.25">
      <c r="A11088">
        <f>ROW()</f>
        <v>11088</v>
      </c>
      <c r="B11088" t="s">
        <v>1885</v>
      </c>
      <c r="C11088" t="s">
        <v>80</v>
      </c>
    </row>
    <row r="11089" spans="1:3" x14ac:dyDescent="0.25">
      <c r="A11089">
        <f>ROW()</f>
        <v>11089</v>
      </c>
      <c r="B11089" t="s">
        <v>1886</v>
      </c>
      <c r="C11089" t="s">
        <v>76</v>
      </c>
    </row>
    <row r="11090" spans="1:3" x14ac:dyDescent="0.25">
      <c r="A11090">
        <f>ROW()</f>
        <v>11090</v>
      </c>
      <c r="B11090" t="s">
        <v>1887</v>
      </c>
      <c r="C11090" t="s">
        <v>91</v>
      </c>
    </row>
    <row r="11091" spans="1:3" x14ac:dyDescent="0.25">
      <c r="A11091">
        <f>ROW()</f>
        <v>11091</v>
      </c>
      <c r="B11091" t="s">
        <v>1888</v>
      </c>
      <c r="C11091" t="s">
        <v>105</v>
      </c>
    </row>
    <row r="11092" spans="1:3" x14ac:dyDescent="0.25">
      <c r="A11092">
        <f>ROW()</f>
        <v>11092</v>
      </c>
      <c r="B11092" t="s">
        <v>1889</v>
      </c>
      <c r="C11092" t="s">
        <v>139</v>
      </c>
    </row>
    <row r="11093" spans="1:3" x14ac:dyDescent="0.25">
      <c r="A11093">
        <f>ROW()</f>
        <v>11093</v>
      </c>
      <c r="B11093" t="s">
        <v>1890</v>
      </c>
      <c r="C11093" t="s">
        <v>82</v>
      </c>
    </row>
    <row r="11094" spans="1:3" x14ac:dyDescent="0.25">
      <c r="A11094">
        <f>ROW()</f>
        <v>11094</v>
      </c>
      <c r="B11094" t="s">
        <v>1891</v>
      </c>
      <c r="C11094" t="s">
        <v>139</v>
      </c>
    </row>
    <row r="11095" spans="1:3" x14ac:dyDescent="0.25">
      <c r="A11095">
        <f>ROW()</f>
        <v>11095</v>
      </c>
      <c r="B11095" t="s">
        <v>1892</v>
      </c>
      <c r="C11095" t="s">
        <v>82</v>
      </c>
    </row>
    <row r="11096" spans="1:3" x14ac:dyDescent="0.25">
      <c r="A11096">
        <f>ROW()</f>
        <v>11096</v>
      </c>
      <c r="B11096" t="s">
        <v>1900</v>
      </c>
      <c r="C11096" t="s">
        <v>94</v>
      </c>
    </row>
    <row r="11097" spans="1:3" x14ac:dyDescent="0.25">
      <c r="A11097">
        <f>ROW()</f>
        <v>11097</v>
      </c>
      <c r="B11097" t="s">
        <v>1895</v>
      </c>
      <c r="C11097" t="s">
        <v>71</v>
      </c>
    </row>
    <row r="11098" spans="1:3" x14ac:dyDescent="0.25">
      <c r="A11098">
        <f>ROW()</f>
        <v>11098</v>
      </c>
      <c r="B11098" t="s">
        <v>1806</v>
      </c>
      <c r="C11098" t="s">
        <v>70</v>
      </c>
    </row>
    <row r="11099" spans="1:3" x14ac:dyDescent="0.25">
      <c r="A11099">
        <f>ROW()</f>
        <v>11099</v>
      </c>
      <c r="B11099" t="s">
        <v>2</v>
      </c>
      <c r="C11099" t="s">
        <v>2</v>
      </c>
    </row>
    <row r="11100" spans="1:3" x14ac:dyDescent="0.25">
      <c r="A11100">
        <f>ROW()</f>
        <v>11100</v>
      </c>
      <c r="B11100" t="s">
        <v>2</v>
      </c>
      <c r="C11100" t="s">
        <v>2</v>
      </c>
    </row>
    <row r="11101" spans="1:3" x14ac:dyDescent="0.25">
      <c r="A11101">
        <f>ROW()</f>
        <v>11101</v>
      </c>
      <c r="B11101" t="s">
        <v>824</v>
      </c>
      <c r="C11101" t="s">
        <v>2</v>
      </c>
    </row>
    <row r="11102" spans="1:3" x14ac:dyDescent="0.25">
      <c r="A11102">
        <f>ROW()</f>
        <v>11102</v>
      </c>
      <c r="B11102" t="s">
        <v>2</v>
      </c>
      <c r="C11102" t="s">
        <v>2</v>
      </c>
    </row>
    <row r="11103" spans="1:3" x14ac:dyDescent="0.25">
      <c r="A11103">
        <f>ROW()</f>
        <v>11103</v>
      </c>
      <c r="B11103" t="s">
        <v>3739</v>
      </c>
      <c r="C11103" t="s">
        <v>2</v>
      </c>
    </row>
    <row r="11104" spans="1:3" x14ac:dyDescent="0.25">
      <c r="A11104">
        <f>ROW()</f>
        <v>11104</v>
      </c>
      <c r="B11104" t="s">
        <v>52</v>
      </c>
      <c r="C11104" t="s">
        <v>2</v>
      </c>
    </row>
    <row r="11105" spans="1:3" x14ac:dyDescent="0.25">
      <c r="A11105">
        <f>ROW()</f>
        <v>11105</v>
      </c>
      <c r="B11105" t="s">
        <v>1843</v>
      </c>
      <c r="C11105" t="s">
        <v>825</v>
      </c>
    </row>
    <row r="11106" spans="1:3" x14ac:dyDescent="0.25">
      <c r="A11106">
        <f>ROW()</f>
        <v>11106</v>
      </c>
      <c r="B11106" t="s">
        <v>1844</v>
      </c>
      <c r="C11106" t="s">
        <v>55</v>
      </c>
    </row>
    <row r="11107" spans="1:3" x14ac:dyDescent="0.25">
      <c r="A11107">
        <f>ROW()</f>
        <v>11107</v>
      </c>
      <c r="B11107" t="s">
        <v>1845</v>
      </c>
      <c r="C11107" t="s">
        <v>63</v>
      </c>
    </row>
    <row r="11108" spans="1:3" x14ac:dyDescent="0.25">
      <c r="A11108">
        <f>ROW()</f>
        <v>11108</v>
      </c>
      <c r="B11108" t="s">
        <v>1846</v>
      </c>
      <c r="C11108" t="s">
        <v>360</v>
      </c>
    </row>
    <row r="11109" spans="1:3" x14ac:dyDescent="0.25">
      <c r="A11109">
        <f>ROW()</f>
        <v>11109</v>
      </c>
      <c r="B11109" t="s">
        <v>1847</v>
      </c>
      <c r="C11109" t="s">
        <v>826</v>
      </c>
    </row>
    <row r="11110" spans="1:3" x14ac:dyDescent="0.25">
      <c r="A11110">
        <f>ROW()</f>
        <v>11110</v>
      </c>
      <c r="B11110" t="s">
        <v>1850</v>
      </c>
      <c r="C11110" t="s">
        <v>61</v>
      </c>
    </row>
    <row r="11111" spans="1:3" x14ac:dyDescent="0.25">
      <c r="A11111">
        <f>ROW()</f>
        <v>11111</v>
      </c>
      <c r="B11111" t="s">
        <v>1851</v>
      </c>
      <c r="C11111" t="s">
        <v>56</v>
      </c>
    </row>
    <row r="11112" spans="1:3" x14ac:dyDescent="0.25">
      <c r="A11112">
        <f>ROW()</f>
        <v>11112</v>
      </c>
      <c r="B11112" t="s">
        <v>1852</v>
      </c>
      <c r="C11112" t="s">
        <v>56</v>
      </c>
    </row>
    <row r="11113" spans="1:3" x14ac:dyDescent="0.25">
      <c r="A11113">
        <f>ROW()</f>
        <v>11113</v>
      </c>
      <c r="B11113" t="s">
        <v>1853</v>
      </c>
      <c r="C11113" t="s">
        <v>56</v>
      </c>
    </row>
    <row r="11114" spans="1:3" x14ac:dyDescent="0.25">
      <c r="A11114">
        <f>ROW()</f>
        <v>11114</v>
      </c>
      <c r="B11114" t="s">
        <v>1854</v>
      </c>
      <c r="C11114" t="s">
        <v>827</v>
      </c>
    </row>
    <row r="11115" spans="1:3" x14ac:dyDescent="0.25">
      <c r="A11115">
        <f>ROW()</f>
        <v>11115</v>
      </c>
      <c r="B11115" t="s">
        <v>1856</v>
      </c>
      <c r="C11115" t="s">
        <v>64</v>
      </c>
    </row>
    <row r="11116" spans="1:3" x14ac:dyDescent="0.25">
      <c r="A11116">
        <f>ROW()</f>
        <v>11116</v>
      </c>
      <c r="B11116" t="s">
        <v>1857</v>
      </c>
      <c r="C11116" t="s">
        <v>65</v>
      </c>
    </row>
    <row r="11117" spans="1:3" x14ac:dyDescent="0.25">
      <c r="A11117">
        <f>ROW()</f>
        <v>11117</v>
      </c>
      <c r="B11117" t="s">
        <v>1858</v>
      </c>
      <c r="C11117" t="s">
        <v>56</v>
      </c>
    </row>
    <row r="11118" spans="1:3" x14ac:dyDescent="0.25">
      <c r="A11118">
        <f>ROW()</f>
        <v>11118</v>
      </c>
      <c r="B11118" t="s">
        <v>1896</v>
      </c>
      <c r="C11118" t="s">
        <v>65</v>
      </c>
    </row>
    <row r="11119" spans="1:3" x14ac:dyDescent="0.25">
      <c r="A11119">
        <f>ROW()</f>
        <v>11119</v>
      </c>
      <c r="B11119" t="s">
        <v>1859</v>
      </c>
      <c r="C11119" t="s">
        <v>63</v>
      </c>
    </row>
    <row r="11120" spans="1:3" x14ac:dyDescent="0.25">
      <c r="A11120">
        <f>ROW()</f>
        <v>11120</v>
      </c>
      <c r="B11120" t="s">
        <v>1860</v>
      </c>
      <c r="C11120" t="s">
        <v>70</v>
      </c>
    </row>
    <row r="11121" spans="1:3" x14ac:dyDescent="0.25">
      <c r="A11121">
        <f>ROW()</f>
        <v>11121</v>
      </c>
      <c r="B11121" t="s">
        <v>1861</v>
      </c>
      <c r="C11121" t="s">
        <v>108</v>
      </c>
    </row>
    <row r="11122" spans="1:3" x14ac:dyDescent="0.25">
      <c r="A11122">
        <f>ROW()</f>
        <v>11122</v>
      </c>
      <c r="B11122" t="s">
        <v>1862</v>
      </c>
      <c r="C11122" t="s">
        <v>56</v>
      </c>
    </row>
    <row r="11123" spans="1:3" x14ac:dyDescent="0.25">
      <c r="A11123">
        <f>ROW()</f>
        <v>11123</v>
      </c>
      <c r="B11123" t="s">
        <v>1863</v>
      </c>
      <c r="C11123" t="s">
        <v>80</v>
      </c>
    </row>
    <row r="11124" spans="1:3" x14ac:dyDescent="0.25">
      <c r="A11124">
        <f>ROW()</f>
        <v>11124</v>
      </c>
      <c r="B11124" t="s">
        <v>1864</v>
      </c>
      <c r="C11124" t="s">
        <v>706</v>
      </c>
    </row>
    <row r="11125" spans="1:3" x14ac:dyDescent="0.25">
      <c r="A11125">
        <f>ROW()</f>
        <v>11125</v>
      </c>
      <c r="B11125" t="s">
        <v>1865</v>
      </c>
      <c r="C11125" t="s">
        <v>55</v>
      </c>
    </row>
    <row r="11126" spans="1:3" x14ac:dyDescent="0.25">
      <c r="A11126">
        <f>ROW()</f>
        <v>11126</v>
      </c>
      <c r="B11126" t="s">
        <v>1866</v>
      </c>
      <c r="C11126" t="s">
        <v>139</v>
      </c>
    </row>
    <row r="11127" spans="1:3" x14ac:dyDescent="0.25">
      <c r="A11127">
        <f>ROW()</f>
        <v>11127</v>
      </c>
      <c r="B11127" t="s">
        <v>1867</v>
      </c>
      <c r="C11127" t="s">
        <v>63</v>
      </c>
    </row>
    <row r="11128" spans="1:3" x14ac:dyDescent="0.25">
      <c r="A11128">
        <f>ROW()</f>
        <v>11128</v>
      </c>
      <c r="B11128" t="s">
        <v>1868</v>
      </c>
      <c r="C11128" t="s">
        <v>71</v>
      </c>
    </row>
    <row r="11129" spans="1:3" x14ac:dyDescent="0.25">
      <c r="A11129">
        <f>ROW()</f>
        <v>11129</v>
      </c>
      <c r="B11129" t="s">
        <v>1869</v>
      </c>
      <c r="C11129" t="s">
        <v>71</v>
      </c>
    </row>
    <row r="11130" spans="1:3" x14ac:dyDescent="0.25">
      <c r="A11130">
        <f>ROW()</f>
        <v>11130</v>
      </c>
      <c r="B11130" t="s">
        <v>1870</v>
      </c>
      <c r="C11130" t="s">
        <v>71</v>
      </c>
    </row>
    <row r="11131" spans="1:3" x14ac:dyDescent="0.25">
      <c r="A11131">
        <f>ROW()</f>
        <v>11131</v>
      </c>
      <c r="B11131" t="s">
        <v>1871</v>
      </c>
      <c r="C11131" t="s">
        <v>56</v>
      </c>
    </row>
    <row r="11132" spans="1:3" x14ac:dyDescent="0.25">
      <c r="A11132">
        <f>ROW()</f>
        <v>11132</v>
      </c>
      <c r="B11132" t="s">
        <v>1905</v>
      </c>
      <c r="C11132" t="s">
        <v>56</v>
      </c>
    </row>
    <row r="11133" spans="1:3" x14ac:dyDescent="0.25">
      <c r="A11133">
        <f>ROW()</f>
        <v>11133</v>
      </c>
      <c r="B11133" t="s">
        <v>1872</v>
      </c>
      <c r="C11133" t="s">
        <v>318</v>
      </c>
    </row>
    <row r="11134" spans="1:3" x14ac:dyDescent="0.25">
      <c r="A11134">
        <f>ROW()</f>
        <v>11134</v>
      </c>
      <c r="B11134" t="s">
        <v>1906</v>
      </c>
      <c r="C11134" t="s">
        <v>318</v>
      </c>
    </row>
    <row r="11135" spans="1:3" x14ac:dyDescent="0.25">
      <c r="A11135">
        <f>ROW()</f>
        <v>11135</v>
      </c>
      <c r="B11135" t="s">
        <v>1873</v>
      </c>
      <c r="C11135" t="s">
        <v>63</v>
      </c>
    </row>
    <row r="11136" spans="1:3" x14ac:dyDescent="0.25">
      <c r="A11136">
        <f>ROW()</f>
        <v>11136</v>
      </c>
      <c r="B11136" t="s">
        <v>1907</v>
      </c>
      <c r="C11136" t="s">
        <v>55</v>
      </c>
    </row>
    <row r="11137" spans="1:3" x14ac:dyDescent="0.25">
      <c r="A11137">
        <f>ROW()</f>
        <v>11137</v>
      </c>
      <c r="B11137" t="s">
        <v>1874</v>
      </c>
      <c r="C11137" t="s">
        <v>73</v>
      </c>
    </row>
    <row r="11138" spans="1:3" x14ac:dyDescent="0.25">
      <c r="A11138">
        <f>ROW()</f>
        <v>11138</v>
      </c>
      <c r="B11138" t="s">
        <v>1875</v>
      </c>
      <c r="C11138" t="s">
        <v>81</v>
      </c>
    </row>
    <row r="11139" spans="1:3" x14ac:dyDescent="0.25">
      <c r="A11139">
        <f>ROW()</f>
        <v>11139</v>
      </c>
      <c r="B11139" t="s">
        <v>1876</v>
      </c>
      <c r="C11139" t="s">
        <v>189</v>
      </c>
    </row>
    <row r="11140" spans="1:3" x14ac:dyDescent="0.25">
      <c r="A11140">
        <f>ROW()</f>
        <v>11140</v>
      </c>
      <c r="B11140" t="s">
        <v>1909</v>
      </c>
      <c r="C11140" t="s">
        <v>81</v>
      </c>
    </row>
    <row r="11141" spans="1:3" x14ac:dyDescent="0.25">
      <c r="A11141">
        <f>ROW()</f>
        <v>11141</v>
      </c>
      <c r="B11141" t="s">
        <v>1910</v>
      </c>
      <c r="C11141" t="s">
        <v>189</v>
      </c>
    </row>
    <row r="11142" spans="1:3" x14ac:dyDescent="0.25">
      <c r="A11142">
        <f>ROW()</f>
        <v>11142</v>
      </c>
      <c r="B11142" t="s">
        <v>1911</v>
      </c>
      <c r="C11142" t="s">
        <v>108</v>
      </c>
    </row>
    <row r="11143" spans="1:3" x14ac:dyDescent="0.25">
      <c r="A11143">
        <f>ROW()</f>
        <v>11143</v>
      </c>
      <c r="B11143" t="s">
        <v>1877</v>
      </c>
      <c r="C11143" t="s">
        <v>108</v>
      </c>
    </row>
    <row r="11144" spans="1:3" x14ac:dyDescent="0.25">
      <c r="A11144">
        <f>ROW()</f>
        <v>11144</v>
      </c>
      <c r="B11144" t="s">
        <v>1878</v>
      </c>
      <c r="C11144" t="s">
        <v>67</v>
      </c>
    </row>
    <row r="11145" spans="1:3" x14ac:dyDescent="0.25">
      <c r="A11145">
        <f>ROW()</f>
        <v>11145</v>
      </c>
      <c r="B11145" t="s">
        <v>1923</v>
      </c>
      <c r="C11145" t="s">
        <v>73</v>
      </c>
    </row>
    <row r="11146" spans="1:3" x14ac:dyDescent="0.25">
      <c r="A11146">
        <f>ROW()</f>
        <v>11146</v>
      </c>
      <c r="B11146" t="s">
        <v>1879</v>
      </c>
      <c r="C11146" t="s">
        <v>108</v>
      </c>
    </row>
    <row r="11147" spans="1:3" x14ac:dyDescent="0.25">
      <c r="A11147">
        <f>ROW()</f>
        <v>11147</v>
      </c>
      <c r="B11147" t="s">
        <v>1912</v>
      </c>
      <c r="C11147" t="s">
        <v>76</v>
      </c>
    </row>
    <row r="11148" spans="1:3" x14ac:dyDescent="0.25">
      <c r="A11148">
        <f>ROW()</f>
        <v>11148</v>
      </c>
      <c r="B11148" t="s">
        <v>1880</v>
      </c>
      <c r="C11148" t="s">
        <v>108</v>
      </c>
    </row>
    <row r="11149" spans="1:3" x14ac:dyDescent="0.25">
      <c r="A11149">
        <f>ROW()</f>
        <v>11149</v>
      </c>
      <c r="B11149" t="s">
        <v>1882</v>
      </c>
      <c r="C11149" t="s">
        <v>363</v>
      </c>
    </row>
    <row r="11150" spans="1:3" x14ac:dyDescent="0.25">
      <c r="A11150">
        <f>ROW()</f>
        <v>11150</v>
      </c>
      <c r="B11150" t="s">
        <v>1913</v>
      </c>
      <c r="C11150" t="s">
        <v>363</v>
      </c>
    </row>
    <row r="11151" spans="1:3" x14ac:dyDescent="0.25">
      <c r="A11151">
        <f>ROW()</f>
        <v>11151</v>
      </c>
      <c r="B11151" t="s">
        <v>1893</v>
      </c>
      <c r="C11151" t="s">
        <v>92</v>
      </c>
    </row>
    <row r="11152" spans="1:3" x14ac:dyDescent="0.25">
      <c r="A11152">
        <f>ROW()</f>
        <v>11152</v>
      </c>
      <c r="B11152" t="s">
        <v>1914</v>
      </c>
      <c r="C11152" t="s">
        <v>92</v>
      </c>
    </row>
    <row r="11153" spans="1:3" x14ac:dyDescent="0.25">
      <c r="A11153">
        <f>ROW()</f>
        <v>11153</v>
      </c>
      <c r="B11153" t="s">
        <v>1883</v>
      </c>
      <c r="C11153" t="s">
        <v>94</v>
      </c>
    </row>
    <row r="11154" spans="1:3" x14ac:dyDescent="0.25">
      <c r="A11154">
        <f>ROW()</f>
        <v>11154</v>
      </c>
      <c r="B11154" t="s">
        <v>1915</v>
      </c>
      <c r="C11154" t="s">
        <v>94</v>
      </c>
    </row>
    <row r="11155" spans="1:3" x14ac:dyDescent="0.25">
      <c r="A11155">
        <f>ROW()</f>
        <v>11155</v>
      </c>
      <c r="B11155" t="s">
        <v>1932</v>
      </c>
      <c r="C11155" t="s">
        <v>230</v>
      </c>
    </row>
    <row r="11156" spans="1:3" x14ac:dyDescent="0.25">
      <c r="A11156">
        <f>ROW()</f>
        <v>11156</v>
      </c>
      <c r="B11156" t="s">
        <v>1884</v>
      </c>
      <c r="C11156" t="s">
        <v>73</v>
      </c>
    </row>
    <row r="11157" spans="1:3" x14ac:dyDescent="0.25">
      <c r="A11157">
        <f>ROW()</f>
        <v>11157</v>
      </c>
      <c r="B11157" t="s">
        <v>1885</v>
      </c>
      <c r="C11157" t="s">
        <v>76</v>
      </c>
    </row>
    <row r="11158" spans="1:3" x14ac:dyDescent="0.25">
      <c r="A11158">
        <f>ROW()</f>
        <v>11158</v>
      </c>
      <c r="B11158" t="s">
        <v>1886</v>
      </c>
      <c r="C11158" t="s">
        <v>261</v>
      </c>
    </row>
    <row r="11159" spans="1:3" x14ac:dyDescent="0.25">
      <c r="A11159">
        <f>ROW()</f>
        <v>11159</v>
      </c>
      <c r="B11159" t="s">
        <v>1888</v>
      </c>
      <c r="C11159" t="s">
        <v>56</v>
      </c>
    </row>
    <row r="11160" spans="1:3" x14ac:dyDescent="0.25">
      <c r="A11160">
        <f>ROW()</f>
        <v>11160</v>
      </c>
      <c r="B11160" t="s">
        <v>1889</v>
      </c>
      <c r="C11160" t="s">
        <v>67</v>
      </c>
    </row>
    <row r="11161" spans="1:3" x14ac:dyDescent="0.25">
      <c r="A11161">
        <f>ROW()</f>
        <v>11161</v>
      </c>
      <c r="B11161" t="s">
        <v>1890</v>
      </c>
      <c r="C11161" t="s">
        <v>84</v>
      </c>
    </row>
    <row r="11162" spans="1:3" x14ac:dyDescent="0.25">
      <c r="A11162">
        <f>ROW()</f>
        <v>11162</v>
      </c>
      <c r="B11162" t="s">
        <v>1891</v>
      </c>
      <c r="C11162" t="s">
        <v>74</v>
      </c>
    </row>
    <row r="11163" spans="1:3" x14ac:dyDescent="0.25">
      <c r="A11163">
        <f>ROW()</f>
        <v>11163</v>
      </c>
      <c r="B11163" t="s">
        <v>1892</v>
      </c>
      <c r="C11163" t="s">
        <v>76</v>
      </c>
    </row>
    <row r="11164" spans="1:3" x14ac:dyDescent="0.25">
      <c r="A11164">
        <f>ROW()</f>
        <v>11164</v>
      </c>
      <c r="B11164" t="s">
        <v>1897</v>
      </c>
      <c r="C11164" t="s">
        <v>55</v>
      </c>
    </row>
    <row r="11165" spans="1:3" x14ac:dyDescent="0.25">
      <c r="A11165">
        <f>ROW()</f>
        <v>11165</v>
      </c>
      <c r="B11165" t="s">
        <v>1924</v>
      </c>
      <c r="C11165" t="s">
        <v>105</v>
      </c>
    </row>
    <row r="11166" spans="1:3" x14ac:dyDescent="0.25">
      <c r="A11166">
        <f>ROW()</f>
        <v>11166</v>
      </c>
      <c r="B11166" t="s">
        <v>1895</v>
      </c>
      <c r="C11166" t="s">
        <v>71</v>
      </c>
    </row>
    <row r="11167" spans="1:3" x14ac:dyDescent="0.25">
      <c r="A11167">
        <f>ROW()</f>
        <v>11167</v>
      </c>
      <c r="B11167" t="s">
        <v>1806</v>
      </c>
      <c r="C11167" t="s">
        <v>70</v>
      </c>
    </row>
    <row r="11168" spans="1:3" x14ac:dyDescent="0.25">
      <c r="A11168">
        <f>ROW()</f>
        <v>11168</v>
      </c>
      <c r="B11168" t="s">
        <v>2</v>
      </c>
      <c r="C11168" t="s">
        <v>2</v>
      </c>
    </row>
    <row r="11169" spans="1:3" x14ac:dyDescent="0.25">
      <c r="A11169">
        <f>ROW()</f>
        <v>11169</v>
      </c>
      <c r="B11169" t="s">
        <v>3740</v>
      </c>
      <c r="C11169" t="s">
        <v>2</v>
      </c>
    </row>
    <row r="11170" spans="1:3" x14ac:dyDescent="0.25">
      <c r="A11170">
        <f>ROW()</f>
        <v>11170</v>
      </c>
      <c r="B11170" t="s">
        <v>52</v>
      </c>
      <c r="C11170" t="s">
        <v>2</v>
      </c>
    </row>
    <row r="11171" spans="1:3" x14ac:dyDescent="0.25">
      <c r="A11171">
        <f>ROW()</f>
        <v>11171</v>
      </c>
      <c r="B11171" t="s">
        <v>1843</v>
      </c>
      <c r="C11171" t="s">
        <v>828</v>
      </c>
    </row>
    <row r="11172" spans="1:3" x14ac:dyDescent="0.25">
      <c r="A11172">
        <f>ROW()</f>
        <v>11172</v>
      </c>
      <c r="B11172" t="s">
        <v>1844</v>
      </c>
      <c r="C11172" t="s">
        <v>55</v>
      </c>
    </row>
    <row r="11173" spans="1:3" x14ac:dyDescent="0.25">
      <c r="A11173">
        <f>ROW()</f>
        <v>11173</v>
      </c>
      <c r="B11173" t="s">
        <v>1845</v>
      </c>
      <c r="C11173" t="s">
        <v>63</v>
      </c>
    </row>
    <row r="11174" spans="1:3" x14ac:dyDescent="0.25">
      <c r="A11174">
        <f>ROW()</f>
        <v>11174</v>
      </c>
      <c r="B11174" t="s">
        <v>1846</v>
      </c>
      <c r="C11174" t="s">
        <v>360</v>
      </c>
    </row>
    <row r="11175" spans="1:3" x14ac:dyDescent="0.25">
      <c r="A11175">
        <f>ROW()</f>
        <v>11175</v>
      </c>
      <c r="B11175" t="s">
        <v>1847</v>
      </c>
      <c r="C11175" t="s">
        <v>829</v>
      </c>
    </row>
    <row r="11176" spans="1:3" x14ac:dyDescent="0.25">
      <c r="A11176">
        <f>ROW()</f>
        <v>11176</v>
      </c>
      <c r="B11176" t="s">
        <v>1850</v>
      </c>
      <c r="C11176" t="s">
        <v>61</v>
      </c>
    </row>
    <row r="11177" spans="1:3" x14ac:dyDescent="0.25">
      <c r="A11177">
        <f>ROW()</f>
        <v>11177</v>
      </c>
      <c r="B11177" t="s">
        <v>1851</v>
      </c>
      <c r="C11177" t="s">
        <v>56</v>
      </c>
    </row>
    <row r="11178" spans="1:3" x14ac:dyDescent="0.25">
      <c r="A11178">
        <f>ROW()</f>
        <v>11178</v>
      </c>
      <c r="B11178" t="s">
        <v>1852</v>
      </c>
      <c r="C11178" t="s">
        <v>56</v>
      </c>
    </row>
    <row r="11179" spans="1:3" x14ac:dyDescent="0.25">
      <c r="A11179">
        <f>ROW()</f>
        <v>11179</v>
      </c>
      <c r="B11179" t="s">
        <v>1853</v>
      </c>
      <c r="C11179" t="s">
        <v>56</v>
      </c>
    </row>
    <row r="11180" spans="1:3" x14ac:dyDescent="0.25">
      <c r="A11180">
        <f>ROW()</f>
        <v>11180</v>
      </c>
      <c r="B11180" t="s">
        <v>1854</v>
      </c>
      <c r="C11180" t="s">
        <v>830</v>
      </c>
    </row>
    <row r="11181" spans="1:3" x14ac:dyDescent="0.25">
      <c r="A11181">
        <f>ROW()</f>
        <v>11181</v>
      </c>
      <c r="B11181" t="s">
        <v>1856</v>
      </c>
      <c r="C11181" t="s">
        <v>64</v>
      </c>
    </row>
    <row r="11182" spans="1:3" x14ac:dyDescent="0.25">
      <c r="A11182">
        <f>ROW()</f>
        <v>11182</v>
      </c>
      <c r="B11182" t="s">
        <v>1857</v>
      </c>
      <c r="C11182" t="s">
        <v>65</v>
      </c>
    </row>
    <row r="11183" spans="1:3" x14ac:dyDescent="0.25">
      <c r="A11183">
        <f>ROW()</f>
        <v>11183</v>
      </c>
      <c r="B11183" t="s">
        <v>1858</v>
      </c>
      <c r="C11183" t="s">
        <v>56</v>
      </c>
    </row>
    <row r="11184" spans="1:3" x14ac:dyDescent="0.25">
      <c r="A11184">
        <f>ROW()</f>
        <v>11184</v>
      </c>
      <c r="B11184" t="s">
        <v>1896</v>
      </c>
      <c r="C11184" t="s">
        <v>65</v>
      </c>
    </row>
    <row r="11185" spans="1:3" x14ac:dyDescent="0.25">
      <c r="A11185">
        <f>ROW()</f>
        <v>11185</v>
      </c>
      <c r="B11185" t="s">
        <v>1859</v>
      </c>
      <c r="C11185" t="s">
        <v>63</v>
      </c>
    </row>
    <row r="11186" spans="1:3" x14ac:dyDescent="0.25">
      <c r="A11186">
        <f>ROW()</f>
        <v>11186</v>
      </c>
      <c r="B11186" t="s">
        <v>1860</v>
      </c>
      <c r="C11186" t="s">
        <v>70</v>
      </c>
    </row>
    <row r="11187" spans="1:3" x14ac:dyDescent="0.25">
      <c r="A11187">
        <f>ROW()</f>
        <v>11187</v>
      </c>
      <c r="B11187" t="s">
        <v>1861</v>
      </c>
      <c r="C11187" t="s">
        <v>108</v>
      </c>
    </row>
    <row r="11188" spans="1:3" x14ac:dyDescent="0.25">
      <c r="A11188">
        <f>ROW()</f>
        <v>11188</v>
      </c>
      <c r="B11188" t="s">
        <v>1862</v>
      </c>
      <c r="C11188" t="s">
        <v>56</v>
      </c>
    </row>
    <row r="11189" spans="1:3" x14ac:dyDescent="0.25">
      <c r="A11189">
        <f>ROW()</f>
        <v>11189</v>
      </c>
      <c r="B11189" t="s">
        <v>1863</v>
      </c>
      <c r="C11189" t="s">
        <v>80</v>
      </c>
    </row>
    <row r="11190" spans="1:3" x14ac:dyDescent="0.25">
      <c r="A11190">
        <f>ROW()</f>
        <v>11190</v>
      </c>
      <c r="B11190" t="s">
        <v>1864</v>
      </c>
      <c r="C11190" t="s">
        <v>706</v>
      </c>
    </row>
    <row r="11191" spans="1:3" x14ac:dyDescent="0.25">
      <c r="A11191">
        <f>ROW()</f>
        <v>11191</v>
      </c>
      <c r="B11191" t="s">
        <v>1865</v>
      </c>
      <c r="C11191" t="s">
        <v>55</v>
      </c>
    </row>
    <row r="11192" spans="1:3" x14ac:dyDescent="0.25">
      <c r="A11192">
        <f>ROW()</f>
        <v>11192</v>
      </c>
      <c r="B11192" t="s">
        <v>1866</v>
      </c>
      <c r="C11192" t="s">
        <v>139</v>
      </c>
    </row>
    <row r="11193" spans="1:3" x14ac:dyDescent="0.25">
      <c r="A11193">
        <f>ROW()</f>
        <v>11193</v>
      </c>
      <c r="B11193" t="s">
        <v>1867</v>
      </c>
      <c r="C11193" t="s">
        <v>63</v>
      </c>
    </row>
    <row r="11194" spans="1:3" x14ac:dyDescent="0.25">
      <c r="A11194">
        <f>ROW()</f>
        <v>11194</v>
      </c>
      <c r="B11194" t="s">
        <v>1868</v>
      </c>
      <c r="C11194" t="s">
        <v>71</v>
      </c>
    </row>
    <row r="11195" spans="1:3" x14ac:dyDescent="0.25">
      <c r="A11195">
        <f>ROW()</f>
        <v>11195</v>
      </c>
      <c r="B11195" t="s">
        <v>1869</v>
      </c>
      <c r="C11195" t="s">
        <v>71</v>
      </c>
    </row>
    <row r="11196" spans="1:3" x14ac:dyDescent="0.25">
      <c r="A11196">
        <f>ROW()</f>
        <v>11196</v>
      </c>
      <c r="B11196" t="s">
        <v>1870</v>
      </c>
      <c r="C11196" t="s">
        <v>71</v>
      </c>
    </row>
    <row r="11197" spans="1:3" x14ac:dyDescent="0.25">
      <c r="A11197">
        <f>ROW()</f>
        <v>11197</v>
      </c>
      <c r="B11197" t="s">
        <v>1871</v>
      </c>
      <c r="C11197" t="s">
        <v>56</v>
      </c>
    </row>
    <row r="11198" spans="1:3" x14ac:dyDescent="0.25">
      <c r="A11198">
        <f>ROW()</f>
        <v>11198</v>
      </c>
      <c r="B11198" t="s">
        <v>1905</v>
      </c>
      <c r="C11198" t="s">
        <v>56</v>
      </c>
    </row>
    <row r="11199" spans="1:3" x14ac:dyDescent="0.25">
      <c r="A11199">
        <f>ROW()</f>
        <v>11199</v>
      </c>
      <c r="B11199" t="s">
        <v>1872</v>
      </c>
      <c r="C11199" t="s">
        <v>72</v>
      </c>
    </row>
    <row r="11200" spans="1:3" x14ac:dyDescent="0.25">
      <c r="A11200">
        <f>ROW()</f>
        <v>11200</v>
      </c>
      <c r="B11200" t="s">
        <v>1906</v>
      </c>
      <c r="C11200" t="s">
        <v>318</v>
      </c>
    </row>
    <row r="11201" spans="1:3" x14ac:dyDescent="0.25">
      <c r="A11201">
        <f>ROW()</f>
        <v>11201</v>
      </c>
      <c r="B11201" t="s">
        <v>1873</v>
      </c>
      <c r="C11201" t="s">
        <v>56</v>
      </c>
    </row>
    <row r="11202" spans="1:3" x14ac:dyDescent="0.25">
      <c r="A11202">
        <f>ROW()</f>
        <v>11202</v>
      </c>
      <c r="B11202" t="s">
        <v>1907</v>
      </c>
      <c r="C11202" t="s">
        <v>55</v>
      </c>
    </row>
    <row r="11203" spans="1:3" x14ac:dyDescent="0.25">
      <c r="A11203">
        <f>ROW()</f>
        <v>11203</v>
      </c>
      <c r="B11203" t="s">
        <v>1874</v>
      </c>
      <c r="C11203" t="s">
        <v>73</v>
      </c>
    </row>
    <row r="11204" spans="1:3" x14ac:dyDescent="0.25">
      <c r="A11204">
        <f>ROW()</f>
        <v>11204</v>
      </c>
      <c r="B11204" t="s">
        <v>1875</v>
      </c>
      <c r="C11204" t="s">
        <v>81</v>
      </c>
    </row>
    <row r="11205" spans="1:3" x14ac:dyDescent="0.25">
      <c r="A11205">
        <f>ROW()</f>
        <v>11205</v>
      </c>
      <c r="B11205" t="s">
        <v>1876</v>
      </c>
      <c r="C11205" t="s">
        <v>189</v>
      </c>
    </row>
    <row r="11206" spans="1:3" x14ac:dyDescent="0.25">
      <c r="A11206">
        <f>ROW()</f>
        <v>11206</v>
      </c>
      <c r="B11206" t="s">
        <v>1909</v>
      </c>
      <c r="C11206" t="s">
        <v>81</v>
      </c>
    </row>
    <row r="11207" spans="1:3" x14ac:dyDescent="0.25">
      <c r="A11207">
        <f>ROW()</f>
        <v>11207</v>
      </c>
      <c r="B11207" t="s">
        <v>1910</v>
      </c>
      <c r="C11207" t="s">
        <v>189</v>
      </c>
    </row>
    <row r="11208" spans="1:3" x14ac:dyDescent="0.25">
      <c r="A11208">
        <f>ROW()</f>
        <v>11208</v>
      </c>
      <c r="B11208" t="s">
        <v>1877</v>
      </c>
      <c r="C11208" t="s">
        <v>108</v>
      </c>
    </row>
    <row r="11209" spans="1:3" x14ac:dyDescent="0.25">
      <c r="A11209">
        <f>ROW()</f>
        <v>11209</v>
      </c>
      <c r="B11209" t="s">
        <v>1911</v>
      </c>
      <c r="C11209" t="s">
        <v>108</v>
      </c>
    </row>
    <row r="11210" spans="1:3" x14ac:dyDescent="0.25">
      <c r="A11210">
        <f>ROW()</f>
        <v>11210</v>
      </c>
      <c r="B11210" t="s">
        <v>1878</v>
      </c>
      <c r="C11210" t="s">
        <v>56</v>
      </c>
    </row>
    <row r="11211" spans="1:3" x14ac:dyDescent="0.25">
      <c r="A11211">
        <f>ROW()</f>
        <v>11211</v>
      </c>
      <c r="B11211" t="s">
        <v>1923</v>
      </c>
      <c r="C11211" t="s">
        <v>67</v>
      </c>
    </row>
    <row r="11212" spans="1:3" x14ac:dyDescent="0.25">
      <c r="A11212">
        <f>ROW()</f>
        <v>11212</v>
      </c>
      <c r="B11212" t="s">
        <v>1879</v>
      </c>
      <c r="C11212" t="s">
        <v>188</v>
      </c>
    </row>
    <row r="11213" spans="1:3" x14ac:dyDescent="0.25">
      <c r="A11213">
        <f>ROW()</f>
        <v>11213</v>
      </c>
      <c r="B11213" t="s">
        <v>1912</v>
      </c>
      <c r="C11213" t="s">
        <v>76</v>
      </c>
    </row>
    <row r="11214" spans="1:3" x14ac:dyDescent="0.25">
      <c r="A11214">
        <f>ROW()</f>
        <v>11214</v>
      </c>
      <c r="B11214" t="s">
        <v>1880</v>
      </c>
      <c r="C11214" t="s">
        <v>108</v>
      </c>
    </row>
    <row r="11215" spans="1:3" x14ac:dyDescent="0.25">
      <c r="A11215">
        <f>ROW()</f>
        <v>11215</v>
      </c>
      <c r="B11215" t="s">
        <v>1881</v>
      </c>
      <c r="C11215" t="s">
        <v>56</v>
      </c>
    </row>
    <row r="11216" spans="1:3" x14ac:dyDescent="0.25">
      <c r="A11216">
        <f>ROW()</f>
        <v>11216</v>
      </c>
      <c r="B11216" t="s">
        <v>1882</v>
      </c>
      <c r="C11216" t="s">
        <v>363</v>
      </c>
    </row>
    <row r="11217" spans="1:3" x14ac:dyDescent="0.25">
      <c r="A11217">
        <f>ROW()</f>
        <v>11217</v>
      </c>
      <c r="B11217" t="s">
        <v>1913</v>
      </c>
      <c r="C11217" t="s">
        <v>363</v>
      </c>
    </row>
    <row r="11218" spans="1:3" x14ac:dyDescent="0.25">
      <c r="A11218">
        <f>ROW()</f>
        <v>11218</v>
      </c>
      <c r="B11218" t="s">
        <v>1893</v>
      </c>
      <c r="C11218" t="s">
        <v>133</v>
      </c>
    </row>
    <row r="11219" spans="1:3" x14ac:dyDescent="0.25">
      <c r="A11219">
        <f>ROW()</f>
        <v>11219</v>
      </c>
      <c r="B11219" t="s">
        <v>1914</v>
      </c>
      <c r="C11219" t="s">
        <v>92</v>
      </c>
    </row>
    <row r="11220" spans="1:3" x14ac:dyDescent="0.25">
      <c r="A11220">
        <f>ROW()</f>
        <v>11220</v>
      </c>
      <c r="B11220" t="s">
        <v>1883</v>
      </c>
      <c r="C11220" t="s">
        <v>184</v>
      </c>
    </row>
    <row r="11221" spans="1:3" x14ac:dyDescent="0.25">
      <c r="A11221">
        <f>ROW()</f>
        <v>11221</v>
      </c>
      <c r="B11221" t="s">
        <v>1915</v>
      </c>
      <c r="C11221" t="s">
        <v>94</v>
      </c>
    </row>
    <row r="11222" spans="1:3" x14ac:dyDescent="0.25">
      <c r="A11222">
        <f>ROW()</f>
        <v>11222</v>
      </c>
      <c r="B11222" t="s">
        <v>1884</v>
      </c>
      <c r="C11222" t="s">
        <v>73</v>
      </c>
    </row>
    <row r="11223" spans="1:3" x14ac:dyDescent="0.25">
      <c r="A11223">
        <f>ROW()</f>
        <v>11223</v>
      </c>
      <c r="B11223" t="s">
        <v>1885</v>
      </c>
      <c r="C11223" t="s">
        <v>76</v>
      </c>
    </row>
    <row r="11224" spans="1:3" x14ac:dyDescent="0.25">
      <c r="A11224">
        <f>ROW()</f>
        <v>11224</v>
      </c>
      <c r="B11224" t="s">
        <v>1886</v>
      </c>
      <c r="C11224" t="s">
        <v>70</v>
      </c>
    </row>
    <row r="11225" spans="1:3" x14ac:dyDescent="0.25">
      <c r="A11225">
        <f>ROW()</f>
        <v>11225</v>
      </c>
      <c r="B11225" t="s">
        <v>1888</v>
      </c>
      <c r="C11225" t="s">
        <v>108</v>
      </c>
    </row>
    <row r="11226" spans="1:3" x14ac:dyDescent="0.25">
      <c r="A11226">
        <f>ROW()</f>
        <v>11226</v>
      </c>
      <c r="B11226" t="s">
        <v>1889</v>
      </c>
      <c r="C11226" t="s">
        <v>67</v>
      </c>
    </row>
    <row r="11227" spans="1:3" x14ac:dyDescent="0.25">
      <c r="A11227">
        <f>ROW()</f>
        <v>11227</v>
      </c>
      <c r="B11227" t="s">
        <v>1890</v>
      </c>
      <c r="C11227" t="s">
        <v>108</v>
      </c>
    </row>
    <row r="11228" spans="1:3" x14ac:dyDescent="0.25">
      <c r="A11228">
        <f>ROW()</f>
        <v>11228</v>
      </c>
      <c r="B11228" t="s">
        <v>1891</v>
      </c>
      <c r="C11228" t="s">
        <v>67</v>
      </c>
    </row>
    <row r="11229" spans="1:3" x14ac:dyDescent="0.25">
      <c r="A11229">
        <f>ROW()</f>
        <v>11229</v>
      </c>
      <c r="B11229" t="s">
        <v>1892</v>
      </c>
      <c r="C11229" t="s">
        <v>84</v>
      </c>
    </row>
    <row r="11230" spans="1:3" x14ac:dyDescent="0.25">
      <c r="A11230">
        <f>ROW()</f>
        <v>11230</v>
      </c>
      <c r="B11230" t="s">
        <v>1924</v>
      </c>
      <c r="C11230" t="s">
        <v>105</v>
      </c>
    </row>
    <row r="11231" spans="1:3" x14ac:dyDescent="0.25">
      <c r="A11231">
        <f>ROW()</f>
        <v>11231</v>
      </c>
      <c r="B11231" t="s">
        <v>1895</v>
      </c>
      <c r="C11231" t="s">
        <v>71</v>
      </c>
    </row>
    <row r="11232" spans="1:3" x14ac:dyDescent="0.25">
      <c r="A11232">
        <f>ROW()</f>
        <v>11232</v>
      </c>
      <c r="B11232" t="s">
        <v>1900</v>
      </c>
      <c r="C11232" t="s">
        <v>111</v>
      </c>
    </row>
    <row r="11233" spans="1:3" x14ac:dyDescent="0.25">
      <c r="A11233">
        <f>ROW()</f>
        <v>11233</v>
      </c>
      <c r="B11233" t="s">
        <v>1806</v>
      </c>
      <c r="C11233" t="s">
        <v>70</v>
      </c>
    </row>
    <row r="11234" spans="1:3" x14ac:dyDescent="0.25">
      <c r="A11234">
        <f>ROW()</f>
        <v>11234</v>
      </c>
      <c r="B11234" t="s">
        <v>2</v>
      </c>
      <c r="C11234" t="s">
        <v>2</v>
      </c>
    </row>
    <row r="11235" spans="1:3" x14ac:dyDescent="0.25">
      <c r="A11235">
        <f>ROW()</f>
        <v>11235</v>
      </c>
      <c r="B11235" t="s">
        <v>2</v>
      </c>
      <c r="C11235" t="s">
        <v>2</v>
      </c>
    </row>
    <row r="11236" spans="1:3" x14ac:dyDescent="0.25">
      <c r="A11236">
        <f>ROW()</f>
        <v>11236</v>
      </c>
      <c r="B11236" t="s">
        <v>831</v>
      </c>
      <c r="C11236" t="s">
        <v>2</v>
      </c>
    </row>
    <row r="11237" spans="1:3" x14ac:dyDescent="0.25">
      <c r="A11237">
        <f>ROW()</f>
        <v>11237</v>
      </c>
      <c r="B11237" t="s">
        <v>2</v>
      </c>
      <c r="C11237" t="s">
        <v>2</v>
      </c>
    </row>
    <row r="11238" spans="1:3" x14ac:dyDescent="0.25">
      <c r="A11238">
        <f>ROW()</f>
        <v>11238</v>
      </c>
      <c r="B11238" t="s">
        <v>3741</v>
      </c>
      <c r="C11238" t="s">
        <v>2</v>
      </c>
    </row>
    <row r="11239" spans="1:3" x14ac:dyDescent="0.25">
      <c r="A11239">
        <f>ROW()</f>
        <v>11239</v>
      </c>
      <c r="B11239" t="s">
        <v>52</v>
      </c>
      <c r="C11239" t="s">
        <v>2</v>
      </c>
    </row>
    <row r="11240" spans="1:3" x14ac:dyDescent="0.25">
      <c r="A11240">
        <f>ROW()</f>
        <v>11240</v>
      </c>
      <c r="B11240" t="s">
        <v>1843</v>
      </c>
      <c r="C11240" t="s">
        <v>832</v>
      </c>
    </row>
    <row r="11241" spans="1:3" x14ac:dyDescent="0.25">
      <c r="A11241">
        <f>ROW()</f>
        <v>11241</v>
      </c>
      <c r="B11241" t="s">
        <v>1844</v>
      </c>
      <c r="C11241" t="s">
        <v>55</v>
      </c>
    </row>
    <row r="11242" spans="1:3" x14ac:dyDescent="0.25">
      <c r="A11242">
        <f>ROW()</f>
        <v>11242</v>
      </c>
      <c r="B11242" t="s">
        <v>1845</v>
      </c>
      <c r="C11242" t="s">
        <v>55</v>
      </c>
    </row>
    <row r="11243" spans="1:3" x14ac:dyDescent="0.25">
      <c r="A11243">
        <f>ROW()</f>
        <v>11243</v>
      </c>
      <c r="B11243" t="s">
        <v>1846</v>
      </c>
      <c r="C11243" t="s">
        <v>99</v>
      </c>
    </row>
    <row r="11244" spans="1:3" x14ac:dyDescent="0.25">
      <c r="A11244">
        <f>ROW()</f>
        <v>11244</v>
      </c>
      <c r="B11244" t="s">
        <v>1847</v>
      </c>
      <c r="C11244" t="s">
        <v>833</v>
      </c>
    </row>
    <row r="11245" spans="1:3" x14ac:dyDescent="0.25">
      <c r="A11245">
        <f>ROW()</f>
        <v>11245</v>
      </c>
      <c r="B11245" t="s">
        <v>1850</v>
      </c>
      <c r="C11245" t="s">
        <v>102</v>
      </c>
    </row>
    <row r="11246" spans="1:3" x14ac:dyDescent="0.25">
      <c r="A11246">
        <f>ROW()</f>
        <v>11246</v>
      </c>
      <c r="B11246" t="s">
        <v>1851</v>
      </c>
      <c r="C11246" t="s">
        <v>56</v>
      </c>
    </row>
    <row r="11247" spans="1:3" x14ac:dyDescent="0.25">
      <c r="A11247">
        <f>ROW()</f>
        <v>11247</v>
      </c>
      <c r="B11247" t="s">
        <v>1852</v>
      </c>
      <c r="C11247" t="s">
        <v>56</v>
      </c>
    </row>
    <row r="11248" spans="1:3" x14ac:dyDescent="0.25">
      <c r="A11248">
        <f>ROW()</f>
        <v>11248</v>
      </c>
      <c r="B11248" t="s">
        <v>1853</v>
      </c>
      <c r="C11248" t="s">
        <v>56</v>
      </c>
    </row>
    <row r="11249" spans="1:3" x14ac:dyDescent="0.25">
      <c r="A11249">
        <f>ROW()</f>
        <v>11249</v>
      </c>
      <c r="B11249" t="s">
        <v>1854</v>
      </c>
      <c r="C11249" t="s">
        <v>349</v>
      </c>
    </row>
    <row r="11250" spans="1:3" x14ac:dyDescent="0.25">
      <c r="A11250">
        <f>ROW()</f>
        <v>11250</v>
      </c>
      <c r="B11250" t="s">
        <v>1857</v>
      </c>
      <c r="C11250" t="s">
        <v>65</v>
      </c>
    </row>
    <row r="11251" spans="1:3" x14ac:dyDescent="0.25">
      <c r="A11251">
        <f>ROW()</f>
        <v>11251</v>
      </c>
      <c r="B11251" t="s">
        <v>1858</v>
      </c>
      <c r="C11251" t="s">
        <v>56</v>
      </c>
    </row>
    <row r="11252" spans="1:3" x14ac:dyDescent="0.25">
      <c r="A11252">
        <f>ROW()</f>
        <v>11252</v>
      </c>
      <c r="B11252" t="s">
        <v>1896</v>
      </c>
      <c r="C11252" t="s">
        <v>65</v>
      </c>
    </row>
    <row r="11253" spans="1:3" x14ac:dyDescent="0.25">
      <c r="A11253">
        <f>ROW()</f>
        <v>11253</v>
      </c>
      <c r="B11253" t="s">
        <v>1859</v>
      </c>
      <c r="C11253" t="s">
        <v>63</v>
      </c>
    </row>
    <row r="11254" spans="1:3" x14ac:dyDescent="0.25">
      <c r="A11254">
        <f>ROW()</f>
        <v>11254</v>
      </c>
      <c r="B11254" t="s">
        <v>1860</v>
      </c>
      <c r="C11254" t="s">
        <v>73</v>
      </c>
    </row>
    <row r="11255" spans="1:3" x14ac:dyDescent="0.25">
      <c r="A11255">
        <f>ROW()</f>
        <v>11255</v>
      </c>
      <c r="B11255" t="s">
        <v>1861</v>
      </c>
      <c r="C11255" t="s">
        <v>80</v>
      </c>
    </row>
    <row r="11256" spans="1:3" x14ac:dyDescent="0.25">
      <c r="A11256">
        <f>ROW()</f>
        <v>11256</v>
      </c>
      <c r="B11256" t="s">
        <v>1862</v>
      </c>
      <c r="C11256" t="s">
        <v>56</v>
      </c>
    </row>
    <row r="11257" spans="1:3" x14ac:dyDescent="0.25">
      <c r="A11257">
        <f>ROW()</f>
        <v>11257</v>
      </c>
      <c r="B11257" t="s">
        <v>1863</v>
      </c>
      <c r="C11257" t="s">
        <v>139</v>
      </c>
    </row>
    <row r="11258" spans="1:3" x14ac:dyDescent="0.25">
      <c r="A11258">
        <f>ROW()</f>
        <v>11258</v>
      </c>
      <c r="B11258" t="s">
        <v>1864</v>
      </c>
      <c r="C11258" t="s">
        <v>239</v>
      </c>
    </row>
    <row r="11259" spans="1:3" x14ac:dyDescent="0.25">
      <c r="A11259">
        <f>ROW()</f>
        <v>11259</v>
      </c>
      <c r="B11259" t="s">
        <v>1865</v>
      </c>
      <c r="C11259" t="s">
        <v>105</v>
      </c>
    </row>
    <row r="11260" spans="1:3" x14ac:dyDescent="0.25">
      <c r="A11260">
        <f>ROW()</f>
        <v>11260</v>
      </c>
      <c r="B11260" t="s">
        <v>1866</v>
      </c>
      <c r="C11260" t="s">
        <v>139</v>
      </c>
    </row>
    <row r="11261" spans="1:3" x14ac:dyDescent="0.25">
      <c r="A11261">
        <f>ROW()</f>
        <v>11261</v>
      </c>
      <c r="B11261" t="s">
        <v>1867</v>
      </c>
      <c r="C11261" t="s">
        <v>63</v>
      </c>
    </row>
    <row r="11262" spans="1:3" x14ac:dyDescent="0.25">
      <c r="A11262">
        <f>ROW()</f>
        <v>11262</v>
      </c>
      <c r="B11262" t="s">
        <v>1868</v>
      </c>
      <c r="C11262" t="s">
        <v>71</v>
      </c>
    </row>
    <row r="11263" spans="1:3" x14ac:dyDescent="0.25">
      <c r="A11263">
        <f>ROW()</f>
        <v>11263</v>
      </c>
      <c r="B11263" t="s">
        <v>1869</v>
      </c>
      <c r="C11263" t="s">
        <v>71</v>
      </c>
    </row>
    <row r="11264" spans="1:3" x14ac:dyDescent="0.25">
      <c r="A11264">
        <f>ROW()</f>
        <v>11264</v>
      </c>
      <c r="B11264" t="s">
        <v>1870</v>
      </c>
      <c r="C11264" t="s">
        <v>71</v>
      </c>
    </row>
    <row r="11265" spans="1:3" x14ac:dyDescent="0.25">
      <c r="A11265">
        <f>ROW()</f>
        <v>11265</v>
      </c>
      <c r="B11265" t="s">
        <v>1871</v>
      </c>
      <c r="C11265" t="s">
        <v>56</v>
      </c>
    </row>
    <row r="11266" spans="1:3" x14ac:dyDescent="0.25">
      <c r="A11266">
        <f>ROW()</f>
        <v>11266</v>
      </c>
      <c r="B11266" t="s">
        <v>1905</v>
      </c>
      <c r="C11266" t="s">
        <v>56</v>
      </c>
    </row>
    <row r="11267" spans="1:3" x14ac:dyDescent="0.25">
      <c r="A11267">
        <f>ROW()</f>
        <v>11267</v>
      </c>
      <c r="B11267" t="s">
        <v>1872</v>
      </c>
      <c r="C11267" t="s">
        <v>72</v>
      </c>
    </row>
    <row r="11268" spans="1:3" x14ac:dyDescent="0.25">
      <c r="A11268">
        <f>ROW()</f>
        <v>11268</v>
      </c>
      <c r="B11268" t="s">
        <v>1906</v>
      </c>
      <c r="C11268" t="s">
        <v>318</v>
      </c>
    </row>
    <row r="11269" spans="1:3" x14ac:dyDescent="0.25">
      <c r="A11269">
        <f>ROW()</f>
        <v>11269</v>
      </c>
      <c r="B11269" t="s">
        <v>1873</v>
      </c>
      <c r="C11269" t="s">
        <v>56</v>
      </c>
    </row>
    <row r="11270" spans="1:3" x14ac:dyDescent="0.25">
      <c r="A11270">
        <f>ROW()</f>
        <v>11270</v>
      </c>
      <c r="B11270" t="s">
        <v>1907</v>
      </c>
      <c r="C11270" t="s">
        <v>63</v>
      </c>
    </row>
    <row r="11271" spans="1:3" x14ac:dyDescent="0.25">
      <c r="A11271">
        <f>ROW()</f>
        <v>11271</v>
      </c>
      <c r="B11271" t="s">
        <v>1874</v>
      </c>
      <c r="C11271" t="s">
        <v>73</v>
      </c>
    </row>
    <row r="11272" spans="1:3" x14ac:dyDescent="0.25">
      <c r="A11272">
        <f>ROW()</f>
        <v>11272</v>
      </c>
      <c r="B11272" t="s">
        <v>1875</v>
      </c>
      <c r="C11272" t="s">
        <v>135</v>
      </c>
    </row>
    <row r="11273" spans="1:3" x14ac:dyDescent="0.25">
      <c r="A11273">
        <f>ROW()</f>
        <v>11273</v>
      </c>
      <c r="B11273" t="s">
        <v>1909</v>
      </c>
      <c r="C11273" t="s">
        <v>135</v>
      </c>
    </row>
    <row r="11274" spans="1:3" x14ac:dyDescent="0.25">
      <c r="A11274">
        <f>ROW()</f>
        <v>11274</v>
      </c>
      <c r="B11274" t="s">
        <v>1876</v>
      </c>
      <c r="C11274" t="s">
        <v>834</v>
      </c>
    </row>
    <row r="11275" spans="1:3" x14ac:dyDescent="0.25">
      <c r="A11275">
        <f>ROW()</f>
        <v>11275</v>
      </c>
      <c r="B11275" t="s">
        <v>1910</v>
      </c>
      <c r="C11275" t="s">
        <v>834</v>
      </c>
    </row>
    <row r="11276" spans="1:3" x14ac:dyDescent="0.25">
      <c r="A11276">
        <f>ROW()</f>
        <v>11276</v>
      </c>
      <c r="B11276" t="s">
        <v>1877</v>
      </c>
      <c r="C11276" t="s">
        <v>108</v>
      </c>
    </row>
    <row r="11277" spans="1:3" x14ac:dyDescent="0.25">
      <c r="A11277">
        <f>ROW()</f>
        <v>11277</v>
      </c>
      <c r="B11277" t="s">
        <v>1911</v>
      </c>
      <c r="C11277" t="s">
        <v>93</v>
      </c>
    </row>
    <row r="11278" spans="1:3" x14ac:dyDescent="0.25">
      <c r="A11278">
        <f>ROW()</f>
        <v>11278</v>
      </c>
      <c r="B11278" t="s">
        <v>1878</v>
      </c>
      <c r="C11278" t="s">
        <v>56</v>
      </c>
    </row>
    <row r="11279" spans="1:3" x14ac:dyDescent="0.25">
      <c r="A11279">
        <f>ROW()</f>
        <v>11279</v>
      </c>
      <c r="B11279" t="s">
        <v>1923</v>
      </c>
      <c r="C11279" t="s">
        <v>55</v>
      </c>
    </row>
    <row r="11280" spans="1:3" x14ac:dyDescent="0.25">
      <c r="A11280">
        <f>ROW()</f>
        <v>11280</v>
      </c>
      <c r="B11280" t="s">
        <v>1879</v>
      </c>
      <c r="C11280" t="s">
        <v>76</v>
      </c>
    </row>
    <row r="11281" spans="1:3" x14ac:dyDescent="0.25">
      <c r="A11281">
        <f>ROW()</f>
        <v>11281</v>
      </c>
      <c r="B11281" t="s">
        <v>1912</v>
      </c>
      <c r="C11281" t="s">
        <v>77</v>
      </c>
    </row>
    <row r="11282" spans="1:3" x14ac:dyDescent="0.25">
      <c r="A11282">
        <f>ROW()</f>
        <v>11282</v>
      </c>
      <c r="B11282" t="s">
        <v>1880</v>
      </c>
      <c r="C11282" t="s">
        <v>133</v>
      </c>
    </row>
    <row r="11283" spans="1:3" x14ac:dyDescent="0.25">
      <c r="A11283">
        <f>ROW()</f>
        <v>11283</v>
      </c>
      <c r="B11283" t="s">
        <v>1882</v>
      </c>
      <c r="C11283" t="s">
        <v>109</v>
      </c>
    </row>
    <row r="11284" spans="1:3" x14ac:dyDescent="0.25">
      <c r="A11284">
        <f>ROW()</f>
        <v>11284</v>
      </c>
      <c r="B11284" t="s">
        <v>1913</v>
      </c>
      <c r="C11284" t="s">
        <v>109</v>
      </c>
    </row>
    <row r="11285" spans="1:3" x14ac:dyDescent="0.25">
      <c r="A11285">
        <f>ROW()</f>
        <v>11285</v>
      </c>
      <c r="B11285" t="s">
        <v>1893</v>
      </c>
      <c r="C11285" t="s">
        <v>110</v>
      </c>
    </row>
    <row r="11286" spans="1:3" x14ac:dyDescent="0.25">
      <c r="A11286">
        <f>ROW()</f>
        <v>11286</v>
      </c>
      <c r="B11286" t="s">
        <v>1914</v>
      </c>
      <c r="C11286" t="s">
        <v>614</v>
      </c>
    </row>
    <row r="11287" spans="1:3" x14ac:dyDescent="0.25">
      <c r="A11287">
        <f>ROW()</f>
        <v>11287</v>
      </c>
      <c r="B11287" t="s">
        <v>1883</v>
      </c>
      <c r="C11287" t="s">
        <v>94</v>
      </c>
    </row>
    <row r="11288" spans="1:3" x14ac:dyDescent="0.25">
      <c r="A11288">
        <f>ROW()</f>
        <v>11288</v>
      </c>
      <c r="B11288" t="s">
        <v>1915</v>
      </c>
      <c r="C11288" t="s">
        <v>79</v>
      </c>
    </row>
    <row r="11289" spans="1:3" x14ac:dyDescent="0.25">
      <c r="A11289">
        <f>ROW()</f>
        <v>11289</v>
      </c>
      <c r="B11289" t="s">
        <v>1884</v>
      </c>
      <c r="C11289" t="s">
        <v>56</v>
      </c>
    </row>
    <row r="11290" spans="1:3" x14ac:dyDescent="0.25">
      <c r="A11290">
        <f>ROW()</f>
        <v>11290</v>
      </c>
      <c r="B11290" t="s">
        <v>1888</v>
      </c>
      <c r="C11290" t="s">
        <v>63</v>
      </c>
    </row>
    <row r="11291" spans="1:3" x14ac:dyDescent="0.25">
      <c r="A11291">
        <f>ROW()</f>
        <v>11291</v>
      </c>
      <c r="B11291" t="s">
        <v>1889</v>
      </c>
      <c r="C11291" t="s">
        <v>56</v>
      </c>
    </row>
    <row r="11292" spans="1:3" x14ac:dyDescent="0.25">
      <c r="A11292">
        <f>ROW()</f>
        <v>11292</v>
      </c>
      <c r="B11292" t="s">
        <v>1890</v>
      </c>
      <c r="C11292" t="s">
        <v>74</v>
      </c>
    </row>
    <row r="11293" spans="1:3" x14ac:dyDescent="0.25">
      <c r="A11293">
        <f>ROW()</f>
        <v>11293</v>
      </c>
      <c r="B11293" t="s">
        <v>1891</v>
      </c>
      <c r="C11293" t="s">
        <v>56</v>
      </c>
    </row>
    <row r="11294" spans="1:3" x14ac:dyDescent="0.25">
      <c r="A11294">
        <f>ROW()</f>
        <v>11294</v>
      </c>
      <c r="B11294" t="s">
        <v>1892</v>
      </c>
      <c r="C11294" t="s">
        <v>63</v>
      </c>
    </row>
    <row r="11295" spans="1:3" x14ac:dyDescent="0.25">
      <c r="A11295">
        <f>ROW()</f>
        <v>11295</v>
      </c>
      <c r="B11295" t="s">
        <v>1897</v>
      </c>
      <c r="C11295" t="s">
        <v>188</v>
      </c>
    </row>
    <row r="11296" spans="1:3" x14ac:dyDescent="0.25">
      <c r="A11296">
        <f>ROW()</f>
        <v>11296</v>
      </c>
      <c r="B11296" t="s">
        <v>1924</v>
      </c>
      <c r="C11296" t="s">
        <v>82</v>
      </c>
    </row>
    <row r="11297" spans="1:3" x14ac:dyDescent="0.25">
      <c r="A11297">
        <f>ROW()</f>
        <v>11297</v>
      </c>
      <c r="B11297" t="s">
        <v>1898</v>
      </c>
      <c r="C11297" t="s">
        <v>113</v>
      </c>
    </row>
    <row r="11298" spans="1:3" x14ac:dyDescent="0.25">
      <c r="A11298">
        <f>ROW()</f>
        <v>11298</v>
      </c>
      <c r="B11298" t="s">
        <v>1926</v>
      </c>
      <c r="C11298" t="s">
        <v>113</v>
      </c>
    </row>
    <row r="11299" spans="1:3" x14ac:dyDescent="0.25">
      <c r="A11299">
        <f>ROW()</f>
        <v>11299</v>
      </c>
      <c r="B11299" t="s">
        <v>1895</v>
      </c>
      <c r="C11299" t="s">
        <v>184</v>
      </c>
    </row>
    <row r="11300" spans="1:3" x14ac:dyDescent="0.25">
      <c r="A11300">
        <f>ROW()</f>
        <v>11300</v>
      </c>
      <c r="B11300" t="s">
        <v>1806</v>
      </c>
      <c r="C11300" t="s">
        <v>70</v>
      </c>
    </row>
    <row r="11301" spans="1:3" x14ac:dyDescent="0.25">
      <c r="A11301">
        <f>ROW()</f>
        <v>11301</v>
      </c>
      <c r="B11301" t="s">
        <v>2</v>
      </c>
      <c r="C11301" t="s">
        <v>2</v>
      </c>
    </row>
    <row r="11302" spans="1:3" x14ac:dyDescent="0.25">
      <c r="A11302">
        <f>ROW()</f>
        <v>11302</v>
      </c>
      <c r="B11302" t="s">
        <v>3742</v>
      </c>
      <c r="C11302" t="s">
        <v>2</v>
      </c>
    </row>
    <row r="11303" spans="1:3" x14ac:dyDescent="0.25">
      <c r="A11303">
        <f>ROW()</f>
        <v>11303</v>
      </c>
      <c r="B11303" t="s">
        <v>52</v>
      </c>
      <c r="C11303" t="s">
        <v>2</v>
      </c>
    </row>
    <row r="11304" spans="1:3" x14ac:dyDescent="0.25">
      <c r="A11304">
        <f>ROW()</f>
        <v>11304</v>
      </c>
      <c r="B11304" t="s">
        <v>1843</v>
      </c>
      <c r="C11304" t="s">
        <v>835</v>
      </c>
    </row>
    <row r="11305" spans="1:3" x14ac:dyDescent="0.25">
      <c r="A11305">
        <f>ROW()</f>
        <v>11305</v>
      </c>
      <c r="B11305" t="s">
        <v>1844</v>
      </c>
      <c r="C11305" t="s">
        <v>55</v>
      </c>
    </row>
    <row r="11306" spans="1:3" x14ac:dyDescent="0.25">
      <c r="A11306">
        <f>ROW()</f>
        <v>11306</v>
      </c>
      <c r="B11306" t="s">
        <v>1845</v>
      </c>
      <c r="C11306" t="s">
        <v>55</v>
      </c>
    </row>
    <row r="11307" spans="1:3" x14ac:dyDescent="0.25">
      <c r="A11307">
        <f>ROW()</f>
        <v>11307</v>
      </c>
      <c r="B11307" t="s">
        <v>1846</v>
      </c>
      <c r="C11307" t="s">
        <v>99</v>
      </c>
    </row>
    <row r="11308" spans="1:3" x14ac:dyDescent="0.25">
      <c r="A11308">
        <f>ROW()</f>
        <v>11308</v>
      </c>
      <c r="B11308" t="s">
        <v>1847</v>
      </c>
      <c r="C11308" t="s">
        <v>836</v>
      </c>
    </row>
    <row r="11309" spans="1:3" x14ac:dyDescent="0.25">
      <c r="A11309">
        <f>ROW()</f>
        <v>11309</v>
      </c>
      <c r="B11309" t="s">
        <v>1850</v>
      </c>
      <c r="C11309" t="s">
        <v>102</v>
      </c>
    </row>
    <row r="11310" spans="1:3" x14ac:dyDescent="0.25">
      <c r="A11310">
        <f>ROW()</f>
        <v>11310</v>
      </c>
      <c r="B11310" t="s">
        <v>1851</v>
      </c>
      <c r="C11310" t="s">
        <v>56</v>
      </c>
    </row>
    <row r="11311" spans="1:3" x14ac:dyDescent="0.25">
      <c r="A11311">
        <f>ROW()</f>
        <v>11311</v>
      </c>
      <c r="B11311" t="s">
        <v>1852</v>
      </c>
      <c r="C11311" t="s">
        <v>56</v>
      </c>
    </row>
    <row r="11312" spans="1:3" x14ac:dyDescent="0.25">
      <c r="A11312">
        <f>ROW()</f>
        <v>11312</v>
      </c>
      <c r="B11312" t="s">
        <v>1853</v>
      </c>
      <c r="C11312" t="s">
        <v>56</v>
      </c>
    </row>
    <row r="11313" spans="1:3" x14ac:dyDescent="0.25">
      <c r="A11313">
        <f>ROW()</f>
        <v>11313</v>
      </c>
      <c r="B11313" t="s">
        <v>1854</v>
      </c>
      <c r="C11313" t="s">
        <v>681</v>
      </c>
    </row>
    <row r="11314" spans="1:3" x14ac:dyDescent="0.25">
      <c r="A11314">
        <f>ROW()</f>
        <v>11314</v>
      </c>
      <c r="B11314" t="s">
        <v>1857</v>
      </c>
      <c r="C11314" t="s">
        <v>65</v>
      </c>
    </row>
    <row r="11315" spans="1:3" x14ac:dyDescent="0.25">
      <c r="A11315">
        <f>ROW()</f>
        <v>11315</v>
      </c>
      <c r="B11315" t="s">
        <v>1858</v>
      </c>
      <c r="C11315" t="s">
        <v>56</v>
      </c>
    </row>
    <row r="11316" spans="1:3" x14ac:dyDescent="0.25">
      <c r="A11316">
        <f>ROW()</f>
        <v>11316</v>
      </c>
      <c r="B11316" t="s">
        <v>1896</v>
      </c>
      <c r="C11316" t="s">
        <v>65</v>
      </c>
    </row>
    <row r="11317" spans="1:3" x14ac:dyDescent="0.25">
      <c r="A11317">
        <f>ROW()</f>
        <v>11317</v>
      </c>
      <c r="B11317" t="s">
        <v>1859</v>
      </c>
      <c r="C11317" t="s">
        <v>63</v>
      </c>
    </row>
    <row r="11318" spans="1:3" x14ac:dyDescent="0.25">
      <c r="A11318">
        <f>ROW()</f>
        <v>11318</v>
      </c>
      <c r="B11318" t="s">
        <v>1860</v>
      </c>
      <c r="C11318" t="s">
        <v>73</v>
      </c>
    </row>
    <row r="11319" spans="1:3" x14ac:dyDescent="0.25">
      <c r="A11319">
        <f>ROW()</f>
        <v>11319</v>
      </c>
      <c r="B11319" t="s">
        <v>1861</v>
      </c>
      <c r="C11319" t="s">
        <v>73</v>
      </c>
    </row>
    <row r="11320" spans="1:3" x14ac:dyDescent="0.25">
      <c r="A11320">
        <f>ROW()</f>
        <v>11320</v>
      </c>
      <c r="B11320" t="s">
        <v>1862</v>
      </c>
      <c r="C11320" t="s">
        <v>56</v>
      </c>
    </row>
    <row r="11321" spans="1:3" x14ac:dyDescent="0.25">
      <c r="A11321">
        <f>ROW()</f>
        <v>11321</v>
      </c>
      <c r="B11321" t="s">
        <v>1863</v>
      </c>
      <c r="C11321" t="s">
        <v>139</v>
      </c>
    </row>
    <row r="11322" spans="1:3" x14ac:dyDescent="0.25">
      <c r="A11322">
        <f>ROW()</f>
        <v>11322</v>
      </c>
      <c r="B11322" t="s">
        <v>1864</v>
      </c>
      <c r="C11322" t="s">
        <v>239</v>
      </c>
    </row>
    <row r="11323" spans="1:3" x14ac:dyDescent="0.25">
      <c r="A11323">
        <f>ROW()</f>
        <v>11323</v>
      </c>
      <c r="B11323" t="s">
        <v>1865</v>
      </c>
      <c r="C11323" t="s">
        <v>105</v>
      </c>
    </row>
    <row r="11324" spans="1:3" x14ac:dyDescent="0.25">
      <c r="A11324">
        <f>ROW()</f>
        <v>11324</v>
      </c>
      <c r="B11324" t="s">
        <v>1866</v>
      </c>
      <c r="C11324" t="s">
        <v>139</v>
      </c>
    </row>
    <row r="11325" spans="1:3" x14ac:dyDescent="0.25">
      <c r="A11325">
        <f>ROW()</f>
        <v>11325</v>
      </c>
      <c r="B11325" t="s">
        <v>1867</v>
      </c>
      <c r="C11325" t="s">
        <v>63</v>
      </c>
    </row>
    <row r="11326" spans="1:3" x14ac:dyDescent="0.25">
      <c r="A11326">
        <f>ROW()</f>
        <v>11326</v>
      </c>
      <c r="B11326" t="s">
        <v>1868</v>
      </c>
      <c r="C11326" t="s">
        <v>71</v>
      </c>
    </row>
    <row r="11327" spans="1:3" x14ac:dyDescent="0.25">
      <c r="A11327">
        <f>ROW()</f>
        <v>11327</v>
      </c>
      <c r="B11327" t="s">
        <v>1869</v>
      </c>
      <c r="C11327" t="s">
        <v>71</v>
      </c>
    </row>
    <row r="11328" spans="1:3" x14ac:dyDescent="0.25">
      <c r="A11328">
        <f>ROW()</f>
        <v>11328</v>
      </c>
      <c r="B11328" t="s">
        <v>1870</v>
      </c>
      <c r="C11328" t="s">
        <v>71</v>
      </c>
    </row>
    <row r="11329" spans="1:3" x14ac:dyDescent="0.25">
      <c r="A11329">
        <f>ROW()</f>
        <v>11329</v>
      </c>
      <c r="B11329" t="s">
        <v>1871</v>
      </c>
      <c r="C11329" t="s">
        <v>56</v>
      </c>
    </row>
    <row r="11330" spans="1:3" x14ac:dyDescent="0.25">
      <c r="A11330">
        <f>ROW()</f>
        <v>11330</v>
      </c>
      <c r="B11330" t="s">
        <v>1905</v>
      </c>
      <c r="C11330" t="s">
        <v>56</v>
      </c>
    </row>
    <row r="11331" spans="1:3" x14ac:dyDescent="0.25">
      <c r="A11331">
        <f>ROW()</f>
        <v>11331</v>
      </c>
      <c r="B11331" t="s">
        <v>1872</v>
      </c>
      <c r="C11331" t="s">
        <v>72</v>
      </c>
    </row>
    <row r="11332" spans="1:3" x14ac:dyDescent="0.25">
      <c r="A11332">
        <f>ROW()</f>
        <v>11332</v>
      </c>
      <c r="B11332" t="s">
        <v>1906</v>
      </c>
      <c r="C11332" t="s">
        <v>318</v>
      </c>
    </row>
    <row r="11333" spans="1:3" x14ac:dyDescent="0.25">
      <c r="A11333">
        <f>ROW()</f>
        <v>11333</v>
      </c>
      <c r="B11333" t="s">
        <v>1873</v>
      </c>
      <c r="C11333" t="s">
        <v>56</v>
      </c>
    </row>
    <row r="11334" spans="1:3" x14ac:dyDescent="0.25">
      <c r="A11334">
        <f>ROW()</f>
        <v>11334</v>
      </c>
      <c r="B11334" t="s">
        <v>1907</v>
      </c>
      <c r="C11334" t="s">
        <v>63</v>
      </c>
    </row>
    <row r="11335" spans="1:3" x14ac:dyDescent="0.25">
      <c r="A11335">
        <f>ROW()</f>
        <v>11335</v>
      </c>
      <c r="B11335" t="s">
        <v>1874</v>
      </c>
      <c r="C11335" t="s">
        <v>73</v>
      </c>
    </row>
    <row r="11336" spans="1:3" x14ac:dyDescent="0.25">
      <c r="A11336">
        <f>ROW()</f>
        <v>11336</v>
      </c>
      <c r="B11336" t="s">
        <v>1875</v>
      </c>
      <c r="C11336" t="s">
        <v>107</v>
      </c>
    </row>
    <row r="11337" spans="1:3" x14ac:dyDescent="0.25">
      <c r="A11337">
        <f>ROW()</f>
        <v>11337</v>
      </c>
      <c r="B11337" t="s">
        <v>1909</v>
      </c>
      <c r="C11337" t="s">
        <v>107</v>
      </c>
    </row>
    <row r="11338" spans="1:3" x14ac:dyDescent="0.25">
      <c r="A11338">
        <f>ROW()</f>
        <v>11338</v>
      </c>
      <c r="B11338" t="s">
        <v>1876</v>
      </c>
      <c r="C11338" t="s">
        <v>254</v>
      </c>
    </row>
    <row r="11339" spans="1:3" x14ac:dyDescent="0.25">
      <c r="A11339">
        <f>ROW()</f>
        <v>11339</v>
      </c>
      <c r="B11339" t="s">
        <v>1910</v>
      </c>
      <c r="C11339" t="s">
        <v>254</v>
      </c>
    </row>
    <row r="11340" spans="1:3" x14ac:dyDescent="0.25">
      <c r="A11340">
        <f>ROW()</f>
        <v>11340</v>
      </c>
      <c r="B11340" t="s">
        <v>1877</v>
      </c>
      <c r="C11340" t="s">
        <v>108</v>
      </c>
    </row>
    <row r="11341" spans="1:3" x14ac:dyDescent="0.25">
      <c r="A11341">
        <f>ROW()</f>
        <v>11341</v>
      </c>
      <c r="B11341" t="s">
        <v>1911</v>
      </c>
      <c r="C11341" t="s">
        <v>93</v>
      </c>
    </row>
    <row r="11342" spans="1:3" x14ac:dyDescent="0.25">
      <c r="A11342">
        <f>ROW()</f>
        <v>11342</v>
      </c>
      <c r="B11342" t="s">
        <v>1878</v>
      </c>
      <c r="C11342" t="s">
        <v>56</v>
      </c>
    </row>
    <row r="11343" spans="1:3" x14ac:dyDescent="0.25">
      <c r="A11343">
        <f>ROW()</f>
        <v>11343</v>
      </c>
      <c r="B11343" t="s">
        <v>1923</v>
      </c>
      <c r="C11343" t="s">
        <v>55</v>
      </c>
    </row>
    <row r="11344" spans="1:3" x14ac:dyDescent="0.25">
      <c r="A11344">
        <f>ROW()</f>
        <v>11344</v>
      </c>
      <c r="B11344" t="s">
        <v>1879</v>
      </c>
      <c r="C11344" t="s">
        <v>91</v>
      </c>
    </row>
    <row r="11345" spans="1:3" x14ac:dyDescent="0.25">
      <c r="A11345">
        <f>ROW()</f>
        <v>11345</v>
      </c>
      <c r="B11345" t="s">
        <v>1912</v>
      </c>
      <c r="C11345" t="s">
        <v>113</v>
      </c>
    </row>
    <row r="11346" spans="1:3" x14ac:dyDescent="0.25">
      <c r="A11346">
        <f>ROW()</f>
        <v>11346</v>
      </c>
      <c r="B11346" t="s">
        <v>1880</v>
      </c>
      <c r="C11346" t="s">
        <v>168</v>
      </c>
    </row>
    <row r="11347" spans="1:3" x14ac:dyDescent="0.25">
      <c r="A11347">
        <f>ROW()</f>
        <v>11347</v>
      </c>
      <c r="B11347" t="s">
        <v>1882</v>
      </c>
      <c r="C11347" t="s">
        <v>109</v>
      </c>
    </row>
    <row r="11348" spans="1:3" x14ac:dyDescent="0.25">
      <c r="A11348">
        <f>ROW()</f>
        <v>11348</v>
      </c>
      <c r="B11348" t="s">
        <v>1913</v>
      </c>
      <c r="C11348" t="s">
        <v>109</v>
      </c>
    </row>
    <row r="11349" spans="1:3" x14ac:dyDescent="0.25">
      <c r="A11349">
        <f>ROW()</f>
        <v>11349</v>
      </c>
      <c r="B11349" t="s">
        <v>1893</v>
      </c>
      <c r="C11349" t="s">
        <v>110</v>
      </c>
    </row>
    <row r="11350" spans="1:3" x14ac:dyDescent="0.25">
      <c r="A11350">
        <f>ROW()</f>
        <v>11350</v>
      </c>
      <c r="B11350" t="s">
        <v>1914</v>
      </c>
      <c r="C11350" t="s">
        <v>614</v>
      </c>
    </row>
    <row r="11351" spans="1:3" x14ac:dyDescent="0.25">
      <c r="A11351">
        <f>ROW()</f>
        <v>11351</v>
      </c>
      <c r="B11351" t="s">
        <v>1883</v>
      </c>
      <c r="C11351" t="s">
        <v>94</v>
      </c>
    </row>
    <row r="11352" spans="1:3" x14ac:dyDescent="0.25">
      <c r="A11352">
        <f>ROW()</f>
        <v>11352</v>
      </c>
      <c r="B11352" t="s">
        <v>1915</v>
      </c>
      <c r="C11352" t="s">
        <v>79</v>
      </c>
    </row>
    <row r="11353" spans="1:3" x14ac:dyDescent="0.25">
      <c r="A11353">
        <f>ROW()</f>
        <v>11353</v>
      </c>
      <c r="B11353" t="s">
        <v>1884</v>
      </c>
      <c r="C11353" t="s">
        <v>56</v>
      </c>
    </row>
    <row r="11354" spans="1:3" x14ac:dyDescent="0.25">
      <c r="A11354">
        <f>ROW()</f>
        <v>11354</v>
      </c>
      <c r="B11354" t="s">
        <v>1885</v>
      </c>
      <c r="C11354" t="s">
        <v>139</v>
      </c>
    </row>
    <row r="11355" spans="1:3" x14ac:dyDescent="0.25">
      <c r="A11355">
        <f>ROW()</f>
        <v>11355</v>
      </c>
      <c r="B11355" t="s">
        <v>1886</v>
      </c>
      <c r="C11355" t="s">
        <v>80</v>
      </c>
    </row>
    <row r="11356" spans="1:3" x14ac:dyDescent="0.25">
      <c r="A11356">
        <f>ROW()</f>
        <v>11356</v>
      </c>
      <c r="B11356" t="s">
        <v>1888</v>
      </c>
      <c r="C11356" t="s">
        <v>63</v>
      </c>
    </row>
    <row r="11357" spans="1:3" x14ac:dyDescent="0.25">
      <c r="A11357">
        <f>ROW()</f>
        <v>11357</v>
      </c>
      <c r="B11357" t="s">
        <v>1889</v>
      </c>
      <c r="C11357" t="s">
        <v>56</v>
      </c>
    </row>
    <row r="11358" spans="1:3" x14ac:dyDescent="0.25">
      <c r="A11358">
        <f>ROW()</f>
        <v>11358</v>
      </c>
      <c r="B11358" t="s">
        <v>1890</v>
      </c>
      <c r="C11358" t="s">
        <v>74</v>
      </c>
    </row>
    <row r="11359" spans="1:3" x14ac:dyDescent="0.25">
      <c r="A11359">
        <f>ROW()</f>
        <v>11359</v>
      </c>
      <c r="B11359" t="s">
        <v>1891</v>
      </c>
      <c r="C11359" t="s">
        <v>74</v>
      </c>
    </row>
    <row r="11360" spans="1:3" x14ac:dyDescent="0.25">
      <c r="A11360">
        <f>ROW()</f>
        <v>11360</v>
      </c>
      <c r="B11360" t="s">
        <v>1892</v>
      </c>
      <c r="C11360" t="s">
        <v>63</v>
      </c>
    </row>
    <row r="11361" spans="1:3" x14ac:dyDescent="0.25">
      <c r="A11361">
        <f>ROW()</f>
        <v>11361</v>
      </c>
      <c r="B11361" t="s">
        <v>1897</v>
      </c>
      <c r="C11361" t="s">
        <v>210</v>
      </c>
    </row>
    <row r="11362" spans="1:3" x14ac:dyDescent="0.25">
      <c r="A11362">
        <f>ROW()</f>
        <v>11362</v>
      </c>
      <c r="B11362" t="s">
        <v>1924</v>
      </c>
      <c r="C11362" t="s">
        <v>132</v>
      </c>
    </row>
    <row r="11363" spans="1:3" x14ac:dyDescent="0.25">
      <c r="A11363">
        <f>ROW()</f>
        <v>11363</v>
      </c>
      <c r="B11363" t="s">
        <v>1898</v>
      </c>
      <c r="C11363" t="s">
        <v>135</v>
      </c>
    </row>
    <row r="11364" spans="1:3" x14ac:dyDescent="0.25">
      <c r="A11364">
        <f>ROW()</f>
        <v>11364</v>
      </c>
      <c r="B11364" t="s">
        <v>1926</v>
      </c>
      <c r="C11364" t="s">
        <v>135</v>
      </c>
    </row>
    <row r="11365" spans="1:3" x14ac:dyDescent="0.25">
      <c r="A11365">
        <f>ROW()</f>
        <v>11365</v>
      </c>
      <c r="B11365" t="s">
        <v>1895</v>
      </c>
      <c r="C11365" t="s">
        <v>184</v>
      </c>
    </row>
    <row r="11366" spans="1:3" x14ac:dyDescent="0.25">
      <c r="A11366">
        <f>ROW()</f>
        <v>11366</v>
      </c>
      <c r="B11366" t="s">
        <v>1806</v>
      </c>
      <c r="C11366" t="s">
        <v>70</v>
      </c>
    </row>
    <row r="11367" spans="1:3" x14ac:dyDescent="0.25">
      <c r="A11367">
        <f>ROW()</f>
        <v>11367</v>
      </c>
      <c r="B11367" t="s">
        <v>2</v>
      </c>
      <c r="C11367" t="s">
        <v>2</v>
      </c>
    </row>
    <row r="11368" spans="1:3" x14ac:dyDescent="0.25">
      <c r="A11368">
        <f>ROW()</f>
        <v>11368</v>
      </c>
      <c r="B11368" t="s">
        <v>2</v>
      </c>
      <c r="C11368" t="s">
        <v>2</v>
      </c>
    </row>
    <row r="11369" spans="1:3" x14ac:dyDescent="0.25">
      <c r="A11369">
        <f>ROW()</f>
        <v>11369</v>
      </c>
      <c r="B11369" t="s">
        <v>837</v>
      </c>
      <c r="C11369" t="s">
        <v>2</v>
      </c>
    </row>
    <row r="11370" spans="1:3" x14ac:dyDescent="0.25">
      <c r="A11370">
        <f>ROW()</f>
        <v>11370</v>
      </c>
      <c r="B11370" t="s">
        <v>2</v>
      </c>
      <c r="C11370" t="s">
        <v>2</v>
      </c>
    </row>
    <row r="11371" spans="1:3" x14ac:dyDescent="0.25">
      <c r="A11371">
        <f>ROW()</f>
        <v>11371</v>
      </c>
      <c r="B11371" t="s">
        <v>3743</v>
      </c>
      <c r="C11371" t="s">
        <v>2</v>
      </c>
    </row>
    <row r="11372" spans="1:3" x14ac:dyDescent="0.25">
      <c r="A11372">
        <f>ROW()</f>
        <v>11372</v>
      </c>
      <c r="B11372" t="s">
        <v>52</v>
      </c>
      <c r="C11372" t="s">
        <v>2</v>
      </c>
    </row>
    <row r="11373" spans="1:3" x14ac:dyDescent="0.25">
      <c r="A11373">
        <f>ROW()</f>
        <v>11373</v>
      </c>
      <c r="B11373" t="s">
        <v>1843</v>
      </c>
      <c r="C11373" t="s">
        <v>838</v>
      </c>
    </row>
    <row r="11374" spans="1:3" x14ac:dyDescent="0.25">
      <c r="A11374">
        <f>ROW()</f>
        <v>11374</v>
      </c>
      <c r="B11374" t="s">
        <v>1844</v>
      </c>
      <c r="C11374" t="s">
        <v>55</v>
      </c>
    </row>
    <row r="11375" spans="1:3" x14ac:dyDescent="0.25">
      <c r="A11375">
        <f>ROW()</f>
        <v>11375</v>
      </c>
      <c r="B11375" t="s">
        <v>1845</v>
      </c>
      <c r="C11375" t="s">
        <v>121</v>
      </c>
    </row>
    <row r="11376" spans="1:3" x14ac:dyDescent="0.25">
      <c r="A11376">
        <f>ROW()</f>
        <v>11376</v>
      </c>
      <c r="B11376" t="s">
        <v>1846</v>
      </c>
      <c r="C11376" t="s">
        <v>451</v>
      </c>
    </row>
    <row r="11377" spans="1:3" x14ac:dyDescent="0.25">
      <c r="A11377">
        <f>ROW()</f>
        <v>11377</v>
      </c>
      <c r="B11377" t="s">
        <v>1847</v>
      </c>
      <c r="C11377" t="s">
        <v>839</v>
      </c>
    </row>
    <row r="11378" spans="1:3" x14ac:dyDescent="0.25">
      <c r="A11378">
        <f>ROW()</f>
        <v>11378</v>
      </c>
      <c r="B11378" t="s">
        <v>1850</v>
      </c>
      <c r="C11378" t="s">
        <v>102</v>
      </c>
    </row>
    <row r="11379" spans="1:3" x14ac:dyDescent="0.25">
      <c r="A11379">
        <f>ROW()</f>
        <v>11379</v>
      </c>
      <c r="B11379" t="s">
        <v>1851</v>
      </c>
      <c r="C11379" t="s">
        <v>56</v>
      </c>
    </row>
    <row r="11380" spans="1:3" x14ac:dyDescent="0.25">
      <c r="A11380">
        <f>ROW()</f>
        <v>11380</v>
      </c>
      <c r="B11380" t="s">
        <v>1852</v>
      </c>
      <c r="C11380" t="s">
        <v>56</v>
      </c>
    </row>
    <row r="11381" spans="1:3" x14ac:dyDescent="0.25">
      <c r="A11381">
        <f>ROW()</f>
        <v>11381</v>
      </c>
      <c r="B11381" t="s">
        <v>1853</v>
      </c>
      <c r="C11381" t="s">
        <v>56</v>
      </c>
    </row>
    <row r="11382" spans="1:3" x14ac:dyDescent="0.25">
      <c r="A11382">
        <f>ROW()</f>
        <v>11382</v>
      </c>
      <c r="B11382" t="s">
        <v>1854</v>
      </c>
      <c r="C11382" t="s">
        <v>840</v>
      </c>
    </row>
    <row r="11383" spans="1:3" x14ac:dyDescent="0.25">
      <c r="A11383">
        <f>ROW()</f>
        <v>11383</v>
      </c>
      <c r="B11383" t="s">
        <v>1856</v>
      </c>
      <c r="C11383" t="s">
        <v>64</v>
      </c>
    </row>
    <row r="11384" spans="1:3" x14ac:dyDescent="0.25">
      <c r="A11384">
        <f>ROW()</f>
        <v>11384</v>
      </c>
      <c r="B11384" t="s">
        <v>1857</v>
      </c>
      <c r="C11384" t="s">
        <v>65</v>
      </c>
    </row>
    <row r="11385" spans="1:3" x14ac:dyDescent="0.25">
      <c r="A11385">
        <f>ROW()</f>
        <v>11385</v>
      </c>
      <c r="B11385" t="s">
        <v>1858</v>
      </c>
      <c r="C11385" t="s">
        <v>56</v>
      </c>
    </row>
    <row r="11386" spans="1:3" x14ac:dyDescent="0.25">
      <c r="A11386">
        <f>ROW()</f>
        <v>11386</v>
      </c>
      <c r="B11386" t="s">
        <v>1859</v>
      </c>
      <c r="C11386" t="s">
        <v>56</v>
      </c>
    </row>
    <row r="11387" spans="1:3" x14ac:dyDescent="0.25">
      <c r="A11387">
        <f>ROW()</f>
        <v>11387</v>
      </c>
      <c r="B11387" t="s">
        <v>1860</v>
      </c>
      <c r="C11387" t="s">
        <v>73</v>
      </c>
    </row>
    <row r="11388" spans="1:3" x14ac:dyDescent="0.25">
      <c r="A11388">
        <f>ROW()</f>
        <v>11388</v>
      </c>
      <c r="B11388" t="s">
        <v>1861</v>
      </c>
      <c r="C11388" t="s">
        <v>108</v>
      </c>
    </row>
    <row r="11389" spans="1:3" x14ac:dyDescent="0.25">
      <c r="A11389">
        <f>ROW()</f>
        <v>11389</v>
      </c>
      <c r="B11389" t="s">
        <v>1862</v>
      </c>
      <c r="C11389" t="s">
        <v>56</v>
      </c>
    </row>
    <row r="11390" spans="1:3" x14ac:dyDescent="0.25">
      <c r="A11390">
        <f>ROW()</f>
        <v>11390</v>
      </c>
      <c r="B11390" t="s">
        <v>1863</v>
      </c>
      <c r="C11390" t="s">
        <v>67</v>
      </c>
    </row>
    <row r="11391" spans="1:3" x14ac:dyDescent="0.25">
      <c r="A11391">
        <f>ROW()</f>
        <v>11391</v>
      </c>
      <c r="B11391" t="s">
        <v>1864</v>
      </c>
      <c r="C11391" t="s">
        <v>217</v>
      </c>
    </row>
    <row r="11392" spans="1:3" x14ac:dyDescent="0.25">
      <c r="A11392">
        <f>ROW()</f>
        <v>11392</v>
      </c>
      <c r="B11392" t="s">
        <v>1865</v>
      </c>
      <c r="C11392" t="s">
        <v>121</v>
      </c>
    </row>
    <row r="11393" spans="1:3" x14ac:dyDescent="0.25">
      <c r="A11393">
        <f>ROW()</f>
        <v>11393</v>
      </c>
      <c r="B11393" t="s">
        <v>1866</v>
      </c>
      <c r="C11393" t="s">
        <v>139</v>
      </c>
    </row>
    <row r="11394" spans="1:3" x14ac:dyDescent="0.25">
      <c r="A11394">
        <f>ROW()</f>
        <v>11394</v>
      </c>
      <c r="B11394" t="s">
        <v>1867</v>
      </c>
      <c r="C11394" t="s">
        <v>63</v>
      </c>
    </row>
    <row r="11395" spans="1:3" x14ac:dyDescent="0.25">
      <c r="A11395">
        <f>ROW()</f>
        <v>11395</v>
      </c>
      <c r="B11395" t="s">
        <v>1868</v>
      </c>
      <c r="C11395" t="s">
        <v>71</v>
      </c>
    </row>
    <row r="11396" spans="1:3" x14ac:dyDescent="0.25">
      <c r="A11396">
        <f>ROW()</f>
        <v>11396</v>
      </c>
      <c r="B11396" t="s">
        <v>1869</v>
      </c>
      <c r="C11396" t="s">
        <v>71</v>
      </c>
    </row>
    <row r="11397" spans="1:3" x14ac:dyDescent="0.25">
      <c r="A11397">
        <f>ROW()</f>
        <v>11397</v>
      </c>
      <c r="B11397" t="s">
        <v>1870</v>
      </c>
      <c r="C11397" t="s">
        <v>71</v>
      </c>
    </row>
    <row r="11398" spans="1:3" x14ac:dyDescent="0.25">
      <c r="A11398">
        <f>ROW()</f>
        <v>11398</v>
      </c>
      <c r="B11398" t="s">
        <v>1871</v>
      </c>
      <c r="C11398" t="s">
        <v>56</v>
      </c>
    </row>
    <row r="11399" spans="1:3" x14ac:dyDescent="0.25">
      <c r="A11399">
        <f>ROW()</f>
        <v>11399</v>
      </c>
      <c r="B11399" t="s">
        <v>1905</v>
      </c>
      <c r="C11399" t="s">
        <v>56</v>
      </c>
    </row>
    <row r="11400" spans="1:3" x14ac:dyDescent="0.25">
      <c r="A11400">
        <f>ROW()</f>
        <v>11400</v>
      </c>
      <c r="B11400" t="s">
        <v>1872</v>
      </c>
      <c r="C11400" t="s">
        <v>72</v>
      </c>
    </row>
    <row r="11401" spans="1:3" x14ac:dyDescent="0.25">
      <c r="A11401">
        <f>ROW()</f>
        <v>11401</v>
      </c>
      <c r="B11401" t="s">
        <v>1906</v>
      </c>
      <c r="C11401" t="s">
        <v>318</v>
      </c>
    </row>
    <row r="11402" spans="1:3" x14ac:dyDescent="0.25">
      <c r="A11402">
        <f>ROW()</f>
        <v>11402</v>
      </c>
      <c r="B11402" t="s">
        <v>1873</v>
      </c>
      <c r="C11402" t="s">
        <v>56</v>
      </c>
    </row>
    <row r="11403" spans="1:3" x14ac:dyDescent="0.25">
      <c r="A11403">
        <f>ROW()</f>
        <v>11403</v>
      </c>
      <c r="B11403" t="s">
        <v>1907</v>
      </c>
      <c r="C11403" t="s">
        <v>55</v>
      </c>
    </row>
    <row r="11404" spans="1:3" x14ac:dyDescent="0.25">
      <c r="A11404">
        <f>ROW()</f>
        <v>11404</v>
      </c>
      <c r="B11404" t="s">
        <v>1874</v>
      </c>
      <c r="C11404" t="s">
        <v>73</v>
      </c>
    </row>
    <row r="11405" spans="1:3" x14ac:dyDescent="0.25">
      <c r="A11405">
        <f>ROW()</f>
        <v>11405</v>
      </c>
      <c r="B11405" t="s">
        <v>1875</v>
      </c>
      <c r="C11405" t="s">
        <v>83</v>
      </c>
    </row>
    <row r="11406" spans="1:3" x14ac:dyDescent="0.25">
      <c r="A11406">
        <f>ROW()</f>
        <v>11406</v>
      </c>
      <c r="B11406" t="s">
        <v>1909</v>
      </c>
      <c r="C11406" t="s">
        <v>83</v>
      </c>
    </row>
    <row r="11407" spans="1:3" x14ac:dyDescent="0.25">
      <c r="A11407">
        <f>ROW()</f>
        <v>11407</v>
      </c>
      <c r="B11407" t="s">
        <v>1876</v>
      </c>
      <c r="C11407" t="s">
        <v>117</v>
      </c>
    </row>
    <row r="11408" spans="1:3" x14ac:dyDescent="0.25">
      <c r="A11408">
        <f>ROW()</f>
        <v>11408</v>
      </c>
      <c r="B11408" t="s">
        <v>1910</v>
      </c>
      <c r="C11408" t="s">
        <v>117</v>
      </c>
    </row>
    <row r="11409" spans="1:3" x14ac:dyDescent="0.25">
      <c r="A11409">
        <f>ROW()</f>
        <v>11409</v>
      </c>
      <c r="B11409" t="s">
        <v>1877</v>
      </c>
      <c r="C11409" t="s">
        <v>146</v>
      </c>
    </row>
    <row r="11410" spans="1:3" x14ac:dyDescent="0.25">
      <c r="A11410">
        <f>ROW()</f>
        <v>11410</v>
      </c>
      <c r="B11410" t="s">
        <v>1911</v>
      </c>
      <c r="C11410" t="s">
        <v>146</v>
      </c>
    </row>
    <row r="11411" spans="1:3" x14ac:dyDescent="0.25">
      <c r="A11411">
        <f>ROW()</f>
        <v>11411</v>
      </c>
      <c r="B11411" t="s">
        <v>1878</v>
      </c>
      <c r="C11411" t="s">
        <v>56</v>
      </c>
    </row>
    <row r="11412" spans="1:3" x14ac:dyDescent="0.25">
      <c r="A11412">
        <f>ROW()</f>
        <v>11412</v>
      </c>
      <c r="B11412" t="s">
        <v>1923</v>
      </c>
      <c r="C11412" t="s">
        <v>67</v>
      </c>
    </row>
    <row r="11413" spans="1:3" x14ac:dyDescent="0.25">
      <c r="A11413">
        <f>ROW()</f>
        <v>11413</v>
      </c>
      <c r="B11413" t="s">
        <v>1879</v>
      </c>
      <c r="C11413" t="s">
        <v>210</v>
      </c>
    </row>
    <row r="11414" spans="1:3" x14ac:dyDescent="0.25">
      <c r="A11414">
        <f>ROW()</f>
        <v>11414</v>
      </c>
      <c r="B11414" t="s">
        <v>1912</v>
      </c>
      <c r="C11414" t="s">
        <v>93</v>
      </c>
    </row>
    <row r="11415" spans="1:3" x14ac:dyDescent="0.25">
      <c r="A11415">
        <f>ROW()</f>
        <v>11415</v>
      </c>
      <c r="B11415" t="s">
        <v>1880</v>
      </c>
      <c r="C11415" t="s">
        <v>133</v>
      </c>
    </row>
    <row r="11416" spans="1:3" x14ac:dyDescent="0.25">
      <c r="A11416">
        <f>ROW()</f>
        <v>11416</v>
      </c>
      <c r="B11416" t="s">
        <v>1881</v>
      </c>
      <c r="C11416" t="s">
        <v>56</v>
      </c>
    </row>
    <row r="11417" spans="1:3" x14ac:dyDescent="0.25">
      <c r="A11417">
        <f>ROW()</f>
        <v>11417</v>
      </c>
      <c r="B11417" t="s">
        <v>1882</v>
      </c>
      <c r="C11417" t="s">
        <v>319</v>
      </c>
    </row>
    <row r="11418" spans="1:3" x14ac:dyDescent="0.25">
      <c r="A11418">
        <f>ROW()</f>
        <v>11418</v>
      </c>
      <c r="B11418" t="s">
        <v>1913</v>
      </c>
      <c r="C11418" t="s">
        <v>319</v>
      </c>
    </row>
    <row r="11419" spans="1:3" x14ac:dyDescent="0.25">
      <c r="A11419">
        <f>ROW()</f>
        <v>11419</v>
      </c>
      <c r="B11419" t="s">
        <v>1893</v>
      </c>
      <c r="C11419" t="s">
        <v>714</v>
      </c>
    </row>
    <row r="11420" spans="1:3" x14ac:dyDescent="0.25">
      <c r="A11420">
        <f>ROW()</f>
        <v>11420</v>
      </c>
      <c r="B11420" t="s">
        <v>1914</v>
      </c>
      <c r="C11420" t="s">
        <v>491</v>
      </c>
    </row>
    <row r="11421" spans="1:3" x14ac:dyDescent="0.25">
      <c r="A11421">
        <f>ROW()</f>
        <v>11421</v>
      </c>
      <c r="B11421" t="s">
        <v>1926</v>
      </c>
      <c r="C11421" t="s">
        <v>135</v>
      </c>
    </row>
    <row r="11422" spans="1:3" x14ac:dyDescent="0.25">
      <c r="A11422">
        <f>ROW()</f>
        <v>11422</v>
      </c>
      <c r="B11422" t="s">
        <v>1924</v>
      </c>
      <c r="C11422" t="s">
        <v>84</v>
      </c>
    </row>
    <row r="11423" spans="1:3" x14ac:dyDescent="0.25">
      <c r="A11423">
        <f>ROW()</f>
        <v>11423</v>
      </c>
      <c r="B11423" t="s">
        <v>1915</v>
      </c>
      <c r="C11423" t="s">
        <v>94</v>
      </c>
    </row>
    <row r="11424" spans="1:3" x14ac:dyDescent="0.25">
      <c r="A11424">
        <f>ROW()</f>
        <v>11424</v>
      </c>
      <c r="B11424" t="s">
        <v>1884</v>
      </c>
      <c r="C11424" t="s">
        <v>80</v>
      </c>
    </row>
    <row r="11425" spans="1:3" x14ac:dyDescent="0.25">
      <c r="A11425">
        <f>ROW()</f>
        <v>11425</v>
      </c>
      <c r="B11425" t="s">
        <v>1885</v>
      </c>
      <c r="C11425" t="s">
        <v>75</v>
      </c>
    </row>
    <row r="11426" spans="1:3" x14ac:dyDescent="0.25">
      <c r="A11426">
        <f>ROW()</f>
        <v>11426</v>
      </c>
      <c r="B11426" t="s">
        <v>1888</v>
      </c>
      <c r="C11426" t="s">
        <v>105</v>
      </c>
    </row>
    <row r="11427" spans="1:3" x14ac:dyDescent="0.25">
      <c r="A11427">
        <f>ROW()</f>
        <v>11427</v>
      </c>
      <c r="B11427" t="s">
        <v>1889</v>
      </c>
      <c r="C11427" t="s">
        <v>67</v>
      </c>
    </row>
    <row r="11428" spans="1:3" x14ac:dyDescent="0.25">
      <c r="A11428">
        <f>ROW()</f>
        <v>11428</v>
      </c>
      <c r="B11428" t="s">
        <v>1890</v>
      </c>
      <c r="C11428" t="s">
        <v>74</v>
      </c>
    </row>
    <row r="11429" spans="1:3" x14ac:dyDescent="0.25">
      <c r="A11429">
        <f>ROW()</f>
        <v>11429</v>
      </c>
      <c r="B11429" t="s">
        <v>1891</v>
      </c>
      <c r="C11429" t="s">
        <v>74</v>
      </c>
    </row>
    <row r="11430" spans="1:3" x14ac:dyDescent="0.25">
      <c r="A11430">
        <f>ROW()</f>
        <v>11430</v>
      </c>
      <c r="B11430" t="s">
        <v>1892</v>
      </c>
      <c r="C11430" t="s">
        <v>84</v>
      </c>
    </row>
    <row r="11431" spans="1:3" x14ac:dyDescent="0.25">
      <c r="A11431">
        <f>ROW()</f>
        <v>11431</v>
      </c>
      <c r="B11431" t="s">
        <v>1895</v>
      </c>
      <c r="C11431" t="s">
        <v>184</v>
      </c>
    </row>
    <row r="11432" spans="1:3" x14ac:dyDescent="0.25">
      <c r="A11432">
        <f>ROW()</f>
        <v>11432</v>
      </c>
      <c r="B11432" t="s">
        <v>1806</v>
      </c>
      <c r="C11432" t="s">
        <v>70</v>
      </c>
    </row>
    <row r="11433" spans="1:3" x14ac:dyDescent="0.25">
      <c r="A11433">
        <f>ROW()</f>
        <v>11433</v>
      </c>
      <c r="B11433" t="s">
        <v>2</v>
      </c>
      <c r="C11433" t="s">
        <v>2</v>
      </c>
    </row>
    <row r="11434" spans="1:3" x14ac:dyDescent="0.25">
      <c r="A11434">
        <f>ROW()</f>
        <v>11434</v>
      </c>
      <c r="B11434" t="s">
        <v>3744</v>
      </c>
      <c r="C11434" t="s">
        <v>2</v>
      </c>
    </row>
    <row r="11435" spans="1:3" x14ac:dyDescent="0.25">
      <c r="A11435">
        <f>ROW()</f>
        <v>11435</v>
      </c>
      <c r="B11435" t="s">
        <v>52</v>
      </c>
      <c r="C11435" t="s">
        <v>2</v>
      </c>
    </row>
    <row r="11436" spans="1:3" x14ac:dyDescent="0.25">
      <c r="A11436">
        <f>ROW()</f>
        <v>11436</v>
      </c>
      <c r="B11436" t="s">
        <v>1843</v>
      </c>
      <c r="C11436" t="s">
        <v>841</v>
      </c>
    </row>
    <row r="11437" spans="1:3" x14ac:dyDescent="0.25">
      <c r="A11437">
        <f>ROW()</f>
        <v>11437</v>
      </c>
      <c r="B11437" t="s">
        <v>1844</v>
      </c>
      <c r="C11437" t="s">
        <v>55</v>
      </c>
    </row>
    <row r="11438" spans="1:3" x14ac:dyDescent="0.25">
      <c r="A11438">
        <f>ROW()</f>
        <v>11438</v>
      </c>
      <c r="B11438" t="s">
        <v>1845</v>
      </c>
      <c r="C11438" t="s">
        <v>121</v>
      </c>
    </row>
    <row r="11439" spans="1:3" x14ac:dyDescent="0.25">
      <c r="A11439">
        <f>ROW()</f>
        <v>11439</v>
      </c>
      <c r="B11439" t="s">
        <v>1846</v>
      </c>
      <c r="C11439" t="s">
        <v>451</v>
      </c>
    </row>
    <row r="11440" spans="1:3" x14ac:dyDescent="0.25">
      <c r="A11440">
        <f>ROW()</f>
        <v>11440</v>
      </c>
      <c r="B11440" t="s">
        <v>1847</v>
      </c>
      <c r="C11440" t="s">
        <v>842</v>
      </c>
    </row>
    <row r="11441" spans="1:3" x14ac:dyDescent="0.25">
      <c r="A11441">
        <f>ROW()</f>
        <v>11441</v>
      </c>
      <c r="B11441" t="s">
        <v>1850</v>
      </c>
      <c r="C11441" t="s">
        <v>102</v>
      </c>
    </row>
    <row r="11442" spans="1:3" x14ac:dyDescent="0.25">
      <c r="A11442">
        <f>ROW()</f>
        <v>11442</v>
      </c>
      <c r="B11442" t="s">
        <v>1851</v>
      </c>
      <c r="C11442" t="s">
        <v>56</v>
      </c>
    </row>
    <row r="11443" spans="1:3" x14ac:dyDescent="0.25">
      <c r="A11443">
        <f>ROW()</f>
        <v>11443</v>
      </c>
      <c r="B11443" t="s">
        <v>1852</v>
      </c>
      <c r="C11443" t="s">
        <v>56</v>
      </c>
    </row>
    <row r="11444" spans="1:3" x14ac:dyDescent="0.25">
      <c r="A11444">
        <f>ROW()</f>
        <v>11444</v>
      </c>
      <c r="B11444" t="s">
        <v>1853</v>
      </c>
      <c r="C11444" t="s">
        <v>56</v>
      </c>
    </row>
    <row r="11445" spans="1:3" x14ac:dyDescent="0.25">
      <c r="A11445">
        <f>ROW()</f>
        <v>11445</v>
      </c>
      <c r="B11445" t="s">
        <v>1854</v>
      </c>
      <c r="C11445" t="s">
        <v>489</v>
      </c>
    </row>
    <row r="11446" spans="1:3" x14ac:dyDescent="0.25">
      <c r="A11446">
        <f>ROW()</f>
        <v>11446</v>
      </c>
      <c r="B11446" t="s">
        <v>1856</v>
      </c>
      <c r="C11446" t="s">
        <v>64</v>
      </c>
    </row>
    <row r="11447" spans="1:3" x14ac:dyDescent="0.25">
      <c r="A11447">
        <f>ROW()</f>
        <v>11447</v>
      </c>
      <c r="B11447" t="s">
        <v>1857</v>
      </c>
      <c r="C11447" t="s">
        <v>65</v>
      </c>
    </row>
    <row r="11448" spans="1:3" x14ac:dyDescent="0.25">
      <c r="A11448">
        <f>ROW()</f>
        <v>11448</v>
      </c>
      <c r="B11448" t="s">
        <v>1858</v>
      </c>
      <c r="C11448" t="s">
        <v>56</v>
      </c>
    </row>
    <row r="11449" spans="1:3" x14ac:dyDescent="0.25">
      <c r="A11449">
        <f>ROW()</f>
        <v>11449</v>
      </c>
      <c r="B11449" t="s">
        <v>1859</v>
      </c>
      <c r="C11449" t="s">
        <v>56</v>
      </c>
    </row>
    <row r="11450" spans="1:3" x14ac:dyDescent="0.25">
      <c r="A11450">
        <f>ROW()</f>
        <v>11450</v>
      </c>
      <c r="B11450" t="s">
        <v>1860</v>
      </c>
      <c r="C11450" t="s">
        <v>73</v>
      </c>
    </row>
    <row r="11451" spans="1:3" x14ac:dyDescent="0.25">
      <c r="A11451">
        <f>ROW()</f>
        <v>11451</v>
      </c>
      <c r="B11451" t="s">
        <v>1861</v>
      </c>
      <c r="C11451" t="s">
        <v>108</v>
      </c>
    </row>
    <row r="11452" spans="1:3" x14ac:dyDescent="0.25">
      <c r="A11452">
        <f>ROW()</f>
        <v>11452</v>
      </c>
      <c r="B11452" t="s">
        <v>1862</v>
      </c>
      <c r="C11452" t="s">
        <v>56</v>
      </c>
    </row>
    <row r="11453" spans="1:3" x14ac:dyDescent="0.25">
      <c r="A11453">
        <f>ROW()</f>
        <v>11453</v>
      </c>
      <c r="B11453" t="s">
        <v>1863</v>
      </c>
      <c r="C11453" t="s">
        <v>132</v>
      </c>
    </row>
    <row r="11454" spans="1:3" x14ac:dyDescent="0.25">
      <c r="A11454">
        <f>ROW()</f>
        <v>11454</v>
      </c>
      <c r="B11454" t="s">
        <v>1864</v>
      </c>
      <c r="C11454" t="s">
        <v>619</v>
      </c>
    </row>
    <row r="11455" spans="1:3" x14ac:dyDescent="0.25">
      <c r="A11455">
        <f>ROW()</f>
        <v>11455</v>
      </c>
      <c r="B11455" t="s">
        <v>1865</v>
      </c>
      <c r="C11455" t="s">
        <v>121</v>
      </c>
    </row>
    <row r="11456" spans="1:3" x14ac:dyDescent="0.25">
      <c r="A11456">
        <f>ROW()</f>
        <v>11456</v>
      </c>
      <c r="B11456" t="s">
        <v>1866</v>
      </c>
      <c r="C11456" t="s">
        <v>139</v>
      </c>
    </row>
    <row r="11457" spans="1:3" x14ac:dyDescent="0.25">
      <c r="A11457">
        <f>ROW()</f>
        <v>11457</v>
      </c>
      <c r="B11457" t="s">
        <v>1867</v>
      </c>
      <c r="C11457" t="s">
        <v>63</v>
      </c>
    </row>
    <row r="11458" spans="1:3" x14ac:dyDescent="0.25">
      <c r="A11458">
        <f>ROW()</f>
        <v>11458</v>
      </c>
      <c r="B11458" t="s">
        <v>1868</v>
      </c>
      <c r="C11458" t="s">
        <v>71</v>
      </c>
    </row>
    <row r="11459" spans="1:3" x14ac:dyDescent="0.25">
      <c r="A11459">
        <f>ROW()</f>
        <v>11459</v>
      </c>
      <c r="B11459" t="s">
        <v>1869</v>
      </c>
      <c r="C11459" t="s">
        <v>71</v>
      </c>
    </row>
    <row r="11460" spans="1:3" x14ac:dyDescent="0.25">
      <c r="A11460">
        <f>ROW()</f>
        <v>11460</v>
      </c>
      <c r="B11460" t="s">
        <v>1870</v>
      </c>
      <c r="C11460" t="s">
        <v>71</v>
      </c>
    </row>
    <row r="11461" spans="1:3" x14ac:dyDescent="0.25">
      <c r="A11461">
        <f>ROW()</f>
        <v>11461</v>
      </c>
      <c r="B11461" t="s">
        <v>1871</v>
      </c>
      <c r="C11461" t="s">
        <v>56</v>
      </c>
    </row>
    <row r="11462" spans="1:3" x14ac:dyDescent="0.25">
      <c r="A11462">
        <f>ROW()</f>
        <v>11462</v>
      </c>
      <c r="B11462" t="s">
        <v>1905</v>
      </c>
      <c r="C11462" t="s">
        <v>56</v>
      </c>
    </row>
    <row r="11463" spans="1:3" x14ac:dyDescent="0.25">
      <c r="A11463">
        <f>ROW()</f>
        <v>11463</v>
      </c>
      <c r="B11463" t="s">
        <v>1872</v>
      </c>
      <c r="C11463" t="s">
        <v>72</v>
      </c>
    </row>
    <row r="11464" spans="1:3" x14ac:dyDescent="0.25">
      <c r="A11464">
        <f>ROW()</f>
        <v>11464</v>
      </c>
      <c r="B11464" t="s">
        <v>1906</v>
      </c>
      <c r="C11464" t="s">
        <v>318</v>
      </c>
    </row>
    <row r="11465" spans="1:3" x14ac:dyDescent="0.25">
      <c r="A11465">
        <f>ROW()</f>
        <v>11465</v>
      </c>
      <c r="B11465" t="s">
        <v>1873</v>
      </c>
      <c r="C11465" t="s">
        <v>56</v>
      </c>
    </row>
    <row r="11466" spans="1:3" x14ac:dyDescent="0.25">
      <c r="A11466">
        <f>ROW()</f>
        <v>11466</v>
      </c>
      <c r="B11466" t="s">
        <v>1907</v>
      </c>
      <c r="C11466" t="s">
        <v>55</v>
      </c>
    </row>
    <row r="11467" spans="1:3" x14ac:dyDescent="0.25">
      <c r="A11467">
        <f>ROW()</f>
        <v>11467</v>
      </c>
      <c r="B11467" t="s">
        <v>1874</v>
      </c>
      <c r="C11467" t="s">
        <v>73</v>
      </c>
    </row>
    <row r="11468" spans="1:3" x14ac:dyDescent="0.25">
      <c r="A11468">
        <f>ROW()</f>
        <v>11468</v>
      </c>
      <c r="B11468" t="s">
        <v>1875</v>
      </c>
      <c r="C11468" t="s">
        <v>74</v>
      </c>
    </row>
    <row r="11469" spans="1:3" x14ac:dyDescent="0.25">
      <c r="A11469">
        <f>ROW()</f>
        <v>11469</v>
      </c>
      <c r="B11469" t="s">
        <v>1909</v>
      </c>
      <c r="C11469" t="s">
        <v>74</v>
      </c>
    </row>
    <row r="11470" spans="1:3" x14ac:dyDescent="0.25">
      <c r="A11470">
        <f>ROW()</f>
        <v>11470</v>
      </c>
      <c r="B11470" t="s">
        <v>1876</v>
      </c>
      <c r="C11470" t="s">
        <v>75</v>
      </c>
    </row>
    <row r="11471" spans="1:3" x14ac:dyDescent="0.25">
      <c r="A11471">
        <f>ROW()</f>
        <v>11471</v>
      </c>
      <c r="B11471" t="s">
        <v>1910</v>
      </c>
      <c r="C11471" t="s">
        <v>75</v>
      </c>
    </row>
    <row r="11472" spans="1:3" x14ac:dyDescent="0.25">
      <c r="A11472">
        <f>ROW()</f>
        <v>11472</v>
      </c>
      <c r="B11472" t="s">
        <v>1877</v>
      </c>
      <c r="C11472" t="s">
        <v>133</v>
      </c>
    </row>
    <row r="11473" spans="1:3" x14ac:dyDescent="0.25">
      <c r="A11473">
        <f>ROW()</f>
        <v>11473</v>
      </c>
      <c r="B11473" t="s">
        <v>1911</v>
      </c>
      <c r="C11473" t="s">
        <v>133</v>
      </c>
    </row>
    <row r="11474" spans="1:3" x14ac:dyDescent="0.25">
      <c r="A11474">
        <f>ROW()</f>
        <v>11474</v>
      </c>
      <c r="B11474" t="s">
        <v>1878</v>
      </c>
      <c r="C11474" t="s">
        <v>56</v>
      </c>
    </row>
    <row r="11475" spans="1:3" x14ac:dyDescent="0.25">
      <c r="A11475">
        <f>ROW()</f>
        <v>11475</v>
      </c>
      <c r="B11475" t="s">
        <v>1923</v>
      </c>
      <c r="C11475" t="s">
        <v>105</v>
      </c>
    </row>
    <row r="11476" spans="1:3" x14ac:dyDescent="0.25">
      <c r="A11476">
        <f>ROW()</f>
        <v>11476</v>
      </c>
      <c r="B11476" t="s">
        <v>1879</v>
      </c>
      <c r="C11476" t="s">
        <v>76</v>
      </c>
    </row>
    <row r="11477" spans="1:3" x14ac:dyDescent="0.25">
      <c r="A11477">
        <f>ROW()</f>
        <v>11477</v>
      </c>
      <c r="B11477" t="s">
        <v>1912</v>
      </c>
      <c r="C11477" t="s">
        <v>108</v>
      </c>
    </row>
    <row r="11478" spans="1:3" x14ac:dyDescent="0.25">
      <c r="A11478">
        <f>ROW()</f>
        <v>11478</v>
      </c>
      <c r="B11478" t="s">
        <v>1880</v>
      </c>
      <c r="C11478" t="s">
        <v>133</v>
      </c>
    </row>
    <row r="11479" spans="1:3" x14ac:dyDescent="0.25">
      <c r="A11479">
        <f>ROW()</f>
        <v>11479</v>
      </c>
      <c r="B11479" t="s">
        <v>1881</v>
      </c>
      <c r="C11479" t="s">
        <v>56</v>
      </c>
    </row>
    <row r="11480" spans="1:3" x14ac:dyDescent="0.25">
      <c r="A11480">
        <f>ROW()</f>
        <v>11480</v>
      </c>
      <c r="B11480" t="s">
        <v>1882</v>
      </c>
      <c r="C11480" t="s">
        <v>319</v>
      </c>
    </row>
    <row r="11481" spans="1:3" x14ac:dyDescent="0.25">
      <c r="A11481">
        <f>ROW()</f>
        <v>11481</v>
      </c>
      <c r="B11481" t="s">
        <v>1913</v>
      </c>
      <c r="C11481" t="s">
        <v>319</v>
      </c>
    </row>
    <row r="11482" spans="1:3" x14ac:dyDescent="0.25">
      <c r="A11482">
        <f>ROW()</f>
        <v>11482</v>
      </c>
      <c r="B11482" t="s">
        <v>1893</v>
      </c>
      <c r="C11482" t="s">
        <v>146</v>
      </c>
    </row>
    <row r="11483" spans="1:3" x14ac:dyDescent="0.25">
      <c r="A11483">
        <f>ROW()</f>
        <v>11483</v>
      </c>
      <c r="B11483" t="s">
        <v>1914</v>
      </c>
      <c r="C11483" t="s">
        <v>620</v>
      </c>
    </row>
    <row r="11484" spans="1:3" x14ac:dyDescent="0.25">
      <c r="A11484">
        <f>ROW()</f>
        <v>11484</v>
      </c>
      <c r="B11484" t="s">
        <v>1926</v>
      </c>
      <c r="C11484" t="s">
        <v>135</v>
      </c>
    </row>
    <row r="11485" spans="1:3" x14ac:dyDescent="0.25">
      <c r="A11485">
        <f>ROW()</f>
        <v>11485</v>
      </c>
      <c r="B11485" t="s">
        <v>1924</v>
      </c>
      <c r="C11485" t="s">
        <v>84</v>
      </c>
    </row>
    <row r="11486" spans="1:3" x14ac:dyDescent="0.25">
      <c r="A11486">
        <f>ROW()</f>
        <v>11486</v>
      </c>
      <c r="B11486" t="s">
        <v>1915</v>
      </c>
      <c r="C11486" t="s">
        <v>94</v>
      </c>
    </row>
    <row r="11487" spans="1:3" x14ac:dyDescent="0.25">
      <c r="A11487">
        <f>ROW()</f>
        <v>11487</v>
      </c>
      <c r="B11487" t="s">
        <v>1884</v>
      </c>
      <c r="C11487" t="s">
        <v>80</v>
      </c>
    </row>
    <row r="11488" spans="1:3" x14ac:dyDescent="0.25">
      <c r="A11488">
        <f>ROW()</f>
        <v>11488</v>
      </c>
      <c r="B11488" t="s">
        <v>1885</v>
      </c>
      <c r="C11488" t="s">
        <v>75</v>
      </c>
    </row>
    <row r="11489" spans="1:3" x14ac:dyDescent="0.25">
      <c r="A11489">
        <f>ROW()</f>
        <v>11489</v>
      </c>
      <c r="B11489" t="s">
        <v>1888</v>
      </c>
      <c r="C11489" t="s">
        <v>67</v>
      </c>
    </row>
    <row r="11490" spans="1:3" x14ac:dyDescent="0.25">
      <c r="A11490">
        <f>ROW()</f>
        <v>11490</v>
      </c>
      <c r="B11490" t="s">
        <v>1889</v>
      </c>
      <c r="C11490" t="s">
        <v>67</v>
      </c>
    </row>
    <row r="11491" spans="1:3" x14ac:dyDescent="0.25">
      <c r="A11491">
        <f>ROW()</f>
        <v>11491</v>
      </c>
      <c r="B11491" t="s">
        <v>1890</v>
      </c>
      <c r="C11491" t="s">
        <v>67</v>
      </c>
    </row>
    <row r="11492" spans="1:3" x14ac:dyDescent="0.25">
      <c r="A11492">
        <f>ROW()</f>
        <v>11492</v>
      </c>
      <c r="B11492" t="s">
        <v>1891</v>
      </c>
      <c r="C11492" t="s">
        <v>74</v>
      </c>
    </row>
    <row r="11493" spans="1:3" x14ac:dyDescent="0.25">
      <c r="A11493">
        <f>ROW()</f>
        <v>11493</v>
      </c>
      <c r="B11493" t="s">
        <v>1892</v>
      </c>
      <c r="C11493" t="s">
        <v>84</v>
      </c>
    </row>
    <row r="11494" spans="1:3" x14ac:dyDescent="0.25">
      <c r="A11494">
        <f>ROW()</f>
        <v>11494</v>
      </c>
      <c r="B11494" t="s">
        <v>1895</v>
      </c>
      <c r="C11494" t="s">
        <v>184</v>
      </c>
    </row>
    <row r="11495" spans="1:3" x14ac:dyDescent="0.25">
      <c r="A11495">
        <f>ROW()</f>
        <v>11495</v>
      </c>
      <c r="B11495" t="s">
        <v>1806</v>
      </c>
      <c r="C11495" t="s">
        <v>70</v>
      </c>
    </row>
    <row r="11496" spans="1:3" x14ac:dyDescent="0.25">
      <c r="A11496">
        <f>ROW()</f>
        <v>11496</v>
      </c>
      <c r="B11496" t="s">
        <v>2</v>
      </c>
      <c r="C11496" t="s">
        <v>2</v>
      </c>
    </row>
    <row r="11497" spans="1:3" x14ac:dyDescent="0.25">
      <c r="A11497">
        <f>ROW()</f>
        <v>11497</v>
      </c>
      <c r="B11497" t="s">
        <v>3745</v>
      </c>
      <c r="C11497" t="s">
        <v>2</v>
      </c>
    </row>
    <row r="11498" spans="1:3" x14ac:dyDescent="0.25">
      <c r="A11498">
        <f>ROW()</f>
        <v>11498</v>
      </c>
      <c r="B11498" t="s">
        <v>52</v>
      </c>
      <c r="C11498" t="s">
        <v>2</v>
      </c>
    </row>
    <row r="11499" spans="1:3" x14ac:dyDescent="0.25">
      <c r="A11499">
        <f>ROW()</f>
        <v>11499</v>
      </c>
      <c r="B11499" t="s">
        <v>1843</v>
      </c>
      <c r="C11499" t="s">
        <v>3561</v>
      </c>
    </row>
    <row r="11500" spans="1:3" x14ac:dyDescent="0.25">
      <c r="A11500">
        <f>ROW()</f>
        <v>11500</v>
      </c>
      <c r="B11500" t="s">
        <v>1844</v>
      </c>
      <c r="C11500" t="s">
        <v>55</v>
      </c>
    </row>
    <row r="11501" spans="1:3" x14ac:dyDescent="0.25">
      <c r="A11501">
        <f>ROW()</f>
        <v>11501</v>
      </c>
      <c r="B11501" t="s">
        <v>1845</v>
      </c>
      <c r="C11501" t="s">
        <v>121</v>
      </c>
    </row>
    <row r="11502" spans="1:3" x14ac:dyDescent="0.25">
      <c r="A11502">
        <f>ROW()</f>
        <v>11502</v>
      </c>
      <c r="B11502" t="s">
        <v>1846</v>
      </c>
      <c r="C11502" t="s">
        <v>451</v>
      </c>
    </row>
    <row r="11503" spans="1:3" x14ac:dyDescent="0.25">
      <c r="A11503">
        <f>ROW()</f>
        <v>11503</v>
      </c>
      <c r="B11503" t="s">
        <v>1847</v>
      </c>
      <c r="C11503" t="s">
        <v>3562</v>
      </c>
    </row>
    <row r="11504" spans="1:3" x14ac:dyDescent="0.25">
      <c r="A11504">
        <f>ROW()</f>
        <v>11504</v>
      </c>
      <c r="B11504" t="s">
        <v>1850</v>
      </c>
      <c r="C11504" t="s">
        <v>102</v>
      </c>
    </row>
    <row r="11505" spans="1:3" x14ac:dyDescent="0.25">
      <c r="A11505">
        <f>ROW()</f>
        <v>11505</v>
      </c>
      <c r="B11505" t="s">
        <v>1851</v>
      </c>
      <c r="C11505" t="s">
        <v>56</v>
      </c>
    </row>
    <row r="11506" spans="1:3" x14ac:dyDescent="0.25">
      <c r="A11506">
        <f>ROW()</f>
        <v>11506</v>
      </c>
      <c r="B11506" t="s">
        <v>1852</v>
      </c>
      <c r="C11506" t="s">
        <v>56</v>
      </c>
    </row>
    <row r="11507" spans="1:3" x14ac:dyDescent="0.25">
      <c r="A11507">
        <f>ROW()</f>
        <v>11507</v>
      </c>
      <c r="B11507" t="s">
        <v>1853</v>
      </c>
      <c r="C11507" t="s">
        <v>56</v>
      </c>
    </row>
    <row r="11508" spans="1:3" x14ac:dyDescent="0.25">
      <c r="A11508">
        <f>ROW()</f>
        <v>11508</v>
      </c>
      <c r="B11508" t="s">
        <v>1854</v>
      </c>
      <c r="C11508" t="s">
        <v>541</v>
      </c>
    </row>
    <row r="11509" spans="1:3" x14ac:dyDescent="0.25">
      <c r="A11509">
        <f>ROW()</f>
        <v>11509</v>
      </c>
      <c r="B11509" t="s">
        <v>1856</v>
      </c>
      <c r="C11509" t="s">
        <v>64</v>
      </c>
    </row>
    <row r="11510" spans="1:3" x14ac:dyDescent="0.25">
      <c r="A11510">
        <f>ROW()</f>
        <v>11510</v>
      </c>
      <c r="B11510" t="s">
        <v>1857</v>
      </c>
      <c r="C11510" t="s">
        <v>65</v>
      </c>
    </row>
    <row r="11511" spans="1:3" x14ac:dyDescent="0.25">
      <c r="A11511">
        <f>ROW()</f>
        <v>11511</v>
      </c>
      <c r="B11511" t="s">
        <v>1858</v>
      </c>
      <c r="C11511" t="s">
        <v>56</v>
      </c>
    </row>
    <row r="11512" spans="1:3" x14ac:dyDescent="0.25">
      <c r="A11512">
        <f>ROW()</f>
        <v>11512</v>
      </c>
      <c r="B11512" t="s">
        <v>1859</v>
      </c>
      <c r="C11512" t="s">
        <v>56</v>
      </c>
    </row>
    <row r="11513" spans="1:3" x14ac:dyDescent="0.25">
      <c r="A11513">
        <f>ROW()</f>
        <v>11513</v>
      </c>
      <c r="B11513" t="s">
        <v>1860</v>
      </c>
      <c r="C11513" t="s">
        <v>73</v>
      </c>
    </row>
    <row r="11514" spans="1:3" x14ac:dyDescent="0.25">
      <c r="A11514">
        <f>ROW()</f>
        <v>11514</v>
      </c>
      <c r="B11514" t="s">
        <v>1861</v>
      </c>
      <c r="C11514" t="s">
        <v>108</v>
      </c>
    </row>
    <row r="11515" spans="1:3" x14ac:dyDescent="0.25">
      <c r="A11515">
        <f>ROW()</f>
        <v>11515</v>
      </c>
      <c r="B11515" t="s">
        <v>1862</v>
      </c>
      <c r="C11515" t="s">
        <v>56</v>
      </c>
    </row>
    <row r="11516" spans="1:3" x14ac:dyDescent="0.25">
      <c r="A11516">
        <f>ROW()</f>
        <v>11516</v>
      </c>
      <c r="B11516" t="s">
        <v>1863</v>
      </c>
      <c r="C11516" t="s">
        <v>67</v>
      </c>
    </row>
    <row r="11517" spans="1:3" x14ac:dyDescent="0.25">
      <c r="A11517">
        <f>ROW()</f>
        <v>11517</v>
      </c>
      <c r="B11517" t="s">
        <v>1864</v>
      </c>
      <c r="C11517" t="s">
        <v>217</v>
      </c>
    </row>
    <row r="11518" spans="1:3" x14ac:dyDescent="0.25">
      <c r="A11518">
        <f>ROW()</f>
        <v>11518</v>
      </c>
      <c r="B11518" t="s">
        <v>1865</v>
      </c>
      <c r="C11518" t="s">
        <v>121</v>
      </c>
    </row>
    <row r="11519" spans="1:3" x14ac:dyDescent="0.25">
      <c r="A11519">
        <f>ROW()</f>
        <v>11519</v>
      </c>
      <c r="B11519" t="s">
        <v>1866</v>
      </c>
      <c r="C11519" t="s">
        <v>139</v>
      </c>
    </row>
    <row r="11520" spans="1:3" x14ac:dyDescent="0.25">
      <c r="A11520">
        <f>ROW()</f>
        <v>11520</v>
      </c>
      <c r="B11520" t="s">
        <v>1867</v>
      </c>
      <c r="C11520" t="s">
        <v>63</v>
      </c>
    </row>
    <row r="11521" spans="1:3" x14ac:dyDescent="0.25">
      <c r="A11521">
        <f>ROW()</f>
        <v>11521</v>
      </c>
      <c r="B11521" t="s">
        <v>1868</v>
      </c>
      <c r="C11521" t="s">
        <v>71</v>
      </c>
    </row>
    <row r="11522" spans="1:3" x14ac:dyDescent="0.25">
      <c r="A11522">
        <f>ROW()</f>
        <v>11522</v>
      </c>
      <c r="B11522" t="s">
        <v>1869</v>
      </c>
      <c r="C11522" t="s">
        <v>71</v>
      </c>
    </row>
    <row r="11523" spans="1:3" x14ac:dyDescent="0.25">
      <c r="A11523">
        <f>ROW()</f>
        <v>11523</v>
      </c>
      <c r="B11523" t="s">
        <v>1870</v>
      </c>
      <c r="C11523" t="s">
        <v>71</v>
      </c>
    </row>
    <row r="11524" spans="1:3" x14ac:dyDescent="0.25">
      <c r="A11524">
        <f>ROW()</f>
        <v>11524</v>
      </c>
      <c r="B11524" t="s">
        <v>1871</v>
      </c>
      <c r="C11524" t="s">
        <v>56</v>
      </c>
    </row>
    <row r="11525" spans="1:3" x14ac:dyDescent="0.25">
      <c r="A11525">
        <f>ROW()</f>
        <v>11525</v>
      </c>
      <c r="B11525" t="s">
        <v>1905</v>
      </c>
      <c r="C11525" t="s">
        <v>56</v>
      </c>
    </row>
    <row r="11526" spans="1:3" x14ac:dyDescent="0.25">
      <c r="A11526">
        <f>ROW()</f>
        <v>11526</v>
      </c>
      <c r="B11526" t="s">
        <v>1872</v>
      </c>
      <c r="C11526" t="s">
        <v>72</v>
      </c>
    </row>
    <row r="11527" spans="1:3" x14ac:dyDescent="0.25">
      <c r="A11527">
        <f>ROW()</f>
        <v>11527</v>
      </c>
      <c r="B11527" t="s">
        <v>1906</v>
      </c>
      <c r="C11527" t="s">
        <v>318</v>
      </c>
    </row>
    <row r="11528" spans="1:3" x14ac:dyDescent="0.25">
      <c r="A11528">
        <f>ROW()</f>
        <v>11528</v>
      </c>
      <c r="B11528" t="s">
        <v>1873</v>
      </c>
      <c r="C11528" t="s">
        <v>56</v>
      </c>
    </row>
    <row r="11529" spans="1:3" x14ac:dyDescent="0.25">
      <c r="A11529">
        <f>ROW()</f>
        <v>11529</v>
      </c>
      <c r="B11529" t="s">
        <v>1907</v>
      </c>
      <c r="C11529" t="s">
        <v>55</v>
      </c>
    </row>
    <row r="11530" spans="1:3" x14ac:dyDescent="0.25">
      <c r="A11530">
        <f>ROW()</f>
        <v>11530</v>
      </c>
      <c r="B11530" t="s">
        <v>1874</v>
      </c>
      <c r="C11530" t="s">
        <v>73</v>
      </c>
    </row>
    <row r="11531" spans="1:3" x14ac:dyDescent="0.25">
      <c r="A11531">
        <f>ROW()</f>
        <v>11531</v>
      </c>
      <c r="B11531" t="s">
        <v>1875</v>
      </c>
      <c r="C11531" t="s">
        <v>76</v>
      </c>
    </row>
    <row r="11532" spans="1:3" x14ac:dyDescent="0.25">
      <c r="A11532">
        <f>ROW()</f>
        <v>11532</v>
      </c>
      <c r="B11532" t="s">
        <v>1876</v>
      </c>
      <c r="C11532" t="s">
        <v>93</v>
      </c>
    </row>
    <row r="11533" spans="1:3" x14ac:dyDescent="0.25">
      <c r="A11533">
        <f>ROW()</f>
        <v>11533</v>
      </c>
      <c r="B11533" t="s">
        <v>1909</v>
      </c>
      <c r="C11533" t="s">
        <v>76</v>
      </c>
    </row>
    <row r="11534" spans="1:3" x14ac:dyDescent="0.25">
      <c r="A11534">
        <f>ROW()</f>
        <v>11534</v>
      </c>
      <c r="B11534" t="s">
        <v>1910</v>
      </c>
      <c r="C11534" t="s">
        <v>93</v>
      </c>
    </row>
    <row r="11535" spans="1:3" x14ac:dyDescent="0.25">
      <c r="A11535">
        <f>ROW()</f>
        <v>11535</v>
      </c>
      <c r="B11535" t="s">
        <v>1877</v>
      </c>
      <c r="C11535" t="s">
        <v>146</v>
      </c>
    </row>
    <row r="11536" spans="1:3" x14ac:dyDescent="0.25">
      <c r="A11536">
        <f>ROW()</f>
        <v>11536</v>
      </c>
      <c r="B11536" t="s">
        <v>1911</v>
      </c>
      <c r="C11536" t="s">
        <v>146</v>
      </c>
    </row>
    <row r="11537" spans="1:3" x14ac:dyDescent="0.25">
      <c r="A11537">
        <f>ROW()</f>
        <v>11537</v>
      </c>
      <c r="B11537" t="s">
        <v>1878</v>
      </c>
      <c r="C11537" t="s">
        <v>56</v>
      </c>
    </row>
    <row r="11538" spans="1:3" x14ac:dyDescent="0.25">
      <c r="A11538">
        <f>ROW()</f>
        <v>11538</v>
      </c>
      <c r="B11538" t="s">
        <v>1923</v>
      </c>
      <c r="C11538" t="s">
        <v>67</v>
      </c>
    </row>
    <row r="11539" spans="1:3" x14ac:dyDescent="0.25">
      <c r="A11539">
        <f>ROW()</f>
        <v>11539</v>
      </c>
      <c r="B11539" t="s">
        <v>1879</v>
      </c>
      <c r="C11539" t="s">
        <v>76</v>
      </c>
    </row>
    <row r="11540" spans="1:3" x14ac:dyDescent="0.25">
      <c r="A11540">
        <f>ROW()</f>
        <v>11540</v>
      </c>
      <c r="B11540" t="s">
        <v>1912</v>
      </c>
      <c r="C11540" t="s">
        <v>76</v>
      </c>
    </row>
    <row r="11541" spans="1:3" x14ac:dyDescent="0.25">
      <c r="A11541">
        <f>ROW()</f>
        <v>11541</v>
      </c>
      <c r="B11541" t="s">
        <v>1880</v>
      </c>
      <c r="C11541" t="s">
        <v>133</v>
      </c>
    </row>
    <row r="11542" spans="1:3" x14ac:dyDescent="0.25">
      <c r="A11542">
        <f>ROW()</f>
        <v>11542</v>
      </c>
      <c r="B11542" t="s">
        <v>1881</v>
      </c>
      <c r="C11542" t="s">
        <v>56</v>
      </c>
    </row>
    <row r="11543" spans="1:3" x14ac:dyDescent="0.25">
      <c r="A11543">
        <f>ROW()</f>
        <v>11543</v>
      </c>
      <c r="B11543" t="s">
        <v>1882</v>
      </c>
      <c r="C11543" t="s">
        <v>319</v>
      </c>
    </row>
    <row r="11544" spans="1:3" x14ac:dyDescent="0.25">
      <c r="A11544">
        <f>ROW()</f>
        <v>11544</v>
      </c>
      <c r="B11544" t="s">
        <v>1913</v>
      </c>
      <c r="C11544" t="s">
        <v>319</v>
      </c>
    </row>
    <row r="11545" spans="1:3" x14ac:dyDescent="0.25">
      <c r="A11545">
        <f>ROW()</f>
        <v>11545</v>
      </c>
      <c r="B11545" t="s">
        <v>1893</v>
      </c>
      <c r="C11545" t="s">
        <v>714</v>
      </c>
    </row>
    <row r="11546" spans="1:3" x14ac:dyDescent="0.25">
      <c r="A11546">
        <f>ROW()</f>
        <v>11546</v>
      </c>
      <c r="B11546" t="s">
        <v>1914</v>
      </c>
      <c r="C11546" t="s">
        <v>491</v>
      </c>
    </row>
    <row r="11547" spans="1:3" x14ac:dyDescent="0.25">
      <c r="A11547">
        <f>ROW()</f>
        <v>11547</v>
      </c>
      <c r="B11547" t="s">
        <v>1926</v>
      </c>
      <c r="C11547" t="s">
        <v>168</v>
      </c>
    </row>
    <row r="11548" spans="1:3" x14ac:dyDescent="0.25">
      <c r="A11548">
        <f>ROW()</f>
        <v>11548</v>
      </c>
      <c r="B11548" t="s">
        <v>1915</v>
      </c>
      <c r="C11548" t="s">
        <v>94</v>
      </c>
    </row>
    <row r="11549" spans="1:3" x14ac:dyDescent="0.25">
      <c r="A11549">
        <f>ROW()</f>
        <v>11549</v>
      </c>
      <c r="B11549" t="s">
        <v>1924</v>
      </c>
      <c r="C11549" t="s">
        <v>84</v>
      </c>
    </row>
    <row r="11550" spans="1:3" x14ac:dyDescent="0.25">
      <c r="A11550">
        <f>ROW()</f>
        <v>11550</v>
      </c>
      <c r="B11550" t="s">
        <v>1884</v>
      </c>
      <c r="C11550" t="s">
        <v>80</v>
      </c>
    </row>
    <row r="11551" spans="1:3" x14ac:dyDescent="0.25">
      <c r="A11551">
        <f>ROW()</f>
        <v>11551</v>
      </c>
      <c r="B11551" t="s">
        <v>1885</v>
      </c>
      <c r="C11551" t="s">
        <v>81</v>
      </c>
    </row>
    <row r="11552" spans="1:3" x14ac:dyDescent="0.25">
      <c r="A11552">
        <f>ROW()</f>
        <v>11552</v>
      </c>
      <c r="B11552" t="s">
        <v>1886</v>
      </c>
      <c r="C11552" t="s">
        <v>75</v>
      </c>
    </row>
    <row r="11553" spans="1:3" x14ac:dyDescent="0.25">
      <c r="A11553">
        <f>ROW()</f>
        <v>11553</v>
      </c>
      <c r="B11553" t="s">
        <v>1888</v>
      </c>
      <c r="C11553" t="s">
        <v>63</v>
      </c>
    </row>
    <row r="11554" spans="1:3" x14ac:dyDescent="0.25">
      <c r="A11554">
        <f>ROW()</f>
        <v>11554</v>
      </c>
      <c r="B11554" t="s">
        <v>1889</v>
      </c>
      <c r="C11554" t="s">
        <v>70</v>
      </c>
    </row>
    <row r="11555" spans="1:3" x14ac:dyDescent="0.25">
      <c r="A11555">
        <f>ROW()</f>
        <v>11555</v>
      </c>
      <c r="B11555" t="s">
        <v>1890</v>
      </c>
      <c r="C11555" t="s">
        <v>74</v>
      </c>
    </row>
    <row r="11556" spans="1:3" x14ac:dyDescent="0.25">
      <c r="A11556">
        <f>ROW()</f>
        <v>11556</v>
      </c>
      <c r="B11556" t="s">
        <v>1891</v>
      </c>
      <c r="C11556" t="s">
        <v>70</v>
      </c>
    </row>
    <row r="11557" spans="1:3" x14ac:dyDescent="0.25">
      <c r="A11557">
        <f>ROW()</f>
        <v>11557</v>
      </c>
      <c r="B11557" t="s">
        <v>1892</v>
      </c>
      <c r="C11557" t="s">
        <v>84</v>
      </c>
    </row>
    <row r="11558" spans="1:3" x14ac:dyDescent="0.25">
      <c r="A11558">
        <f>ROW()</f>
        <v>11558</v>
      </c>
      <c r="B11558" t="s">
        <v>1895</v>
      </c>
      <c r="C11558" t="s">
        <v>184</v>
      </c>
    </row>
    <row r="11559" spans="1:3" x14ac:dyDescent="0.25">
      <c r="A11559">
        <f>ROW()</f>
        <v>11559</v>
      </c>
      <c r="B11559" t="s">
        <v>1901</v>
      </c>
      <c r="C11559" t="s">
        <v>56</v>
      </c>
    </row>
    <row r="11560" spans="1:3" x14ac:dyDescent="0.25">
      <c r="A11560">
        <f>ROW()</f>
        <v>11560</v>
      </c>
      <c r="B11560" t="s">
        <v>3523</v>
      </c>
      <c r="C11560" t="s">
        <v>70</v>
      </c>
    </row>
    <row r="11561" spans="1:3" x14ac:dyDescent="0.25">
      <c r="A11561">
        <f>ROW()</f>
        <v>11561</v>
      </c>
      <c r="B11561" t="s">
        <v>2</v>
      </c>
      <c r="C11561" t="s">
        <v>2</v>
      </c>
    </row>
    <row r="11562" spans="1:3" x14ac:dyDescent="0.25">
      <c r="A11562">
        <f>ROW()</f>
        <v>11562</v>
      </c>
      <c r="B11562" t="s">
        <v>2</v>
      </c>
      <c r="C11562" t="s">
        <v>2</v>
      </c>
    </row>
    <row r="11563" spans="1:3" x14ac:dyDescent="0.25">
      <c r="A11563">
        <f>ROW()</f>
        <v>11563</v>
      </c>
      <c r="B11563" t="s">
        <v>843</v>
      </c>
      <c r="C11563" t="s">
        <v>2</v>
      </c>
    </row>
    <row r="11564" spans="1:3" x14ac:dyDescent="0.25">
      <c r="A11564">
        <f>ROW()</f>
        <v>11564</v>
      </c>
      <c r="B11564" t="s">
        <v>2</v>
      </c>
      <c r="C11564" t="s">
        <v>2</v>
      </c>
    </row>
    <row r="11565" spans="1:3" x14ac:dyDescent="0.25">
      <c r="A11565">
        <f>ROW()</f>
        <v>11565</v>
      </c>
      <c r="B11565" t="s">
        <v>3746</v>
      </c>
      <c r="C11565" t="s">
        <v>2</v>
      </c>
    </row>
    <row r="11566" spans="1:3" x14ac:dyDescent="0.25">
      <c r="A11566">
        <f>ROW()</f>
        <v>11566</v>
      </c>
      <c r="B11566" t="s">
        <v>52</v>
      </c>
      <c r="C11566" t="s">
        <v>2</v>
      </c>
    </row>
    <row r="11567" spans="1:3" x14ac:dyDescent="0.25">
      <c r="A11567">
        <f>ROW()</f>
        <v>11567</v>
      </c>
      <c r="B11567" t="s">
        <v>1843</v>
      </c>
      <c r="C11567" t="s">
        <v>844</v>
      </c>
    </row>
    <row r="11568" spans="1:3" x14ac:dyDescent="0.25">
      <c r="A11568">
        <f>ROW()</f>
        <v>11568</v>
      </c>
      <c r="B11568" t="s">
        <v>1844</v>
      </c>
      <c r="C11568" t="s">
        <v>55</v>
      </c>
    </row>
    <row r="11569" spans="1:3" x14ac:dyDescent="0.25">
      <c r="A11569">
        <f>ROW()</f>
        <v>11569</v>
      </c>
      <c r="B11569" t="s">
        <v>1845</v>
      </c>
      <c r="C11569" t="s">
        <v>200</v>
      </c>
    </row>
    <row r="11570" spans="1:3" x14ac:dyDescent="0.25">
      <c r="A11570">
        <f>ROW()</f>
        <v>11570</v>
      </c>
      <c r="B11570" t="s">
        <v>1846</v>
      </c>
      <c r="C11570" t="s">
        <v>118</v>
      </c>
    </row>
    <row r="11571" spans="1:3" x14ac:dyDescent="0.25">
      <c r="A11571">
        <f>ROW()</f>
        <v>11571</v>
      </c>
      <c r="B11571" t="s">
        <v>1847</v>
      </c>
      <c r="C11571" t="s">
        <v>845</v>
      </c>
    </row>
    <row r="11572" spans="1:3" x14ac:dyDescent="0.25">
      <c r="A11572">
        <f>ROW()</f>
        <v>11572</v>
      </c>
      <c r="B11572" t="s">
        <v>1850</v>
      </c>
      <c r="C11572" t="s">
        <v>102</v>
      </c>
    </row>
    <row r="11573" spans="1:3" x14ac:dyDescent="0.25">
      <c r="A11573">
        <f>ROW()</f>
        <v>11573</v>
      </c>
      <c r="B11573" t="s">
        <v>1851</v>
      </c>
      <c r="C11573" t="s">
        <v>56</v>
      </c>
    </row>
    <row r="11574" spans="1:3" x14ac:dyDescent="0.25">
      <c r="A11574">
        <f>ROW()</f>
        <v>11574</v>
      </c>
      <c r="B11574" t="s">
        <v>1852</v>
      </c>
      <c r="C11574" t="s">
        <v>56</v>
      </c>
    </row>
    <row r="11575" spans="1:3" x14ac:dyDescent="0.25">
      <c r="A11575">
        <f>ROW()</f>
        <v>11575</v>
      </c>
      <c r="B11575" t="s">
        <v>1853</v>
      </c>
      <c r="C11575" t="s">
        <v>56</v>
      </c>
    </row>
    <row r="11576" spans="1:3" x14ac:dyDescent="0.25">
      <c r="A11576">
        <f>ROW()</f>
        <v>11576</v>
      </c>
      <c r="B11576" t="s">
        <v>1854</v>
      </c>
      <c r="C11576" t="s">
        <v>367</v>
      </c>
    </row>
    <row r="11577" spans="1:3" x14ac:dyDescent="0.25">
      <c r="A11577">
        <f>ROW()</f>
        <v>11577</v>
      </c>
      <c r="B11577" t="s">
        <v>1856</v>
      </c>
      <c r="C11577" t="s">
        <v>64</v>
      </c>
    </row>
    <row r="11578" spans="1:3" x14ac:dyDescent="0.25">
      <c r="A11578">
        <f>ROW()</f>
        <v>11578</v>
      </c>
      <c r="B11578" t="s">
        <v>1857</v>
      </c>
      <c r="C11578" t="s">
        <v>65</v>
      </c>
    </row>
    <row r="11579" spans="1:3" x14ac:dyDescent="0.25">
      <c r="A11579">
        <f>ROW()</f>
        <v>11579</v>
      </c>
      <c r="B11579" t="s">
        <v>1858</v>
      </c>
      <c r="C11579" t="s">
        <v>56</v>
      </c>
    </row>
    <row r="11580" spans="1:3" x14ac:dyDescent="0.25">
      <c r="A11580">
        <f>ROW()</f>
        <v>11580</v>
      </c>
      <c r="B11580" t="s">
        <v>1896</v>
      </c>
      <c r="C11580" t="s">
        <v>65</v>
      </c>
    </row>
    <row r="11581" spans="1:3" x14ac:dyDescent="0.25">
      <c r="A11581">
        <f>ROW()</f>
        <v>11581</v>
      </c>
      <c r="B11581" t="s">
        <v>1859</v>
      </c>
      <c r="C11581" t="s">
        <v>63</v>
      </c>
    </row>
    <row r="11582" spans="1:3" x14ac:dyDescent="0.25">
      <c r="A11582">
        <f>ROW()</f>
        <v>11582</v>
      </c>
      <c r="B11582" t="s">
        <v>1860</v>
      </c>
      <c r="C11582" t="s">
        <v>73</v>
      </c>
    </row>
    <row r="11583" spans="1:3" x14ac:dyDescent="0.25">
      <c r="A11583">
        <f>ROW()</f>
        <v>11583</v>
      </c>
      <c r="B11583" t="s">
        <v>1861</v>
      </c>
      <c r="C11583" t="s">
        <v>76</v>
      </c>
    </row>
    <row r="11584" spans="1:3" x14ac:dyDescent="0.25">
      <c r="A11584">
        <f>ROW()</f>
        <v>11584</v>
      </c>
      <c r="B11584" t="s">
        <v>1862</v>
      </c>
      <c r="C11584" t="s">
        <v>56</v>
      </c>
    </row>
    <row r="11585" spans="1:3" x14ac:dyDescent="0.25">
      <c r="A11585">
        <f>ROW()</f>
        <v>11585</v>
      </c>
      <c r="B11585" t="s">
        <v>1863</v>
      </c>
      <c r="C11585" t="s">
        <v>81</v>
      </c>
    </row>
    <row r="11586" spans="1:3" x14ac:dyDescent="0.25">
      <c r="A11586">
        <f>ROW()</f>
        <v>11586</v>
      </c>
      <c r="B11586" t="s">
        <v>1864</v>
      </c>
      <c r="C11586" t="s">
        <v>624</v>
      </c>
    </row>
    <row r="11587" spans="1:3" x14ac:dyDescent="0.25">
      <c r="A11587">
        <f>ROW()</f>
        <v>11587</v>
      </c>
      <c r="B11587" t="s">
        <v>1865</v>
      </c>
      <c r="C11587" t="s">
        <v>105</v>
      </c>
    </row>
    <row r="11588" spans="1:3" x14ac:dyDescent="0.25">
      <c r="A11588">
        <f>ROW()</f>
        <v>11588</v>
      </c>
      <c r="B11588" t="s">
        <v>1866</v>
      </c>
      <c r="C11588" t="s">
        <v>139</v>
      </c>
    </row>
    <row r="11589" spans="1:3" x14ac:dyDescent="0.25">
      <c r="A11589">
        <f>ROW()</f>
        <v>11589</v>
      </c>
      <c r="B11589" t="s">
        <v>1867</v>
      </c>
      <c r="C11589" t="s">
        <v>63</v>
      </c>
    </row>
    <row r="11590" spans="1:3" x14ac:dyDescent="0.25">
      <c r="A11590">
        <f>ROW()</f>
        <v>11590</v>
      </c>
      <c r="B11590" t="s">
        <v>1868</v>
      </c>
      <c r="C11590" t="s">
        <v>71</v>
      </c>
    </row>
    <row r="11591" spans="1:3" x14ac:dyDescent="0.25">
      <c r="A11591">
        <f>ROW()</f>
        <v>11591</v>
      </c>
      <c r="B11591" t="s">
        <v>1869</v>
      </c>
      <c r="C11591" t="s">
        <v>71</v>
      </c>
    </row>
    <row r="11592" spans="1:3" x14ac:dyDescent="0.25">
      <c r="A11592">
        <f>ROW()</f>
        <v>11592</v>
      </c>
      <c r="B11592" t="s">
        <v>1870</v>
      </c>
      <c r="C11592" t="s">
        <v>71</v>
      </c>
    </row>
    <row r="11593" spans="1:3" x14ac:dyDescent="0.25">
      <c r="A11593">
        <f>ROW()</f>
        <v>11593</v>
      </c>
      <c r="B11593" t="s">
        <v>1871</v>
      </c>
      <c r="C11593" t="s">
        <v>56</v>
      </c>
    </row>
    <row r="11594" spans="1:3" x14ac:dyDescent="0.25">
      <c r="A11594">
        <f>ROW()</f>
        <v>11594</v>
      </c>
      <c r="B11594" t="s">
        <v>1905</v>
      </c>
      <c r="C11594" t="s">
        <v>56</v>
      </c>
    </row>
    <row r="11595" spans="1:3" x14ac:dyDescent="0.25">
      <c r="A11595">
        <f>ROW()</f>
        <v>11595</v>
      </c>
      <c r="B11595" t="s">
        <v>1872</v>
      </c>
      <c r="C11595" t="s">
        <v>72</v>
      </c>
    </row>
    <row r="11596" spans="1:3" x14ac:dyDescent="0.25">
      <c r="A11596">
        <f>ROW()</f>
        <v>11596</v>
      </c>
      <c r="B11596" t="s">
        <v>1906</v>
      </c>
      <c r="C11596" t="s">
        <v>318</v>
      </c>
    </row>
    <row r="11597" spans="1:3" x14ac:dyDescent="0.25">
      <c r="A11597">
        <f>ROW()</f>
        <v>11597</v>
      </c>
      <c r="B11597" t="s">
        <v>1873</v>
      </c>
      <c r="C11597" t="s">
        <v>56</v>
      </c>
    </row>
    <row r="11598" spans="1:3" x14ac:dyDescent="0.25">
      <c r="A11598">
        <f>ROW()</f>
        <v>11598</v>
      </c>
      <c r="B11598" t="s">
        <v>1907</v>
      </c>
      <c r="C11598" t="s">
        <v>63</v>
      </c>
    </row>
    <row r="11599" spans="1:3" x14ac:dyDescent="0.25">
      <c r="A11599">
        <f>ROW()</f>
        <v>11599</v>
      </c>
      <c r="B11599" t="s">
        <v>1874</v>
      </c>
      <c r="C11599" t="s">
        <v>73</v>
      </c>
    </row>
    <row r="11600" spans="1:3" x14ac:dyDescent="0.25">
      <c r="A11600">
        <f>ROW()</f>
        <v>11600</v>
      </c>
      <c r="B11600" t="s">
        <v>1875</v>
      </c>
      <c r="C11600" t="s">
        <v>620</v>
      </c>
    </row>
    <row r="11601" spans="1:3" x14ac:dyDescent="0.25">
      <c r="A11601">
        <f>ROW()</f>
        <v>11601</v>
      </c>
      <c r="B11601" t="s">
        <v>1876</v>
      </c>
      <c r="C11601" t="s">
        <v>123</v>
      </c>
    </row>
    <row r="11602" spans="1:3" x14ac:dyDescent="0.25">
      <c r="A11602">
        <f>ROW()</f>
        <v>11602</v>
      </c>
      <c r="B11602" t="s">
        <v>1909</v>
      </c>
      <c r="C11602" t="s">
        <v>620</v>
      </c>
    </row>
    <row r="11603" spans="1:3" x14ac:dyDescent="0.25">
      <c r="A11603">
        <f>ROW()</f>
        <v>11603</v>
      </c>
      <c r="B11603" t="s">
        <v>1910</v>
      </c>
      <c r="C11603" t="s">
        <v>123</v>
      </c>
    </row>
    <row r="11604" spans="1:3" x14ac:dyDescent="0.25">
      <c r="A11604">
        <f>ROW()</f>
        <v>11604</v>
      </c>
      <c r="B11604" t="s">
        <v>1878</v>
      </c>
      <c r="C11604" t="s">
        <v>56</v>
      </c>
    </row>
    <row r="11605" spans="1:3" x14ac:dyDescent="0.25">
      <c r="A11605">
        <f>ROW()</f>
        <v>11605</v>
      </c>
      <c r="B11605" t="s">
        <v>1923</v>
      </c>
      <c r="C11605" t="s">
        <v>105</v>
      </c>
    </row>
    <row r="11606" spans="1:3" x14ac:dyDescent="0.25">
      <c r="A11606">
        <f>ROW()</f>
        <v>11606</v>
      </c>
      <c r="B11606" t="s">
        <v>1879</v>
      </c>
      <c r="C11606" t="s">
        <v>76</v>
      </c>
    </row>
    <row r="11607" spans="1:3" x14ac:dyDescent="0.25">
      <c r="A11607">
        <f>ROW()</f>
        <v>11607</v>
      </c>
      <c r="B11607" t="s">
        <v>1912</v>
      </c>
      <c r="C11607" t="s">
        <v>217</v>
      </c>
    </row>
    <row r="11608" spans="1:3" x14ac:dyDescent="0.25">
      <c r="A11608">
        <f>ROW()</f>
        <v>11608</v>
      </c>
      <c r="B11608" t="s">
        <v>1877</v>
      </c>
      <c r="C11608" t="s">
        <v>158</v>
      </c>
    </row>
    <row r="11609" spans="1:3" x14ac:dyDescent="0.25">
      <c r="A11609">
        <f>ROW()</f>
        <v>11609</v>
      </c>
      <c r="B11609" t="s">
        <v>1911</v>
      </c>
      <c r="C11609" t="s">
        <v>158</v>
      </c>
    </row>
    <row r="11610" spans="1:3" x14ac:dyDescent="0.25">
      <c r="A11610">
        <f>ROW()</f>
        <v>11610</v>
      </c>
      <c r="B11610" t="s">
        <v>1880</v>
      </c>
      <c r="C11610" t="s">
        <v>124</v>
      </c>
    </row>
    <row r="11611" spans="1:3" x14ac:dyDescent="0.25">
      <c r="A11611">
        <f>ROW()</f>
        <v>11611</v>
      </c>
      <c r="B11611" t="s">
        <v>1881</v>
      </c>
      <c r="C11611" t="s">
        <v>56</v>
      </c>
    </row>
    <row r="11612" spans="1:3" x14ac:dyDescent="0.25">
      <c r="A11612">
        <f>ROW()</f>
        <v>11612</v>
      </c>
      <c r="B11612" t="s">
        <v>1913</v>
      </c>
      <c r="C11612" t="s">
        <v>319</v>
      </c>
    </row>
    <row r="11613" spans="1:3" x14ac:dyDescent="0.25">
      <c r="A11613">
        <f>ROW()</f>
        <v>11613</v>
      </c>
      <c r="B11613" t="s">
        <v>1882</v>
      </c>
      <c r="C11613" t="s">
        <v>319</v>
      </c>
    </row>
    <row r="11614" spans="1:3" x14ac:dyDescent="0.25">
      <c r="A11614">
        <f>ROW()</f>
        <v>11614</v>
      </c>
      <c r="B11614" t="s">
        <v>1893</v>
      </c>
      <c r="C11614" t="s">
        <v>260</v>
      </c>
    </row>
    <row r="11615" spans="1:3" x14ac:dyDescent="0.25">
      <c r="A11615">
        <f>ROW()</f>
        <v>11615</v>
      </c>
      <c r="B11615" t="s">
        <v>1914</v>
      </c>
      <c r="C11615" t="s">
        <v>460</v>
      </c>
    </row>
    <row r="11616" spans="1:3" x14ac:dyDescent="0.25">
      <c r="A11616">
        <f>ROW()</f>
        <v>11616</v>
      </c>
      <c r="B11616" t="s">
        <v>1894</v>
      </c>
      <c r="C11616" t="s">
        <v>721</v>
      </c>
    </row>
    <row r="11617" spans="1:3" x14ac:dyDescent="0.25">
      <c r="A11617">
        <f>ROW()</f>
        <v>11617</v>
      </c>
      <c r="B11617" t="s">
        <v>1925</v>
      </c>
      <c r="C11617" t="s">
        <v>76</v>
      </c>
    </row>
    <row r="11618" spans="1:3" x14ac:dyDescent="0.25">
      <c r="A11618">
        <f>ROW()</f>
        <v>11618</v>
      </c>
      <c r="B11618" t="s">
        <v>1926</v>
      </c>
      <c r="C11618" t="s">
        <v>268</v>
      </c>
    </row>
    <row r="11619" spans="1:3" x14ac:dyDescent="0.25">
      <c r="A11619">
        <f>ROW()</f>
        <v>11619</v>
      </c>
      <c r="B11619" t="s">
        <v>1924</v>
      </c>
      <c r="C11619" t="s">
        <v>70</v>
      </c>
    </row>
    <row r="11620" spans="1:3" x14ac:dyDescent="0.25">
      <c r="A11620">
        <f>ROW()</f>
        <v>11620</v>
      </c>
      <c r="B11620" t="s">
        <v>1883</v>
      </c>
      <c r="C11620" t="s">
        <v>79</v>
      </c>
    </row>
    <row r="11621" spans="1:3" x14ac:dyDescent="0.25">
      <c r="A11621">
        <f>ROW()</f>
        <v>11621</v>
      </c>
      <c r="B11621" t="s">
        <v>1915</v>
      </c>
      <c r="C11621" t="s">
        <v>111</v>
      </c>
    </row>
    <row r="11622" spans="1:3" x14ac:dyDescent="0.25">
      <c r="A11622">
        <f>ROW()</f>
        <v>11622</v>
      </c>
      <c r="B11622" t="s">
        <v>1884</v>
      </c>
      <c r="C11622" t="s">
        <v>63</v>
      </c>
    </row>
    <row r="11623" spans="1:3" x14ac:dyDescent="0.25">
      <c r="A11623">
        <f>ROW()</f>
        <v>11623</v>
      </c>
      <c r="B11623" t="s">
        <v>1885</v>
      </c>
      <c r="C11623" t="s">
        <v>121</v>
      </c>
    </row>
    <row r="11624" spans="1:3" x14ac:dyDescent="0.25">
      <c r="A11624">
        <f>ROW()</f>
        <v>11624</v>
      </c>
      <c r="B11624" t="s">
        <v>1886</v>
      </c>
      <c r="C11624" t="s">
        <v>80</v>
      </c>
    </row>
    <row r="11625" spans="1:3" x14ac:dyDescent="0.25">
      <c r="A11625">
        <f>ROW()</f>
        <v>11625</v>
      </c>
      <c r="B11625" t="s">
        <v>1888</v>
      </c>
      <c r="C11625" t="s">
        <v>70</v>
      </c>
    </row>
    <row r="11626" spans="1:3" x14ac:dyDescent="0.25">
      <c r="A11626">
        <f>ROW()</f>
        <v>11626</v>
      </c>
      <c r="B11626" t="s">
        <v>1889</v>
      </c>
      <c r="C11626" t="s">
        <v>70</v>
      </c>
    </row>
    <row r="11627" spans="1:3" x14ac:dyDescent="0.25">
      <c r="A11627">
        <f>ROW()</f>
        <v>11627</v>
      </c>
      <c r="B11627" t="s">
        <v>1890</v>
      </c>
      <c r="C11627" t="s">
        <v>55</v>
      </c>
    </row>
    <row r="11628" spans="1:3" x14ac:dyDescent="0.25">
      <c r="A11628">
        <f>ROW()</f>
        <v>11628</v>
      </c>
      <c r="B11628" t="s">
        <v>1891</v>
      </c>
      <c r="C11628" t="s">
        <v>63</v>
      </c>
    </row>
    <row r="11629" spans="1:3" x14ac:dyDescent="0.25">
      <c r="A11629">
        <f>ROW()</f>
        <v>11629</v>
      </c>
      <c r="B11629" t="s">
        <v>1892</v>
      </c>
      <c r="C11629" t="s">
        <v>84</v>
      </c>
    </row>
    <row r="11630" spans="1:3" x14ac:dyDescent="0.25">
      <c r="A11630">
        <f>ROW()</f>
        <v>11630</v>
      </c>
      <c r="B11630" t="s">
        <v>1936</v>
      </c>
      <c r="C11630" t="s">
        <v>55</v>
      </c>
    </row>
    <row r="11631" spans="1:3" x14ac:dyDescent="0.25">
      <c r="A11631">
        <f>ROW()</f>
        <v>11631</v>
      </c>
      <c r="B11631" t="s">
        <v>1937</v>
      </c>
      <c r="C11631" t="s">
        <v>563</v>
      </c>
    </row>
    <row r="11632" spans="1:3" x14ac:dyDescent="0.25">
      <c r="A11632">
        <f>ROW()</f>
        <v>11632</v>
      </c>
      <c r="B11632" t="s">
        <v>1895</v>
      </c>
      <c r="C11632" t="s">
        <v>184</v>
      </c>
    </row>
    <row r="11633" spans="1:3" x14ac:dyDescent="0.25">
      <c r="A11633">
        <f>ROW()</f>
        <v>11633</v>
      </c>
      <c r="B11633" t="s">
        <v>1806</v>
      </c>
      <c r="C11633" t="s">
        <v>70</v>
      </c>
    </row>
    <row r="11634" spans="1:3" x14ac:dyDescent="0.25">
      <c r="A11634">
        <f>ROW()</f>
        <v>11634</v>
      </c>
      <c r="B11634" t="s">
        <v>2</v>
      </c>
      <c r="C11634" t="s">
        <v>2</v>
      </c>
    </row>
    <row r="11635" spans="1:3" x14ac:dyDescent="0.25">
      <c r="A11635">
        <f>ROW()</f>
        <v>11635</v>
      </c>
      <c r="B11635" t="s">
        <v>2</v>
      </c>
      <c r="C11635" t="s">
        <v>2</v>
      </c>
    </row>
    <row r="11636" spans="1:3" x14ac:dyDescent="0.25">
      <c r="A11636">
        <f>ROW()</f>
        <v>11636</v>
      </c>
      <c r="B11636" t="s">
        <v>846</v>
      </c>
      <c r="C11636" t="s">
        <v>2</v>
      </c>
    </row>
    <row r="11637" spans="1:3" x14ac:dyDescent="0.25">
      <c r="A11637">
        <f>ROW()</f>
        <v>11637</v>
      </c>
      <c r="B11637" t="s">
        <v>2</v>
      </c>
      <c r="C11637" t="s">
        <v>2</v>
      </c>
    </row>
    <row r="11638" spans="1:3" x14ac:dyDescent="0.25">
      <c r="A11638">
        <f>ROW()</f>
        <v>11638</v>
      </c>
      <c r="B11638" t="s">
        <v>3747</v>
      </c>
      <c r="C11638" t="s">
        <v>2</v>
      </c>
    </row>
    <row r="11639" spans="1:3" x14ac:dyDescent="0.25">
      <c r="A11639">
        <f>ROW()</f>
        <v>11639</v>
      </c>
      <c r="B11639" t="s">
        <v>52</v>
      </c>
      <c r="C11639" t="s">
        <v>2</v>
      </c>
    </row>
    <row r="11640" spans="1:3" x14ac:dyDescent="0.25">
      <c r="A11640">
        <f>ROW()</f>
        <v>11640</v>
      </c>
      <c r="B11640" t="s">
        <v>1843</v>
      </c>
      <c r="C11640" t="s">
        <v>847</v>
      </c>
    </row>
    <row r="11641" spans="1:3" x14ac:dyDescent="0.25">
      <c r="A11641">
        <f>ROW()</f>
        <v>11641</v>
      </c>
      <c r="B11641" t="s">
        <v>1844</v>
      </c>
      <c r="C11641" t="s">
        <v>55</v>
      </c>
    </row>
    <row r="11642" spans="1:3" x14ac:dyDescent="0.25">
      <c r="A11642">
        <f>ROW()</f>
        <v>11642</v>
      </c>
      <c r="B11642" t="s">
        <v>1845</v>
      </c>
      <c r="C11642" t="s">
        <v>117</v>
      </c>
    </row>
    <row r="11643" spans="1:3" x14ac:dyDescent="0.25">
      <c r="A11643">
        <f>ROW()</f>
        <v>11643</v>
      </c>
      <c r="B11643" t="s">
        <v>1846</v>
      </c>
      <c r="C11643" t="s">
        <v>118</v>
      </c>
    </row>
    <row r="11644" spans="1:3" x14ac:dyDescent="0.25">
      <c r="A11644">
        <f>ROW()</f>
        <v>11644</v>
      </c>
      <c r="B11644" t="s">
        <v>1847</v>
      </c>
      <c r="C11644" t="s">
        <v>848</v>
      </c>
    </row>
    <row r="11645" spans="1:3" x14ac:dyDescent="0.25">
      <c r="A11645">
        <f>ROW()</f>
        <v>11645</v>
      </c>
      <c r="B11645" t="s">
        <v>1850</v>
      </c>
      <c r="C11645" t="s">
        <v>102</v>
      </c>
    </row>
    <row r="11646" spans="1:3" x14ac:dyDescent="0.25">
      <c r="A11646">
        <f>ROW()</f>
        <v>11646</v>
      </c>
      <c r="B11646" t="s">
        <v>1851</v>
      </c>
      <c r="C11646" t="s">
        <v>56</v>
      </c>
    </row>
    <row r="11647" spans="1:3" x14ac:dyDescent="0.25">
      <c r="A11647">
        <f>ROW()</f>
        <v>11647</v>
      </c>
      <c r="B11647" t="s">
        <v>1852</v>
      </c>
      <c r="C11647" t="s">
        <v>56</v>
      </c>
    </row>
    <row r="11648" spans="1:3" x14ac:dyDescent="0.25">
      <c r="A11648">
        <f>ROW()</f>
        <v>11648</v>
      </c>
      <c r="B11648" t="s">
        <v>1853</v>
      </c>
      <c r="C11648" t="s">
        <v>56</v>
      </c>
    </row>
    <row r="11649" spans="1:3" x14ac:dyDescent="0.25">
      <c r="A11649">
        <f>ROW()</f>
        <v>11649</v>
      </c>
      <c r="B11649" t="s">
        <v>1854</v>
      </c>
      <c r="C11649" t="s">
        <v>1978</v>
      </c>
    </row>
    <row r="11650" spans="1:3" x14ac:dyDescent="0.25">
      <c r="A11650">
        <f>ROW()</f>
        <v>11650</v>
      </c>
      <c r="B11650" t="s">
        <v>1856</v>
      </c>
      <c r="C11650" t="s">
        <v>64</v>
      </c>
    </row>
    <row r="11651" spans="1:3" x14ac:dyDescent="0.25">
      <c r="A11651">
        <f>ROW()</f>
        <v>11651</v>
      </c>
      <c r="B11651" t="s">
        <v>1857</v>
      </c>
      <c r="C11651" t="s">
        <v>65</v>
      </c>
    </row>
    <row r="11652" spans="1:3" x14ac:dyDescent="0.25">
      <c r="A11652">
        <f>ROW()</f>
        <v>11652</v>
      </c>
      <c r="B11652" t="s">
        <v>1858</v>
      </c>
      <c r="C11652" t="s">
        <v>56</v>
      </c>
    </row>
    <row r="11653" spans="1:3" x14ac:dyDescent="0.25">
      <c r="A11653">
        <f>ROW()</f>
        <v>11653</v>
      </c>
      <c r="B11653" t="s">
        <v>1896</v>
      </c>
      <c r="C11653" t="s">
        <v>65</v>
      </c>
    </row>
    <row r="11654" spans="1:3" x14ac:dyDescent="0.25">
      <c r="A11654">
        <f>ROW()</f>
        <v>11654</v>
      </c>
      <c r="B11654" t="s">
        <v>1859</v>
      </c>
      <c r="C11654" t="s">
        <v>63</v>
      </c>
    </row>
    <row r="11655" spans="1:3" x14ac:dyDescent="0.25">
      <c r="A11655">
        <f>ROW()</f>
        <v>11655</v>
      </c>
      <c r="B11655" t="s">
        <v>1860</v>
      </c>
      <c r="C11655" t="s">
        <v>73</v>
      </c>
    </row>
    <row r="11656" spans="1:3" x14ac:dyDescent="0.25">
      <c r="A11656">
        <f>ROW()</f>
        <v>11656</v>
      </c>
      <c r="B11656" t="s">
        <v>1861</v>
      </c>
      <c r="C11656" t="s">
        <v>73</v>
      </c>
    </row>
    <row r="11657" spans="1:3" x14ac:dyDescent="0.25">
      <c r="A11657">
        <f>ROW()</f>
        <v>11657</v>
      </c>
      <c r="B11657" t="s">
        <v>1862</v>
      </c>
      <c r="C11657" t="s">
        <v>56</v>
      </c>
    </row>
    <row r="11658" spans="1:3" x14ac:dyDescent="0.25">
      <c r="A11658">
        <f>ROW()</f>
        <v>11658</v>
      </c>
      <c r="B11658" t="s">
        <v>1863</v>
      </c>
      <c r="C11658" t="s">
        <v>83</v>
      </c>
    </row>
    <row r="11659" spans="1:3" x14ac:dyDescent="0.25">
      <c r="A11659">
        <f>ROW()</f>
        <v>11659</v>
      </c>
      <c r="B11659" t="s">
        <v>1864</v>
      </c>
      <c r="C11659" t="s">
        <v>729</v>
      </c>
    </row>
    <row r="11660" spans="1:3" x14ac:dyDescent="0.25">
      <c r="A11660">
        <f>ROW()</f>
        <v>11660</v>
      </c>
      <c r="B11660" t="s">
        <v>1865</v>
      </c>
      <c r="C11660" t="s">
        <v>105</v>
      </c>
    </row>
    <row r="11661" spans="1:3" x14ac:dyDescent="0.25">
      <c r="A11661">
        <f>ROW()</f>
        <v>11661</v>
      </c>
      <c r="B11661" t="s">
        <v>1866</v>
      </c>
      <c r="C11661" t="s">
        <v>139</v>
      </c>
    </row>
    <row r="11662" spans="1:3" x14ac:dyDescent="0.25">
      <c r="A11662">
        <f>ROW()</f>
        <v>11662</v>
      </c>
      <c r="B11662" t="s">
        <v>1867</v>
      </c>
      <c r="C11662" t="s">
        <v>63</v>
      </c>
    </row>
    <row r="11663" spans="1:3" x14ac:dyDescent="0.25">
      <c r="A11663">
        <f>ROW()</f>
        <v>11663</v>
      </c>
      <c r="B11663" t="s">
        <v>1868</v>
      </c>
      <c r="C11663" t="s">
        <v>71</v>
      </c>
    </row>
    <row r="11664" spans="1:3" x14ac:dyDescent="0.25">
      <c r="A11664">
        <f>ROW()</f>
        <v>11664</v>
      </c>
      <c r="B11664" t="s">
        <v>1869</v>
      </c>
      <c r="C11664" t="s">
        <v>71</v>
      </c>
    </row>
    <row r="11665" spans="1:3" x14ac:dyDescent="0.25">
      <c r="A11665">
        <f>ROW()</f>
        <v>11665</v>
      </c>
      <c r="B11665" t="s">
        <v>1870</v>
      </c>
      <c r="C11665" t="s">
        <v>71</v>
      </c>
    </row>
    <row r="11666" spans="1:3" x14ac:dyDescent="0.25">
      <c r="A11666">
        <f>ROW()</f>
        <v>11666</v>
      </c>
      <c r="B11666" t="s">
        <v>1871</v>
      </c>
      <c r="C11666" t="s">
        <v>56</v>
      </c>
    </row>
    <row r="11667" spans="1:3" x14ac:dyDescent="0.25">
      <c r="A11667">
        <f>ROW()</f>
        <v>11667</v>
      </c>
      <c r="B11667" t="s">
        <v>1905</v>
      </c>
      <c r="C11667" t="s">
        <v>56</v>
      </c>
    </row>
    <row r="11668" spans="1:3" x14ac:dyDescent="0.25">
      <c r="A11668">
        <f>ROW()</f>
        <v>11668</v>
      </c>
      <c r="B11668" t="s">
        <v>1872</v>
      </c>
      <c r="C11668" t="s">
        <v>72</v>
      </c>
    </row>
    <row r="11669" spans="1:3" x14ac:dyDescent="0.25">
      <c r="A11669">
        <f>ROW()</f>
        <v>11669</v>
      </c>
      <c r="B11669" t="s">
        <v>1906</v>
      </c>
      <c r="C11669" t="s">
        <v>318</v>
      </c>
    </row>
    <row r="11670" spans="1:3" x14ac:dyDescent="0.25">
      <c r="A11670">
        <f>ROW()</f>
        <v>11670</v>
      </c>
      <c r="B11670" t="s">
        <v>1873</v>
      </c>
      <c r="C11670" t="s">
        <v>56</v>
      </c>
    </row>
    <row r="11671" spans="1:3" x14ac:dyDescent="0.25">
      <c r="A11671">
        <f>ROW()</f>
        <v>11671</v>
      </c>
      <c r="B11671" t="s">
        <v>1907</v>
      </c>
      <c r="C11671" t="s">
        <v>63</v>
      </c>
    </row>
    <row r="11672" spans="1:3" x14ac:dyDescent="0.25">
      <c r="A11672">
        <f>ROW()</f>
        <v>11672</v>
      </c>
      <c r="B11672" t="s">
        <v>1874</v>
      </c>
      <c r="C11672" t="s">
        <v>73</v>
      </c>
    </row>
    <row r="11673" spans="1:3" x14ac:dyDescent="0.25">
      <c r="A11673">
        <f>ROW()</f>
        <v>11673</v>
      </c>
      <c r="B11673" t="s">
        <v>1875</v>
      </c>
      <c r="C11673" t="s">
        <v>146</v>
      </c>
    </row>
    <row r="11674" spans="1:3" x14ac:dyDescent="0.25">
      <c r="A11674">
        <f>ROW()</f>
        <v>11674</v>
      </c>
      <c r="B11674" t="s">
        <v>1876</v>
      </c>
      <c r="C11674" t="s">
        <v>77</v>
      </c>
    </row>
    <row r="11675" spans="1:3" x14ac:dyDescent="0.25">
      <c r="A11675">
        <f>ROW()</f>
        <v>11675</v>
      </c>
      <c r="B11675" t="s">
        <v>1877</v>
      </c>
      <c r="C11675" t="s">
        <v>113</v>
      </c>
    </row>
    <row r="11676" spans="1:3" x14ac:dyDescent="0.25">
      <c r="A11676">
        <f>ROW()</f>
        <v>11676</v>
      </c>
      <c r="B11676" t="s">
        <v>1883</v>
      </c>
      <c r="C11676" t="s">
        <v>79</v>
      </c>
    </row>
    <row r="11677" spans="1:3" x14ac:dyDescent="0.25">
      <c r="A11677">
        <f>ROW()</f>
        <v>11677</v>
      </c>
      <c r="B11677" t="s">
        <v>1878</v>
      </c>
      <c r="C11677" t="s">
        <v>56</v>
      </c>
    </row>
    <row r="11678" spans="1:3" x14ac:dyDescent="0.25">
      <c r="A11678">
        <f>ROW()</f>
        <v>11678</v>
      </c>
      <c r="B11678" t="s">
        <v>1879</v>
      </c>
      <c r="C11678" t="s">
        <v>93</v>
      </c>
    </row>
    <row r="11679" spans="1:3" x14ac:dyDescent="0.25">
      <c r="A11679">
        <f>ROW()</f>
        <v>11679</v>
      </c>
      <c r="B11679" t="s">
        <v>1880</v>
      </c>
      <c r="C11679" t="s">
        <v>108</v>
      </c>
    </row>
    <row r="11680" spans="1:3" x14ac:dyDescent="0.25">
      <c r="A11680">
        <f>ROW()</f>
        <v>11680</v>
      </c>
      <c r="B11680" t="s">
        <v>1882</v>
      </c>
      <c r="C11680" t="s">
        <v>125</v>
      </c>
    </row>
    <row r="11681" spans="1:3" x14ac:dyDescent="0.25">
      <c r="A11681">
        <f>ROW()</f>
        <v>11681</v>
      </c>
      <c r="B11681" t="s">
        <v>1893</v>
      </c>
      <c r="C11681" t="s">
        <v>55</v>
      </c>
    </row>
    <row r="11682" spans="1:3" x14ac:dyDescent="0.25">
      <c r="A11682">
        <f>ROW()</f>
        <v>11682</v>
      </c>
      <c r="B11682" t="s">
        <v>1881</v>
      </c>
      <c r="C11682" t="s">
        <v>56</v>
      </c>
    </row>
    <row r="11683" spans="1:3" x14ac:dyDescent="0.25">
      <c r="A11683">
        <f>ROW()</f>
        <v>11683</v>
      </c>
      <c r="B11683" t="s">
        <v>1909</v>
      </c>
      <c r="C11683" t="s">
        <v>146</v>
      </c>
    </row>
    <row r="11684" spans="1:3" x14ac:dyDescent="0.25">
      <c r="A11684">
        <f>ROW()</f>
        <v>11684</v>
      </c>
      <c r="B11684" t="s">
        <v>1910</v>
      </c>
      <c r="C11684" t="s">
        <v>77</v>
      </c>
    </row>
    <row r="11685" spans="1:3" x14ac:dyDescent="0.25">
      <c r="A11685">
        <f>ROW()</f>
        <v>11685</v>
      </c>
      <c r="B11685" t="s">
        <v>1926</v>
      </c>
      <c r="C11685" t="s">
        <v>158</v>
      </c>
    </row>
    <row r="11686" spans="1:3" x14ac:dyDescent="0.25">
      <c r="A11686">
        <f>ROW()</f>
        <v>11686</v>
      </c>
      <c r="B11686" t="s">
        <v>1924</v>
      </c>
      <c r="C11686" t="s">
        <v>139</v>
      </c>
    </row>
    <row r="11687" spans="1:3" x14ac:dyDescent="0.25">
      <c r="A11687">
        <f>ROW()</f>
        <v>11687</v>
      </c>
      <c r="B11687" t="s">
        <v>1911</v>
      </c>
      <c r="C11687" t="s">
        <v>148</v>
      </c>
    </row>
    <row r="11688" spans="1:3" x14ac:dyDescent="0.25">
      <c r="A11688">
        <f>ROW()</f>
        <v>11688</v>
      </c>
      <c r="B11688" t="s">
        <v>1915</v>
      </c>
      <c r="C11688" t="s">
        <v>111</v>
      </c>
    </row>
    <row r="11689" spans="1:3" x14ac:dyDescent="0.25">
      <c r="A11689">
        <f>ROW()</f>
        <v>11689</v>
      </c>
      <c r="B11689" t="s">
        <v>1923</v>
      </c>
      <c r="C11689" t="s">
        <v>105</v>
      </c>
    </row>
    <row r="11690" spans="1:3" x14ac:dyDescent="0.25">
      <c r="A11690">
        <f>ROW()</f>
        <v>11690</v>
      </c>
      <c r="B11690" t="s">
        <v>1912</v>
      </c>
      <c r="C11690" t="s">
        <v>227</v>
      </c>
    </row>
    <row r="11691" spans="1:3" x14ac:dyDescent="0.25">
      <c r="A11691">
        <f>ROW()</f>
        <v>11691</v>
      </c>
      <c r="B11691" t="s">
        <v>1913</v>
      </c>
      <c r="C11691" t="s">
        <v>849</v>
      </c>
    </row>
    <row r="11692" spans="1:3" x14ac:dyDescent="0.25">
      <c r="A11692">
        <f>ROW()</f>
        <v>11692</v>
      </c>
      <c r="B11692" t="s">
        <v>1914</v>
      </c>
      <c r="C11692" t="s">
        <v>849</v>
      </c>
    </row>
    <row r="11693" spans="1:3" x14ac:dyDescent="0.25">
      <c r="A11693">
        <f>ROW()</f>
        <v>11693</v>
      </c>
      <c r="B11693" t="s">
        <v>1899</v>
      </c>
      <c r="C11693" t="s">
        <v>133</v>
      </c>
    </row>
    <row r="11694" spans="1:3" x14ac:dyDescent="0.25">
      <c r="A11694">
        <f>ROW()</f>
        <v>11694</v>
      </c>
      <c r="B11694" t="s">
        <v>1979</v>
      </c>
      <c r="C11694" t="s">
        <v>63</v>
      </c>
    </row>
    <row r="11695" spans="1:3" x14ac:dyDescent="0.25">
      <c r="A11695">
        <f>ROW()</f>
        <v>11695</v>
      </c>
      <c r="B11695" t="s">
        <v>1888</v>
      </c>
      <c r="C11695" t="s">
        <v>105</v>
      </c>
    </row>
    <row r="11696" spans="1:3" x14ac:dyDescent="0.25">
      <c r="A11696">
        <f>ROW()</f>
        <v>11696</v>
      </c>
      <c r="B11696" t="s">
        <v>1889</v>
      </c>
      <c r="C11696" t="s">
        <v>75</v>
      </c>
    </row>
    <row r="11697" spans="1:3" x14ac:dyDescent="0.25">
      <c r="A11697">
        <f>ROW()</f>
        <v>11697</v>
      </c>
      <c r="B11697" t="s">
        <v>1890</v>
      </c>
      <c r="C11697" t="s">
        <v>74</v>
      </c>
    </row>
    <row r="11698" spans="1:3" x14ac:dyDescent="0.25">
      <c r="A11698">
        <f>ROW()</f>
        <v>11698</v>
      </c>
      <c r="B11698" t="s">
        <v>1891</v>
      </c>
      <c r="C11698" t="s">
        <v>75</v>
      </c>
    </row>
    <row r="11699" spans="1:3" x14ac:dyDescent="0.25">
      <c r="A11699">
        <f>ROW()</f>
        <v>11699</v>
      </c>
      <c r="B11699" t="s">
        <v>1892</v>
      </c>
      <c r="C11699" t="s">
        <v>74</v>
      </c>
    </row>
    <row r="11700" spans="1:3" x14ac:dyDescent="0.25">
      <c r="A11700">
        <f>ROW()</f>
        <v>11700</v>
      </c>
      <c r="B11700" t="s">
        <v>1936</v>
      </c>
      <c r="C11700" t="s">
        <v>84</v>
      </c>
    </row>
    <row r="11701" spans="1:3" x14ac:dyDescent="0.25">
      <c r="A11701">
        <f>ROW()</f>
        <v>11701</v>
      </c>
      <c r="B11701" t="s">
        <v>1937</v>
      </c>
      <c r="C11701" t="s">
        <v>549</v>
      </c>
    </row>
    <row r="11702" spans="1:3" x14ac:dyDescent="0.25">
      <c r="A11702">
        <f>ROW()</f>
        <v>11702</v>
      </c>
      <c r="B11702" t="s">
        <v>1895</v>
      </c>
      <c r="C11702" t="s">
        <v>184</v>
      </c>
    </row>
    <row r="11703" spans="1:3" x14ac:dyDescent="0.25">
      <c r="A11703">
        <f>ROW()</f>
        <v>11703</v>
      </c>
      <c r="B11703" t="s">
        <v>1806</v>
      </c>
      <c r="C11703" t="s">
        <v>70</v>
      </c>
    </row>
    <row r="11704" spans="1:3" x14ac:dyDescent="0.25">
      <c r="A11704">
        <f>ROW()</f>
        <v>11704</v>
      </c>
      <c r="B11704" t="s">
        <v>2</v>
      </c>
      <c r="C11704" t="s">
        <v>2</v>
      </c>
    </row>
    <row r="11705" spans="1:3" x14ac:dyDescent="0.25">
      <c r="A11705">
        <f>ROW()</f>
        <v>11705</v>
      </c>
      <c r="B11705" t="s">
        <v>2</v>
      </c>
      <c r="C11705" t="s">
        <v>2</v>
      </c>
    </row>
    <row r="11706" spans="1:3" x14ac:dyDescent="0.25">
      <c r="A11706">
        <f>ROW()</f>
        <v>11706</v>
      </c>
      <c r="B11706" t="s">
        <v>850</v>
      </c>
      <c r="C11706" t="s">
        <v>2</v>
      </c>
    </row>
    <row r="11707" spans="1:3" x14ac:dyDescent="0.25">
      <c r="A11707">
        <f>ROW()</f>
        <v>11707</v>
      </c>
      <c r="B11707" t="s">
        <v>2</v>
      </c>
      <c r="C11707" t="s">
        <v>2</v>
      </c>
    </row>
    <row r="11708" spans="1:3" x14ac:dyDescent="0.25">
      <c r="A11708">
        <f>ROW()</f>
        <v>11708</v>
      </c>
      <c r="B11708" t="s">
        <v>3748</v>
      </c>
      <c r="C11708" t="s">
        <v>2</v>
      </c>
    </row>
    <row r="11709" spans="1:3" x14ac:dyDescent="0.25">
      <c r="A11709">
        <f>ROW()</f>
        <v>11709</v>
      </c>
      <c r="B11709" t="s">
        <v>52</v>
      </c>
      <c r="C11709" t="s">
        <v>2</v>
      </c>
    </row>
    <row r="11710" spans="1:3" x14ac:dyDescent="0.25">
      <c r="A11710">
        <f>ROW()</f>
        <v>11710</v>
      </c>
      <c r="B11710" t="s">
        <v>1843</v>
      </c>
      <c r="C11710" t="s">
        <v>851</v>
      </c>
    </row>
    <row r="11711" spans="1:3" x14ac:dyDescent="0.25">
      <c r="A11711">
        <f>ROW()</f>
        <v>11711</v>
      </c>
      <c r="B11711" t="s">
        <v>1844</v>
      </c>
      <c r="C11711" t="s">
        <v>55</v>
      </c>
    </row>
    <row r="11712" spans="1:3" x14ac:dyDescent="0.25">
      <c r="A11712">
        <f>ROW()</f>
        <v>11712</v>
      </c>
      <c r="B11712" t="s">
        <v>1845</v>
      </c>
      <c r="C11712" t="s">
        <v>105</v>
      </c>
    </row>
    <row r="11713" spans="1:3" x14ac:dyDescent="0.25">
      <c r="A11713">
        <f>ROW()</f>
        <v>11713</v>
      </c>
      <c r="B11713" t="s">
        <v>1846</v>
      </c>
      <c r="C11713" t="s">
        <v>99</v>
      </c>
    </row>
    <row r="11714" spans="1:3" x14ac:dyDescent="0.25">
      <c r="A11714">
        <f>ROW()</f>
        <v>11714</v>
      </c>
      <c r="B11714" t="s">
        <v>1847</v>
      </c>
      <c r="C11714" t="s">
        <v>852</v>
      </c>
    </row>
    <row r="11715" spans="1:3" x14ac:dyDescent="0.25">
      <c r="A11715">
        <f>ROW()</f>
        <v>11715</v>
      </c>
      <c r="B11715" t="s">
        <v>1850</v>
      </c>
      <c r="C11715" t="s">
        <v>102</v>
      </c>
    </row>
    <row r="11716" spans="1:3" x14ac:dyDescent="0.25">
      <c r="A11716">
        <f>ROW()</f>
        <v>11716</v>
      </c>
      <c r="B11716" t="s">
        <v>1851</v>
      </c>
      <c r="C11716" t="s">
        <v>56</v>
      </c>
    </row>
    <row r="11717" spans="1:3" x14ac:dyDescent="0.25">
      <c r="A11717">
        <f>ROW()</f>
        <v>11717</v>
      </c>
      <c r="B11717" t="s">
        <v>1852</v>
      </c>
      <c r="C11717" t="s">
        <v>56</v>
      </c>
    </row>
    <row r="11718" spans="1:3" x14ac:dyDescent="0.25">
      <c r="A11718">
        <f>ROW()</f>
        <v>11718</v>
      </c>
      <c r="B11718" t="s">
        <v>1853</v>
      </c>
      <c r="C11718" t="s">
        <v>56</v>
      </c>
    </row>
    <row r="11719" spans="1:3" x14ac:dyDescent="0.25">
      <c r="A11719">
        <f>ROW()</f>
        <v>11719</v>
      </c>
      <c r="B11719" t="s">
        <v>1854</v>
      </c>
      <c r="C11719" t="s">
        <v>853</v>
      </c>
    </row>
    <row r="11720" spans="1:3" x14ac:dyDescent="0.25">
      <c r="A11720">
        <f>ROW()</f>
        <v>11720</v>
      </c>
      <c r="B11720" t="s">
        <v>1856</v>
      </c>
      <c r="C11720" t="s">
        <v>64</v>
      </c>
    </row>
    <row r="11721" spans="1:3" x14ac:dyDescent="0.25">
      <c r="A11721">
        <f>ROW()</f>
        <v>11721</v>
      </c>
      <c r="B11721" t="s">
        <v>1857</v>
      </c>
      <c r="C11721" t="s">
        <v>65</v>
      </c>
    </row>
    <row r="11722" spans="1:3" x14ac:dyDescent="0.25">
      <c r="A11722">
        <f>ROW()</f>
        <v>11722</v>
      </c>
      <c r="B11722" t="s">
        <v>1858</v>
      </c>
      <c r="C11722" t="s">
        <v>56</v>
      </c>
    </row>
    <row r="11723" spans="1:3" x14ac:dyDescent="0.25">
      <c r="A11723">
        <f>ROW()</f>
        <v>11723</v>
      </c>
      <c r="B11723" t="s">
        <v>1896</v>
      </c>
      <c r="C11723" t="s">
        <v>65</v>
      </c>
    </row>
    <row r="11724" spans="1:3" x14ac:dyDescent="0.25">
      <c r="A11724">
        <f>ROW()</f>
        <v>11724</v>
      </c>
      <c r="B11724" t="s">
        <v>1859</v>
      </c>
      <c r="C11724" t="s">
        <v>63</v>
      </c>
    </row>
    <row r="11725" spans="1:3" x14ac:dyDescent="0.25">
      <c r="A11725">
        <f>ROW()</f>
        <v>11725</v>
      </c>
      <c r="B11725" t="s">
        <v>1860</v>
      </c>
      <c r="C11725" t="s">
        <v>73</v>
      </c>
    </row>
    <row r="11726" spans="1:3" x14ac:dyDescent="0.25">
      <c r="A11726">
        <f>ROW()</f>
        <v>11726</v>
      </c>
      <c r="B11726" t="s">
        <v>1861</v>
      </c>
      <c r="C11726" t="s">
        <v>73</v>
      </c>
    </row>
    <row r="11727" spans="1:3" x14ac:dyDescent="0.25">
      <c r="A11727">
        <f>ROW()</f>
        <v>11727</v>
      </c>
      <c r="B11727" t="s">
        <v>1862</v>
      </c>
      <c r="C11727" t="s">
        <v>56</v>
      </c>
    </row>
    <row r="11728" spans="1:3" x14ac:dyDescent="0.25">
      <c r="A11728">
        <f>ROW()</f>
        <v>11728</v>
      </c>
      <c r="B11728" t="s">
        <v>1863</v>
      </c>
      <c r="C11728" t="s">
        <v>382</v>
      </c>
    </row>
    <row r="11729" spans="1:3" x14ac:dyDescent="0.25">
      <c r="A11729">
        <f>ROW()</f>
        <v>11729</v>
      </c>
      <c r="B11729" t="s">
        <v>1864</v>
      </c>
      <c r="C11729" t="s">
        <v>854</v>
      </c>
    </row>
    <row r="11730" spans="1:3" x14ac:dyDescent="0.25">
      <c r="A11730">
        <f>ROW()</f>
        <v>11730</v>
      </c>
      <c r="B11730" t="s">
        <v>1865</v>
      </c>
      <c r="C11730" t="s">
        <v>105</v>
      </c>
    </row>
    <row r="11731" spans="1:3" x14ac:dyDescent="0.25">
      <c r="A11731">
        <f>ROW()</f>
        <v>11731</v>
      </c>
      <c r="B11731" t="s">
        <v>1866</v>
      </c>
      <c r="C11731" t="s">
        <v>70</v>
      </c>
    </row>
    <row r="11732" spans="1:3" x14ac:dyDescent="0.25">
      <c r="A11732">
        <f>ROW()</f>
        <v>11732</v>
      </c>
      <c r="B11732" t="s">
        <v>1867</v>
      </c>
      <c r="C11732" t="s">
        <v>63</v>
      </c>
    </row>
    <row r="11733" spans="1:3" x14ac:dyDescent="0.25">
      <c r="A11733">
        <f>ROW()</f>
        <v>11733</v>
      </c>
      <c r="B11733" t="s">
        <v>1868</v>
      </c>
      <c r="C11733" t="s">
        <v>71</v>
      </c>
    </row>
    <row r="11734" spans="1:3" x14ac:dyDescent="0.25">
      <c r="A11734">
        <f>ROW()</f>
        <v>11734</v>
      </c>
      <c r="B11734" t="s">
        <v>1869</v>
      </c>
      <c r="C11734" t="s">
        <v>71</v>
      </c>
    </row>
    <row r="11735" spans="1:3" x14ac:dyDescent="0.25">
      <c r="A11735">
        <f>ROW()</f>
        <v>11735</v>
      </c>
      <c r="B11735" t="s">
        <v>1870</v>
      </c>
      <c r="C11735" t="s">
        <v>71</v>
      </c>
    </row>
    <row r="11736" spans="1:3" x14ac:dyDescent="0.25">
      <c r="A11736">
        <f>ROW()</f>
        <v>11736</v>
      </c>
      <c r="B11736" t="s">
        <v>1871</v>
      </c>
      <c r="C11736" t="s">
        <v>56</v>
      </c>
    </row>
    <row r="11737" spans="1:3" x14ac:dyDescent="0.25">
      <c r="A11737">
        <f>ROW()</f>
        <v>11737</v>
      </c>
      <c r="B11737" t="s">
        <v>1872</v>
      </c>
      <c r="C11737" t="s">
        <v>72</v>
      </c>
    </row>
    <row r="11738" spans="1:3" x14ac:dyDescent="0.25">
      <c r="A11738">
        <f>ROW()</f>
        <v>11738</v>
      </c>
      <c r="B11738" t="s">
        <v>1873</v>
      </c>
      <c r="C11738" t="s">
        <v>56</v>
      </c>
    </row>
    <row r="11739" spans="1:3" x14ac:dyDescent="0.25">
      <c r="A11739">
        <f>ROW()</f>
        <v>11739</v>
      </c>
      <c r="B11739" t="s">
        <v>1874</v>
      </c>
      <c r="C11739" t="s">
        <v>73</v>
      </c>
    </row>
    <row r="11740" spans="1:3" x14ac:dyDescent="0.25">
      <c r="A11740">
        <f>ROW()</f>
        <v>11740</v>
      </c>
      <c r="B11740" t="s">
        <v>1875</v>
      </c>
      <c r="C11740" t="s">
        <v>110</v>
      </c>
    </row>
    <row r="11741" spans="1:3" x14ac:dyDescent="0.25">
      <c r="A11741">
        <f>ROW()</f>
        <v>11741</v>
      </c>
      <c r="B11741" t="s">
        <v>1876</v>
      </c>
      <c r="C11741" t="s">
        <v>319</v>
      </c>
    </row>
    <row r="11742" spans="1:3" x14ac:dyDescent="0.25">
      <c r="A11742">
        <f>ROW()</f>
        <v>11742</v>
      </c>
      <c r="B11742" t="s">
        <v>1877</v>
      </c>
      <c r="C11742" t="s">
        <v>834</v>
      </c>
    </row>
    <row r="11743" spans="1:3" x14ac:dyDescent="0.25">
      <c r="A11743">
        <f>ROW()</f>
        <v>11743</v>
      </c>
      <c r="B11743" t="s">
        <v>1878</v>
      </c>
      <c r="C11743" t="s">
        <v>56</v>
      </c>
    </row>
    <row r="11744" spans="1:3" x14ac:dyDescent="0.25">
      <c r="A11744">
        <f>ROW()</f>
        <v>11744</v>
      </c>
      <c r="B11744" t="s">
        <v>1879</v>
      </c>
      <c r="C11744" t="s">
        <v>158</v>
      </c>
    </row>
    <row r="11745" spans="1:3" x14ac:dyDescent="0.25">
      <c r="A11745">
        <f>ROW()</f>
        <v>11745</v>
      </c>
      <c r="B11745" t="s">
        <v>1880</v>
      </c>
      <c r="C11745" t="s">
        <v>133</v>
      </c>
    </row>
    <row r="11746" spans="1:3" x14ac:dyDescent="0.25">
      <c r="A11746">
        <f>ROW()</f>
        <v>11746</v>
      </c>
      <c r="B11746" t="s">
        <v>1881</v>
      </c>
      <c r="C11746" t="s">
        <v>56</v>
      </c>
    </row>
    <row r="11747" spans="1:3" x14ac:dyDescent="0.25">
      <c r="A11747">
        <f>ROW()</f>
        <v>11747</v>
      </c>
      <c r="B11747" t="s">
        <v>1882</v>
      </c>
      <c r="C11747" t="s">
        <v>125</v>
      </c>
    </row>
    <row r="11748" spans="1:3" x14ac:dyDescent="0.25">
      <c r="A11748">
        <f>ROW()</f>
        <v>11748</v>
      </c>
      <c r="B11748" t="s">
        <v>1893</v>
      </c>
      <c r="C11748" t="s">
        <v>107</v>
      </c>
    </row>
    <row r="11749" spans="1:3" x14ac:dyDescent="0.25">
      <c r="A11749">
        <f>ROW()</f>
        <v>11749</v>
      </c>
      <c r="B11749" t="s">
        <v>1883</v>
      </c>
      <c r="C11749" t="s">
        <v>79</v>
      </c>
    </row>
    <row r="11750" spans="1:3" x14ac:dyDescent="0.25">
      <c r="A11750">
        <f>ROW()</f>
        <v>11750</v>
      </c>
      <c r="B11750" t="s">
        <v>1937</v>
      </c>
      <c r="C11750" t="s">
        <v>549</v>
      </c>
    </row>
    <row r="11751" spans="1:3" x14ac:dyDescent="0.25">
      <c r="A11751">
        <f>ROW()</f>
        <v>11751</v>
      </c>
      <c r="B11751" t="s">
        <v>1884</v>
      </c>
      <c r="C11751" t="s">
        <v>137</v>
      </c>
    </row>
    <row r="11752" spans="1:3" x14ac:dyDescent="0.25">
      <c r="A11752">
        <f>ROW()</f>
        <v>11752</v>
      </c>
      <c r="B11752" t="s">
        <v>1888</v>
      </c>
      <c r="C11752" t="s">
        <v>137</v>
      </c>
    </row>
    <row r="11753" spans="1:3" x14ac:dyDescent="0.25">
      <c r="A11753">
        <f>ROW()</f>
        <v>11753</v>
      </c>
      <c r="B11753" t="s">
        <v>1889</v>
      </c>
      <c r="C11753" t="s">
        <v>73</v>
      </c>
    </row>
    <row r="11754" spans="1:3" x14ac:dyDescent="0.25">
      <c r="A11754">
        <f>ROW()</f>
        <v>11754</v>
      </c>
      <c r="B11754" t="s">
        <v>1890</v>
      </c>
      <c r="C11754" t="s">
        <v>262</v>
      </c>
    </row>
    <row r="11755" spans="1:3" x14ac:dyDescent="0.25">
      <c r="A11755">
        <f>ROW()</f>
        <v>11755</v>
      </c>
      <c r="B11755" t="s">
        <v>1891</v>
      </c>
      <c r="C11755" t="s">
        <v>95</v>
      </c>
    </row>
    <row r="11756" spans="1:3" x14ac:dyDescent="0.25">
      <c r="A11756">
        <f>ROW()</f>
        <v>11756</v>
      </c>
      <c r="B11756" t="s">
        <v>1892</v>
      </c>
      <c r="C11756" t="s">
        <v>73</v>
      </c>
    </row>
    <row r="11757" spans="1:3" x14ac:dyDescent="0.25">
      <c r="A11757">
        <f>ROW()</f>
        <v>11757</v>
      </c>
      <c r="B11757" t="s">
        <v>1899</v>
      </c>
      <c r="C11757" t="s">
        <v>77</v>
      </c>
    </row>
    <row r="11758" spans="1:3" x14ac:dyDescent="0.25">
      <c r="A11758">
        <f>ROW()</f>
        <v>11758</v>
      </c>
      <c r="B11758" t="s">
        <v>1936</v>
      </c>
      <c r="C11758" t="s">
        <v>95</v>
      </c>
    </row>
    <row r="11759" spans="1:3" x14ac:dyDescent="0.25">
      <c r="A11759">
        <f>ROW()</f>
        <v>11759</v>
      </c>
      <c r="B11759" t="s">
        <v>1937</v>
      </c>
      <c r="C11759" t="s">
        <v>633</v>
      </c>
    </row>
    <row r="11760" spans="1:3" x14ac:dyDescent="0.25">
      <c r="A11760">
        <f>ROW()</f>
        <v>11760</v>
      </c>
      <c r="B11760" t="s">
        <v>1895</v>
      </c>
      <c r="C11760" t="s">
        <v>184</v>
      </c>
    </row>
    <row r="11761" spans="1:3" x14ac:dyDescent="0.25">
      <c r="A11761">
        <f>ROW()</f>
        <v>11761</v>
      </c>
      <c r="B11761" t="s">
        <v>1806</v>
      </c>
      <c r="C11761" t="s">
        <v>70</v>
      </c>
    </row>
    <row r="11762" spans="1:3" x14ac:dyDescent="0.25">
      <c r="A11762">
        <f>ROW()</f>
        <v>11762</v>
      </c>
      <c r="B11762" t="s">
        <v>2</v>
      </c>
      <c r="C11762" t="s">
        <v>2</v>
      </c>
    </row>
    <row r="11763" spans="1:3" x14ac:dyDescent="0.25">
      <c r="A11763">
        <f>ROW()</f>
        <v>11763</v>
      </c>
      <c r="B11763" t="s">
        <v>2</v>
      </c>
      <c r="C11763" t="s">
        <v>2</v>
      </c>
    </row>
    <row r="11764" spans="1:3" x14ac:dyDescent="0.25">
      <c r="A11764">
        <f>ROW()</f>
        <v>11764</v>
      </c>
      <c r="B11764" t="s">
        <v>855</v>
      </c>
      <c r="C11764" t="s">
        <v>2</v>
      </c>
    </row>
    <row r="11765" spans="1:3" x14ac:dyDescent="0.25">
      <c r="A11765">
        <f>ROW()</f>
        <v>11765</v>
      </c>
      <c r="B11765" t="s">
        <v>2</v>
      </c>
      <c r="C11765" t="s">
        <v>2</v>
      </c>
    </row>
    <row r="11766" spans="1:3" x14ac:dyDescent="0.25">
      <c r="A11766">
        <f>ROW()</f>
        <v>11766</v>
      </c>
      <c r="B11766" t="s">
        <v>3749</v>
      </c>
      <c r="C11766" t="s">
        <v>2</v>
      </c>
    </row>
    <row r="11767" spans="1:3" x14ac:dyDescent="0.25">
      <c r="A11767">
        <f>ROW()</f>
        <v>11767</v>
      </c>
      <c r="B11767" t="s">
        <v>2</v>
      </c>
      <c r="C11767" t="s">
        <v>2</v>
      </c>
    </row>
    <row r="11768" spans="1:3" x14ac:dyDescent="0.25">
      <c r="A11768">
        <f>ROW()</f>
        <v>11768</v>
      </c>
      <c r="B11768" t="s">
        <v>52</v>
      </c>
      <c r="C11768" t="s">
        <v>2</v>
      </c>
    </row>
    <row r="11769" spans="1:3" x14ac:dyDescent="0.25">
      <c r="A11769">
        <f>ROW()</f>
        <v>11769</v>
      </c>
      <c r="B11769" t="s">
        <v>1843</v>
      </c>
      <c r="C11769" t="s">
        <v>856</v>
      </c>
    </row>
    <row r="11770" spans="1:3" x14ac:dyDescent="0.25">
      <c r="A11770">
        <f>ROW()</f>
        <v>11770</v>
      </c>
      <c r="B11770" t="s">
        <v>1844</v>
      </c>
      <c r="C11770" t="s">
        <v>55</v>
      </c>
    </row>
    <row r="11771" spans="1:3" x14ac:dyDescent="0.25">
      <c r="A11771">
        <f>ROW()</f>
        <v>11771</v>
      </c>
      <c r="B11771" t="s">
        <v>1845</v>
      </c>
      <c r="C11771" t="s">
        <v>84</v>
      </c>
    </row>
    <row r="11772" spans="1:3" x14ac:dyDescent="0.25">
      <c r="A11772">
        <f>ROW()</f>
        <v>11772</v>
      </c>
      <c r="B11772" t="s">
        <v>1846</v>
      </c>
      <c r="C11772" t="s">
        <v>636</v>
      </c>
    </row>
    <row r="11773" spans="1:3" x14ac:dyDescent="0.25">
      <c r="A11773">
        <f>ROW()</f>
        <v>11773</v>
      </c>
      <c r="B11773" t="s">
        <v>1847</v>
      </c>
      <c r="C11773" t="s">
        <v>857</v>
      </c>
    </row>
    <row r="11774" spans="1:3" x14ac:dyDescent="0.25">
      <c r="A11774">
        <f>ROW()</f>
        <v>11774</v>
      </c>
      <c r="B11774" t="s">
        <v>1850</v>
      </c>
      <c r="C11774" t="s">
        <v>155</v>
      </c>
    </row>
    <row r="11775" spans="1:3" x14ac:dyDescent="0.25">
      <c r="A11775">
        <f>ROW()</f>
        <v>11775</v>
      </c>
      <c r="B11775" t="s">
        <v>1851</v>
      </c>
      <c r="C11775" t="s">
        <v>56</v>
      </c>
    </row>
    <row r="11776" spans="1:3" x14ac:dyDescent="0.25">
      <c r="A11776">
        <f>ROW()</f>
        <v>11776</v>
      </c>
      <c r="B11776" t="s">
        <v>1852</v>
      </c>
      <c r="C11776" t="s">
        <v>56</v>
      </c>
    </row>
    <row r="11777" spans="1:3" x14ac:dyDescent="0.25">
      <c r="A11777">
        <f>ROW()</f>
        <v>11777</v>
      </c>
      <c r="B11777" t="s">
        <v>1853</v>
      </c>
      <c r="C11777" t="s">
        <v>56</v>
      </c>
    </row>
    <row r="11778" spans="1:3" x14ac:dyDescent="0.25">
      <c r="A11778">
        <f>ROW()</f>
        <v>11778</v>
      </c>
      <c r="B11778" t="s">
        <v>1854</v>
      </c>
      <c r="C11778" t="s">
        <v>858</v>
      </c>
    </row>
    <row r="11779" spans="1:3" x14ac:dyDescent="0.25">
      <c r="A11779">
        <f>ROW()</f>
        <v>11779</v>
      </c>
      <c r="B11779" t="s">
        <v>1857</v>
      </c>
      <c r="C11779" t="s">
        <v>65</v>
      </c>
    </row>
    <row r="11780" spans="1:3" x14ac:dyDescent="0.25">
      <c r="A11780">
        <f>ROW()</f>
        <v>11780</v>
      </c>
      <c r="B11780" t="s">
        <v>1858</v>
      </c>
      <c r="C11780" t="s">
        <v>56</v>
      </c>
    </row>
    <row r="11781" spans="1:3" x14ac:dyDescent="0.25">
      <c r="A11781">
        <f>ROW()</f>
        <v>11781</v>
      </c>
      <c r="B11781" t="s">
        <v>1896</v>
      </c>
      <c r="C11781" t="s">
        <v>65</v>
      </c>
    </row>
    <row r="11782" spans="1:3" x14ac:dyDescent="0.25">
      <c r="A11782">
        <f>ROW()</f>
        <v>11782</v>
      </c>
      <c r="B11782" t="s">
        <v>1859</v>
      </c>
      <c r="C11782" t="s">
        <v>63</v>
      </c>
    </row>
    <row r="11783" spans="1:3" x14ac:dyDescent="0.25">
      <c r="A11783">
        <f>ROW()</f>
        <v>11783</v>
      </c>
      <c r="B11783" t="s">
        <v>1860</v>
      </c>
      <c r="C11783" t="s">
        <v>73</v>
      </c>
    </row>
    <row r="11784" spans="1:3" x14ac:dyDescent="0.25">
      <c r="A11784">
        <f>ROW()</f>
        <v>11784</v>
      </c>
      <c r="B11784" t="s">
        <v>1861</v>
      </c>
      <c r="C11784" t="s">
        <v>71</v>
      </c>
    </row>
    <row r="11785" spans="1:3" x14ac:dyDescent="0.25">
      <c r="A11785">
        <f>ROW()</f>
        <v>11785</v>
      </c>
      <c r="B11785" t="s">
        <v>1862</v>
      </c>
      <c r="C11785" t="s">
        <v>56</v>
      </c>
    </row>
    <row r="11786" spans="1:3" x14ac:dyDescent="0.25">
      <c r="A11786">
        <f>ROW()</f>
        <v>11786</v>
      </c>
      <c r="B11786" t="s">
        <v>1863</v>
      </c>
      <c r="C11786" t="s">
        <v>132</v>
      </c>
    </row>
    <row r="11787" spans="1:3" x14ac:dyDescent="0.25">
      <c r="A11787">
        <f>ROW()</f>
        <v>11787</v>
      </c>
      <c r="B11787" t="s">
        <v>1864</v>
      </c>
      <c r="C11787" t="s">
        <v>619</v>
      </c>
    </row>
    <row r="11788" spans="1:3" x14ac:dyDescent="0.25">
      <c r="A11788">
        <f>ROW()</f>
        <v>11788</v>
      </c>
      <c r="B11788" t="s">
        <v>1865</v>
      </c>
      <c r="C11788" t="s">
        <v>67</v>
      </c>
    </row>
    <row r="11789" spans="1:3" x14ac:dyDescent="0.25">
      <c r="A11789">
        <f>ROW()</f>
        <v>11789</v>
      </c>
      <c r="B11789" t="s">
        <v>1866</v>
      </c>
      <c r="C11789" t="s">
        <v>70</v>
      </c>
    </row>
    <row r="11790" spans="1:3" x14ac:dyDescent="0.25">
      <c r="A11790">
        <f>ROW()</f>
        <v>11790</v>
      </c>
      <c r="B11790" t="s">
        <v>1867</v>
      </c>
      <c r="C11790" t="s">
        <v>63</v>
      </c>
    </row>
    <row r="11791" spans="1:3" x14ac:dyDescent="0.25">
      <c r="A11791">
        <f>ROW()</f>
        <v>11791</v>
      </c>
      <c r="B11791" t="s">
        <v>1868</v>
      </c>
      <c r="C11791" t="s">
        <v>71</v>
      </c>
    </row>
    <row r="11792" spans="1:3" x14ac:dyDescent="0.25">
      <c r="A11792">
        <f>ROW()</f>
        <v>11792</v>
      </c>
      <c r="B11792" t="s">
        <v>1871</v>
      </c>
      <c r="C11792" t="s">
        <v>56</v>
      </c>
    </row>
    <row r="11793" spans="1:3" x14ac:dyDescent="0.25">
      <c r="A11793">
        <f>ROW()</f>
        <v>11793</v>
      </c>
      <c r="B11793" t="s">
        <v>1872</v>
      </c>
      <c r="C11793" t="s">
        <v>318</v>
      </c>
    </row>
    <row r="11794" spans="1:3" x14ac:dyDescent="0.25">
      <c r="A11794">
        <f>ROW()</f>
        <v>11794</v>
      </c>
      <c r="B11794" t="s">
        <v>1873</v>
      </c>
      <c r="C11794" t="s">
        <v>55</v>
      </c>
    </row>
    <row r="11795" spans="1:3" x14ac:dyDescent="0.25">
      <c r="A11795">
        <f>ROW()</f>
        <v>11795</v>
      </c>
      <c r="B11795" t="s">
        <v>1874</v>
      </c>
      <c r="C11795" t="s">
        <v>73</v>
      </c>
    </row>
    <row r="11796" spans="1:3" x14ac:dyDescent="0.25">
      <c r="A11796">
        <f>ROW()</f>
        <v>11796</v>
      </c>
      <c r="B11796" t="s">
        <v>1875</v>
      </c>
      <c r="C11796" t="s">
        <v>93</v>
      </c>
    </row>
    <row r="11797" spans="1:3" x14ac:dyDescent="0.25">
      <c r="A11797">
        <f>ROW()</f>
        <v>11797</v>
      </c>
      <c r="B11797" t="s">
        <v>1876</v>
      </c>
      <c r="C11797" t="s">
        <v>108</v>
      </c>
    </row>
    <row r="11798" spans="1:3" x14ac:dyDescent="0.25">
      <c r="A11798">
        <f>ROW()</f>
        <v>11798</v>
      </c>
      <c r="B11798" t="s">
        <v>1877</v>
      </c>
      <c r="C11798" t="s">
        <v>148</v>
      </c>
    </row>
    <row r="11799" spans="1:3" x14ac:dyDescent="0.25">
      <c r="A11799">
        <f>ROW()</f>
        <v>11799</v>
      </c>
      <c r="B11799" t="s">
        <v>1878</v>
      </c>
      <c r="C11799" t="s">
        <v>95</v>
      </c>
    </row>
    <row r="11800" spans="1:3" x14ac:dyDescent="0.25">
      <c r="A11800">
        <f>ROW()</f>
        <v>11800</v>
      </c>
      <c r="B11800" t="s">
        <v>1879</v>
      </c>
      <c r="C11800" t="s">
        <v>93</v>
      </c>
    </row>
    <row r="11801" spans="1:3" x14ac:dyDescent="0.25">
      <c r="A11801">
        <f>ROW()</f>
        <v>11801</v>
      </c>
      <c r="B11801" t="s">
        <v>1880</v>
      </c>
      <c r="C11801" t="s">
        <v>253</v>
      </c>
    </row>
    <row r="11802" spans="1:3" x14ac:dyDescent="0.25">
      <c r="A11802">
        <f>ROW()</f>
        <v>11802</v>
      </c>
      <c r="B11802" t="s">
        <v>1898</v>
      </c>
      <c r="C11802" t="s">
        <v>93</v>
      </c>
    </row>
    <row r="11803" spans="1:3" x14ac:dyDescent="0.25">
      <c r="A11803">
        <f>ROW()</f>
        <v>11803</v>
      </c>
      <c r="B11803" t="s">
        <v>1883</v>
      </c>
      <c r="C11803" t="s">
        <v>94</v>
      </c>
    </row>
    <row r="11804" spans="1:3" x14ac:dyDescent="0.25">
      <c r="A11804">
        <f>ROW()</f>
        <v>11804</v>
      </c>
      <c r="B11804" t="s">
        <v>1882</v>
      </c>
      <c r="C11804" t="s">
        <v>319</v>
      </c>
    </row>
    <row r="11805" spans="1:3" x14ac:dyDescent="0.25">
      <c r="A11805">
        <f>ROW()</f>
        <v>11805</v>
      </c>
      <c r="B11805" t="s">
        <v>1893</v>
      </c>
      <c r="C11805" t="s">
        <v>620</v>
      </c>
    </row>
    <row r="11806" spans="1:3" x14ac:dyDescent="0.25">
      <c r="A11806">
        <f>ROW()</f>
        <v>11806</v>
      </c>
      <c r="B11806" t="s">
        <v>1884</v>
      </c>
      <c r="C11806" t="s">
        <v>63</v>
      </c>
    </row>
    <row r="11807" spans="1:3" x14ac:dyDescent="0.25">
      <c r="A11807">
        <f>ROW()</f>
        <v>11807</v>
      </c>
      <c r="B11807" t="s">
        <v>1885</v>
      </c>
      <c r="C11807" t="s">
        <v>121</v>
      </c>
    </row>
    <row r="11808" spans="1:3" x14ac:dyDescent="0.25">
      <c r="A11808">
        <f>ROW()</f>
        <v>11808</v>
      </c>
      <c r="B11808" t="s">
        <v>1888</v>
      </c>
      <c r="C11808" t="s">
        <v>56</v>
      </c>
    </row>
    <row r="11809" spans="1:3" x14ac:dyDescent="0.25">
      <c r="A11809">
        <f>ROW()</f>
        <v>11809</v>
      </c>
      <c r="B11809" t="s">
        <v>1889</v>
      </c>
      <c r="C11809" t="s">
        <v>74</v>
      </c>
    </row>
    <row r="11810" spans="1:3" x14ac:dyDescent="0.25">
      <c r="A11810">
        <f>ROW()</f>
        <v>11810</v>
      </c>
      <c r="B11810" t="s">
        <v>1890</v>
      </c>
      <c r="C11810" t="s">
        <v>121</v>
      </c>
    </row>
    <row r="11811" spans="1:3" x14ac:dyDescent="0.25">
      <c r="A11811">
        <f>ROW()</f>
        <v>11811</v>
      </c>
      <c r="B11811" t="s">
        <v>1891</v>
      </c>
      <c r="C11811" t="s">
        <v>84</v>
      </c>
    </row>
    <row r="11812" spans="1:3" x14ac:dyDescent="0.25">
      <c r="A11812">
        <f>ROW()</f>
        <v>11812</v>
      </c>
      <c r="B11812" t="s">
        <v>1892</v>
      </c>
      <c r="C11812" t="s">
        <v>84</v>
      </c>
    </row>
    <row r="11813" spans="1:3" x14ac:dyDescent="0.25">
      <c r="A11813">
        <f>ROW()</f>
        <v>11813</v>
      </c>
      <c r="B11813" t="s">
        <v>1897</v>
      </c>
      <c r="C11813" t="s">
        <v>83</v>
      </c>
    </row>
    <row r="11814" spans="1:3" x14ac:dyDescent="0.25">
      <c r="A11814">
        <f>ROW()</f>
        <v>11814</v>
      </c>
      <c r="B11814" t="s">
        <v>1895</v>
      </c>
      <c r="C11814" t="s">
        <v>184</v>
      </c>
    </row>
    <row r="11815" spans="1:3" x14ac:dyDescent="0.25">
      <c r="A11815">
        <f>ROW()</f>
        <v>11815</v>
      </c>
      <c r="B11815" t="s">
        <v>1806</v>
      </c>
      <c r="C11815" t="s">
        <v>70</v>
      </c>
    </row>
    <row r="11816" spans="1:3" x14ac:dyDescent="0.25">
      <c r="A11816">
        <f>ROW()</f>
        <v>11816</v>
      </c>
      <c r="B11816" t="s">
        <v>2</v>
      </c>
      <c r="C11816" t="s">
        <v>2</v>
      </c>
    </row>
    <row r="11817" spans="1:3" x14ac:dyDescent="0.25">
      <c r="A11817">
        <f>ROW()</f>
        <v>11817</v>
      </c>
      <c r="B11817" t="s">
        <v>2</v>
      </c>
      <c r="C11817" t="s">
        <v>2</v>
      </c>
    </row>
    <row r="11818" spans="1:3" x14ac:dyDescent="0.25">
      <c r="A11818">
        <f>ROW()</f>
        <v>11818</v>
      </c>
      <c r="C11818" t="s">
        <v>2</v>
      </c>
    </row>
    <row r="11819" spans="1:3" x14ac:dyDescent="0.25">
      <c r="A11819">
        <f>ROW()</f>
        <v>11819</v>
      </c>
      <c r="B11819" t="s">
        <v>3750</v>
      </c>
      <c r="C11819" t="s">
        <v>2</v>
      </c>
    </row>
    <row r="11820" spans="1:3" x14ac:dyDescent="0.25">
      <c r="A11820">
        <f>ROW()</f>
        <v>11820</v>
      </c>
      <c r="B11820" t="s">
        <v>52</v>
      </c>
      <c r="C11820" t="s">
        <v>2</v>
      </c>
    </row>
    <row r="11821" spans="1:3" x14ac:dyDescent="0.25">
      <c r="A11821">
        <f>ROW()</f>
        <v>11821</v>
      </c>
      <c r="B11821" t="s">
        <v>1843</v>
      </c>
      <c r="C11821" t="s">
        <v>1980</v>
      </c>
    </row>
    <row r="11822" spans="1:3" x14ac:dyDescent="0.25">
      <c r="A11822">
        <f>ROW()</f>
        <v>11822</v>
      </c>
      <c r="B11822" t="s">
        <v>1844</v>
      </c>
      <c r="C11822" t="s">
        <v>55</v>
      </c>
    </row>
    <row r="11823" spans="1:3" x14ac:dyDescent="0.25">
      <c r="A11823">
        <f>ROW()</f>
        <v>11823</v>
      </c>
      <c r="B11823" t="s">
        <v>1845</v>
      </c>
      <c r="C11823" t="s">
        <v>84</v>
      </c>
    </row>
    <row r="11824" spans="1:3" x14ac:dyDescent="0.25">
      <c r="A11824">
        <f>ROW()</f>
        <v>11824</v>
      </c>
      <c r="B11824" t="s">
        <v>1846</v>
      </c>
      <c r="C11824" t="s">
        <v>636</v>
      </c>
    </row>
    <row r="11825" spans="1:3" x14ac:dyDescent="0.25">
      <c r="A11825">
        <f>ROW()</f>
        <v>11825</v>
      </c>
      <c r="B11825" t="s">
        <v>1847</v>
      </c>
      <c r="C11825" t="s">
        <v>3563</v>
      </c>
    </row>
    <row r="11826" spans="1:3" x14ac:dyDescent="0.25">
      <c r="A11826">
        <f>ROW()</f>
        <v>11826</v>
      </c>
      <c r="B11826" t="s">
        <v>1850</v>
      </c>
      <c r="C11826" t="s">
        <v>155</v>
      </c>
    </row>
    <row r="11827" spans="1:3" x14ac:dyDescent="0.25">
      <c r="A11827">
        <f>ROW()</f>
        <v>11827</v>
      </c>
      <c r="B11827" t="s">
        <v>1851</v>
      </c>
      <c r="C11827" t="s">
        <v>56</v>
      </c>
    </row>
    <row r="11828" spans="1:3" x14ac:dyDescent="0.25">
      <c r="A11828">
        <f>ROW()</f>
        <v>11828</v>
      </c>
      <c r="B11828" t="s">
        <v>1852</v>
      </c>
      <c r="C11828" t="s">
        <v>56</v>
      </c>
    </row>
    <row r="11829" spans="1:3" x14ac:dyDescent="0.25">
      <c r="A11829">
        <f>ROW()</f>
        <v>11829</v>
      </c>
      <c r="B11829" t="s">
        <v>1853</v>
      </c>
      <c r="C11829" t="s">
        <v>56</v>
      </c>
    </row>
    <row r="11830" spans="1:3" x14ac:dyDescent="0.25">
      <c r="A11830">
        <f>ROW()</f>
        <v>11830</v>
      </c>
      <c r="B11830" t="s">
        <v>1854</v>
      </c>
      <c r="C11830" t="s">
        <v>548</v>
      </c>
    </row>
    <row r="11831" spans="1:3" x14ac:dyDescent="0.25">
      <c r="A11831">
        <f>ROW()</f>
        <v>11831</v>
      </c>
      <c r="B11831" t="s">
        <v>1857</v>
      </c>
      <c r="C11831" t="s">
        <v>65</v>
      </c>
    </row>
    <row r="11832" spans="1:3" x14ac:dyDescent="0.25">
      <c r="A11832">
        <f>ROW()</f>
        <v>11832</v>
      </c>
      <c r="B11832" t="s">
        <v>1858</v>
      </c>
      <c r="C11832" t="s">
        <v>56</v>
      </c>
    </row>
    <row r="11833" spans="1:3" x14ac:dyDescent="0.25">
      <c r="A11833">
        <f>ROW()</f>
        <v>11833</v>
      </c>
      <c r="B11833" t="s">
        <v>1896</v>
      </c>
      <c r="C11833" t="s">
        <v>65</v>
      </c>
    </row>
    <row r="11834" spans="1:3" x14ac:dyDescent="0.25">
      <c r="A11834">
        <f>ROW()</f>
        <v>11834</v>
      </c>
      <c r="B11834" t="s">
        <v>1859</v>
      </c>
      <c r="C11834" t="s">
        <v>63</v>
      </c>
    </row>
    <row r="11835" spans="1:3" x14ac:dyDescent="0.25">
      <c r="A11835">
        <f>ROW()</f>
        <v>11835</v>
      </c>
      <c r="B11835" t="s">
        <v>1860</v>
      </c>
      <c r="C11835" t="s">
        <v>73</v>
      </c>
    </row>
    <row r="11836" spans="1:3" x14ac:dyDescent="0.25">
      <c r="A11836">
        <f>ROW()</f>
        <v>11836</v>
      </c>
      <c r="B11836" t="s">
        <v>1861</v>
      </c>
      <c r="C11836" t="s">
        <v>71</v>
      </c>
    </row>
    <row r="11837" spans="1:3" x14ac:dyDescent="0.25">
      <c r="A11837">
        <f>ROW()</f>
        <v>11837</v>
      </c>
      <c r="B11837" t="s">
        <v>1862</v>
      </c>
      <c r="C11837" t="s">
        <v>56</v>
      </c>
    </row>
    <row r="11838" spans="1:3" x14ac:dyDescent="0.25">
      <c r="A11838">
        <f>ROW()</f>
        <v>11838</v>
      </c>
      <c r="B11838" t="s">
        <v>1863</v>
      </c>
      <c r="C11838" t="s">
        <v>132</v>
      </c>
    </row>
    <row r="11839" spans="1:3" x14ac:dyDescent="0.25">
      <c r="A11839">
        <f>ROW()</f>
        <v>11839</v>
      </c>
      <c r="B11839" t="s">
        <v>1864</v>
      </c>
      <c r="C11839" t="s">
        <v>619</v>
      </c>
    </row>
    <row r="11840" spans="1:3" x14ac:dyDescent="0.25">
      <c r="A11840">
        <f>ROW()</f>
        <v>11840</v>
      </c>
      <c r="B11840" t="s">
        <v>1865</v>
      </c>
      <c r="C11840" t="s">
        <v>67</v>
      </c>
    </row>
    <row r="11841" spans="1:3" x14ac:dyDescent="0.25">
      <c r="A11841">
        <f>ROW()</f>
        <v>11841</v>
      </c>
      <c r="B11841" t="s">
        <v>1866</v>
      </c>
      <c r="C11841" t="s">
        <v>70</v>
      </c>
    </row>
    <row r="11842" spans="1:3" x14ac:dyDescent="0.25">
      <c r="A11842">
        <f>ROW()</f>
        <v>11842</v>
      </c>
      <c r="B11842" t="s">
        <v>1867</v>
      </c>
      <c r="C11842" t="s">
        <v>63</v>
      </c>
    </row>
    <row r="11843" spans="1:3" x14ac:dyDescent="0.25">
      <c r="A11843">
        <f>ROW()</f>
        <v>11843</v>
      </c>
      <c r="B11843" t="s">
        <v>1868</v>
      </c>
      <c r="C11843" t="s">
        <v>71</v>
      </c>
    </row>
    <row r="11844" spans="1:3" x14ac:dyDescent="0.25">
      <c r="A11844">
        <f>ROW()</f>
        <v>11844</v>
      </c>
      <c r="B11844" t="s">
        <v>1871</v>
      </c>
      <c r="C11844" t="s">
        <v>56</v>
      </c>
    </row>
    <row r="11845" spans="1:3" x14ac:dyDescent="0.25">
      <c r="A11845">
        <f>ROW()</f>
        <v>11845</v>
      </c>
      <c r="B11845" t="s">
        <v>1872</v>
      </c>
      <c r="C11845" t="s">
        <v>318</v>
      </c>
    </row>
    <row r="11846" spans="1:3" x14ac:dyDescent="0.25">
      <c r="A11846">
        <f>ROW()</f>
        <v>11846</v>
      </c>
      <c r="B11846" t="s">
        <v>1873</v>
      </c>
      <c r="C11846" t="s">
        <v>63</v>
      </c>
    </row>
    <row r="11847" spans="1:3" x14ac:dyDescent="0.25">
      <c r="A11847">
        <f>ROW()</f>
        <v>11847</v>
      </c>
      <c r="B11847" t="s">
        <v>1874</v>
      </c>
      <c r="C11847" t="s">
        <v>73</v>
      </c>
    </row>
    <row r="11848" spans="1:3" x14ac:dyDescent="0.25">
      <c r="A11848">
        <f>ROW()</f>
        <v>11848</v>
      </c>
      <c r="B11848" t="s">
        <v>1875</v>
      </c>
      <c r="C11848" t="s">
        <v>117</v>
      </c>
    </row>
    <row r="11849" spans="1:3" x14ac:dyDescent="0.25">
      <c r="A11849">
        <f>ROW()</f>
        <v>11849</v>
      </c>
      <c r="B11849" t="s">
        <v>1876</v>
      </c>
      <c r="C11849" t="s">
        <v>112</v>
      </c>
    </row>
    <row r="11850" spans="1:3" x14ac:dyDescent="0.25">
      <c r="A11850">
        <f>ROW()</f>
        <v>11850</v>
      </c>
      <c r="B11850" t="s">
        <v>1877</v>
      </c>
      <c r="C11850" t="s">
        <v>158</v>
      </c>
    </row>
    <row r="11851" spans="1:3" x14ac:dyDescent="0.25">
      <c r="A11851">
        <f>ROW()</f>
        <v>11851</v>
      </c>
      <c r="B11851" t="s">
        <v>1878</v>
      </c>
      <c r="C11851" t="s">
        <v>105</v>
      </c>
    </row>
    <row r="11852" spans="1:3" x14ac:dyDescent="0.25">
      <c r="A11852">
        <f>ROW()</f>
        <v>11852</v>
      </c>
      <c r="B11852" t="s">
        <v>1879</v>
      </c>
      <c r="C11852" t="s">
        <v>76</v>
      </c>
    </row>
    <row r="11853" spans="1:3" x14ac:dyDescent="0.25">
      <c r="A11853">
        <f>ROW()</f>
        <v>11853</v>
      </c>
      <c r="B11853" t="s">
        <v>1880</v>
      </c>
      <c r="C11853" t="s">
        <v>149</v>
      </c>
    </row>
    <row r="11854" spans="1:3" x14ac:dyDescent="0.25">
      <c r="A11854">
        <f>ROW()</f>
        <v>11854</v>
      </c>
      <c r="B11854" t="s">
        <v>1898</v>
      </c>
      <c r="C11854" t="s">
        <v>106</v>
      </c>
    </row>
    <row r="11855" spans="1:3" x14ac:dyDescent="0.25">
      <c r="A11855">
        <f>ROW()</f>
        <v>11855</v>
      </c>
      <c r="B11855" t="s">
        <v>1883</v>
      </c>
      <c r="C11855" t="s">
        <v>94</v>
      </c>
    </row>
    <row r="11856" spans="1:3" x14ac:dyDescent="0.25">
      <c r="A11856">
        <f>ROW()</f>
        <v>11856</v>
      </c>
      <c r="B11856" t="s">
        <v>1882</v>
      </c>
      <c r="C11856" t="s">
        <v>319</v>
      </c>
    </row>
    <row r="11857" spans="1:3" x14ac:dyDescent="0.25">
      <c r="A11857">
        <f>ROW()</f>
        <v>11857</v>
      </c>
      <c r="B11857" t="s">
        <v>1893</v>
      </c>
      <c r="C11857" t="s">
        <v>639</v>
      </c>
    </row>
    <row r="11858" spans="1:3" x14ac:dyDescent="0.25">
      <c r="A11858">
        <f>ROW()</f>
        <v>11858</v>
      </c>
      <c r="B11858" t="s">
        <v>1884</v>
      </c>
      <c r="C11858" t="s">
        <v>63</v>
      </c>
    </row>
    <row r="11859" spans="1:3" x14ac:dyDescent="0.25">
      <c r="A11859">
        <f>ROW()</f>
        <v>11859</v>
      </c>
      <c r="B11859" t="s">
        <v>1885</v>
      </c>
      <c r="C11859" t="s">
        <v>121</v>
      </c>
    </row>
    <row r="11860" spans="1:3" x14ac:dyDescent="0.25">
      <c r="A11860">
        <f>ROW()</f>
        <v>11860</v>
      </c>
      <c r="B11860" t="s">
        <v>1887</v>
      </c>
      <c r="C11860" t="s">
        <v>80</v>
      </c>
    </row>
    <row r="11861" spans="1:3" x14ac:dyDescent="0.25">
      <c r="A11861">
        <f>ROW()</f>
        <v>11861</v>
      </c>
      <c r="B11861" t="s">
        <v>1888</v>
      </c>
      <c r="C11861" t="s">
        <v>121</v>
      </c>
    </row>
    <row r="11862" spans="1:3" x14ac:dyDescent="0.25">
      <c r="A11862">
        <f>ROW()</f>
        <v>11862</v>
      </c>
      <c r="B11862" t="s">
        <v>1889</v>
      </c>
      <c r="C11862" t="s">
        <v>84</v>
      </c>
    </row>
    <row r="11863" spans="1:3" x14ac:dyDescent="0.25">
      <c r="A11863">
        <f>ROW()</f>
        <v>11863</v>
      </c>
      <c r="B11863" t="s">
        <v>1890</v>
      </c>
      <c r="C11863" t="s">
        <v>228</v>
      </c>
    </row>
    <row r="11864" spans="1:3" x14ac:dyDescent="0.25">
      <c r="A11864">
        <f>ROW()</f>
        <v>11864</v>
      </c>
      <c r="B11864" t="s">
        <v>1891</v>
      </c>
      <c r="C11864" t="s">
        <v>74</v>
      </c>
    </row>
    <row r="11865" spans="1:3" x14ac:dyDescent="0.25">
      <c r="A11865">
        <f>ROW()</f>
        <v>11865</v>
      </c>
      <c r="B11865" t="s">
        <v>1892</v>
      </c>
      <c r="C11865" t="s">
        <v>67</v>
      </c>
    </row>
    <row r="11866" spans="1:3" x14ac:dyDescent="0.25">
      <c r="A11866">
        <f>ROW()</f>
        <v>11866</v>
      </c>
      <c r="B11866" t="s">
        <v>1897</v>
      </c>
      <c r="C11866" t="s">
        <v>84</v>
      </c>
    </row>
    <row r="11867" spans="1:3" x14ac:dyDescent="0.25">
      <c r="A11867">
        <f>ROW()</f>
        <v>11867</v>
      </c>
      <c r="B11867" t="s">
        <v>1895</v>
      </c>
      <c r="C11867" t="s">
        <v>184</v>
      </c>
    </row>
    <row r="11868" spans="1:3" x14ac:dyDescent="0.25">
      <c r="A11868">
        <f>ROW()</f>
        <v>11868</v>
      </c>
      <c r="B11868" t="s">
        <v>1901</v>
      </c>
      <c r="C11868" t="s">
        <v>56</v>
      </c>
    </row>
    <row r="11869" spans="1:3" x14ac:dyDescent="0.25">
      <c r="A11869">
        <f>ROW()</f>
        <v>11869</v>
      </c>
      <c r="B11869" t="s">
        <v>3523</v>
      </c>
      <c r="C11869" t="s">
        <v>70</v>
      </c>
    </row>
    <row r="11870" spans="1:3" x14ac:dyDescent="0.25">
      <c r="A11870">
        <f>ROW()</f>
        <v>11870</v>
      </c>
      <c r="B11870" t="s">
        <v>2</v>
      </c>
      <c r="C11870" t="s">
        <v>2</v>
      </c>
    </row>
    <row r="11871" spans="1:3" x14ac:dyDescent="0.25">
      <c r="A11871">
        <f>ROW()</f>
        <v>11871</v>
      </c>
      <c r="B11871" t="s">
        <v>2</v>
      </c>
      <c r="C11871" t="s">
        <v>2</v>
      </c>
    </row>
    <row r="11872" spans="1:3" x14ac:dyDescent="0.25">
      <c r="A11872">
        <f>ROW()</f>
        <v>11872</v>
      </c>
      <c r="C11872" t="s">
        <v>2</v>
      </c>
    </row>
    <row r="11873" spans="1:3" x14ac:dyDescent="0.25">
      <c r="A11873">
        <f>ROW()</f>
        <v>11873</v>
      </c>
      <c r="B11873" t="s">
        <v>3751</v>
      </c>
      <c r="C11873" t="s">
        <v>2</v>
      </c>
    </row>
    <row r="11874" spans="1:3" x14ac:dyDescent="0.25">
      <c r="A11874">
        <f>ROW()</f>
        <v>11874</v>
      </c>
      <c r="B11874" t="s">
        <v>52</v>
      </c>
      <c r="C11874" t="s">
        <v>2</v>
      </c>
    </row>
    <row r="11875" spans="1:3" x14ac:dyDescent="0.25">
      <c r="A11875">
        <f>ROW()</f>
        <v>11875</v>
      </c>
      <c r="B11875" t="s">
        <v>1843</v>
      </c>
      <c r="C11875" t="s">
        <v>1981</v>
      </c>
    </row>
    <row r="11876" spans="1:3" x14ac:dyDescent="0.25">
      <c r="A11876">
        <f>ROW()</f>
        <v>11876</v>
      </c>
      <c r="B11876" t="s">
        <v>1844</v>
      </c>
      <c r="C11876" t="s">
        <v>55</v>
      </c>
    </row>
    <row r="11877" spans="1:3" x14ac:dyDescent="0.25">
      <c r="A11877">
        <f>ROW()</f>
        <v>11877</v>
      </c>
      <c r="B11877" t="s">
        <v>1845</v>
      </c>
      <c r="C11877" t="s">
        <v>84</v>
      </c>
    </row>
    <row r="11878" spans="1:3" x14ac:dyDescent="0.25">
      <c r="A11878">
        <f>ROW()</f>
        <v>11878</v>
      </c>
      <c r="B11878" t="s">
        <v>1846</v>
      </c>
      <c r="C11878" t="s">
        <v>636</v>
      </c>
    </row>
    <row r="11879" spans="1:3" x14ac:dyDescent="0.25">
      <c r="A11879">
        <f>ROW()</f>
        <v>11879</v>
      </c>
      <c r="B11879" t="s">
        <v>1847</v>
      </c>
      <c r="C11879" t="s">
        <v>1982</v>
      </c>
    </row>
    <row r="11880" spans="1:3" x14ac:dyDescent="0.25">
      <c r="A11880">
        <f>ROW()</f>
        <v>11880</v>
      </c>
      <c r="B11880" t="s">
        <v>1850</v>
      </c>
      <c r="C11880" t="s">
        <v>155</v>
      </c>
    </row>
    <row r="11881" spans="1:3" x14ac:dyDescent="0.25">
      <c r="A11881">
        <f>ROW()</f>
        <v>11881</v>
      </c>
      <c r="B11881" t="s">
        <v>1851</v>
      </c>
      <c r="C11881" t="s">
        <v>56</v>
      </c>
    </row>
    <row r="11882" spans="1:3" x14ac:dyDescent="0.25">
      <c r="A11882">
        <f>ROW()</f>
        <v>11882</v>
      </c>
      <c r="B11882" t="s">
        <v>1852</v>
      </c>
      <c r="C11882" t="s">
        <v>56</v>
      </c>
    </row>
    <row r="11883" spans="1:3" x14ac:dyDescent="0.25">
      <c r="A11883">
        <f>ROW()</f>
        <v>11883</v>
      </c>
      <c r="B11883" t="s">
        <v>1853</v>
      </c>
      <c r="C11883" t="s">
        <v>56</v>
      </c>
    </row>
    <row r="11884" spans="1:3" x14ac:dyDescent="0.25">
      <c r="A11884">
        <f>ROW()</f>
        <v>11884</v>
      </c>
      <c r="B11884" t="s">
        <v>1854</v>
      </c>
      <c r="C11884" t="s">
        <v>548</v>
      </c>
    </row>
    <row r="11885" spans="1:3" x14ac:dyDescent="0.25">
      <c r="A11885">
        <f>ROW()</f>
        <v>11885</v>
      </c>
      <c r="B11885" t="s">
        <v>1857</v>
      </c>
      <c r="C11885" t="s">
        <v>65</v>
      </c>
    </row>
    <row r="11886" spans="1:3" x14ac:dyDescent="0.25">
      <c r="A11886">
        <f>ROW()</f>
        <v>11886</v>
      </c>
      <c r="B11886" t="s">
        <v>1858</v>
      </c>
      <c r="C11886" t="s">
        <v>56</v>
      </c>
    </row>
    <row r="11887" spans="1:3" x14ac:dyDescent="0.25">
      <c r="A11887">
        <f>ROW()</f>
        <v>11887</v>
      </c>
      <c r="B11887" t="s">
        <v>1896</v>
      </c>
      <c r="C11887" t="s">
        <v>65</v>
      </c>
    </row>
    <row r="11888" spans="1:3" x14ac:dyDescent="0.25">
      <c r="A11888">
        <f>ROW()</f>
        <v>11888</v>
      </c>
      <c r="B11888" t="s">
        <v>1859</v>
      </c>
      <c r="C11888" t="s">
        <v>63</v>
      </c>
    </row>
    <row r="11889" spans="1:3" x14ac:dyDescent="0.25">
      <c r="A11889">
        <f>ROW()</f>
        <v>11889</v>
      </c>
      <c r="B11889" t="s">
        <v>1860</v>
      </c>
      <c r="C11889" t="s">
        <v>73</v>
      </c>
    </row>
    <row r="11890" spans="1:3" x14ac:dyDescent="0.25">
      <c r="A11890">
        <f>ROW()</f>
        <v>11890</v>
      </c>
      <c r="B11890" t="s">
        <v>1861</v>
      </c>
      <c r="C11890" t="s">
        <v>71</v>
      </c>
    </row>
    <row r="11891" spans="1:3" x14ac:dyDescent="0.25">
      <c r="A11891">
        <f>ROW()</f>
        <v>11891</v>
      </c>
      <c r="B11891" t="s">
        <v>1862</v>
      </c>
      <c r="C11891" t="s">
        <v>56</v>
      </c>
    </row>
    <row r="11892" spans="1:3" x14ac:dyDescent="0.25">
      <c r="A11892">
        <f>ROW()</f>
        <v>11892</v>
      </c>
      <c r="B11892" t="s">
        <v>1863</v>
      </c>
      <c r="C11892" t="s">
        <v>132</v>
      </c>
    </row>
    <row r="11893" spans="1:3" x14ac:dyDescent="0.25">
      <c r="A11893">
        <f>ROW()</f>
        <v>11893</v>
      </c>
      <c r="B11893" t="s">
        <v>1864</v>
      </c>
      <c r="C11893" t="s">
        <v>619</v>
      </c>
    </row>
    <row r="11894" spans="1:3" x14ac:dyDescent="0.25">
      <c r="A11894">
        <f>ROW()</f>
        <v>11894</v>
      </c>
      <c r="B11894" t="s">
        <v>1865</v>
      </c>
      <c r="C11894" t="s">
        <v>67</v>
      </c>
    </row>
    <row r="11895" spans="1:3" x14ac:dyDescent="0.25">
      <c r="A11895">
        <f>ROW()</f>
        <v>11895</v>
      </c>
      <c r="B11895" t="s">
        <v>1866</v>
      </c>
      <c r="C11895" t="s">
        <v>70</v>
      </c>
    </row>
    <row r="11896" spans="1:3" x14ac:dyDescent="0.25">
      <c r="A11896">
        <f>ROW()</f>
        <v>11896</v>
      </c>
      <c r="B11896" t="s">
        <v>1867</v>
      </c>
      <c r="C11896" t="s">
        <v>63</v>
      </c>
    </row>
    <row r="11897" spans="1:3" x14ac:dyDescent="0.25">
      <c r="A11897">
        <f>ROW()</f>
        <v>11897</v>
      </c>
      <c r="B11897" t="s">
        <v>1868</v>
      </c>
      <c r="C11897" t="s">
        <v>71</v>
      </c>
    </row>
    <row r="11898" spans="1:3" x14ac:dyDescent="0.25">
      <c r="A11898">
        <f>ROW()</f>
        <v>11898</v>
      </c>
      <c r="B11898" t="s">
        <v>1871</v>
      </c>
      <c r="C11898" t="s">
        <v>56</v>
      </c>
    </row>
    <row r="11899" spans="1:3" x14ac:dyDescent="0.25">
      <c r="A11899">
        <f>ROW()</f>
        <v>11899</v>
      </c>
      <c r="B11899" t="s">
        <v>1872</v>
      </c>
      <c r="C11899" t="s">
        <v>318</v>
      </c>
    </row>
    <row r="11900" spans="1:3" x14ac:dyDescent="0.25">
      <c r="A11900">
        <f>ROW()</f>
        <v>11900</v>
      </c>
      <c r="B11900" t="s">
        <v>1873</v>
      </c>
      <c r="C11900" t="s">
        <v>63</v>
      </c>
    </row>
    <row r="11901" spans="1:3" x14ac:dyDescent="0.25">
      <c r="A11901">
        <f>ROW()</f>
        <v>11901</v>
      </c>
      <c r="B11901" t="s">
        <v>1874</v>
      </c>
      <c r="C11901" t="s">
        <v>73</v>
      </c>
    </row>
    <row r="11902" spans="1:3" x14ac:dyDescent="0.25">
      <c r="A11902">
        <f>ROW()</f>
        <v>11902</v>
      </c>
      <c r="B11902" t="s">
        <v>1875</v>
      </c>
      <c r="C11902" t="s">
        <v>117</v>
      </c>
    </row>
    <row r="11903" spans="1:3" x14ac:dyDescent="0.25">
      <c r="A11903">
        <f>ROW()</f>
        <v>11903</v>
      </c>
      <c r="B11903" t="s">
        <v>1876</v>
      </c>
      <c r="C11903" t="s">
        <v>112</v>
      </c>
    </row>
    <row r="11904" spans="1:3" x14ac:dyDescent="0.25">
      <c r="A11904">
        <f>ROW()</f>
        <v>11904</v>
      </c>
      <c r="B11904" t="s">
        <v>1877</v>
      </c>
      <c r="C11904" t="s">
        <v>148</v>
      </c>
    </row>
    <row r="11905" spans="1:3" x14ac:dyDescent="0.25">
      <c r="A11905">
        <f>ROW()</f>
        <v>11905</v>
      </c>
      <c r="B11905" t="s">
        <v>1878</v>
      </c>
      <c r="C11905" t="s">
        <v>105</v>
      </c>
    </row>
    <row r="11906" spans="1:3" x14ac:dyDescent="0.25">
      <c r="A11906">
        <f>ROW()</f>
        <v>11906</v>
      </c>
      <c r="B11906" t="s">
        <v>1879</v>
      </c>
      <c r="C11906" t="s">
        <v>108</v>
      </c>
    </row>
    <row r="11907" spans="1:3" x14ac:dyDescent="0.25">
      <c r="A11907">
        <f>ROW()</f>
        <v>11907</v>
      </c>
      <c r="B11907" t="s">
        <v>1880</v>
      </c>
      <c r="C11907" t="s">
        <v>149</v>
      </c>
    </row>
    <row r="11908" spans="1:3" x14ac:dyDescent="0.25">
      <c r="A11908">
        <f>ROW()</f>
        <v>11908</v>
      </c>
      <c r="B11908" t="s">
        <v>1898</v>
      </c>
      <c r="C11908" t="s">
        <v>268</v>
      </c>
    </row>
    <row r="11909" spans="1:3" x14ac:dyDescent="0.25">
      <c r="A11909">
        <f>ROW()</f>
        <v>11909</v>
      </c>
      <c r="B11909" t="s">
        <v>1883</v>
      </c>
      <c r="C11909" t="s">
        <v>94</v>
      </c>
    </row>
    <row r="11910" spans="1:3" x14ac:dyDescent="0.25">
      <c r="A11910">
        <f>ROW()</f>
        <v>11910</v>
      </c>
      <c r="B11910" t="s">
        <v>1882</v>
      </c>
      <c r="C11910" t="s">
        <v>319</v>
      </c>
    </row>
    <row r="11911" spans="1:3" x14ac:dyDescent="0.25">
      <c r="A11911">
        <f>ROW()</f>
        <v>11911</v>
      </c>
      <c r="B11911" t="s">
        <v>1893</v>
      </c>
      <c r="C11911" t="s">
        <v>639</v>
      </c>
    </row>
    <row r="11912" spans="1:3" x14ac:dyDescent="0.25">
      <c r="A11912">
        <f>ROW()</f>
        <v>11912</v>
      </c>
      <c r="B11912" t="s">
        <v>1884</v>
      </c>
      <c r="C11912" t="s">
        <v>63</v>
      </c>
    </row>
    <row r="11913" spans="1:3" x14ac:dyDescent="0.25">
      <c r="A11913">
        <f>ROW()</f>
        <v>11913</v>
      </c>
      <c r="B11913" t="s">
        <v>1885</v>
      </c>
      <c r="C11913" t="s">
        <v>121</v>
      </c>
    </row>
    <row r="11914" spans="1:3" x14ac:dyDescent="0.25">
      <c r="A11914">
        <f>ROW()</f>
        <v>11914</v>
      </c>
      <c r="B11914" t="s">
        <v>1887</v>
      </c>
      <c r="C11914" t="s">
        <v>80</v>
      </c>
    </row>
    <row r="11915" spans="1:3" x14ac:dyDescent="0.25">
      <c r="A11915">
        <f>ROW()</f>
        <v>11915</v>
      </c>
      <c r="B11915" t="s">
        <v>1888</v>
      </c>
      <c r="C11915" t="s">
        <v>121</v>
      </c>
    </row>
    <row r="11916" spans="1:3" x14ac:dyDescent="0.25">
      <c r="A11916">
        <f>ROW()</f>
        <v>11916</v>
      </c>
      <c r="B11916" t="s">
        <v>1889</v>
      </c>
      <c r="C11916" t="s">
        <v>84</v>
      </c>
    </row>
    <row r="11917" spans="1:3" x14ac:dyDescent="0.25">
      <c r="A11917">
        <f>ROW()</f>
        <v>11917</v>
      </c>
      <c r="B11917" t="s">
        <v>1890</v>
      </c>
      <c r="C11917" t="s">
        <v>228</v>
      </c>
    </row>
    <row r="11918" spans="1:3" x14ac:dyDescent="0.25">
      <c r="A11918">
        <f>ROW()</f>
        <v>11918</v>
      </c>
      <c r="B11918" t="s">
        <v>1891</v>
      </c>
      <c r="C11918" t="s">
        <v>74</v>
      </c>
    </row>
    <row r="11919" spans="1:3" x14ac:dyDescent="0.25">
      <c r="A11919">
        <f>ROW()</f>
        <v>11919</v>
      </c>
      <c r="B11919" t="s">
        <v>1892</v>
      </c>
      <c r="C11919" t="s">
        <v>67</v>
      </c>
    </row>
    <row r="11920" spans="1:3" x14ac:dyDescent="0.25">
      <c r="A11920">
        <f>ROW()</f>
        <v>11920</v>
      </c>
      <c r="B11920" t="s">
        <v>1897</v>
      </c>
      <c r="C11920" t="s">
        <v>70</v>
      </c>
    </row>
    <row r="11921" spans="1:3" x14ac:dyDescent="0.25">
      <c r="A11921">
        <f>ROW()</f>
        <v>11921</v>
      </c>
      <c r="B11921" t="s">
        <v>1895</v>
      </c>
      <c r="C11921" t="s">
        <v>184</v>
      </c>
    </row>
    <row r="11922" spans="1:3" x14ac:dyDescent="0.25">
      <c r="A11922">
        <f>ROW()</f>
        <v>11922</v>
      </c>
      <c r="B11922" t="s">
        <v>1894</v>
      </c>
      <c r="C11922" t="s">
        <v>76</v>
      </c>
    </row>
    <row r="11923" spans="1:3" x14ac:dyDescent="0.25">
      <c r="A11923">
        <f>ROW()</f>
        <v>11923</v>
      </c>
      <c r="B11923" t="s">
        <v>1901</v>
      </c>
      <c r="C11923" t="s">
        <v>56</v>
      </c>
    </row>
    <row r="11924" spans="1:3" x14ac:dyDescent="0.25">
      <c r="A11924">
        <f>ROW()</f>
        <v>11924</v>
      </c>
      <c r="B11924" t="s">
        <v>3523</v>
      </c>
      <c r="C11924" t="s">
        <v>70</v>
      </c>
    </row>
    <row r="11925" spans="1:3" x14ac:dyDescent="0.25">
      <c r="A11925">
        <f>ROW()</f>
        <v>11925</v>
      </c>
      <c r="B11925" t="s">
        <v>2</v>
      </c>
      <c r="C11925" t="s">
        <v>2</v>
      </c>
    </row>
    <row r="11926" spans="1:3" x14ac:dyDescent="0.25">
      <c r="A11926">
        <f>ROW()</f>
        <v>11926</v>
      </c>
      <c r="B11926" t="s">
        <v>2</v>
      </c>
      <c r="C11926" t="s">
        <v>2</v>
      </c>
    </row>
    <row r="11927" spans="1:3" x14ac:dyDescent="0.25">
      <c r="A11927">
        <f>ROW()</f>
        <v>11927</v>
      </c>
      <c r="B11927" t="s">
        <v>2</v>
      </c>
      <c r="C11927" t="s">
        <v>2</v>
      </c>
    </row>
    <row r="11928" spans="1:3" x14ac:dyDescent="0.25">
      <c r="A11928">
        <f>ROW()</f>
        <v>11928</v>
      </c>
      <c r="B11928" t="s">
        <v>859</v>
      </c>
      <c r="C11928" t="s">
        <v>2</v>
      </c>
    </row>
    <row r="11929" spans="1:3" x14ac:dyDescent="0.25">
      <c r="A11929">
        <f>ROW()</f>
        <v>11929</v>
      </c>
      <c r="B11929" t="s">
        <v>2</v>
      </c>
      <c r="C11929" t="s">
        <v>2</v>
      </c>
    </row>
    <row r="11930" spans="1:3" x14ac:dyDescent="0.25">
      <c r="A11930">
        <f>ROW()</f>
        <v>11930</v>
      </c>
      <c r="B11930" t="s">
        <v>3752</v>
      </c>
      <c r="C11930" t="s">
        <v>2</v>
      </c>
    </row>
    <row r="11931" spans="1:3" x14ac:dyDescent="0.25">
      <c r="A11931">
        <f>ROW()</f>
        <v>11931</v>
      </c>
      <c r="B11931" t="s">
        <v>52</v>
      </c>
      <c r="C11931" t="s">
        <v>2</v>
      </c>
    </row>
    <row r="11932" spans="1:3" x14ac:dyDescent="0.25">
      <c r="A11932">
        <f>ROW()</f>
        <v>11932</v>
      </c>
      <c r="B11932" t="s">
        <v>1843</v>
      </c>
      <c r="C11932" t="s">
        <v>860</v>
      </c>
    </row>
    <row r="11933" spans="1:3" x14ac:dyDescent="0.25">
      <c r="A11933">
        <f>ROW()</f>
        <v>11933</v>
      </c>
      <c r="B11933" t="s">
        <v>1844</v>
      </c>
      <c r="C11933" t="s">
        <v>55</v>
      </c>
    </row>
    <row r="11934" spans="1:3" x14ac:dyDescent="0.25">
      <c r="A11934">
        <f>ROW()</f>
        <v>11934</v>
      </c>
      <c r="B11934" t="s">
        <v>1845</v>
      </c>
      <c r="C11934" t="s">
        <v>67</v>
      </c>
    </row>
    <row r="11935" spans="1:3" x14ac:dyDescent="0.25">
      <c r="A11935">
        <f>ROW()</f>
        <v>11935</v>
      </c>
      <c r="B11935" t="s">
        <v>1846</v>
      </c>
      <c r="C11935" t="s">
        <v>861</v>
      </c>
    </row>
    <row r="11936" spans="1:3" x14ac:dyDescent="0.25">
      <c r="A11936">
        <f>ROW()</f>
        <v>11936</v>
      </c>
      <c r="B11936" t="s">
        <v>1847</v>
      </c>
      <c r="C11936" t="s">
        <v>862</v>
      </c>
    </row>
    <row r="11937" spans="1:3" x14ac:dyDescent="0.25">
      <c r="A11937">
        <f>ROW()</f>
        <v>11937</v>
      </c>
      <c r="B11937" t="s">
        <v>1850</v>
      </c>
      <c r="C11937" t="s">
        <v>155</v>
      </c>
    </row>
    <row r="11938" spans="1:3" x14ac:dyDescent="0.25">
      <c r="A11938">
        <f>ROW()</f>
        <v>11938</v>
      </c>
      <c r="B11938" t="s">
        <v>1851</v>
      </c>
      <c r="C11938" t="s">
        <v>56</v>
      </c>
    </row>
    <row r="11939" spans="1:3" x14ac:dyDescent="0.25">
      <c r="A11939">
        <f>ROW()</f>
        <v>11939</v>
      </c>
      <c r="B11939" t="s">
        <v>1852</v>
      </c>
      <c r="C11939" t="s">
        <v>56</v>
      </c>
    </row>
    <row r="11940" spans="1:3" x14ac:dyDescent="0.25">
      <c r="A11940">
        <f>ROW()</f>
        <v>11940</v>
      </c>
      <c r="B11940" t="s">
        <v>1853</v>
      </c>
      <c r="C11940" t="s">
        <v>56</v>
      </c>
    </row>
    <row r="11941" spans="1:3" x14ac:dyDescent="0.25">
      <c r="A11941">
        <f>ROW()</f>
        <v>11941</v>
      </c>
      <c r="B11941" t="s">
        <v>1854</v>
      </c>
      <c r="C11941" t="s">
        <v>863</v>
      </c>
    </row>
    <row r="11942" spans="1:3" x14ac:dyDescent="0.25">
      <c r="A11942">
        <f>ROW()</f>
        <v>11942</v>
      </c>
      <c r="B11942" t="s">
        <v>1856</v>
      </c>
      <c r="C11942" t="s">
        <v>64</v>
      </c>
    </row>
    <row r="11943" spans="1:3" x14ac:dyDescent="0.25">
      <c r="A11943">
        <f>ROW()</f>
        <v>11943</v>
      </c>
      <c r="B11943" t="s">
        <v>1857</v>
      </c>
      <c r="C11943" t="s">
        <v>65</v>
      </c>
    </row>
    <row r="11944" spans="1:3" x14ac:dyDescent="0.25">
      <c r="A11944">
        <f>ROW()</f>
        <v>11944</v>
      </c>
      <c r="B11944" t="s">
        <v>1858</v>
      </c>
      <c r="C11944" t="s">
        <v>56</v>
      </c>
    </row>
    <row r="11945" spans="1:3" x14ac:dyDescent="0.25">
      <c r="A11945">
        <f>ROW()</f>
        <v>11945</v>
      </c>
      <c r="B11945" t="s">
        <v>1896</v>
      </c>
      <c r="C11945" t="s">
        <v>65</v>
      </c>
    </row>
    <row r="11946" spans="1:3" x14ac:dyDescent="0.25">
      <c r="A11946">
        <f>ROW()</f>
        <v>11946</v>
      </c>
      <c r="B11946" t="s">
        <v>1859</v>
      </c>
      <c r="C11946" t="s">
        <v>63</v>
      </c>
    </row>
    <row r="11947" spans="1:3" x14ac:dyDescent="0.25">
      <c r="A11947">
        <f>ROW()</f>
        <v>11947</v>
      </c>
      <c r="B11947" t="s">
        <v>1860</v>
      </c>
      <c r="C11947" t="s">
        <v>139</v>
      </c>
    </row>
    <row r="11948" spans="1:3" x14ac:dyDescent="0.25">
      <c r="A11948">
        <f>ROW()</f>
        <v>11948</v>
      </c>
      <c r="B11948" t="s">
        <v>1861</v>
      </c>
      <c r="C11948" t="s">
        <v>105</v>
      </c>
    </row>
    <row r="11949" spans="1:3" x14ac:dyDescent="0.25">
      <c r="A11949">
        <f>ROW()</f>
        <v>11949</v>
      </c>
      <c r="B11949" t="s">
        <v>1862</v>
      </c>
      <c r="C11949" t="s">
        <v>56</v>
      </c>
    </row>
    <row r="11950" spans="1:3" x14ac:dyDescent="0.25">
      <c r="A11950">
        <f>ROW()</f>
        <v>11950</v>
      </c>
      <c r="B11950" t="s">
        <v>1863</v>
      </c>
      <c r="C11950" t="s">
        <v>75</v>
      </c>
    </row>
    <row r="11951" spans="1:3" x14ac:dyDescent="0.25">
      <c r="A11951">
        <f>ROW()</f>
        <v>11951</v>
      </c>
      <c r="B11951" t="s">
        <v>1864</v>
      </c>
      <c r="C11951" t="s">
        <v>745</v>
      </c>
    </row>
    <row r="11952" spans="1:3" x14ac:dyDescent="0.25">
      <c r="A11952">
        <f>ROW()</f>
        <v>11952</v>
      </c>
      <c r="B11952" t="s">
        <v>1865</v>
      </c>
      <c r="C11952" t="s">
        <v>67</v>
      </c>
    </row>
    <row r="11953" spans="1:3" x14ac:dyDescent="0.25">
      <c r="A11953">
        <f>ROW()</f>
        <v>11953</v>
      </c>
      <c r="B11953" t="s">
        <v>1866</v>
      </c>
      <c r="C11953" t="s">
        <v>70</v>
      </c>
    </row>
    <row r="11954" spans="1:3" x14ac:dyDescent="0.25">
      <c r="A11954">
        <f>ROW()</f>
        <v>11954</v>
      </c>
      <c r="B11954" t="s">
        <v>1867</v>
      </c>
      <c r="C11954" t="s">
        <v>63</v>
      </c>
    </row>
    <row r="11955" spans="1:3" x14ac:dyDescent="0.25">
      <c r="A11955">
        <f>ROW()</f>
        <v>11955</v>
      </c>
      <c r="B11955" t="s">
        <v>1868</v>
      </c>
      <c r="C11955" t="s">
        <v>157</v>
      </c>
    </row>
    <row r="11956" spans="1:3" x14ac:dyDescent="0.25">
      <c r="A11956">
        <f>ROW()</f>
        <v>11956</v>
      </c>
      <c r="B11956" t="s">
        <v>1869</v>
      </c>
      <c r="C11956" t="s">
        <v>71</v>
      </c>
    </row>
    <row r="11957" spans="1:3" x14ac:dyDescent="0.25">
      <c r="A11957">
        <f>ROW()</f>
        <v>11957</v>
      </c>
      <c r="B11957" t="s">
        <v>1870</v>
      </c>
      <c r="C11957" t="s">
        <v>71</v>
      </c>
    </row>
    <row r="11958" spans="1:3" x14ac:dyDescent="0.25">
      <c r="A11958">
        <f>ROW()</f>
        <v>11958</v>
      </c>
      <c r="B11958" t="s">
        <v>1871</v>
      </c>
      <c r="C11958" t="s">
        <v>56</v>
      </c>
    </row>
    <row r="11959" spans="1:3" x14ac:dyDescent="0.25">
      <c r="A11959">
        <f>ROW()</f>
        <v>11959</v>
      </c>
      <c r="B11959" t="s">
        <v>1872</v>
      </c>
      <c r="C11959" t="s">
        <v>72</v>
      </c>
    </row>
    <row r="11960" spans="1:3" x14ac:dyDescent="0.25">
      <c r="A11960">
        <f>ROW()</f>
        <v>11960</v>
      </c>
      <c r="B11960" t="s">
        <v>1873</v>
      </c>
      <c r="C11960" t="s">
        <v>56</v>
      </c>
    </row>
    <row r="11961" spans="1:3" x14ac:dyDescent="0.25">
      <c r="A11961">
        <f>ROW()</f>
        <v>11961</v>
      </c>
      <c r="B11961" t="s">
        <v>1874</v>
      </c>
      <c r="C11961" t="s">
        <v>73</v>
      </c>
    </row>
    <row r="11962" spans="1:3" x14ac:dyDescent="0.25">
      <c r="A11962">
        <f>ROW()</f>
        <v>11962</v>
      </c>
      <c r="B11962" t="s">
        <v>1875</v>
      </c>
      <c r="C11962" t="s">
        <v>268</v>
      </c>
    </row>
    <row r="11963" spans="1:3" x14ac:dyDescent="0.25">
      <c r="A11963">
        <f>ROW()</f>
        <v>11963</v>
      </c>
      <c r="B11963" t="s">
        <v>1876</v>
      </c>
      <c r="C11963" t="s">
        <v>113</v>
      </c>
    </row>
    <row r="11964" spans="1:3" x14ac:dyDescent="0.25">
      <c r="A11964">
        <f>ROW()</f>
        <v>11964</v>
      </c>
      <c r="B11964" t="s">
        <v>1877</v>
      </c>
      <c r="C11964" t="s">
        <v>260</v>
      </c>
    </row>
    <row r="11965" spans="1:3" x14ac:dyDescent="0.25">
      <c r="A11965">
        <f>ROW()</f>
        <v>11965</v>
      </c>
      <c r="B11965" t="s">
        <v>1878</v>
      </c>
      <c r="C11965" t="s">
        <v>56</v>
      </c>
    </row>
    <row r="11966" spans="1:3" x14ac:dyDescent="0.25">
      <c r="A11966">
        <f>ROW()</f>
        <v>11966</v>
      </c>
      <c r="B11966" t="s">
        <v>1879</v>
      </c>
      <c r="C11966" t="s">
        <v>77</v>
      </c>
    </row>
    <row r="11967" spans="1:3" x14ac:dyDescent="0.25">
      <c r="A11967">
        <f>ROW()</f>
        <v>11967</v>
      </c>
      <c r="B11967" t="s">
        <v>1880</v>
      </c>
      <c r="C11967" t="s">
        <v>158</v>
      </c>
    </row>
    <row r="11968" spans="1:3" x14ac:dyDescent="0.25">
      <c r="A11968">
        <f>ROW()</f>
        <v>11968</v>
      </c>
      <c r="B11968" t="s">
        <v>1882</v>
      </c>
      <c r="C11968" t="s">
        <v>261</v>
      </c>
    </row>
    <row r="11969" spans="1:3" x14ac:dyDescent="0.25">
      <c r="A11969">
        <f>ROW()</f>
        <v>11969</v>
      </c>
      <c r="B11969" t="s">
        <v>1893</v>
      </c>
      <c r="C11969" t="s">
        <v>262</v>
      </c>
    </row>
    <row r="11970" spans="1:3" x14ac:dyDescent="0.25">
      <c r="A11970">
        <f>ROW()</f>
        <v>11970</v>
      </c>
      <c r="B11970" t="s">
        <v>1881</v>
      </c>
      <c r="C11970" t="s">
        <v>56</v>
      </c>
    </row>
    <row r="11971" spans="1:3" x14ac:dyDescent="0.25">
      <c r="A11971">
        <f>ROW()</f>
        <v>11971</v>
      </c>
      <c r="B11971" t="s">
        <v>1884</v>
      </c>
      <c r="C11971" t="s">
        <v>56</v>
      </c>
    </row>
    <row r="11972" spans="1:3" x14ac:dyDescent="0.25">
      <c r="A11972">
        <f>ROW()</f>
        <v>11972</v>
      </c>
      <c r="B11972" t="s">
        <v>1888</v>
      </c>
      <c r="C11972" t="s">
        <v>70</v>
      </c>
    </row>
    <row r="11973" spans="1:3" x14ac:dyDescent="0.25">
      <c r="A11973">
        <f>ROW()</f>
        <v>11973</v>
      </c>
      <c r="B11973" t="s">
        <v>1889</v>
      </c>
      <c r="C11973" t="s">
        <v>73</v>
      </c>
    </row>
    <row r="11974" spans="1:3" x14ac:dyDescent="0.25">
      <c r="A11974">
        <f>ROW()</f>
        <v>11974</v>
      </c>
      <c r="B11974" t="s">
        <v>1890</v>
      </c>
      <c r="C11974" t="s">
        <v>262</v>
      </c>
    </row>
    <row r="11975" spans="1:3" x14ac:dyDescent="0.25">
      <c r="A11975">
        <f>ROW()</f>
        <v>11975</v>
      </c>
      <c r="B11975" t="s">
        <v>1891</v>
      </c>
      <c r="C11975" t="s">
        <v>95</v>
      </c>
    </row>
    <row r="11976" spans="1:3" x14ac:dyDescent="0.25">
      <c r="A11976">
        <f>ROW()</f>
        <v>11976</v>
      </c>
      <c r="B11976" t="s">
        <v>1892</v>
      </c>
      <c r="C11976" t="s">
        <v>70</v>
      </c>
    </row>
    <row r="11977" spans="1:3" x14ac:dyDescent="0.25">
      <c r="A11977">
        <f>ROW()</f>
        <v>11977</v>
      </c>
      <c r="B11977" t="s">
        <v>1927</v>
      </c>
      <c r="C11977" t="s">
        <v>107</v>
      </c>
    </row>
    <row r="11978" spans="1:3" x14ac:dyDescent="0.25">
      <c r="A11978">
        <f>ROW()</f>
        <v>11978</v>
      </c>
      <c r="B11978" t="s">
        <v>1899</v>
      </c>
      <c r="C11978" t="s">
        <v>149</v>
      </c>
    </row>
    <row r="11979" spans="1:3" x14ac:dyDescent="0.25">
      <c r="A11979">
        <f>ROW()</f>
        <v>11979</v>
      </c>
      <c r="B11979" t="s">
        <v>1883</v>
      </c>
      <c r="C11979" t="s">
        <v>159</v>
      </c>
    </row>
    <row r="11980" spans="1:3" x14ac:dyDescent="0.25">
      <c r="A11980">
        <f>ROW()</f>
        <v>11980</v>
      </c>
      <c r="B11980" t="s">
        <v>1936</v>
      </c>
      <c r="C11980" t="s">
        <v>95</v>
      </c>
    </row>
    <row r="11981" spans="1:3" x14ac:dyDescent="0.25">
      <c r="A11981">
        <f>ROW()</f>
        <v>11981</v>
      </c>
      <c r="B11981" t="s">
        <v>1937</v>
      </c>
      <c r="C11981" t="s">
        <v>633</v>
      </c>
    </row>
    <row r="11982" spans="1:3" x14ac:dyDescent="0.25">
      <c r="A11982">
        <f>ROW()</f>
        <v>11982</v>
      </c>
      <c r="B11982" t="s">
        <v>1895</v>
      </c>
      <c r="C11982" t="s">
        <v>184</v>
      </c>
    </row>
    <row r="11983" spans="1:3" x14ac:dyDescent="0.25">
      <c r="A11983">
        <f>ROW()</f>
        <v>11983</v>
      </c>
      <c r="B11983" t="s">
        <v>1806</v>
      </c>
      <c r="C11983" t="s">
        <v>70</v>
      </c>
    </row>
    <row r="11984" spans="1:3" x14ac:dyDescent="0.25">
      <c r="A11984">
        <f>ROW()</f>
        <v>11984</v>
      </c>
      <c r="B11984" t="s">
        <v>2</v>
      </c>
      <c r="C11984" t="s">
        <v>2</v>
      </c>
    </row>
    <row r="11985" spans="1:3" x14ac:dyDescent="0.25">
      <c r="A11985">
        <f>ROW()</f>
        <v>11985</v>
      </c>
      <c r="B11985" t="s">
        <v>2</v>
      </c>
      <c r="C11985" t="s">
        <v>2</v>
      </c>
    </row>
    <row r="11986" spans="1:3" x14ac:dyDescent="0.25">
      <c r="A11986">
        <f>ROW()</f>
        <v>11986</v>
      </c>
      <c r="B11986" t="s">
        <v>864</v>
      </c>
      <c r="C11986" t="s">
        <v>2</v>
      </c>
    </row>
    <row r="11987" spans="1:3" x14ac:dyDescent="0.25">
      <c r="A11987">
        <f>ROW()</f>
        <v>11987</v>
      </c>
      <c r="B11987" t="s">
        <v>2</v>
      </c>
      <c r="C11987" t="s">
        <v>2</v>
      </c>
    </row>
    <row r="11988" spans="1:3" x14ac:dyDescent="0.25">
      <c r="A11988">
        <f>ROW()</f>
        <v>11988</v>
      </c>
      <c r="B11988" t="s">
        <v>3753</v>
      </c>
      <c r="C11988" t="s">
        <v>2</v>
      </c>
    </row>
    <row r="11989" spans="1:3" x14ac:dyDescent="0.25">
      <c r="A11989">
        <f>ROW()</f>
        <v>11989</v>
      </c>
      <c r="B11989" t="s">
        <v>52</v>
      </c>
      <c r="C11989" t="s">
        <v>2</v>
      </c>
    </row>
    <row r="11990" spans="1:3" x14ac:dyDescent="0.25">
      <c r="A11990">
        <f>ROW()</f>
        <v>11990</v>
      </c>
      <c r="B11990" t="s">
        <v>1843</v>
      </c>
      <c r="C11990" t="s">
        <v>865</v>
      </c>
    </row>
    <row r="11991" spans="1:3" x14ac:dyDescent="0.25">
      <c r="A11991">
        <f>ROW()</f>
        <v>11991</v>
      </c>
      <c r="B11991" t="s">
        <v>1844</v>
      </c>
      <c r="C11991" t="s">
        <v>55</v>
      </c>
    </row>
    <row r="11992" spans="1:3" x14ac:dyDescent="0.25">
      <c r="A11992">
        <f>ROW()</f>
        <v>11992</v>
      </c>
      <c r="B11992" t="s">
        <v>1845</v>
      </c>
      <c r="C11992" t="s">
        <v>66</v>
      </c>
    </row>
    <row r="11993" spans="1:3" x14ac:dyDescent="0.25">
      <c r="A11993">
        <f>ROW()</f>
        <v>11993</v>
      </c>
      <c r="B11993" t="s">
        <v>1846</v>
      </c>
      <c r="C11993" t="s">
        <v>866</v>
      </c>
    </row>
    <row r="11994" spans="1:3" x14ac:dyDescent="0.25">
      <c r="A11994">
        <f>ROW()</f>
        <v>11994</v>
      </c>
      <c r="B11994" t="s">
        <v>1847</v>
      </c>
      <c r="C11994" t="s">
        <v>867</v>
      </c>
    </row>
    <row r="11995" spans="1:3" x14ac:dyDescent="0.25">
      <c r="A11995">
        <f>ROW()</f>
        <v>11995</v>
      </c>
      <c r="B11995" t="s">
        <v>1850</v>
      </c>
      <c r="C11995" t="s">
        <v>155</v>
      </c>
    </row>
    <row r="11996" spans="1:3" x14ac:dyDescent="0.25">
      <c r="A11996">
        <f>ROW()</f>
        <v>11996</v>
      </c>
      <c r="B11996" t="s">
        <v>1851</v>
      </c>
      <c r="C11996" t="s">
        <v>56</v>
      </c>
    </row>
    <row r="11997" spans="1:3" x14ac:dyDescent="0.25">
      <c r="A11997">
        <f>ROW()</f>
        <v>11997</v>
      </c>
      <c r="B11997" t="s">
        <v>1852</v>
      </c>
      <c r="C11997" t="s">
        <v>56</v>
      </c>
    </row>
    <row r="11998" spans="1:3" x14ac:dyDescent="0.25">
      <c r="A11998">
        <f>ROW()</f>
        <v>11998</v>
      </c>
      <c r="B11998" t="s">
        <v>1853</v>
      </c>
      <c r="C11998" t="s">
        <v>56</v>
      </c>
    </row>
    <row r="11999" spans="1:3" x14ac:dyDescent="0.25">
      <c r="A11999">
        <f>ROW()</f>
        <v>11999</v>
      </c>
      <c r="B11999" t="s">
        <v>1854</v>
      </c>
      <c r="C11999" t="s">
        <v>868</v>
      </c>
    </row>
    <row r="12000" spans="1:3" x14ac:dyDescent="0.25">
      <c r="A12000">
        <f>ROW()</f>
        <v>12000</v>
      </c>
      <c r="B12000" t="s">
        <v>1857</v>
      </c>
      <c r="C12000" t="s">
        <v>65</v>
      </c>
    </row>
    <row r="12001" spans="1:3" x14ac:dyDescent="0.25">
      <c r="A12001">
        <f>ROW()</f>
        <v>12001</v>
      </c>
      <c r="B12001" t="s">
        <v>1858</v>
      </c>
      <c r="C12001" t="s">
        <v>56</v>
      </c>
    </row>
    <row r="12002" spans="1:3" x14ac:dyDescent="0.25">
      <c r="A12002">
        <f>ROW()</f>
        <v>12002</v>
      </c>
      <c r="B12002" t="s">
        <v>1896</v>
      </c>
      <c r="C12002" t="s">
        <v>65</v>
      </c>
    </row>
    <row r="12003" spans="1:3" x14ac:dyDescent="0.25">
      <c r="A12003">
        <f>ROW()</f>
        <v>12003</v>
      </c>
      <c r="B12003" t="s">
        <v>1859</v>
      </c>
      <c r="C12003" t="s">
        <v>63</v>
      </c>
    </row>
    <row r="12004" spans="1:3" x14ac:dyDescent="0.25">
      <c r="A12004">
        <f>ROW()</f>
        <v>12004</v>
      </c>
      <c r="B12004" t="s">
        <v>1860</v>
      </c>
      <c r="C12004" t="s">
        <v>139</v>
      </c>
    </row>
    <row r="12005" spans="1:3" x14ac:dyDescent="0.25">
      <c r="A12005">
        <f>ROW()</f>
        <v>12005</v>
      </c>
      <c r="B12005" t="s">
        <v>1861</v>
      </c>
      <c r="C12005" t="s">
        <v>107</v>
      </c>
    </row>
    <row r="12006" spans="1:3" x14ac:dyDescent="0.25">
      <c r="A12006">
        <f>ROW()</f>
        <v>12006</v>
      </c>
      <c r="B12006" t="s">
        <v>1862</v>
      </c>
      <c r="C12006" t="s">
        <v>56</v>
      </c>
    </row>
    <row r="12007" spans="1:3" x14ac:dyDescent="0.25">
      <c r="A12007">
        <f>ROW()</f>
        <v>12007</v>
      </c>
      <c r="B12007" t="s">
        <v>1863</v>
      </c>
      <c r="C12007" t="s">
        <v>81</v>
      </c>
    </row>
    <row r="12008" spans="1:3" x14ac:dyDescent="0.25">
      <c r="A12008">
        <f>ROW()</f>
        <v>12008</v>
      </c>
      <c r="B12008" t="s">
        <v>1864</v>
      </c>
      <c r="C12008" t="s">
        <v>624</v>
      </c>
    </row>
    <row r="12009" spans="1:3" x14ac:dyDescent="0.25">
      <c r="A12009">
        <f>ROW()</f>
        <v>12009</v>
      </c>
      <c r="B12009" t="s">
        <v>1865</v>
      </c>
      <c r="C12009" t="s">
        <v>67</v>
      </c>
    </row>
    <row r="12010" spans="1:3" x14ac:dyDescent="0.25">
      <c r="A12010">
        <f>ROW()</f>
        <v>12010</v>
      </c>
      <c r="B12010" t="s">
        <v>1866</v>
      </c>
      <c r="C12010" t="s">
        <v>139</v>
      </c>
    </row>
    <row r="12011" spans="1:3" x14ac:dyDescent="0.25">
      <c r="A12011">
        <f>ROW()</f>
        <v>12011</v>
      </c>
      <c r="B12011" t="s">
        <v>1867</v>
      </c>
      <c r="C12011" t="s">
        <v>63</v>
      </c>
    </row>
    <row r="12012" spans="1:3" x14ac:dyDescent="0.25">
      <c r="A12012">
        <f>ROW()</f>
        <v>12012</v>
      </c>
      <c r="B12012" t="s">
        <v>1868</v>
      </c>
      <c r="C12012" t="s">
        <v>157</v>
      </c>
    </row>
    <row r="12013" spans="1:3" x14ac:dyDescent="0.25">
      <c r="A12013">
        <f>ROW()</f>
        <v>12013</v>
      </c>
      <c r="B12013" t="s">
        <v>1869</v>
      </c>
      <c r="C12013" t="s">
        <v>157</v>
      </c>
    </row>
    <row r="12014" spans="1:3" x14ac:dyDescent="0.25">
      <c r="A12014">
        <f>ROW()</f>
        <v>12014</v>
      </c>
      <c r="B12014" t="s">
        <v>1871</v>
      </c>
      <c r="C12014" t="s">
        <v>56</v>
      </c>
    </row>
    <row r="12015" spans="1:3" x14ac:dyDescent="0.25">
      <c r="A12015">
        <f>ROW()</f>
        <v>12015</v>
      </c>
      <c r="B12015" t="s">
        <v>1905</v>
      </c>
      <c r="C12015" t="s">
        <v>56</v>
      </c>
    </row>
    <row r="12016" spans="1:3" x14ac:dyDescent="0.25">
      <c r="A12016">
        <f>ROW()</f>
        <v>12016</v>
      </c>
      <c r="B12016" t="s">
        <v>1872</v>
      </c>
      <c r="C12016" t="s">
        <v>318</v>
      </c>
    </row>
    <row r="12017" spans="1:3" x14ac:dyDescent="0.25">
      <c r="A12017">
        <f>ROW()</f>
        <v>12017</v>
      </c>
      <c r="B12017" t="s">
        <v>1906</v>
      </c>
      <c r="C12017" t="s">
        <v>318</v>
      </c>
    </row>
    <row r="12018" spans="1:3" x14ac:dyDescent="0.25">
      <c r="A12018">
        <f>ROW()</f>
        <v>12018</v>
      </c>
      <c r="B12018" t="s">
        <v>1873</v>
      </c>
      <c r="C12018" t="s">
        <v>55</v>
      </c>
    </row>
    <row r="12019" spans="1:3" x14ac:dyDescent="0.25">
      <c r="A12019">
        <f>ROW()</f>
        <v>12019</v>
      </c>
      <c r="B12019" t="s">
        <v>1907</v>
      </c>
      <c r="C12019" t="s">
        <v>63</v>
      </c>
    </row>
    <row r="12020" spans="1:3" x14ac:dyDescent="0.25">
      <c r="A12020">
        <f>ROW()</f>
        <v>12020</v>
      </c>
      <c r="B12020" t="s">
        <v>1874</v>
      </c>
      <c r="C12020" t="s">
        <v>73</v>
      </c>
    </row>
    <row r="12021" spans="1:3" x14ac:dyDescent="0.25">
      <c r="A12021">
        <f>ROW()</f>
        <v>12021</v>
      </c>
      <c r="B12021" t="s">
        <v>1875</v>
      </c>
      <c r="C12021" t="s">
        <v>200</v>
      </c>
    </row>
    <row r="12022" spans="1:3" x14ac:dyDescent="0.25">
      <c r="A12022">
        <f>ROW()</f>
        <v>12022</v>
      </c>
      <c r="B12022" t="s">
        <v>1909</v>
      </c>
      <c r="C12022" t="s">
        <v>200</v>
      </c>
    </row>
    <row r="12023" spans="1:3" x14ac:dyDescent="0.25">
      <c r="A12023">
        <f>ROW()</f>
        <v>12023</v>
      </c>
      <c r="B12023" t="s">
        <v>1876</v>
      </c>
      <c r="C12023" t="s">
        <v>217</v>
      </c>
    </row>
    <row r="12024" spans="1:3" x14ac:dyDescent="0.25">
      <c r="A12024">
        <f>ROW()</f>
        <v>12024</v>
      </c>
      <c r="B12024" t="s">
        <v>1910</v>
      </c>
      <c r="C12024" t="s">
        <v>217</v>
      </c>
    </row>
    <row r="12025" spans="1:3" x14ac:dyDescent="0.25">
      <c r="A12025">
        <f>ROW()</f>
        <v>12025</v>
      </c>
      <c r="B12025" t="s">
        <v>1877</v>
      </c>
      <c r="C12025" t="s">
        <v>268</v>
      </c>
    </row>
    <row r="12026" spans="1:3" x14ac:dyDescent="0.25">
      <c r="A12026">
        <f>ROW()</f>
        <v>12026</v>
      </c>
      <c r="B12026" t="s">
        <v>1911</v>
      </c>
      <c r="C12026" t="s">
        <v>268</v>
      </c>
    </row>
    <row r="12027" spans="1:3" x14ac:dyDescent="0.25">
      <c r="A12027">
        <f>ROW()</f>
        <v>12027</v>
      </c>
      <c r="B12027" t="s">
        <v>1878</v>
      </c>
      <c r="C12027" t="s">
        <v>73</v>
      </c>
    </row>
    <row r="12028" spans="1:3" x14ac:dyDescent="0.25">
      <c r="A12028">
        <f>ROW()</f>
        <v>12028</v>
      </c>
      <c r="B12028" t="s">
        <v>1923</v>
      </c>
      <c r="C12028" t="s">
        <v>93</v>
      </c>
    </row>
    <row r="12029" spans="1:3" x14ac:dyDescent="0.25">
      <c r="A12029">
        <f>ROW()</f>
        <v>12029</v>
      </c>
      <c r="B12029" t="s">
        <v>1879</v>
      </c>
      <c r="C12029" t="s">
        <v>93</v>
      </c>
    </row>
    <row r="12030" spans="1:3" x14ac:dyDescent="0.25">
      <c r="A12030">
        <f>ROW()</f>
        <v>12030</v>
      </c>
      <c r="B12030" t="s">
        <v>1912</v>
      </c>
      <c r="C12030" t="s">
        <v>168</v>
      </c>
    </row>
    <row r="12031" spans="1:3" x14ac:dyDescent="0.25">
      <c r="A12031">
        <f>ROW()</f>
        <v>12031</v>
      </c>
      <c r="B12031" t="s">
        <v>1880</v>
      </c>
      <c r="C12031" t="s">
        <v>149</v>
      </c>
    </row>
    <row r="12032" spans="1:3" x14ac:dyDescent="0.25">
      <c r="A12032">
        <f>ROW()</f>
        <v>12032</v>
      </c>
      <c r="B12032" t="s">
        <v>1882</v>
      </c>
      <c r="C12032" t="s">
        <v>319</v>
      </c>
    </row>
    <row r="12033" spans="1:3" x14ac:dyDescent="0.25">
      <c r="A12033">
        <f>ROW()</f>
        <v>12033</v>
      </c>
      <c r="B12033" t="s">
        <v>1913</v>
      </c>
      <c r="C12033" t="s">
        <v>319</v>
      </c>
    </row>
    <row r="12034" spans="1:3" x14ac:dyDescent="0.25">
      <c r="A12034">
        <f>ROW()</f>
        <v>12034</v>
      </c>
      <c r="B12034" t="s">
        <v>1893</v>
      </c>
      <c r="C12034" t="s">
        <v>78</v>
      </c>
    </row>
    <row r="12035" spans="1:3" x14ac:dyDescent="0.25">
      <c r="A12035">
        <f>ROW()</f>
        <v>12035</v>
      </c>
      <c r="B12035" t="s">
        <v>1914</v>
      </c>
      <c r="C12035" t="s">
        <v>78</v>
      </c>
    </row>
    <row r="12036" spans="1:3" x14ac:dyDescent="0.25">
      <c r="A12036">
        <f>ROW()</f>
        <v>12036</v>
      </c>
      <c r="B12036" t="s">
        <v>1898</v>
      </c>
      <c r="C12036" t="s">
        <v>148</v>
      </c>
    </row>
    <row r="12037" spans="1:3" x14ac:dyDescent="0.25">
      <c r="A12037">
        <f>ROW()</f>
        <v>12037</v>
      </c>
      <c r="B12037" t="s">
        <v>1926</v>
      </c>
      <c r="C12037" t="s">
        <v>93</v>
      </c>
    </row>
    <row r="12038" spans="1:3" x14ac:dyDescent="0.25">
      <c r="A12038">
        <f>ROW()</f>
        <v>12038</v>
      </c>
      <c r="B12038" t="s">
        <v>1883</v>
      </c>
      <c r="C12038" t="s">
        <v>79</v>
      </c>
    </row>
    <row r="12039" spans="1:3" x14ac:dyDescent="0.25">
      <c r="A12039">
        <f>ROW()</f>
        <v>12039</v>
      </c>
      <c r="B12039" t="s">
        <v>1915</v>
      </c>
      <c r="C12039" t="s">
        <v>159</v>
      </c>
    </row>
    <row r="12040" spans="1:3" x14ac:dyDescent="0.25">
      <c r="A12040">
        <f>ROW()</f>
        <v>12040</v>
      </c>
      <c r="B12040" t="s">
        <v>1884</v>
      </c>
      <c r="C12040" t="s">
        <v>63</v>
      </c>
    </row>
    <row r="12041" spans="1:3" x14ac:dyDescent="0.25">
      <c r="A12041">
        <f>ROW()</f>
        <v>12041</v>
      </c>
      <c r="B12041" t="s">
        <v>1885</v>
      </c>
      <c r="C12041" t="s">
        <v>63</v>
      </c>
    </row>
    <row r="12042" spans="1:3" x14ac:dyDescent="0.25">
      <c r="A12042">
        <f>ROW()</f>
        <v>12042</v>
      </c>
      <c r="B12042" t="s">
        <v>1886</v>
      </c>
      <c r="C12042" t="s">
        <v>77</v>
      </c>
    </row>
    <row r="12043" spans="1:3" x14ac:dyDescent="0.25">
      <c r="A12043">
        <f>ROW()</f>
        <v>12043</v>
      </c>
      <c r="B12043" t="s">
        <v>1888</v>
      </c>
      <c r="C12043" t="s">
        <v>56</v>
      </c>
    </row>
    <row r="12044" spans="1:3" x14ac:dyDescent="0.25">
      <c r="A12044">
        <f>ROW()</f>
        <v>12044</v>
      </c>
      <c r="B12044" t="s">
        <v>1889</v>
      </c>
      <c r="C12044" t="s">
        <v>189</v>
      </c>
    </row>
    <row r="12045" spans="1:3" x14ac:dyDescent="0.25">
      <c r="A12045">
        <f>ROW()</f>
        <v>12045</v>
      </c>
      <c r="B12045" t="s">
        <v>1890</v>
      </c>
      <c r="C12045" t="s">
        <v>121</v>
      </c>
    </row>
    <row r="12046" spans="1:3" x14ac:dyDescent="0.25">
      <c r="A12046">
        <f>ROW()</f>
        <v>12046</v>
      </c>
      <c r="B12046" t="s">
        <v>1891</v>
      </c>
      <c r="C12046" t="s">
        <v>74</v>
      </c>
    </row>
    <row r="12047" spans="1:3" x14ac:dyDescent="0.25">
      <c r="A12047">
        <f>ROW()</f>
        <v>12047</v>
      </c>
      <c r="B12047" t="s">
        <v>1892</v>
      </c>
      <c r="C12047" t="s">
        <v>121</v>
      </c>
    </row>
    <row r="12048" spans="1:3" x14ac:dyDescent="0.25">
      <c r="A12048">
        <f>ROW()</f>
        <v>12048</v>
      </c>
      <c r="B12048" t="s">
        <v>1897</v>
      </c>
      <c r="C12048" t="s">
        <v>70</v>
      </c>
    </row>
    <row r="12049" spans="1:3" x14ac:dyDescent="0.25">
      <c r="A12049">
        <f>ROW()</f>
        <v>12049</v>
      </c>
      <c r="B12049" t="s">
        <v>1924</v>
      </c>
      <c r="C12049" t="s">
        <v>95</v>
      </c>
    </row>
    <row r="12050" spans="1:3" x14ac:dyDescent="0.25">
      <c r="A12050">
        <f>ROW()</f>
        <v>12050</v>
      </c>
      <c r="B12050" t="s">
        <v>1927</v>
      </c>
      <c r="C12050" t="s">
        <v>106</v>
      </c>
    </row>
    <row r="12051" spans="1:3" x14ac:dyDescent="0.25">
      <c r="A12051">
        <f>ROW()</f>
        <v>12051</v>
      </c>
      <c r="B12051" t="s">
        <v>1895</v>
      </c>
      <c r="C12051" t="s">
        <v>184</v>
      </c>
    </row>
    <row r="12052" spans="1:3" x14ac:dyDescent="0.25">
      <c r="A12052">
        <f>ROW()</f>
        <v>12052</v>
      </c>
      <c r="B12052" t="s">
        <v>1806</v>
      </c>
      <c r="C12052" t="s">
        <v>70</v>
      </c>
    </row>
    <row r="12053" spans="1:3" x14ac:dyDescent="0.25">
      <c r="A12053">
        <f>ROW()</f>
        <v>12053</v>
      </c>
      <c r="B12053" t="s">
        <v>2</v>
      </c>
      <c r="C12053" t="s">
        <v>2</v>
      </c>
    </row>
    <row r="12054" spans="1:3" x14ac:dyDescent="0.25">
      <c r="A12054">
        <f>ROW()</f>
        <v>12054</v>
      </c>
      <c r="B12054" t="s">
        <v>3754</v>
      </c>
      <c r="C12054" t="s">
        <v>2</v>
      </c>
    </row>
    <row r="12055" spans="1:3" x14ac:dyDescent="0.25">
      <c r="A12055">
        <f>ROW()</f>
        <v>12055</v>
      </c>
      <c r="B12055" t="s">
        <v>52</v>
      </c>
      <c r="C12055" t="s">
        <v>2</v>
      </c>
    </row>
    <row r="12056" spans="1:3" x14ac:dyDescent="0.25">
      <c r="A12056">
        <f>ROW()</f>
        <v>12056</v>
      </c>
      <c r="B12056" t="s">
        <v>1843</v>
      </c>
      <c r="C12056" t="s">
        <v>869</v>
      </c>
    </row>
    <row r="12057" spans="1:3" x14ac:dyDescent="0.25">
      <c r="A12057">
        <f>ROW()</f>
        <v>12057</v>
      </c>
      <c r="B12057" t="s">
        <v>1844</v>
      </c>
      <c r="C12057" t="s">
        <v>55</v>
      </c>
    </row>
    <row r="12058" spans="1:3" x14ac:dyDescent="0.25">
      <c r="A12058">
        <f>ROW()</f>
        <v>12058</v>
      </c>
      <c r="B12058" t="s">
        <v>1845</v>
      </c>
      <c r="C12058" t="s">
        <v>66</v>
      </c>
    </row>
    <row r="12059" spans="1:3" x14ac:dyDescent="0.25">
      <c r="A12059">
        <f>ROW()</f>
        <v>12059</v>
      </c>
      <c r="B12059" t="s">
        <v>1846</v>
      </c>
      <c r="C12059" t="s">
        <v>476</v>
      </c>
    </row>
    <row r="12060" spans="1:3" x14ac:dyDescent="0.25">
      <c r="A12060">
        <f>ROW()</f>
        <v>12060</v>
      </c>
      <c r="B12060" t="s">
        <v>1847</v>
      </c>
      <c r="C12060" t="s">
        <v>870</v>
      </c>
    </row>
    <row r="12061" spans="1:3" x14ac:dyDescent="0.25">
      <c r="A12061">
        <f>ROW()</f>
        <v>12061</v>
      </c>
      <c r="B12061" t="s">
        <v>1850</v>
      </c>
      <c r="C12061" t="s">
        <v>155</v>
      </c>
    </row>
    <row r="12062" spans="1:3" x14ac:dyDescent="0.25">
      <c r="A12062">
        <f>ROW()</f>
        <v>12062</v>
      </c>
      <c r="B12062" t="s">
        <v>1851</v>
      </c>
      <c r="C12062" t="s">
        <v>56</v>
      </c>
    </row>
    <row r="12063" spans="1:3" x14ac:dyDescent="0.25">
      <c r="A12063">
        <f>ROW()</f>
        <v>12063</v>
      </c>
      <c r="B12063" t="s">
        <v>1852</v>
      </c>
      <c r="C12063" t="s">
        <v>56</v>
      </c>
    </row>
    <row r="12064" spans="1:3" x14ac:dyDescent="0.25">
      <c r="A12064">
        <f>ROW()</f>
        <v>12064</v>
      </c>
      <c r="B12064" t="s">
        <v>1853</v>
      </c>
      <c r="C12064" t="s">
        <v>56</v>
      </c>
    </row>
    <row r="12065" spans="1:3" x14ac:dyDescent="0.25">
      <c r="A12065">
        <f>ROW()</f>
        <v>12065</v>
      </c>
      <c r="B12065" t="s">
        <v>1854</v>
      </c>
      <c r="C12065" t="s">
        <v>871</v>
      </c>
    </row>
    <row r="12066" spans="1:3" x14ac:dyDescent="0.25">
      <c r="A12066">
        <f>ROW()</f>
        <v>12066</v>
      </c>
      <c r="B12066" t="s">
        <v>1857</v>
      </c>
      <c r="C12066" t="s">
        <v>65</v>
      </c>
    </row>
    <row r="12067" spans="1:3" x14ac:dyDescent="0.25">
      <c r="A12067">
        <f>ROW()</f>
        <v>12067</v>
      </c>
      <c r="B12067" t="s">
        <v>1858</v>
      </c>
      <c r="C12067" t="s">
        <v>56</v>
      </c>
    </row>
    <row r="12068" spans="1:3" x14ac:dyDescent="0.25">
      <c r="A12068">
        <f>ROW()</f>
        <v>12068</v>
      </c>
      <c r="B12068" t="s">
        <v>1896</v>
      </c>
      <c r="C12068" t="s">
        <v>65</v>
      </c>
    </row>
    <row r="12069" spans="1:3" x14ac:dyDescent="0.25">
      <c r="A12069">
        <f>ROW()</f>
        <v>12069</v>
      </c>
      <c r="B12069" t="s">
        <v>1859</v>
      </c>
      <c r="C12069" t="s">
        <v>63</v>
      </c>
    </row>
    <row r="12070" spans="1:3" x14ac:dyDescent="0.25">
      <c r="A12070">
        <f>ROW()</f>
        <v>12070</v>
      </c>
      <c r="B12070" t="s">
        <v>1860</v>
      </c>
      <c r="C12070" t="s">
        <v>139</v>
      </c>
    </row>
    <row r="12071" spans="1:3" x14ac:dyDescent="0.25">
      <c r="A12071">
        <f>ROW()</f>
        <v>12071</v>
      </c>
      <c r="B12071" t="s">
        <v>1861</v>
      </c>
      <c r="C12071" t="s">
        <v>71</v>
      </c>
    </row>
    <row r="12072" spans="1:3" x14ac:dyDescent="0.25">
      <c r="A12072">
        <f>ROW()</f>
        <v>12072</v>
      </c>
      <c r="B12072" t="s">
        <v>1862</v>
      </c>
      <c r="C12072" t="s">
        <v>56</v>
      </c>
    </row>
    <row r="12073" spans="1:3" x14ac:dyDescent="0.25">
      <c r="A12073">
        <f>ROW()</f>
        <v>12073</v>
      </c>
      <c r="B12073" t="s">
        <v>1863</v>
      </c>
      <c r="C12073" t="s">
        <v>83</v>
      </c>
    </row>
    <row r="12074" spans="1:3" x14ac:dyDescent="0.25">
      <c r="A12074">
        <f>ROW()</f>
        <v>12074</v>
      </c>
      <c r="B12074" t="s">
        <v>1864</v>
      </c>
      <c r="C12074" t="s">
        <v>473</v>
      </c>
    </row>
    <row r="12075" spans="1:3" x14ac:dyDescent="0.25">
      <c r="A12075">
        <f>ROW()</f>
        <v>12075</v>
      </c>
      <c r="B12075" t="s">
        <v>1865</v>
      </c>
      <c r="C12075" t="s">
        <v>67</v>
      </c>
    </row>
    <row r="12076" spans="1:3" x14ac:dyDescent="0.25">
      <c r="A12076">
        <f>ROW()</f>
        <v>12076</v>
      </c>
      <c r="B12076" t="s">
        <v>1866</v>
      </c>
      <c r="C12076" t="s">
        <v>139</v>
      </c>
    </row>
    <row r="12077" spans="1:3" x14ac:dyDescent="0.25">
      <c r="A12077">
        <f>ROW()</f>
        <v>12077</v>
      </c>
      <c r="B12077" t="s">
        <v>1867</v>
      </c>
      <c r="C12077" t="s">
        <v>63</v>
      </c>
    </row>
    <row r="12078" spans="1:3" x14ac:dyDescent="0.25">
      <c r="A12078">
        <f>ROW()</f>
        <v>12078</v>
      </c>
      <c r="B12078" t="s">
        <v>1868</v>
      </c>
      <c r="C12078" t="s">
        <v>157</v>
      </c>
    </row>
    <row r="12079" spans="1:3" x14ac:dyDescent="0.25">
      <c r="A12079">
        <f>ROW()</f>
        <v>12079</v>
      </c>
      <c r="B12079" t="s">
        <v>1869</v>
      </c>
      <c r="C12079" t="s">
        <v>157</v>
      </c>
    </row>
    <row r="12080" spans="1:3" x14ac:dyDescent="0.25">
      <c r="A12080">
        <f>ROW()</f>
        <v>12080</v>
      </c>
      <c r="B12080" t="s">
        <v>1871</v>
      </c>
      <c r="C12080" t="s">
        <v>56</v>
      </c>
    </row>
    <row r="12081" spans="1:3" x14ac:dyDescent="0.25">
      <c r="A12081">
        <f>ROW()</f>
        <v>12081</v>
      </c>
      <c r="B12081" t="s">
        <v>1905</v>
      </c>
      <c r="C12081" t="s">
        <v>56</v>
      </c>
    </row>
    <row r="12082" spans="1:3" x14ac:dyDescent="0.25">
      <c r="A12082">
        <f>ROW()</f>
        <v>12082</v>
      </c>
      <c r="B12082" t="s">
        <v>1872</v>
      </c>
      <c r="C12082" t="s">
        <v>318</v>
      </c>
    </row>
    <row r="12083" spans="1:3" x14ac:dyDescent="0.25">
      <c r="A12083">
        <f>ROW()</f>
        <v>12083</v>
      </c>
      <c r="B12083" t="s">
        <v>1906</v>
      </c>
      <c r="C12083" t="s">
        <v>318</v>
      </c>
    </row>
    <row r="12084" spans="1:3" x14ac:dyDescent="0.25">
      <c r="A12084">
        <f>ROW()</f>
        <v>12084</v>
      </c>
      <c r="B12084" t="s">
        <v>1873</v>
      </c>
      <c r="C12084" t="s">
        <v>55</v>
      </c>
    </row>
    <row r="12085" spans="1:3" x14ac:dyDescent="0.25">
      <c r="A12085">
        <f>ROW()</f>
        <v>12085</v>
      </c>
      <c r="B12085" t="s">
        <v>1907</v>
      </c>
      <c r="C12085" t="s">
        <v>63</v>
      </c>
    </row>
    <row r="12086" spans="1:3" x14ac:dyDescent="0.25">
      <c r="A12086">
        <f>ROW()</f>
        <v>12086</v>
      </c>
      <c r="B12086" t="s">
        <v>1874</v>
      </c>
      <c r="C12086" t="s">
        <v>73</v>
      </c>
    </row>
    <row r="12087" spans="1:3" x14ac:dyDescent="0.25">
      <c r="A12087">
        <f>ROW()</f>
        <v>12087</v>
      </c>
      <c r="B12087" t="s">
        <v>1875</v>
      </c>
      <c r="C12087" t="s">
        <v>227</v>
      </c>
    </row>
    <row r="12088" spans="1:3" x14ac:dyDescent="0.25">
      <c r="A12088">
        <f>ROW()</f>
        <v>12088</v>
      </c>
      <c r="B12088" t="s">
        <v>1909</v>
      </c>
      <c r="C12088" t="s">
        <v>227</v>
      </c>
    </row>
    <row r="12089" spans="1:3" x14ac:dyDescent="0.25">
      <c r="A12089">
        <f>ROW()</f>
        <v>12089</v>
      </c>
      <c r="B12089" t="s">
        <v>1876</v>
      </c>
      <c r="C12089" t="s">
        <v>269</v>
      </c>
    </row>
    <row r="12090" spans="1:3" x14ac:dyDescent="0.25">
      <c r="A12090">
        <f>ROW()</f>
        <v>12090</v>
      </c>
      <c r="B12090" t="s">
        <v>1910</v>
      </c>
      <c r="C12090" t="s">
        <v>269</v>
      </c>
    </row>
    <row r="12091" spans="1:3" x14ac:dyDescent="0.25">
      <c r="A12091">
        <f>ROW()</f>
        <v>12091</v>
      </c>
      <c r="B12091" t="s">
        <v>1877</v>
      </c>
      <c r="C12091" t="s">
        <v>168</v>
      </c>
    </row>
    <row r="12092" spans="1:3" x14ac:dyDescent="0.25">
      <c r="A12092">
        <f>ROW()</f>
        <v>12092</v>
      </c>
      <c r="B12092" t="s">
        <v>1911</v>
      </c>
      <c r="C12092" t="s">
        <v>168</v>
      </c>
    </row>
    <row r="12093" spans="1:3" x14ac:dyDescent="0.25">
      <c r="A12093">
        <f>ROW()</f>
        <v>12093</v>
      </c>
      <c r="B12093" t="s">
        <v>1878</v>
      </c>
      <c r="C12093" t="s">
        <v>66</v>
      </c>
    </row>
    <row r="12094" spans="1:3" x14ac:dyDescent="0.25">
      <c r="A12094">
        <f>ROW()</f>
        <v>12094</v>
      </c>
      <c r="B12094" t="s">
        <v>1923</v>
      </c>
      <c r="C12094" t="s">
        <v>76</v>
      </c>
    </row>
    <row r="12095" spans="1:3" x14ac:dyDescent="0.25">
      <c r="A12095">
        <f>ROW()</f>
        <v>12095</v>
      </c>
      <c r="B12095" t="s">
        <v>1879</v>
      </c>
      <c r="C12095" t="s">
        <v>95</v>
      </c>
    </row>
    <row r="12096" spans="1:3" x14ac:dyDescent="0.25">
      <c r="A12096">
        <f>ROW()</f>
        <v>12096</v>
      </c>
      <c r="B12096" t="s">
        <v>1912</v>
      </c>
      <c r="C12096" t="s">
        <v>158</v>
      </c>
    </row>
    <row r="12097" spans="1:3" x14ac:dyDescent="0.25">
      <c r="A12097">
        <f>ROW()</f>
        <v>12097</v>
      </c>
      <c r="B12097" t="s">
        <v>1880</v>
      </c>
      <c r="C12097" t="s">
        <v>71</v>
      </c>
    </row>
    <row r="12098" spans="1:3" x14ac:dyDescent="0.25">
      <c r="A12098">
        <f>ROW()</f>
        <v>12098</v>
      </c>
      <c r="B12098" t="s">
        <v>1882</v>
      </c>
      <c r="C12098" t="s">
        <v>319</v>
      </c>
    </row>
    <row r="12099" spans="1:3" x14ac:dyDescent="0.25">
      <c r="A12099">
        <f>ROW()</f>
        <v>12099</v>
      </c>
      <c r="B12099" t="s">
        <v>1913</v>
      </c>
      <c r="C12099" t="s">
        <v>319</v>
      </c>
    </row>
    <row r="12100" spans="1:3" x14ac:dyDescent="0.25">
      <c r="A12100">
        <f>ROW()</f>
        <v>12100</v>
      </c>
      <c r="B12100" t="s">
        <v>1893</v>
      </c>
      <c r="C12100" t="s">
        <v>568</v>
      </c>
    </row>
    <row r="12101" spans="1:3" x14ac:dyDescent="0.25">
      <c r="A12101">
        <f>ROW()</f>
        <v>12101</v>
      </c>
      <c r="B12101" t="s">
        <v>1914</v>
      </c>
      <c r="C12101" t="s">
        <v>568</v>
      </c>
    </row>
    <row r="12102" spans="1:3" x14ac:dyDescent="0.25">
      <c r="A12102">
        <f>ROW()</f>
        <v>12102</v>
      </c>
      <c r="B12102" t="s">
        <v>1898</v>
      </c>
      <c r="C12102" t="s">
        <v>108</v>
      </c>
    </row>
    <row r="12103" spans="1:3" x14ac:dyDescent="0.25">
      <c r="A12103">
        <f>ROW()</f>
        <v>12103</v>
      </c>
      <c r="B12103" t="s">
        <v>1926</v>
      </c>
      <c r="C12103" t="s">
        <v>76</v>
      </c>
    </row>
    <row r="12104" spans="1:3" x14ac:dyDescent="0.25">
      <c r="A12104">
        <f>ROW()</f>
        <v>12104</v>
      </c>
      <c r="B12104" t="s">
        <v>1883</v>
      </c>
      <c r="C12104" t="s">
        <v>79</v>
      </c>
    </row>
    <row r="12105" spans="1:3" x14ac:dyDescent="0.25">
      <c r="A12105">
        <f>ROW()</f>
        <v>12105</v>
      </c>
      <c r="B12105" t="s">
        <v>1915</v>
      </c>
      <c r="C12105" t="s">
        <v>159</v>
      </c>
    </row>
    <row r="12106" spans="1:3" x14ac:dyDescent="0.25">
      <c r="A12106">
        <f>ROW()</f>
        <v>12106</v>
      </c>
      <c r="B12106" t="s">
        <v>1884</v>
      </c>
      <c r="C12106" t="s">
        <v>63</v>
      </c>
    </row>
    <row r="12107" spans="1:3" x14ac:dyDescent="0.25">
      <c r="A12107">
        <f>ROW()</f>
        <v>12107</v>
      </c>
      <c r="B12107" t="s">
        <v>1885</v>
      </c>
      <c r="C12107" t="s">
        <v>63</v>
      </c>
    </row>
    <row r="12108" spans="1:3" x14ac:dyDescent="0.25">
      <c r="A12108">
        <f>ROW()</f>
        <v>12108</v>
      </c>
      <c r="B12108" t="s">
        <v>1886</v>
      </c>
      <c r="C12108" t="s">
        <v>63</v>
      </c>
    </row>
    <row r="12109" spans="1:3" x14ac:dyDescent="0.25">
      <c r="A12109">
        <f>ROW()</f>
        <v>12109</v>
      </c>
      <c r="B12109" t="s">
        <v>1887</v>
      </c>
      <c r="C12109" t="s">
        <v>210</v>
      </c>
    </row>
    <row r="12110" spans="1:3" x14ac:dyDescent="0.25">
      <c r="A12110">
        <f>ROW()</f>
        <v>12110</v>
      </c>
      <c r="B12110" t="s">
        <v>1931</v>
      </c>
      <c r="C12110" t="s">
        <v>77</v>
      </c>
    </row>
    <row r="12111" spans="1:3" x14ac:dyDescent="0.25">
      <c r="A12111">
        <f>ROW()</f>
        <v>12111</v>
      </c>
      <c r="B12111" t="s">
        <v>1888</v>
      </c>
      <c r="C12111" t="s">
        <v>56</v>
      </c>
    </row>
    <row r="12112" spans="1:3" x14ac:dyDescent="0.25">
      <c r="A12112">
        <f>ROW()</f>
        <v>12112</v>
      </c>
      <c r="B12112" t="s">
        <v>1889</v>
      </c>
      <c r="C12112" t="s">
        <v>83</v>
      </c>
    </row>
    <row r="12113" spans="1:3" x14ac:dyDescent="0.25">
      <c r="A12113">
        <f>ROW()</f>
        <v>12113</v>
      </c>
      <c r="B12113" t="s">
        <v>1890</v>
      </c>
      <c r="C12113" t="s">
        <v>228</v>
      </c>
    </row>
    <row r="12114" spans="1:3" x14ac:dyDescent="0.25">
      <c r="A12114">
        <f>ROW()</f>
        <v>12114</v>
      </c>
      <c r="B12114" t="s">
        <v>1891</v>
      </c>
      <c r="C12114" t="s">
        <v>83</v>
      </c>
    </row>
    <row r="12115" spans="1:3" x14ac:dyDescent="0.25">
      <c r="A12115">
        <f>ROW()</f>
        <v>12115</v>
      </c>
      <c r="B12115" t="s">
        <v>1892</v>
      </c>
      <c r="C12115" t="s">
        <v>67</v>
      </c>
    </row>
    <row r="12116" spans="1:3" x14ac:dyDescent="0.25">
      <c r="A12116">
        <f>ROW()</f>
        <v>12116</v>
      </c>
      <c r="B12116" t="s">
        <v>1897</v>
      </c>
      <c r="C12116" t="s">
        <v>70</v>
      </c>
    </row>
    <row r="12117" spans="1:3" x14ac:dyDescent="0.25">
      <c r="A12117">
        <f>ROW()</f>
        <v>12117</v>
      </c>
      <c r="B12117" t="s">
        <v>1924</v>
      </c>
      <c r="C12117" t="s">
        <v>95</v>
      </c>
    </row>
    <row r="12118" spans="1:3" x14ac:dyDescent="0.25">
      <c r="A12118">
        <f>ROW()</f>
        <v>12118</v>
      </c>
      <c r="B12118" t="s">
        <v>1927</v>
      </c>
      <c r="C12118" t="s">
        <v>106</v>
      </c>
    </row>
    <row r="12119" spans="1:3" x14ac:dyDescent="0.25">
      <c r="A12119">
        <f>ROW()</f>
        <v>12119</v>
      </c>
      <c r="B12119" t="s">
        <v>1895</v>
      </c>
      <c r="C12119" t="s">
        <v>184</v>
      </c>
    </row>
    <row r="12120" spans="1:3" x14ac:dyDescent="0.25">
      <c r="A12120">
        <f>ROW()</f>
        <v>12120</v>
      </c>
      <c r="B12120" t="s">
        <v>1806</v>
      </c>
      <c r="C12120" t="s">
        <v>70</v>
      </c>
    </row>
    <row r="12121" spans="1:3" x14ac:dyDescent="0.25">
      <c r="A12121">
        <f>ROW()</f>
        <v>12121</v>
      </c>
      <c r="B12121" t="s">
        <v>2</v>
      </c>
      <c r="C12121" t="s">
        <v>2</v>
      </c>
    </row>
    <row r="12122" spans="1:3" x14ac:dyDescent="0.25">
      <c r="A12122">
        <f>ROW()</f>
        <v>12122</v>
      </c>
      <c r="B12122" t="s">
        <v>2</v>
      </c>
      <c r="C12122" t="s">
        <v>2</v>
      </c>
    </row>
    <row r="12123" spans="1:3" x14ac:dyDescent="0.25">
      <c r="A12123">
        <f>ROW()</f>
        <v>12123</v>
      </c>
      <c r="B12123" t="s">
        <v>872</v>
      </c>
      <c r="C12123" t="s">
        <v>2</v>
      </c>
    </row>
    <row r="12124" spans="1:3" x14ac:dyDescent="0.25">
      <c r="A12124">
        <f>ROW()</f>
        <v>12124</v>
      </c>
      <c r="B12124" t="s">
        <v>2</v>
      </c>
      <c r="C12124" t="s">
        <v>2</v>
      </c>
    </row>
    <row r="12125" spans="1:3" x14ac:dyDescent="0.25">
      <c r="A12125">
        <f>ROW()</f>
        <v>12125</v>
      </c>
      <c r="B12125" t="s">
        <v>3755</v>
      </c>
      <c r="C12125" t="s">
        <v>2</v>
      </c>
    </row>
    <row r="12126" spans="1:3" x14ac:dyDescent="0.25">
      <c r="A12126">
        <f>ROW()</f>
        <v>12126</v>
      </c>
      <c r="B12126" t="s">
        <v>52</v>
      </c>
      <c r="C12126" t="s">
        <v>2</v>
      </c>
    </row>
    <row r="12127" spans="1:3" x14ac:dyDescent="0.25">
      <c r="A12127">
        <f>ROW()</f>
        <v>12127</v>
      </c>
      <c r="B12127" t="s">
        <v>1843</v>
      </c>
      <c r="C12127" t="s">
        <v>873</v>
      </c>
    </row>
    <row r="12128" spans="1:3" x14ac:dyDescent="0.25">
      <c r="A12128">
        <f>ROW()</f>
        <v>12128</v>
      </c>
      <c r="B12128" t="s">
        <v>1844</v>
      </c>
      <c r="C12128" t="s">
        <v>55</v>
      </c>
    </row>
    <row r="12129" spans="1:3" x14ac:dyDescent="0.25">
      <c r="A12129">
        <f>ROW()</f>
        <v>12129</v>
      </c>
      <c r="B12129" t="s">
        <v>1845</v>
      </c>
      <c r="C12129" t="s">
        <v>70</v>
      </c>
    </row>
    <row r="12130" spans="1:3" x14ac:dyDescent="0.25">
      <c r="A12130">
        <f>ROW()</f>
        <v>12130</v>
      </c>
      <c r="B12130" t="s">
        <v>1846</v>
      </c>
      <c r="C12130" t="s">
        <v>874</v>
      </c>
    </row>
    <row r="12131" spans="1:3" x14ac:dyDescent="0.25">
      <c r="A12131">
        <f>ROW()</f>
        <v>12131</v>
      </c>
      <c r="B12131" t="s">
        <v>1847</v>
      </c>
      <c r="C12131" t="s">
        <v>875</v>
      </c>
    </row>
    <row r="12132" spans="1:3" x14ac:dyDescent="0.25">
      <c r="A12132">
        <f>ROW()</f>
        <v>12132</v>
      </c>
      <c r="B12132" t="s">
        <v>1850</v>
      </c>
      <c r="C12132" t="s">
        <v>155</v>
      </c>
    </row>
    <row r="12133" spans="1:3" x14ac:dyDescent="0.25">
      <c r="A12133">
        <f>ROW()</f>
        <v>12133</v>
      </c>
      <c r="B12133" t="s">
        <v>1851</v>
      </c>
      <c r="C12133" t="s">
        <v>56</v>
      </c>
    </row>
    <row r="12134" spans="1:3" x14ac:dyDescent="0.25">
      <c r="A12134">
        <f>ROW()</f>
        <v>12134</v>
      </c>
      <c r="B12134" t="s">
        <v>1852</v>
      </c>
      <c r="C12134" t="s">
        <v>56</v>
      </c>
    </row>
    <row r="12135" spans="1:3" x14ac:dyDescent="0.25">
      <c r="A12135">
        <f>ROW()</f>
        <v>12135</v>
      </c>
      <c r="B12135" t="s">
        <v>1853</v>
      </c>
      <c r="C12135" t="s">
        <v>56</v>
      </c>
    </row>
    <row r="12136" spans="1:3" x14ac:dyDescent="0.25">
      <c r="A12136">
        <f>ROW()</f>
        <v>12136</v>
      </c>
      <c r="B12136" t="s">
        <v>1854</v>
      </c>
      <c r="C12136" t="s">
        <v>876</v>
      </c>
    </row>
    <row r="12137" spans="1:3" x14ac:dyDescent="0.25">
      <c r="A12137">
        <f>ROW()</f>
        <v>12137</v>
      </c>
      <c r="B12137" t="s">
        <v>1856</v>
      </c>
      <c r="C12137" t="s">
        <v>64</v>
      </c>
    </row>
    <row r="12138" spans="1:3" x14ac:dyDescent="0.25">
      <c r="A12138">
        <f>ROW()</f>
        <v>12138</v>
      </c>
      <c r="B12138" t="s">
        <v>1857</v>
      </c>
      <c r="C12138" t="s">
        <v>65</v>
      </c>
    </row>
    <row r="12139" spans="1:3" x14ac:dyDescent="0.25">
      <c r="A12139">
        <f>ROW()</f>
        <v>12139</v>
      </c>
      <c r="B12139" t="s">
        <v>1858</v>
      </c>
      <c r="C12139" t="s">
        <v>56</v>
      </c>
    </row>
    <row r="12140" spans="1:3" x14ac:dyDescent="0.25">
      <c r="A12140">
        <f>ROW()</f>
        <v>12140</v>
      </c>
      <c r="B12140" t="s">
        <v>1896</v>
      </c>
      <c r="C12140" t="s">
        <v>65</v>
      </c>
    </row>
    <row r="12141" spans="1:3" x14ac:dyDescent="0.25">
      <c r="A12141">
        <f>ROW()</f>
        <v>12141</v>
      </c>
      <c r="B12141" t="s">
        <v>1859</v>
      </c>
      <c r="C12141" t="s">
        <v>63</v>
      </c>
    </row>
    <row r="12142" spans="1:3" x14ac:dyDescent="0.25">
      <c r="A12142">
        <f>ROW()</f>
        <v>12142</v>
      </c>
      <c r="B12142" t="s">
        <v>1860</v>
      </c>
      <c r="C12142" t="s">
        <v>80</v>
      </c>
    </row>
    <row r="12143" spans="1:3" x14ac:dyDescent="0.25">
      <c r="A12143">
        <f>ROW()</f>
        <v>12143</v>
      </c>
      <c r="B12143" t="s">
        <v>1861</v>
      </c>
      <c r="C12143" t="s">
        <v>111</v>
      </c>
    </row>
    <row r="12144" spans="1:3" x14ac:dyDescent="0.25">
      <c r="A12144">
        <f>ROW()</f>
        <v>12144</v>
      </c>
      <c r="B12144" t="s">
        <v>1862</v>
      </c>
      <c r="C12144" t="s">
        <v>56</v>
      </c>
    </row>
    <row r="12145" spans="1:3" x14ac:dyDescent="0.25">
      <c r="A12145">
        <f>ROW()</f>
        <v>12145</v>
      </c>
      <c r="B12145" t="s">
        <v>1863</v>
      </c>
      <c r="C12145" t="s">
        <v>117</v>
      </c>
    </row>
    <row r="12146" spans="1:3" x14ac:dyDescent="0.25">
      <c r="A12146">
        <f>ROW()</f>
        <v>12146</v>
      </c>
      <c r="B12146" t="s">
        <v>1864</v>
      </c>
      <c r="C12146" t="s">
        <v>755</v>
      </c>
    </row>
    <row r="12147" spans="1:3" x14ac:dyDescent="0.25">
      <c r="A12147">
        <f>ROW()</f>
        <v>12147</v>
      </c>
      <c r="B12147" t="s">
        <v>1865</v>
      </c>
      <c r="C12147" t="s">
        <v>66</v>
      </c>
    </row>
    <row r="12148" spans="1:3" x14ac:dyDescent="0.25">
      <c r="A12148">
        <f>ROW()</f>
        <v>12148</v>
      </c>
      <c r="B12148" t="s">
        <v>1866</v>
      </c>
      <c r="C12148" t="s">
        <v>70</v>
      </c>
    </row>
    <row r="12149" spans="1:3" x14ac:dyDescent="0.25">
      <c r="A12149">
        <f>ROW()</f>
        <v>12149</v>
      </c>
      <c r="B12149" t="s">
        <v>1867</v>
      </c>
      <c r="C12149" t="s">
        <v>63</v>
      </c>
    </row>
    <row r="12150" spans="1:3" x14ac:dyDescent="0.25">
      <c r="A12150">
        <f>ROW()</f>
        <v>12150</v>
      </c>
      <c r="B12150" t="s">
        <v>1868</v>
      </c>
      <c r="C12150" t="s">
        <v>157</v>
      </c>
    </row>
    <row r="12151" spans="1:3" x14ac:dyDescent="0.25">
      <c r="A12151">
        <f>ROW()</f>
        <v>12151</v>
      </c>
      <c r="B12151" t="s">
        <v>1869</v>
      </c>
      <c r="C12151" t="s">
        <v>71</v>
      </c>
    </row>
    <row r="12152" spans="1:3" x14ac:dyDescent="0.25">
      <c r="A12152">
        <f>ROW()</f>
        <v>12152</v>
      </c>
      <c r="B12152" t="s">
        <v>1870</v>
      </c>
      <c r="C12152" t="s">
        <v>71</v>
      </c>
    </row>
    <row r="12153" spans="1:3" x14ac:dyDescent="0.25">
      <c r="A12153">
        <f>ROW()</f>
        <v>12153</v>
      </c>
      <c r="B12153" t="s">
        <v>1871</v>
      </c>
      <c r="C12153" t="s">
        <v>56</v>
      </c>
    </row>
    <row r="12154" spans="1:3" x14ac:dyDescent="0.25">
      <c r="A12154">
        <f>ROW()</f>
        <v>12154</v>
      </c>
      <c r="B12154" t="s">
        <v>1872</v>
      </c>
      <c r="C12154" t="s">
        <v>318</v>
      </c>
    </row>
    <row r="12155" spans="1:3" x14ac:dyDescent="0.25">
      <c r="A12155">
        <f>ROW()</f>
        <v>12155</v>
      </c>
      <c r="B12155" t="s">
        <v>1873</v>
      </c>
      <c r="C12155" t="s">
        <v>55</v>
      </c>
    </row>
    <row r="12156" spans="1:3" x14ac:dyDescent="0.25">
      <c r="A12156">
        <f>ROW()</f>
        <v>12156</v>
      </c>
      <c r="B12156" t="s">
        <v>1874</v>
      </c>
      <c r="C12156" t="s">
        <v>73</v>
      </c>
    </row>
    <row r="12157" spans="1:3" x14ac:dyDescent="0.25">
      <c r="A12157">
        <f>ROW()</f>
        <v>12157</v>
      </c>
      <c r="B12157" t="s">
        <v>1875</v>
      </c>
      <c r="C12157" t="s">
        <v>67</v>
      </c>
    </row>
    <row r="12158" spans="1:3" x14ac:dyDescent="0.25">
      <c r="A12158">
        <f>ROW()</f>
        <v>12158</v>
      </c>
      <c r="B12158" t="s">
        <v>1876</v>
      </c>
      <c r="C12158" t="s">
        <v>70</v>
      </c>
    </row>
    <row r="12159" spans="1:3" x14ac:dyDescent="0.25">
      <c r="A12159">
        <f>ROW()</f>
        <v>12159</v>
      </c>
      <c r="B12159" t="s">
        <v>1877</v>
      </c>
      <c r="C12159" t="s">
        <v>158</v>
      </c>
    </row>
    <row r="12160" spans="1:3" x14ac:dyDescent="0.25">
      <c r="A12160">
        <f>ROW()</f>
        <v>12160</v>
      </c>
      <c r="B12160" t="s">
        <v>1878</v>
      </c>
      <c r="C12160" t="s">
        <v>107</v>
      </c>
    </row>
    <row r="12161" spans="1:3" x14ac:dyDescent="0.25">
      <c r="A12161">
        <f>ROW()</f>
        <v>12161</v>
      </c>
      <c r="B12161" t="s">
        <v>1879</v>
      </c>
      <c r="C12161" t="s">
        <v>76</v>
      </c>
    </row>
    <row r="12162" spans="1:3" x14ac:dyDescent="0.25">
      <c r="A12162">
        <f>ROW()</f>
        <v>12162</v>
      </c>
      <c r="B12162" t="s">
        <v>1880</v>
      </c>
      <c r="C12162" t="s">
        <v>134</v>
      </c>
    </row>
    <row r="12163" spans="1:3" x14ac:dyDescent="0.25">
      <c r="A12163">
        <f>ROW()</f>
        <v>12163</v>
      </c>
      <c r="B12163" t="s">
        <v>1882</v>
      </c>
      <c r="C12163" t="s">
        <v>714</v>
      </c>
    </row>
    <row r="12164" spans="1:3" x14ac:dyDescent="0.25">
      <c r="A12164">
        <f>ROW()</f>
        <v>12164</v>
      </c>
      <c r="B12164" t="s">
        <v>1893</v>
      </c>
      <c r="C12164" t="s">
        <v>77</v>
      </c>
    </row>
    <row r="12165" spans="1:3" x14ac:dyDescent="0.25">
      <c r="A12165">
        <f>ROW()</f>
        <v>12165</v>
      </c>
      <c r="B12165" t="s">
        <v>1883</v>
      </c>
      <c r="C12165" t="s">
        <v>94</v>
      </c>
    </row>
    <row r="12166" spans="1:3" x14ac:dyDescent="0.25">
      <c r="A12166">
        <f>ROW()</f>
        <v>12166</v>
      </c>
      <c r="B12166" t="s">
        <v>1898</v>
      </c>
      <c r="C12166" t="s">
        <v>76</v>
      </c>
    </row>
    <row r="12167" spans="1:3" x14ac:dyDescent="0.25">
      <c r="A12167">
        <f>ROW()</f>
        <v>12167</v>
      </c>
      <c r="B12167" t="s">
        <v>1894</v>
      </c>
      <c r="C12167" t="s">
        <v>76</v>
      </c>
    </row>
    <row r="12168" spans="1:3" x14ac:dyDescent="0.25">
      <c r="A12168">
        <f>ROW()</f>
        <v>12168</v>
      </c>
      <c r="B12168" t="s">
        <v>1884</v>
      </c>
      <c r="C12168" t="s">
        <v>63</v>
      </c>
    </row>
    <row r="12169" spans="1:3" x14ac:dyDescent="0.25">
      <c r="A12169">
        <f>ROW()</f>
        <v>12169</v>
      </c>
      <c r="B12169" t="s">
        <v>1888</v>
      </c>
      <c r="C12169" t="s">
        <v>105</v>
      </c>
    </row>
    <row r="12170" spans="1:3" x14ac:dyDescent="0.25">
      <c r="A12170">
        <f>ROW()</f>
        <v>12170</v>
      </c>
      <c r="B12170" t="s">
        <v>1889</v>
      </c>
      <c r="C12170" t="s">
        <v>74</v>
      </c>
    </row>
    <row r="12171" spans="1:3" x14ac:dyDescent="0.25">
      <c r="A12171">
        <f>ROW()</f>
        <v>12171</v>
      </c>
      <c r="B12171" t="s">
        <v>1890</v>
      </c>
      <c r="C12171" t="s">
        <v>67</v>
      </c>
    </row>
    <row r="12172" spans="1:3" x14ac:dyDescent="0.25">
      <c r="A12172">
        <f>ROW()</f>
        <v>12172</v>
      </c>
      <c r="B12172" t="s">
        <v>1891</v>
      </c>
      <c r="C12172" t="s">
        <v>74</v>
      </c>
    </row>
    <row r="12173" spans="1:3" x14ac:dyDescent="0.25">
      <c r="A12173">
        <f>ROW()</f>
        <v>12173</v>
      </c>
      <c r="B12173" t="s">
        <v>1892</v>
      </c>
      <c r="C12173" t="s">
        <v>121</v>
      </c>
    </row>
    <row r="12174" spans="1:3" x14ac:dyDescent="0.25">
      <c r="A12174">
        <f>ROW()</f>
        <v>12174</v>
      </c>
      <c r="B12174" t="s">
        <v>1928</v>
      </c>
      <c r="C12174" t="s">
        <v>270</v>
      </c>
    </row>
    <row r="12175" spans="1:3" x14ac:dyDescent="0.25">
      <c r="A12175">
        <f>ROW()</f>
        <v>12175</v>
      </c>
      <c r="B12175" t="s">
        <v>1897</v>
      </c>
      <c r="C12175" t="s">
        <v>228</v>
      </c>
    </row>
    <row r="12176" spans="1:3" x14ac:dyDescent="0.25">
      <c r="A12176">
        <f>ROW()</f>
        <v>12176</v>
      </c>
      <c r="B12176" t="s">
        <v>1895</v>
      </c>
      <c r="C12176" t="s">
        <v>184</v>
      </c>
    </row>
    <row r="12177" spans="1:3" x14ac:dyDescent="0.25">
      <c r="A12177">
        <f>ROW()</f>
        <v>12177</v>
      </c>
      <c r="B12177" t="s">
        <v>1806</v>
      </c>
      <c r="C12177" t="s">
        <v>70</v>
      </c>
    </row>
    <row r="12178" spans="1:3" x14ac:dyDescent="0.25">
      <c r="A12178">
        <f>ROW()</f>
        <v>12178</v>
      </c>
      <c r="B12178" t="s">
        <v>2</v>
      </c>
      <c r="C12178" t="s">
        <v>2</v>
      </c>
    </row>
    <row r="12179" spans="1:3" x14ac:dyDescent="0.25">
      <c r="A12179">
        <f>ROW()</f>
        <v>12179</v>
      </c>
      <c r="B12179" t="s">
        <v>2</v>
      </c>
      <c r="C12179" t="s">
        <v>2</v>
      </c>
    </row>
    <row r="12180" spans="1:3" x14ac:dyDescent="0.25">
      <c r="A12180">
        <f>ROW()</f>
        <v>12180</v>
      </c>
      <c r="B12180" t="s">
        <v>877</v>
      </c>
      <c r="C12180" t="s">
        <v>2</v>
      </c>
    </row>
    <row r="12181" spans="1:3" x14ac:dyDescent="0.25">
      <c r="A12181">
        <f>ROW()</f>
        <v>12181</v>
      </c>
      <c r="B12181" t="s">
        <v>2</v>
      </c>
      <c r="C12181" t="s">
        <v>2</v>
      </c>
    </row>
    <row r="12182" spans="1:3" x14ac:dyDescent="0.25">
      <c r="A12182">
        <f>ROW()</f>
        <v>12182</v>
      </c>
      <c r="B12182" t="s">
        <v>3756</v>
      </c>
      <c r="C12182" t="s">
        <v>2</v>
      </c>
    </row>
    <row r="12183" spans="1:3" x14ac:dyDescent="0.25">
      <c r="A12183">
        <f>ROW()</f>
        <v>12183</v>
      </c>
      <c r="B12183" t="s">
        <v>52</v>
      </c>
      <c r="C12183" t="s">
        <v>2</v>
      </c>
    </row>
    <row r="12184" spans="1:3" x14ac:dyDescent="0.25">
      <c r="A12184">
        <f>ROW()</f>
        <v>12184</v>
      </c>
      <c r="B12184" t="s">
        <v>1843</v>
      </c>
      <c r="C12184" t="s">
        <v>878</v>
      </c>
    </row>
    <row r="12185" spans="1:3" x14ac:dyDescent="0.25">
      <c r="A12185">
        <f>ROW()</f>
        <v>12185</v>
      </c>
      <c r="B12185" t="s">
        <v>1844</v>
      </c>
      <c r="C12185" t="s">
        <v>55</v>
      </c>
    </row>
    <row r="12186" spans="1:3" x14ac:dyDescent="0.25">
      <c r="A12186">
        <f>ROW()</f>
        <v>12186</v>
      </c>
      <c r="B12186" t="s">
        <v>1845</v>
      </c>
      <c r="C12186" t="s">
        <v>73</v>
      </c>
    </row>
    <row r="12187" spans="1:3" x14ac:dyDescent="0.25">
      <c r="A12187">
        <f>ROW()</f>
        <v>12187</v>
      </c>
      <c r="B12187" t="s">
        <v>1846</v>
      </c>
      <c r="C12187" t="s">
        <v>879</v>
      </c>
    </row>
    <row r="12188" spans="1:3" x14ac:dyDescent="0.25">
      <c r="A12188">
        <f>ROW()</f>
        <v>12188</v>
      </c>
      <c r="B12188" t="s">
        <v>1847</v>
      </c>
      <c r="C12188" t="s">
        <v>880</v>
      </c>
    </row>
    <row r="12189" spans="1:3" x14ac:dyDescent="0.25">
      <c r="A12189">
        <f>ROW()</f>
        <v>12189</v>
      </c>
      <c r="B12189" t="s">
        <v>1850</v>
      </c>
      <c r="C12189" t="s">
        <v>155</v>
      </c>
    </row>
    <row r="12190" spans="1:3" x14ac:dyDescent="0.25">
      <c r="A12190">
        <f>ROW()</f>
        <v>12190</v>
      </c>
      <c r="B12190" t="s">
        <v>1851</v>
      </c>
      <c r="C12190" t="s">
        <v>56</v>
      </c>
    </row>
    <row r="12191" spans="1:3" x14ac:dyDescent="0.25">
      <c r="A12191">
        <f>ROW()</f>
        <v>12191</v>
      </c>
      <c r="B12191" t="s">
        <v>1852</v>
      </c>
      <c r="C12191" t="s">
        <v>56</v>
      </c>
    </row>
    <row r="12192" spans="1:3" x14ac:dyDescent="0.25">
      <c r="A12192">
        <f>ROW()</f>
        <v>12192</v>
      </c>
      <c r="B12192" t="s">
        <v>1853</v>
      </c>
      <c r="C12192" t="s">
        <v>56</v>
      </c>
    </row>
    <row r="12193" spans="1:3" x14ac:dyDescent="0.25">
      <c r="A12193">
        <f>ROW()</f>
        <v>12193</v>
      </c>
      <c r="B12193" t="s">
        <v>1854</v>
      </c>
      <c r="C12193" t="s">
        <v>881</v>
      </c>
    </row>
    <row r="12194" spans="1:3" x14ac:dyDescent="0.25">
      <c r="A12194">
        <f>ROW()</f>
        <v>12194</v>
      </c>
      <c r="B12194" t="s">
        <v>1857</v>
      </c>
      <c r="C12194" t="s">
        <v>65</v>
      </c>
    </row>
    <row r="12195" spans="1:3" x14ac:dyDescent="0.25">
      <c r="A12195">
        <f>ROW()</f>
        <v>12195</v>
      </c>
      <c r="B12195" t="s">
        <v>1858</v>
      </c>
      <c r="C12195" t="s">
        <v>56</v>
      </c>
    </row>
    <row r="12196" spans="1:3" x14ac:dyDescent="0.25">
      <c r="A12196">
        <f>ROW()</f>
        <v>12196</v>
      </c>
      <c r="B12196" t="s">
        <v>1896</v>
      </c>
      <c r="C12196" t="s">
        <v>65</v>
      </c>
    </row>
    <row r="12197" spans="1:3" x14ac:dyDescent="0.25">
      <c r="A12197">
        <f>ROW()</f>
        <v>12197</v>
      </c>
      <c r="B12197" t="s">
        <v>1859</v>
      </c>
      <c r="C12197" t="s">
        <v>63</v>
      </c>
    </row>
    <row r="12198" spans="1:3" x14ac:dyDescent="0.25">
      <c r="A12198">
        <f>ROW()</f>
        <v>12198</v>
      </c>
      <c r="B12198" t="s">
        <v>1860</v>
      </c>
      <c r="C12198" t="s">
        <v>139</v>
      </c>
    </row>
    <row r="12199" spans="1:3" x14ac:dyDescent="0.25">
      <c r="A12199">
        <f>ROW()</f>
        <v>12199</v>
      </c>
      <c r="B12199" t="s">
        <v>1861</v>
      </c>
      <c r="C12199" t="s">
        <v>108</v>
      </c>
    </row>
    <row r="12200" spans="1:3" x14ac:dyDescent="0.25">
      <c r="A12200">
        <f>ROW()</f>
        <v>12200</v>
      </c>
      <c r="B12200" t="s">
        <v>1862</v>
      </c>
      <c r="C12200" t="s">
        <v>56</v>
      </c>
    </row>
    <row r="12201" spans="1:3" x14ac:dyDescent="0.25">
      <c r="A12201">
        <f>ROW()</f>
        <v>12201</v>
      </c>
      <c r="B12201" t="s">
        <v>1863</v>
      </c>
      <c r="C12201" t="s">
        <v>137</v>
      </c>
    </row>
    <row r="12202" spans="1:3" x14ac:dyDescent="0.25">
      <c r="A12202">
        <f>ROW()</f>
        <v>12202</v>
      </c>
      <c r="B12202" t="s">
        <v>1864</v>
      </c>
      <c r="C12202" t="s">
        <v>330</v>
      </c>
    </row>
    <row r="12203" spans="1:3" x14ac:dyDescent="0.25">
      <c r="A12203">
        <f>ROW()</f>
        <v>12203</v>
      </c>
      <c r="B12203" t="s">
        <v>1865</v>
      </c>
      <c r="C12203" t="s">
        <v>67</v>
      </c>
    </row>
    <row r="12204" spans="1:3" x14ac:dyDescent="0.25">
      <c r="A12204">
        <f>ROW()</f>
        <v>12204</v>
      </c>
      <c r="B12204" t="s">
        <v>1866</v>
      </c>
      <c r="C12204" t="s">
        <v>139</v>
      </c>
    </row>
    <row r="12205" spans="1:3" x14ac:dyDescent="0.25">
      <c r="A12205">
        <f>ROW()</f>
        <v>12205</v>
      </c>
      <c r="B12205" t="s">
        <v>1867</v>
      </c>
      <c r="C12205" t="s">
        <v>67</v>
      </c>
    </row>
    <row r="12206" spans="1:3" x14ac:dyDescent="0.25">
      <c r="A12206">
        <f>ROW()</f>
        <v>12206</v>
      </c>
      <c r="B12206" t="s">
        <v>1868</v>
      </c>
      <c r="C12206" t="s">
        <v>157</v>
      </c>
    </row>
    <row r="12207" spans="1:3" x14ac:dyDescent="0.25">
      <c r="A12207">
        <f>ROW()</f>
        <v>12207</v>
      </c>
      <c r="B12207" t="s">
        <v>1869</v>
      </c>
      <c r="C12207" t="s">
        <v>157</v>
      </c>
    </row>
    <row r="12208" spans="1:3" x14ac:dyDescent="0.25">
      <c r="A12208">
        <f>ROW()</f>
        <v>12208</v>
      </c>
      <c r="B12208" t="s">
        <v>1871</v>
      </c>
      <c r="C12208" t="s">
        <v>55</v>
      </c>
    </row>
    <row r="12209" spans="1:3" x14ac:dyDescent="0.25">
      <c r="A12209">
        <f>ROW()</f>
        <v>12209</v>
      </c>
      <c r="B12209" t="s">
        <v>1905</v>
      </c>
      <c r="C12209" t="s">
        <v>55</v>
      </c>
    </row>
    <row r="12210" spans="1:3" x14ac:dyDescent="0.25">
      <c r="A12210">
        <f>ROW()</f>
        <v>12210</v>
      </c>
      <c r="B12210" t="s">
        <v>1872</v>
      </c>
      <c r="C12210" t="s">
        <v>573</v>
      </c>
    </row>
    <row r="12211" spans="1:3" x14ac:dyDescent="0.25">
      <c r="A12211">
        <f>ROW()</f>
        <v>12211</v>
      </c>
      <c r="B12211" t="s">
        <v>1906</v>
      </c>
      <c r="C12211" t="s">
        <v>72</v>
      </c>
    </row>
    <row r="12212" spans="1:3" x14ac:dyDescent="0.25">
      <c r="A12212">
        <f>ROW()</f>
        <v>12212</v>
      </c>
      <c r="B12212" t="s">
        <v>1873</v>
      </c>
      <c r="C12212" t="s">
        <v>124</v>
      </c>
    </row>
    <row r="12213" spans="1:3" x14ac:dyDescent="0.25">
      <c r="A12213">
        <f>ROW()</f>
        <v>12213</v>
      </c>
      <c r="B12213" t="s">
        <v>1907</v>
      </c>
      <c r="C12213" t="s">
        <v>123</v>
      </c>
    </row>
    <row r="12214" spans="1:3" x14ac:dyDescent="0.25">
      <c r="A12214">
        <f>ROW()</f>
        <v>12214</v>
      </c>
      <c r="B12214" t="s">
        <v>1874</v>
      </c>
      <c r="C12214" t="s">
        <v>73</v>
      </c>
    </row>
    <row r="12215" spans="1:3" x14ac:dyDescent="0.25">
      <c r="A12215">
        <f>ROW()</f>
        <v>12215</v>
      </c>
      <c r="B12215" t="s">
        <v>1875</v>
      </c>
      <c r="C12215" t="s">
        <v>253</v>
      </c>
    </row>
    <row r="12216" spans="1:3" x14ac:dyDescent="0.25">
      <c r="A12216">
        <f>ROW()</f>
        <v>12216</v>
      </c>
      <c r="B12216" t="s">
        <v>1909</v>
      </c>
      <c r="C12216" t="s">
        <v>158</v>
      </c>
    </row>
    <row r="12217" spans="1:3" x14ac:dyDescent="0.25">
      <c r="A12217">
        <f>ROW()</f>
        <v>12217</v>
      </c>
      <c r="B12217" t="s">
        <v>1876</v>
      </c>
      <c r="C12217" t="s">
        <v>686</v>
      </c>
    </row>
    <row r="12218" spans="1:3" x14ac:dyDescent="0.25">
      <c r="A12218">
        <f>ROW()</f>
        <v>12218</v>
      </c>
      <c r="B12218" t="s">
        <v>1910</v>
      </c>
      <c r="C12218" t="s">
        <v>168</v>
      </c>
    </row>
    <row r="12219" spans="1:3" x14ac:dyDescent="0.25">
      <c r="A12219">
        <f>ROW()</f>
        <v>12219</v>
      </c>
      <c r="B12219" t="s">
        <v>1877</v>
      </c>
      <c r="C12219" t="s">
        <v>67</v>
      </c>
    </row>
    <row r="12220" spans="1:3" x14ac:dyDescent="0.25">
      <c r="A12220">
        <f>ROW()</f>
        <v>12220</v>
      </c>
      <c r="B12220" t="s">
        <v>1911</v>
      </c>
      <c r="C12220" t="s">
        <v>133</v>
      </c>
    </row>
    <row r="12221" spans="1:3" x14ac:dyDescent="0.25">
      <c r="A12221">
        <f>ROW()</f>
        <v>12221</v>
      </c>
      <c r="B12221" t="s">
        <v>1878</v>
      </c>
      <c r="C12221" t="s">
        <v>55</v>
      </c>
    </row>
    <row r="12222" spans="1:3" x14ac:dyDescent="0.25">
      <c r="A12222">
        <f>ROW()</f>
        <v>12222</v>
      </c>
      <c r="B12222" t="s">
        <v>1923</v>
      </c>
      <c r="C12222" t="s">
        <v>55</v>
      </c>
    </row>
    <row r="12223" spans="1:3" x14ac:dyDescent="0.25">
      <c r="A12223">
        <f>ROW()</f>
        <v>12223</v>
      </c>
      <c r="B12223" t="s">
        <v>1879</v>
      </c>
      <c r="C12223" t="s">
        <v>77</v>
      </c>
    </row>
    <row r="12224" spans="1:3" x14ac:dyDescent="0.25">
      <c r="A12224">
        <f>ROW()</f>
        <v>12224</v>
      </c>
      <c r="B12224" t="s">
        <v>1912</v>
      </c>
      <c r="C12224" t="s">
        <v>108</v>
      </c>
    </row>
    <row r="12225" spans="1:3" x14ac:dyDescent="0.25">
      <c r="A12225">
        <f>ROW()</f>
        <v>12225</v>
      </c>
      <c r="B12225" t="s">
        <v>1880</v>
      </c>
      <c r="C12225" t="s">
        <v>107</v>
      </c>
    </row>
    <row r="12226" spans="1:3" x14ac:dyDescent="0.25">
      <c r="A12226">
        <f>ROW()</f>
        <v>12226</v>
      </c>
      <c r="B12226" t="s">
        <v>1897</v>
      </c>
      <c r="C12226" t="s">
        <v>124</v>
      </c>
    </row>
    <row r="12227" spans="1:3" x14ac:dyDescent="0.25">
      <c r="A12227">
        <f>ROW()</f>
        <v>12227</v>
      </c>
      <c r="B12227" t="s">
        <v>1882</v>
      </c>
      <c r="C12227" t="s">
        <v>331</v>
      </c>
    </row>
    <row r="12228" spans="1:3" x14ac:dyDescent="0.25">
      <c r="A12228">
        <f>ROW()</f>
        <v>12228</v>
      </c>
      <c r="B12228" t="s">
        <v>1913</v>
      </c>
      <c r="C12228" t="s">
        <v>331</v>
      </c>
    </row>
    <row r="12229" spans="1:3" x14ac:dyDescent="0.25">
      <c r="A12229">
        <f>ROW()</f>
        <v>12229</v>
      </c>
      <c r="B12229" t="s">
        <v>1893</v>
      </c>
      <c r="C12229" t="s">
        <v>166</v>
      </c>
    </row>
    <row r="12230" spans="1:3" x14ac:dyDescent="0.25">
      <c r="A12230">
        <f>ROW()</f>
        <v>12230</v>
      </c>
      <c r="B12230" t="s">
        <v>1914</v>
      </c>
      <c r="C12230" t="s">
        <v>166</v>
      </c>
    </row>
    <row r="12231" spans="1:3" x14ac:dyDescent="0.25">
      <c r="A12231">
        <f>ROW()</f>
        <v>12231</v>
      </c>
      <c r="B12231" t="s">
        <v>1883</v>
      </c>
      <c r="C12231" t="s">
        <v>159</v>
      </c>
    </row>
    <row r="12232" spans="1:3" x14ac:dyDescent="0.25">
      <c r="A12232">
        <f>ROW()</f>
        <v>12232</v>
      </c>
      <c r="B12232" t="s">
        <v>1915</v>
      </c>
      <c r="C12232" t="s">
        <v>94</v>
      </c>
    </row>
    <row r="12233" spans="1:3" x14ac:dyDescent="0.25">
      <c r="A12233">
        <f>ROW()</f>
        <v>12233</v>
      </c>
      <c r="B12233" t="s">
        <v>1970</v>
      </c>
      <c r="C12233" t="s">
        <v>332</v>
      </c>
    </row>
    <row r="12234" spans="1:3" x14ac:dyDescent="0.25">
      <c r="A12234">
        <f>ROW()</f>
        <v>12234</v>
      </c>
      <c r="B12234" t="s">
        <v>1884</v>
      </c>
      <c r="C12234" t="s">
        <v>139</v>
      </c>
    </row>
    <row r="12235" spans="1:3" x14ac:dyDescent="0.25">
      <c r="A12235">
        <f>ROW()</f>
        <v>12235</v>
      </c>
      <c r="B12235" t="s">
        <v>1888</v>
      </c>
      <c r="C12235" t="s">
        <v>63</v>
      </c>
    </row>
    <row r="12236" spans="1:3" x14ac:dyDescent="0.25">
      <c r="A12236">
        <f>ROW()</f>
        <v>12236</v>
      </c>
      <c r="B12236" t="s">
        <v>1889</v>
      </c>
      <c r="C12236" t="s">
        <v>56</v>
      </c>
    </row>
    <row r="12237" spans="1:3" x14ac:dyDescent="0.25">
      <c r="A12237">
        <f>ROW()</f>
        <v>12237</v>
      </c>
      <c r="B12237" t="s">
        <v>1890</v>
      </c>
      <c r="C12237" t="s">
        <v>63</v>
      </c>
    </row>
    <row r="12238" spans="1:3" x14ac:dyDescent="0.25">
      <c r="A12238">
        <f>ROW()</f>
        <v>12238</v>
      </c>
      <c r="B12238" t="s">
        <v>1891</v>
      </c>
      <c r="C12238" t="s">
        <v>74</v>
      </c>
    </row>
    <row r="12239" spans="1:3" x14ac:dyDescent="0.25">
      <c r="A12239">
        <f>ROW()</f>
        <v>12239</v>
      </c>
      <c r="B12239" t="s">
        <v>1892</v>
      </c>
      <c r="C12239" t="s">
        <v>63</v>
      </c>
    </row>
    <row r="12240" spans="1:3" x14ac:dyDescent="0.25">
      <c r="A12240">
        <f>ROW()</f>
        <v>12240</v>
      </c>
      <c r="B12240" t="s">
        <v>1894</v>
      </c>
      <c r="C12240" t="s">
        <v>2491</v>
      </c>
    </row>
    <row r="12241" spans="1:3" x14ac:dyDescent="0.25">
      <c r="A12241">
        <f>ROW()</f>
        <v>12241</v>
      </c>
      <c r="B12241" t="s">
        <v>1983</v>
      </c>
      <c r="C12241" t="s">
        <v>169</v>
      </c>
    </row>
    <row r="12242" spans="1:3" x14ac:dyDescent="0.25">
      <c r="A12242">
        <f>ROW()</f>
        <v>12242</v>
      </c>
      <c r="B12242" t="s">
        <v>1921</v>
      </c>
      <c r="C12242" t="s">
        <v>56</v>
      </c>
    </row>
    <row r="12243" spans="1:3" x14ac:dyDescent="0.25">
      <c r="A12243">
        <f>ROW()</f>
        <v>12243</v>
      </c>
      <c r="B12243" t="s">
        <v>1895</v>
      </c>
      <c r="C12243" t="s">
        <v>184</v>
      </c>
    </row>
    <row r="12244" spans="1:3" x14ac:dyDescent="0.25">
      <c r="A12244">
        <f>ROW()</f>
        <v>12244</v>
      </c>
      <c r="B12244" t="s">
        <v>1806</v>
      </c>
      <c r="C12244" t="s">
        <v>70</v>
      </c>
    </row>
    <row r="12245" spans="1:3" x14ac:dyDescent="0.25">
      <c r="A12245">
        <f>ROW()</f>
        <v>12245</v>
      </c>
      <c r="B12245" t="s">
        <v>2</v>
      </c>
      <c r="C12245" t="s">
        <v>2</v>
      </c>
    </row>
    <row r="12246" spans="1:3" x14ac:dyDescent="0.25">
      <c r="A12246">
        <f>ROW()</f>
        <v>12246</v>
      </c>
      <c r="B12246" t="s">
        <v>2</v>
      </c>
      <c r="C12246" t="s">
        <v>2</v>
      </c>
    </row>
    <row r="12247" spans="1:3" x14ac:dyDescent="0.25">
      <c r="A12247">
        <f>ROW()</f>
        <v>12247</v>
      </c>
      <c r="B12247" t="s">
        <v>882</v>
      </c>
      <c r="C12247" t="s">
        <v>2</v>
      </c>
    </row>
    <row r="12248" spans="1:3" x14ac:dyDescent="0.25">
      <c r="A12248">
        <f>ROW()</f>
        <v>12248</v>
      </c>
      <c r="B12248" t="s">
        <v>2</v>
      </c>
      <c r="C12248" t="s">
        <v>2</v>
      </c>
    </row>
    <row r="12249" spans="1:3" x14ac:dyDescent="0.25">
      <c r="A12249">
        <f>ROW()</f>
        <v>12249</v>
      </c>
      <c r="B12249" t="s">
        <v>3757</v>
      </c>
      <c r="C12249" t="s">
        <v>2</v>
      </c>
    </row>
    <row r="12250" spans="1:3" x14ac:dyDescent="0.25">
      <c r="A12250">
        <f>ROW()</f>
        <v>12250</v>
      </c>
      <c r="B12250" t="s">
        <v>52</v>
      </c>
      <c r="C12250" t="s">
        <v>2</v>
      </c>
    </row>
    <row r="12251" spans="1:3" x14ac:dyDescent="0.25">
      <c r="A12251">
        <f>ROW()</f>
        <v>12251</v>
      </c>
      <c r="B12251" t="s">
        <v>1843</v>
      </c>
      <c r="C12251" t="s">
        <v>883</v>
      </c>
    </row>
    <row r="12252" spans="1:3" x14ac:dyDescent="0.25">
      <c r="A12252">
        <f>ROW()</f>
        <v>12252</v>
      </c>
      <c r="B12252" t="s">
        <v>1844</v>
      </c>
      <c r="C12252" t="s">
        <v>55</v>
      </c>
    </row>
    <row r="12253" spans="1:3" x14ac:dyDescent="0.25">
      <c r="A12253">
        <f>ROW()</f>
        <v>12253</v>
      </c>
      <c r="B12253" t="s">
        <v>1845</v>
      </c>
      <c r="C12253" t="s">
        <v>139</v>
      </c>
    </row>
    <row r="12254" spans="1:3" x14ac:dyDescent="0.25">
      <c r="A12254">
        <f>ROW()</f>
        <v>12254</v>
      </c>
      <c r="B12254" t="s">
        <v>1846</v>
      </c>
      <c r="C12254" t="s">
        <v>163</v>
      </c>
    </row>
    <row r="12255" spans="1:3" x14ac:dyDescent="0.25">
      <c r="A12255">
        <f>ROW()</f>
        <v>12255</v>
      </c>
      <c r="B12255" t="s">
        <v>1847</v>
      </c>
      <c r="C12255" t="s">
        <v>884</v>
      </c>
    </row>
    <row r="12256" spans="1:3" x14ac:dyDescent="0.25">
      <c r="A12256">
        <f>ROW()</f>
        <v>12256</v>
      </c>
      <c r="B12256" t="s">
        <v>1850</v>
      </c>
      <c r="C12256" t="s">
        <v>102</v>
      </c>
    </row>
    <row r="12257" spans="1:3" x14ac:dyDescent="0.25">
      <c r="A12257">
        <f>ROW()</f>
        <v>12257</v>
      </c>
      <c r="B12257" t="s">
        <v>1851</v>
      </c>
      <c r="C12257" t="s">
        <v>56</v>
      </c>
    </row>
    <row r="12258" spans="1:3" x14ac:dyDescent="0.25">
      <c r="A12258">
        <f>ROW()</f>
        <v>12258</v>
      </c>
      <c r="B12258" t="s">
        <v>1852</v>
      </c>
      <c r="C12258" t="s">
        <v>56</v>
      </c>
    </row>
    <row r="12259" spans="1:3" x14ac:dyDescent="0.25">
      <c r="A12259">
        <f>ROW()</f>
        <v>12259</v>
      </c>
      <c r="B12259" t="s">
        <v>1853</v>
      </c>
      <c r="C12259" t="s">
        <v>56</v>
      </c>
    </row>
    <row r="12260" spans="1:3" x14ac:dyDescent="0.25">
      <c r="A12260">
        <f>ROW()</f>
        <v>12260</v>
      </c>
      <c r="B12260" t="s">
        <v>1854</v>
      </c>
      <c r="C12260" t="s">
        <v>885</v>
      </c>
    </row>
    <row r="12261" spans="1:3" x14ac:dyDescent="0.25">
      <c r="A12261">
        <f>ROW()</f>
        <v>12261</v>
      </c>
      <c r="B12261" t="s">
        <v>1857</v>
      </c>
      <c r="C12261" t="s">
        <v>65</v>
      </c>
    </row>
    <row r="12262" spans="1:3" x14ac:dyDescent="0.25">
      <c r="A12262">
        <f>ROW()</f>
        <v>12262</v>
      </c>
      <c r="B12262" t="s">
        <v>1858</v>
      </c>
      <c r="C12262" t="s">
        <v>56</v>
      </c>
    </row>
    <row r="12263" spans="1:3" x14ac:dyDescent="0.25">
      <c r="A12263">
        <f>ROW()</f>
        <v>12263</v>
      </c>
      <c r="B12263" t="s">
        <v>1896</v>
      </c>
      <c r="C12263" t="s">
        <v>65</v>
      </c>
    </row>
    <row r="12264" spans="1:3" x14ac:dyDescent="0.25">
      <c r="A12264">
        <f>ROW()</f>
        <v>12264</v>
      </c>
      <c r="B12264" t="s">
        <v>1859</v>
      </c>
      <c r="C12264" t="s">
        <v>63</v>
      </c>
    </row>
    <row r="12265" spans="1:3" x14ac:dyDescent="0.25">
      <c r="A12265">
        <f>ROW()</f>
        <v>12265</v>
      </c>
      <c r="B12265" t="s">
        <v>1860</v>
      </c>
      <c r="C12265" t="s">
        <v>139</v>
      </c>
    </row>
    <row r="12266" spans="1:3" x14ac:dyDescent="0.25">
      <c r="A12266">
        <f>ROW()</f>
        <v>12266</v>
      </c>
      <c r="B12266" t="s">
        <v>1861</v>
      </c>
      <c r="C12266" t="s">
        <v>67</v>
      </c>
    </row>
    <row r="12267" spans="1:3" x14ac:dyDescent="0.25">
      <c r="A12267">
        <f>ROW()</f>
        <v>12267</v>
      </c>
      <c r="B12267" t="s">
        <v>1862</v>
      </c>
      <c r="C12267" t="s">
        <v>56</v>
      </c>
    </row>
    <row r="12268" spans="1:3" x14ac:dyDescent="0.25">
      <c r="A12268">
        <f>ROW()</f>
        <v>12268</v>
      </c>
      <c r="B12268" t="s">
        <v>1863</v>
      </c>
      <c r="C12268" t="s">
        <v>228</v>
      </c>
    </row>
    <row r="12269" spans="1:3" x14ac:dyDescent="0.25">
      <c r="A12269">
        <f>ROW()</f>
        <v>12269</v>
      </c>
      <c r="B12269" t="s">
        <v>1864</v>
      </c>
      <c r="C12269" t="s">
        <v>411</v>
      </c>
    </row>
    <row r="12270" spans="1:3" x14ac:dyDescent="0.25">
      <c r="A12270">
        <f>ROW()</f>
        <v>12270</v>
      </c>
      <c r="B12270" t="s">
        <v>1865</v>
      </c>
      <c r="C12270" t="s">
        <v>67</v>
      </c>
    </row>
    <row r="12271" spans="1:3" x14ac:dyDescent="0.25">
      <c r="A12271">
        <f>ROW()</f>
        <v>12271</v>
      </c>
      <c r="B12271" t="s">
        <v>1866</v>
      </c>
      <c r="C12271" t="s">
        <v>70</v>
      </c>
    </row>
    <row r="12272" spans="1:3" x14ac:dyDescent="0.25">
      <c r="A12272">
        <f>ROW()</f>
        <v>12272</v>
      </c>
      <c r="B12272" t="s">
        <v>1867</v>
      </c>
      <c r="C12272" t="s">
        <v>63</v>
      </c>
    </row>
    <row r="12273" spans="1:3" x14ac:dyDescent="0.25">
      <c r="A12273">
        <f>ROW()</f>
        <v>12273</v>
      </c>
      <c r="B12273" t="s">
        <v>1868</v>
      </c>
      <c r="C12273" t="s">
        <v>157</v>
      </c>
    </row>
    <row r="12274" spans="1:3" x14ac:dyDescent="0.25">
      <c r="A12274">
        <f>ROW()</f>
        <v>12274</v>
      </c>
      <c r="B12274" t="s">
        <v>1871</v>
      </c>
      <c r="C12274" t="s">
        <v>84</v>
      </c>
    </row>
    <row r="12275" spans="1:3" x14ac:dyDescent="0.25">
      <c r="A12275">
        <f>ROW()</f>
        <v>12275</v>
      </c>
      <c r="B12275" t="s">
        <v>1872</v>
      </c>
      <c r="C12275" t="s">
        <v>72</v>
      </c>
    </row>
    <row r="12276" spans="1:3" x14ac:dyDescent="0.25">
      <c r="A12276">
        <f>ROW()</f>
        <v>12276</v>
      </c>
      <c r="B12276" t="s">
        <v>1873</v>
      </c>
      <c r="C12276" t="s">
        <v>56</v>
      </c>
    </row>
    <row r="12277" spans="1:3" x14ac:dyDescent="0.25">
      <c r="A12277">
        <f>ROW()</f>
        <v>12277</v>
      </c>
      <c r="B12277" t="s">
        <v>1874</v>
      </c>
      <c r="C12277" t="s">
        <v>73</v>
      </c>
    </row>
    <row r="12278" spans="1:3" x14ac:dyDescent="0.25">
      <c r="A12278">
        <f>ROW()</f>
        <v>12278</v>
      </c>
      <c r="B12278" t="s">
        <v>1875</v>
      </c>
      <c r="C12278" t="s">
        <v>254</v>
      </c>
    </row>
    <row r="12279" spans="1:3" x14ac:dyDescent="0.25">
      <c r="A12279">
        <f>ROW()</f>
        <v>12279</v>
      </c>
      <c r="B12279" t="s">
        <v>1876</v>
      </c>
      <c r="C12279" t="s">
        <v>249</v>
      </c>
    </row>
    <row r="12280" spans="1:3" x14ac:dyDescent="0.25">
      <c r="A12280">
        <f>ROW()</f>
        <v>12280</v>
      </c>
      <c r="B12280" t="s">
        <v>1877</v>
      </c>
      <c r="C12280" t="s">
        <v>168</v>
      </c>
    </row>
    <row r="12281" spans="1:3" x14ac:dyDescent="0.25">
      <c r="A12281">
        <f>ROW()</f>
        <v>12281</v>
      </c>
      <c r="B12281" t="s">
        <v>1878</v>
      </c>
      <c r="C12281" t="s">
        <v>56</v>
      </c>
    </row>
    <row r="12282" spans="1:3" x14ac:dyDescent="0.25">
      <c r="A12282">
        <f>ROW()</f>
        <v>12282</v>
      </c>
      <c r="B12282" t="s">
        <v>1879</v>
      </c>
      <c r="C12282" t="s">
        <v>158</v>
      </c>
    </row>
    <row r="12283" spans="1:3" x14ac:dyDescent="0.25">
      <c r="A12283">
        <f>ROW()</f>
        <v>12283</v>
      </c>
      <c r="B12283" t="s">
        <v>1880</v>
      </c>
      <c r="C12283" t="s">
        <v>149</v>
      </c>
    </row>
    <row r="12284" spans="1:3" x14ac:dyDescent="0.25">
      <c r="A12284">
        <f>ROW()</f>
        <v>12284</v>
      </c>
      <c r="B12284" t="s">
        <v>1882</v>
      </c>
      <c r="C12284" t="s">
        <v>109</v>
      </c>
    </row>
    <row r="12285" spans="1:3" x14ac:dyDescent="0.25">
      <c r="A12285">
        <f>ROW()</f>
        <v>12285</v>
      </c>
      <c r="B12285" t="s">
        <v>1893</v>
      </c>
      <c r="C12285" t="s">
        <v>110</v>
      </c>
    </row>
    <row r="12286" spans="1:3" x14ac:dyDescent="0.25">
      <c r="A12286">
        <f>ROW()</f>
        <v>12286</v>
      </c>
      <c r="B12286" t="s">
        <v>1883</v>
      </c>
      <c r="C12286" t="s">
        <v>111</v>
      </c>
    </row>
    <row r="12287" spans="1:3" x14ac:dyDescent="0.25">
      <c r="A12287">
        <f>ROW()</f>
        <v>12287</v>
      </c>
      <c r="B12287" t="s">
        <v>1937</v>
      </c>
      <c r="C12287" t="s">
        <v>563</v>
      </c>
    </row>
    <row r="12288" spans="1:3" x14ac:dyDescent="0.25">
      <c r="A12288">
        <f>ROW()</f>
        <v>12288</v>
      </c>
      <c r="B12288" t="s">
        <v>1884</v>
      </c>
      <c r="C12288" t="s">
        <v>139</v>
      </c>
    </row>
    <row r="12289" spans="1:3" x14ac:dyDescent="0.25">
      <c r="A12289">
        <f>ROW()</f>
        <v>12289</v>
      </c>
      <c r="B12289" t="s">
        <v>1888</v>
      </c>
      <c r="C12289" t="s">
        <v>105</v>
      </c>
    </row>
    <row r="12290" spans="1:3" x14ac:dyDescent="0.25">
      <c r="A12290">
        <f>ROW()</f>
        <v>12290</v>
      </c>
      <c r="B12290" t="s">
        <v>1889</v>
      </c>
      <c r="C12290" t="s">
        <v>56</v>
      </c>
    </row>
    <row r="12291" spans="1:3" x14ac:dyDescent="0.25">
      <c r="A12291">
        <f>ROW()</f>
        <v>12291</v>
      </c>
      <c r="B12291" t="s">
        <v>1890</v>
      </c>
      <c r="C12291" t="s">
        <v>84</v>
      </c>
    </row>
    <row r="12292" spans="1:3" x14ac:dyDescent="0.25">
      <c r="A12292">
        <f>ROW()</f>
        <v>12292</v>
      </c>
      <c r="B12292" t="s">
        <v>1891</v>
      </c>
      <c r="C12292" t="s">
        <v>74</v>
      </c>
    </row>
    <row r="12293" spans="1:3" x14ac:dyDescent="0.25">
      <c r="A12293">
        <f>ROW()</f>
        <v>12293</v>
      </c>
      <c r="B12293" t="s">
        <v>1892</v>
      </c>
      <c r="C12293" t="s">
        <v>63</v>
      </c>
    </row>
    <row r="12294" spans="1:3" x14ac:dyDescent="0.25">
      <c r="A12294">
        <f>ROW()</f>
        <v>12294</v>
      </c>
      <c r="B12294" t="s">
        <v>1902</v>
      </c>
      <c r="C12294" t="s">
        <v>134</v>
      </c>
    </row>
    <row r="12295" spans="1:3" x14ac:dyDescent="0.25">
      <c r="A12295">
        <f>ROW()</f>
        <v>12295</v>
      </c>
      <c r="B12295" t="s">
        <v>1903</v>
      </c>
      <c r="C12295" t="s">
        <v>170</v>
      </c>
    </row>
    <row r="12296" spans="1:3" x14ac:dyDescent="0.25">
      <c r="A12296">
        <f>ROW()</f>
        <v>12296</v>
      </c>
      <c r="B12296" t="s">
        <v>1936</v>
      </c>
      <c r="C12296" t="s">
        <v>55</v>
      </c>
    </row>
    <row r="12297" spans="1:3" x14ac:dyDescent="0.25">
      <c r="A12297">
        <f>ROW()</f>
        <v>12297</v>
      </c>
      <c r="B12297" t="s">
        <v>1937</v>
      </c>
      <c r="C12297" t="s">
        <v>563</v>
      </c>
    </row>
    <row r="12298" spans="1:3" x14ac:dyDescent="0.25">
      <c r="A12298">
        <f>ROW()</f>
        <v>12298</v>
      </c>
      <c r="B12298" t="s">
        <v>1895</v>
      </c>
      <c r="C12298" t="s">
        <v>184</v>
      </c>
    </row>
    <row r="12299" spans="1:3" x14ac:dyDescent="0.25">
      <c r="A12299">
        <f>ROW()</f>
        <v>12299</v>
      </c>
      <c r="B12299" t="s">
        <v>1806</v>
      </c>
      <c r="C12299" t="s">
        <v>70</v>
      </c>
    </row>
    <row r="12300" spans="1:3" x14ac:dyDescent="0.25">
      <c r="A12300">
        <f>ROW()</f>
        <v>12300</v>
      </c>
      <c r="B12300" t="s">
        <v>2</v>
      </c>
      <c r="C12300" t="s">
        <v>2</v>
      </c>
    </row>
    <row r="12301" spans="1:3" x14ac:dyDescent="0.25">
      <c r="A12301">
        <f>ROW()</f>
        <v>12301</v>
      </c>
      <c r="B12301" t="s">
        <v>2</v>
      </c>
      <c r="C12301" t="s">
        <v>2</v>
      </c>
    </row>
    <row r="12302" spans="1:3" x14ac:dyDescent="0.25">
      <c r="A12302">
        <f>ROW()</f>
        <v>12302</v>
      </c>
      <c r="B12302" t="s">
        <v>886</v>
      </c>
      <c r="C12302" t="s">
        <v>2</v>
      </c>
    </row>
    <row r="12303" spans="1:3" x14ac:dyDescent="0.25">
      <c r="A12303">
        <f>ROW()</f>
        <v>12303</v>
      </c>
      <c r="B12303" t="s">
        <v>2</v>
      </c>
      <c r="C12303" t="s">
        <v>2</v>
      </c>
    </row>
    <row r="12304" spans="1:3" x14ac:dyDescent="0.25">
      <c r="A12304">
        <f>ROW()</f>
        <v>12304</v>
      </c>
      <c r="B12304" t="s">
        <v>3758</v>
      </c>
      <c r="C12304" t="s">
        <v>2</v>
      </c>
    </row>
    <row r="12305" spans="1:3" x14ac:dyDescent="0.25">
      <c r="A12305">
        <f>ROW()</f>
        <v>12305</v>
      </c>
      <c r="B12305" t="s">
        <v>52</v>
      </c>
      <c r="C12305" t="s">
        <v>2</v>
      </c>
    </row>
    <row r="12306" spans="1:3" x14ac:dyDescent="0.25">
      <c r="A12306">
        <f>ROW()</f>
        <v>12306</v>
      </c>
      <c r="B12306" t="s">
        <v>1843</v>
      </c>
      <c r="C12306" t="s">
        <v>887</v>
      </c>
    </row>
    <row r="12307" spans="1:3" x14ac:dyDescent="0.25">
      <c r="A12307">
        <f>ROW()</f>
        <v>12307</v>
      </c>
      <c r="B12307" t="s">
        <v>1844</v>
      </c>
      <c r="C12307" t="s">
        <v>55</v>
      </c>
    </row>
    <row r="12308" spans="1:3" x14ac:dyDescent="0.25">
      <c r="A12308">
        <f>ROW()</f>
        <v>12308</v>
      </c>
      <c r="B12308" t="s">
        <v>1845</v>
      </c>
      <c r="C12308" t="s">
        <v>80</v>
      </c>
    </row>
    <row r="12309" spans="1:3" x14ac:dyDescent="0.25">
      <c r="A12309">
        <f>ROW()</f>
        <v>12309</v>
      </c>
      <c r="B12309" t="s">
        <v>1846</v>
      </c>
      <c r="C12309" t="s">
        <v>487</v>
      </c>
    </row>
    <row r="12310" spans="1:3" x14ac:dyDescent="0.25">
      <c r="A12310">
        <f>ROW()</f>
        <v>12310</v>
      </c>
      <c r="B12310" t="s">
        <v>1847</v>
      </c>
      <c r="C12310" t="s">
        <v>888</v>
      </c>
    </row>
    <row r="12311" spans="1:3" x14ac:dyDescent="0.25">
      <c r="A12311">
        <f>ROW()</f>
        <v>12311</v>
      </c>
      <c r="B12311" t="s">
        <v>1850</v>
      </c>
      <c r="C12311" t="s">
        <v>155</v>
      </c>
    </row>
    <row r="12312" spans="1:3" x14ac:dyDescent="0.25">
      <c r="A12312">
        <f>ROW()</f>
        <v>12312</v>
      </c>
      <c r="B12312" t="s">
        <v>1851</v>
      </c>
      <c r="C12312" t="s">
        <v>56</v>
      </c>
    </row>
    <row r="12313" spans="1:3" x14ac:dyDescent="0.25">
      <c r="A12313">
        <f>ROW()</f>
        <v>12313</v>
      </c>
      <c r="B12313" t="s">
        <v>1852</v>
      </c>
      <c r="C12313" t="s">
        <v>56</v>
      </c>
    </row>
    <row r="12314" spans="1:3" x14ac:dyDescent="0.25">
      <c r="A12314">
        <f>ROW()</f>
        <v>12314</v>
      </c>
      <c r="B12314" t="s">
        <v>1853</v>
      </c>
      <c r="C12314" t="s">
        <v>56</v>
      </c>
    </row>
    <row r="12315" spans="1:3" x14ac:dyDescent="0.25">
      <c r="A12315">
        <f>ROW()</f>
        <v>12315</v>
      </c>
      <c r="B12315" t="s">
        <v>1854</v>
      </c>
      <c r="C12315" t="s">
        <v>889</v>
      </c>
    </row>
    <row r="12316" spans="1:3" x14ac:dyDescent="0.25">
      <c r="A12316">
        <f>ROW()</f>
        <v>12316</v>
      </c>
      <c r="B12316" t="s">
        <v>1856</v>
      </c>
      <c r="C12316" t="s">
        <v>64</v>
      </c>
    </row>
    <row r="12317" spans="1:3" x14ac:dyDescent="0.25">
      <c r="A12317">
        <f>ROW()</f>
        <v>12317</v>
      </c>
      <c r="B12317" t="s">
        <v>1858</v>
      </c>
      <c r="C12317" t="s">
        <v>56</v>
      </c>
    </row>
    <row r="12318" spans="1:3" x14ac:dyDescent="0.25">
      <c r="A12318">
        <f>ROW()</f>
        <v>12318</v>
      </c>
      <c r="B12318" t="s">
        <v>1859</v>
      </c>
      <c r="C12318" t="s">
        <v>63</v>
      </c>
    </row>
    <row r="12319" spans="1:3" x14ac:dyDescent="0.25">
      <c r="A12319">
        <f>ROW()</f>
        <v>12319</v>
      </c>
      <c r="B12319" t="s">
        <v>1860</v>
      </c>
      <c r="C12319" t="s">
        <v>188</v>
      </c>
    </row>
    <row r="12320" spans="1:3" x14ac:dyDescent="0.25">
      <c r="A12320">
        <f>ROW()</f>
        <v>12320</v>
      </c>
      <c r="B12320" t="s">
        <v>1872</v>
      </c>
      <c r="C12320" t="s">
        <v>72</v>
      </c>
    </row>
    <row r="12321" spans="1:3" x14ac:dyDescent="0.25">
      <c r="A12321">
        <f>ROW()</f>
        <v>12321</v>
      </c>
      <c r="B12321" t="s">
        <v>1861</v>
      </c>
      <c r="C12321" t="s">
        <v>56</v>
      </c>
    </row>
    <row r="12322" spans="1:3" x14ac:dyDescent="0.25">
      <c r="A12322">
        <f>ROW()</f>
        <v>12322</v>
      </c>
      <c r="B12322" t="s">
        <v>1862</v>
      </c>
      <c r="C12322" t="s">
        <v>56</v>
      </c>
    </row>
    <row r="12323" spans="1:3" x14ac:dyDescent="0.25">
      <c r="A12323">
        <f>ROW()</f>
        <v>12323</v>
      </c>
      <c r="B12323" t="s">
        <v>1863</v>
      </c>
      <c r="C12323" t="s">
        <v>56</v>
      </c>
    </row>
    <row r="12324" spans="1:3" x14ac:dyDescent="0.25">
      <c r="A12324">
        <f>ROW()</f>
        <v>12324</v>
      </c>
      <c r="B12324" t="s">
        <v>1864</v>
      </c>
      <c r="C12324" t="s">
        <v>262</v>
      </c>
    </row>
    <row r="12325" spans="1:3" x14ac:dyDescent="0.25">
      <c r="A12325">
        <f>ROW()</f>
        <v>12325</v>
      </c>
      <c r="B12325" t="s">
        <v>1865</v>
      </c>
      <c r="C12325" t="s">
        <v>84</v>
      </c>
    </row>
    <row r="12326" spans="1:3" x14ac:dyDescent="0.25">
      <c r="A12326">
        <f>ROW()</f>
        <v>12326</v>
      </c>
      <c r="B12326" t="s">
        <v>1866</v>
      </c>
      <c r="C12326" t="s">
        <v>70</v>
      </c>
    </row>
    <row r="12327" spans="1:3" x14ac:dyDescent="0.25">
      <c r="A12327">
        <f>ROW()</f>
        <v>12327</v>
      </c>
      <c r="B12327" t="s">
        <v>1867</v>
      </c>
      <c r="C12327" t="s">
        <v>105</v>
      </c>
    </row>
    <row r="12328" spans="1:3" x14ac:dyDescent="0.25">
      <c r="A12328">
        <f>ROW()</f>
        <v>12328</v>
      </c>
      <c r="B12328" t="s">
        <v>1868</v>
      </c>
      <c r="C12328" t="s">
        <v>157</v>
      </c>
    </row>
    <row r="12329" spans="1:3" x14ac:dyDescent="0.25">
      <c r="A12329">
        <f>ROW()</f>
        <v>12329</v>
      </c>
      <c r="B12329" t="s">
        <v>1871</v>
      </c>
      <c r="C12329" t="s">
        <v>84</v>
      </c>
    </row>
    <row r="12330" spans="1:3" x14ac:dyDescent="0.25">
      <c r="A12330">
        <f>ROW()</f>
        <v>12330</v>
      </c>
      <c r="B12330" t="s">
        <v>1873</v>
      </c>
      <c r="C12330" t="s">
        <v>56</v>
      </c>
    </row>
    <row r="12331" spans="1:3" x14ac:dyDescent="0.25">
      <c r="A12331">
        <f>ROW()</f>
        <v>12331</v>
      </c>
      <c r="B12331" t="s">
        <v>1874</v>
      </c>
      <c r="C12331" t="s">
        <v>73</v>
      </c>
    </row>
    <row r="12332" spans="1:3" x14ac:dyDescent="0.25">
      <c r="A12332">
        <f>ROW()</f>
        <v>12332</v>
      </c>
      <c r="B12332" t="s">
        <v>1875</v>
      </c>
      <c r="C12332" t="s">
        <v>134</v>
      </c>
    </row>
    <row r="12333" spans="1:3" x14ac:dyDescent="0.25">
      <c r="A12333">
        <f>ROW()</f>
        <v>12333</v>
      </c>
      <c r="B12333" t="s">
        <v>1876</v>
      </c>
      <c r="C12333" t="s">
        <v>86</v>
      </c>
    </row>
    <row r="12334" spans="1:3" x14ac:dyDescent="0.25">
      <c r="A12334">
        <f>ROW()</f>
        <v>12334</v>
      </c>
      <c r="B12334" t="s">
        <v>1903</v>
      </c>
      <c r="C12334" t="s">
        <v>490</v>
      </c>
    </row>
    <row r="12335" spans="1:3" x14ac:dyDescent="0.25">
      <c r="A12335">
        <f>ROW()</f>
        <v>12335</v>
      </c>
      <c r="B12335" t="s">
        <v>1877</v>
      </c>
      <c r="C12335" t="s">
        <v>106</v>
      </c>
    </row>
    <row r="12336" spans="1:3" x14ac:dyDescent="0.25">
      <c r="A12336">
        <f>ROW()</f>
        <v>12336</v>
      </c>
      <c r="B12336" t="s">
        <v>1878</v>
      </c>
      <c r="C12336" t="s">
        <v>56</v>
      </c>
    </row>
    <row r="12337" spans="1:3" x14ac:dyDescent="0.25">
      <c r="A12337">
        <f>ROW()</f>
        <v>12337</v>
      </c>
      <c r="B12337" t="s">
        <v>1879</v>
      </c>
      <c r="C12337" t="s">
        <v>106</v>
      </c>
    </row>
    <row r="12338" spans="1:3" x14ac:dyDescent="0.25">
      <c r="A12338">
        <f>ROW()</f>
        <v>12338</v>
      </c>
      <c r="B12338" t="s">
        <v>1880</v>
      </c>
      <c r="C12338" t="s">
        <v>285</v>
      </c>
    </row>
    <row r="12339" spans="1:3" x14ac:dyDescent="0.25">
      <c r="A12339">
        <f>ROW()</f>
        <v>12339</v>
      </c>
      <c r="B12339" t="s">
        <v>1882</v>
      </c>
      <c r="C12339" t="s">
        <v>491</v>
      </c>
    </row>
    <row r="12340" spans="1:3" x14ac:dyDescent="0.25">
      <c r="A12340">
        <f>ROW()</f>
        <v>12340</v>
      </c>
      <c r="B12340" t="s">
        <v>1893</v>
      </c>
      <c r="C12340" t="s">
        <v>240</v>
      </c>
    </row>
    <row r="12341" spans="1:3" x14ac:dyDescent="0.25">
      <c r="A12341">
        <f>ROW()</f>
        <v>12341</v>
      </c>
      <c r="B12341" t="s">
        <v>1883</v>
      </c>
      <c r="C12341" t="s">
        <v>159</v>
      </c>
    </row>
    <row r="12342" spans="1:3" x14ac:dyDescent="0.25">
      <c r="A12342">
        <f>ROW()</f>
        <v>12342</v>
      </c>
      <c r="B12342" t="s">
        <v>1884</v>
      </c>
      <c r="C12342" t="s">
        <v>77</v>
      </c>
    </row>
    <row r="12343" spans="1:3" x14ac:dyDescent="0.25">
      <c r="A12343">
        <f>ROW()</f>
        <v>12343</v>
      </c>
      <c r="B12343" t="s">
        <v>1888</v>
      </c>
      <c r="C12343" t="s">
        <v>56</v>
      </c>
    </row>
    <row r="12344" spans="1:3" x14ac:dyDescent="0.25">
      <c r="A12344">
        <f>ROW()</f>
        <v>12344</v>
      </c>
      <c r="B12344" t="s">
        <v>1889</v>
      </c>
      <c r="C12344" t="s">
        <v>63</v>
      </c>
    </row>
    <row r="12345" spans="1:3" x14ac:dyDescent="0.25">
      <c r="A12345">
        <f>ROW()</f>
        <v>12345</v>
      </c>
      <c r="B12345" t="s">
        <v>1890</v>
      </c>
      <c r="C12345" t="s">
        <v>84</v>
      </c>
    </row>
    <row r="12346" spans="1:3" x14ac:dyDescent="0.25">
      <c r="A12346">
        <f>ROW()</f>
        <v>12346</v>
      </c>
      <c r="B12346" t="s">
        <v>1891</v>
      </c>
      <c r="C12346" t="s">
        <v>63</v>
      </c>
    </row>
    <row r="12347" spans="1:3" x14ac:dyDescent="0.25">
      <c r="A12347">
        <f>ROW()</f>
        <v>12347</v>
      </c>
      <c r="B12347" t="s">
        <v>1892</v>
      </c>
      <c r="C12347" t="s">
        <v>74</v>
      </c>
    </row>
    <row r="12348" spans="1:3" x14ac:dyDescent="0.25">
      <c r="A12348">
        <f>ROW()</f>
        <v>12348</v>
      </c>
      <c r="B12348" t="s">
        <v>1928</v>
      </c>
      <c r="C12348" t="s">
        <v>270</v>
      </c>
    </row>
    <row r="12349" spans="1:3" x14ac:dyDescent="0.25">
      <c r="A12349">
        <f>ROW()</f>
        <v>12349</v>
      </c>
      <c r="B12349" t="s">
        <v>1902</v>
      </c>
      <c r="C12349" t="s">
        <v>71</v>
      </c>
    </row>
    <row r="12350" spans="1:3" x14ac:dyDescent="0.25">
      <c r="A12350">
        <f>ROW()</f>
        <v>12350</v>
      </c>
      <c r="B12350" t="s">
        <v>1933</v>
      </c>
      <c r="C12350" t="s">
        <v>56</v>
      </c>
    </row>
    <row r="12351" spans="1:3" x14ac:dyDescent="0.25">
      <c r="A12351">
        <f>ROW()</f>
        <v>12351</v>
      </c>
      <c r="B12351" t="s">
        <v>1936</v>
      </c>
      <c r="C12351" t="s">
        <v>55</v>
      </c>
    </row>
    <row r="12352" spans="1:3" x14ac:dyDescent="0.25">
      <c r="A12352">
        <f>ROW()</f>
        <v>12352</v>
      </c>
      <c r="B12352" t="s">
        <v>1937</v>
      </c>
      <c r="C12352" t="s">
        <v>563</v>
      </c>
    </row>
    <row r="12353" spans="1:3" x14ac:dyDescent="0.25">
      <c r="A12353">
        <f>ROW()</f>
        <v>12353</v>
      </c>
      <c r="B12353" t="s">
        <v>1895</v>
      </c>
      <c r="C12353" t="s">
        <v>184</v>
      </c>
    </row>
    <row r="12354" spans="1:3" x14ac:dyDescent="0.25">
      <c r="A12354">
        <f>ROW()</f>
        <v>12354</v>
      </c>
      <c r="B12354" t="s">
        <v>1806</v>
      </c>
      <c r="C12354" t="s">
        <v>70</v>
      </c>
    </row>
    <row r="12355" spans="1:3" x14ac:dyDescent="0.25">
      <c r="A12355">
        <f>ROW()</f>
        <v>12355</v>
      </c>
      <c r="B12355" t="s">
        <v>2</v>
      </c>
      <c r="C12355" t="s">
        <v>2</v>
      </c>
    </row>
    <row r="12356" spans="1:3" x14ac:dyDescent="0.25">
      <c r="A12356">
        <f>ROW()</f>
        <v>12356</v>
      </c>
      <c r="B12356" t="s">
        <v>2</v>
      </c>
      <c r="C12356" t="s">
        <v>2</v>
      </c>
    </row>
    <row r="12357" spans="1:3" x14ac:dyDescent="0.25">
      <c r="A12357">
        <f>ROW()</f>
        <v>12357</v>
      </c>
      <c r="B12357" t="s">
        <v>890</v>
      </c>
      <c r="C12357" t="s">
        <v>2</v>
      </c>
    </row>
    <row r="12358" spans="1:3" x14ac:dyDescent="0.25">
      <c r="A12358">
        <f>ROW()</f>
        <v>12358</v>
      </c>
      <c r="B12358" t="s">
        <v>2</v>
      </c>
      <c r="C12358" t="s">
        <v>2</v>
      </c>
    </row>
    <row r="12359" spans="1:3" x14ac:dyDescent="0.25">
      <c r="A12359">
        <f>ROW()</f>
        <v>12359</v>
      </c>
      <c r="B12359" t="s">
        <v>3759</v>
      </c>
      <c r="C12359" t="s">
        <v>2</v>
      </c>
    </row>
    <row r="12360" spans="1:3" x14ac:dyDescent="0.25">
      <c r="A12360">
        <f>ROW()</f>
        <v>12360</v>
      </c>
      <c r="B12360" t="s">
        <v>52</v>
      </c>
      <c r="C12360" t="s">
        <v>2</v>
      </c>
    </row>
    <row r="12361" spans="1:3" x14ac:dyDescent="0.25">
      <c r="A12361">
        <f>ROW()</f>
        <v>12361</v>
      </c>
      <c r="B12361" t="s">
        <v>1843</v>
      </c>
      <c r="C12361" t="s">
        <v>891</v>
      </c>
    </row>
    <row r="12362" spans="1:3" x14ac:dyDescent="0.25">
      <c r="A12362">
        <f>ROW()</f>
        <v>12362</v>
      </c>
      <c r="B12362" t="s">
        <v>1844</v>
      </c>
      <c r="C12362" t="s">
        <v>55</v>
      </c>
    </row>
    <row r="12363" spans="1:3" x14ac:dyDescent="0.25">
      <c r="A12363">
        <f>ROW()</f>
        <v>12363</v>
      </c>
      <c r="B12363" t="s">
        <v>1845</v>
      </c>
      <c r="C12363" t="s">
        <v>188</v>
      </c>
    </row>
    <row r="12364" spans="1:3" x14ac:dyDescent="0.25">
      <c r="A12364">
        <f>ROW()</f>
        <v>12364</v>
      </c>
      <c r="B12364" t="s">
        <v>1846</v>
      </c>
      <c r="C12364" t="s">
        <v>57</v>
      </c>
    </row>
    <row r="12365" spans="1:3" x14ac:dyDescent="0.25">
      <c r="A12365">
        <f>ROW()</f>
        <v>12365</v>
      </c>
      <c r="B12365" t="s">
        <v>1847</v>
      </c>
      <c r="C12365" t="s">
        <v>892</v>
      </c>
    </row>
    <row r="12366" spans="1:3" x14ac:dyDescent="0.25">
      <c r="A12366">
        <f>ROW()</f>
        <v>12366</v>
      </c>
      <c r="B12366" t="s">
        <v>1850</v>
      </c>
      <c r="C12366" t="s">
        <v>61</v>
      </c>
    </row>
    <row r="12367" spans="1:3" x14ac:dyDescent="0.25">
      <c r="A12367">
        <f>ROW()</f>
        <v>12367</v>
      </c>
      <c r="B12367" t="s">
        <v>1851</v>
      </c>
      <c r="C12367" t="s">
        <v>56</v>
      </c>
    </row>
    <row r="12368" spans="1:3" x14ac:dyDescent="0.25">
      <c r="A12368">
        <f>ROW()</f>
        <v>12368</v>
      </c>
      <c r="B12368" t="s">
        <v>1852</v>
      </c>
      <c r="C12368" t="s">
        <v>56</v>
      </c>
    </row>
    <row r="12369" spans="1:3" x14ac:dyDescent="0.25">
      <c r="A12369">
        <f>ROW()</f>
        <v>12369</v>
      </c>
      <c r="B12369" t="s">
        <v>1853</v>
      </c>
      <c r="C12369" t="s">
        <v>56</v>
      </c>
    </row>
    <row r="12370" spans="1:3" x14ac:dyDescent="0.25">
      <c r="A12370">
        <f>ROW()</f>
        <v>12370</v>
      </c>
      <c r="B12370" t="s">
        <v>1854</v>
      </c>
      <c r="C12370" t="s">
        <v>238</v>
      </c>
    </row>
    <row r="12371" spans="1:3" x14ac:dyDescent="0.25">
      <c r="A12371">
        <f>ROW()</f>
        <v>12371</v>
      </c>
      <c r="B12371" t="s">
        <v>1856</v>
      </c>
      <c r="C12371" t="s">
        <v>64</v>
      </c>
    </row>
    <row r="12372" spans="1:3" x14ac:dyDescent="0.25">
      <c r="A12372">
        <f>ROW()</f>
        <v>12372</v>
      </c>
      <c r="B12372" t="s">
        <v>1857</v>
      </c>
      <c r="C12372" t="s">
        <v>65</v>
      </c>
    </row>
    <row r="12373" spans="1:3" x14ac:dyDescent="0.25">
      <c r="A12373">
        <f>ROW()</f>
        <v>12373</v>
      </c>
      <c r="B12373" t="s">
        <v>1858</v>
      </c>
      <c r="C12373" t="s">
        <v>56</v>
      </c>
    </row>
    <row r="12374" spans="1:3" x14ac:dyDescent="0.25">
      <c r="A12374">
        <f>ROW()</f>
        <v>12374</v>
      </c>
      <c r="B12374" t="s">
        <v>1896</v>
      </c>
      <c r="C12374" t="s">
        <v>65</v>
      </c>
    </row>
    <row r="12375" spans="1:3" x14ac:dyDescent="0.25">
      <c r="A12375">
        <f>ROW()</f>
        <v>12375</v>
      </c>
      <c r="B12375" t="s">
        <v>1859</v>
      </c>
      <c r="C12375" t="s">
        <v>63</v>
      </c>
    </row>
    <row r="12376" spans="1:3" x14ac:dyDescent="0.25">
      <c r="A12376">
        <f>ROW()</f>
        <v>12376</v>
      </c>
      <c r="B12376" t="s">
        <v>1860</v>
      </c>
      <c r="C12376" t="s">
        <v>66</v>
      </c>
    </row>
    <row r="12377" spans="1:3" x14ac:dyDescent="0.25">
      <c r="A12377">
        <f>ROW()</f>
        <v>12377</v>
      </c>
      <c r="B12377" t="s">
        <v>1861</v>
      </c>
      <c r="C12377" t="s">
        <v>138</v>
      </c>
    </row>
    <row r="12378" spans="1:3" x14ac:dyDescent="0.25">
      <c r="A12378">
        <f>ROW()</f>
        <v>12378</v>
      </c>
      <c r="B12378" t="s">
        <v>1862</v>
      </c>
      <c r="C12378" t="s">
        <v>56</v>
      </c>
    </row>
    <row r="12379" spans="1:3" x14ac:dyDescent="0.25">
      <c r="A12379">
        <f>ROW()</f>
        <v>12379</v>
      </c>
      <c r="B12379" t="s">
        <v>1863</v>
      </c>
      <c r="C12379" t="s">
        <v>55</v>
      </c>
    </row>
    <row r="12380" spans="1:3" x14ac:dyDescent="0.25">
      <c r="A12380">
        <f>ROW()</f>
        <v>12380</v>
      </c>
      <c r="B12380" t="s">
        <v>1864</v>
      </c>
      <c r="C12380" t="s">
        <v>261</v>
      </c>
    </row>
    <row r="12381" spans="1:3" x14ac:dyDescent="0.25">
      <c r="A12381">
        <f>ROW()</f>
        <v>12381</v>
      </c>
      <c r="B12381" t="s">
        <v>1865</v>
      </c>
      <c r="C12381" t="s">
        <v>121</v>
      </c>
    </row>
    <row r="12382" spans="1:3" x14ac:dyDescent="0.25">
      <c r="A12382">
        <f>ROW()</f>
        <v>12382</v>
      </c>
      <c r="B12382" t="s">
        <v>1866</v>
      </c>
      <c r="C12382" t="s">
        <v>70</v>
      </c>
    </row>
    <row r="12383" spans="1:3" x14ac:dyDescent="0.25">
      <c r="A12383">
        <f>ROW()</f>
        <v>12383</v>
      </c>
      <c r="B12383" t="s">
        <v>1867</v>
      </c>
      <c r="C12383" t="s">
        <v>55</v>
      </c>
    </row>
    <row r="12384" spans="1:3" x14ac:dyDescent="0.25">
      <c r="A12384">
        <f>ROW()</f>
        <v>12384</v>
      </c>
      <c r="B12384" t="s">
        <v>1868</v>
      </c>
      <c r="C12384" t="s">
        <v>663</v>
      </c>
    </row>
    <row r="12385" spans="1:3" x14ac:dyDescent="0.25">
      <c r="A12385">
        <f>ROW()</f>
        <v>12385</v>
      </c>
      <c r="B12385" t="s">
        <v>1869</v>
      </c>
      <c r="C12385" t="s">
        <v>71</v>
      </c>
    </row>
    <row r="12386" spans="1:3" x14ac:dyDescent="0.25">
      <c r="A12386">
        <f>ROW()</f>
        <v>12386</v>
      </c>
      <c r="B12386" t="s">
        <v>1870</v>
      </c>
      <c r="C12386" t="s">
        <v>71</v>
      </c>
    </row>
    <row r="12387" spans="1:3" x14ac:dyDescent="0.25">
      <c r="A12387">
        <f>ROW()</f>
        <v>12387</v>
      </c>
      <c r="B12387" t="s">
        <v>1871</v>
      </c>
      <c r="C12387" t="s">
        <v>121</v>
      </c>
    </row>
    <row r="12388" spans="1:3" x14ac:dyDescent="0.25">
      <c r="A12388">
        <f>ROW()</f>
        <v>12388</v>
      </c>
      <c r="B12388" t="s">
        <v>1872</v>
      </c>
      <c r="C12388" t="s">
        <v>72</v>
      </c>
    </row>
    <row r="12389" spans="1:3" x14ac:dyDescent="0.25">
      <c r="A12389">
        <f>ROW()</f>
        <v>12389</v>
      </c>
      <c r="B12389" t="s">
        <v>1873</v>
      </c>
      <c r="C12389" t="s">
        <v>56</v>
      </c>
    </row>
    <row r="12390" spans="1:3" x14ac:dyDescent="0.25">
      <c r="A12390">
        <f>ROW()</f>
        <v>12390</v>
      </c>
      <c r="B12390" t="s">
        <v>1874</v>
      </c>
      <c r="C12390" t="s">
        <v>73</v>
      </c>
    </row>
    <row r="12391" spans="1:3" x14ac:dyDescent="0.25">
      <c r="A12391">
        <f>ROW()</f>
        <v>12391</v>
      </c>
      <c r="B12391" t="s">
        <v>1875</v>
      </c>
      <c r="C12391" t="s">
        <v>146</v>
      </c>
    </row>
    <row r="12392" spans="1:3" x14ac:dyDescent="0.25">
      <c r="A12392">
        <f>ROW()</f>
        <v>12392</v>
      </c>
      <c r="B12392" t="s">
        <v>1876</v>
      </c>
      <c r="C12392" t="s">
        <v>268</v>
      </c>
    </row>
    <row r="12393" spans="1:3" x14ac:dyDescent="0.25">
      <c r="A12393">
        <f>ROW()</f>
        <v>12393</v>
      </c>
      <c r="B12393" t="s">
        <v>1903</v>
      </c>
      <c r="C12393" t="s">
        <v>773</v>
      </c>
    </row>
    <row r="12394" spans="1:3" x14ac:dyDescent="0.25">
      <c r="A12394">
        <f>ROW()</f>
        <v>12394</v>
      </c>
      <c r="B12394" t="s">
        <v>1877</v>
      </c>
      <c r="C12394" t="s">
        <v>124</v>
      </c>
    </row>
    <row r="12395" spans="1:3" x14ac:dyDescent="0.25">
      <c r="A12395">
        <f>ROW()</f>
        <v>12395</v>
      </c>
      <c r="B12395" t="s">
        <v>1878</v>
      </c>
      <c r="C12395" t="s">
        <v>56</v>
      </c>
    </row>
    <row r="12396" spans="1:3" x14ac:dyDescent="0.25">
      <c r="A12396">
        <f>ROW()</f>
        <v>12396</v>
      </c>
      <c r="B12396" t="s">
        <v>1881</v>
      </c>
      <c r="C12396" t="s">
        <v>56</v>
      </c>
    </row>
    <row r="12397" spans="1:3" x14ac:dyDescent="0.25">
      <c r="A12397">
        <f>ROW()</f>
        <v>12397</v>
      </c>
      <c r="B12397" t="s">
        <v>1879</v>
      </c>
      <c r="C12397" t="s">
        <v>81</v>
      </c>
    </row>
    <row r="12398" spans="1:3" x14ac:dyDescent="0.25">
      <c r="A12398">
        <f>ROW()</f>
        <v>12398</v>
      </c>
      <c r="B12398" t="s">
        <v>1883</v>
      </c>
      <c r="C12398" t="s">
        <v>94</v>
      </c>
    </row>
    <row r="12399" spans="1:3" x14ac:dyDescent="0.25">
      <c r="A12399">
        <f>ROW()</f>
        <v>12399</v>
      </c>
      <c r="B12399" t="s">
        <v>1880</v>
      </c>
      <c r="C12399" t="s">
        <v>158</v>
      </c>
    </row>
    <row r="12400" spans="1:3" x14ac:dyDescent="0.25">
      <c r="A12400">
        <f>ROW()</f>
        <v>12400</v>
      </c>
      <c r="B12400" t="s">
        <v>1882</v>
      </c>
      <c r="C12400" t="s">
        <v>168</v>
      </c>
    </row>
    <row r="12401" spans="1:3" x14ac:dyDescent="0.25">
      <c r="A12401">
        <f>ROW()</f>
        <v>12401</v>
      </c>
      <c r="B12401" t="s">
        <v>1893</v>
      </c>
      <c r="C12401" t="s">
        <v>269</v>
      </c>
    </row>
    <row r="12402" spans="1:3" x14ac:dyDescent="0.25">
      <c r="A12402">
        <f>ROW()</f>
        <v>12402</v>
      </c>
      <c r="B12402" t="s">
        <v>1884</v>
      </c>
      <c r="C12402" t="s">
        <v>80</v>
      </c>
    </row>
    <row r="12403" spans="1:3" x14ac:dyDescent="0.25">
      <c r="A12403">
        <f>ROW()</f>
        <v>12403</v>
      </c>
      <c r="B12403" t="s">
        <v>1885</v>
      </c>
      <c r="C12403" t="s">
        <v>83</v>
      </c>
    </row>
    <row r="12404" spans="1:3" x14ac:dyDescent="0.25">
      <c r="A12404">
        <f>ROW()</f>
        <v>12404</v>
      </c>
      <c r="B12404" t="s">
        <v>1886</v>
      </c>
      <c r="C12404" t="s">
        <v>93</v>
      </c>
    </row>
    <row r="12405" spans="1:3" x14ac:dyDescent="0.25">
      <c r="A12405">
        <f>ROW()</f>
        <v>12405</v>
      </c>
      <c r="B12405" t="s">
        <v>1888</v>
      </c>
      <c r="C12405" t="s">
        <v>63</v>
      </c>
    </row>
    <row r="12406" spans="1:3" x14ac:dyDescent="0.25">
      <c r="A12406">
        <f>ROW()</f>
        <v>12406</v>
      </c>
      <c r="B12406" t="s">
        <v>1889</v>
      </c>
      <c r="C12406" t="s">
        <v>56</v>
      </c>
    </row>
    <row r="12407" spans="1:3" x14ac:dyDescent="0.25">
      <c r="A12407">
        <f>ROW()</f>
        <v>12407</v>
      </c>
      <c r="B12407" t="s">
        <v>1890</v>
      </c>
      <c r="C12407" t="s">
        <v>63</v>
      </c>
    </row>
    <row r="12408" spans="1:3" x14ac:dyDescent="0.25">
      <c r="A12408">
        <f>ROW()</f>
        <v>12408</v>
      </c>
      <c r="B12408" t="s">
        <v>1891</v>
      </c>
      <c r="C12408" t="s">
        <v>84</v>
      </c>
    </row>
    <row r="12409" spans="1:3" x14ac:dyDescent="0.25">
      <c r="A12409">
        <f>ROW()</f>
        <v>12409</v>
      </c>
      <c r="B12409" t="s">
        <v>1892</v>
      </c>
      <c r="C12409" t="s">
        <v>70</v>
      </c>
    </row>
    <row r="12410" spans="1:3" x14ac:dyDescent="0.25">
      <c r="A12410">
        <f>ROW()</f>
        <v>12410</v>
      </c>
      <c r="B12410" t="s">
        <v>1895</v>
      </c>
      <c r="C12410" t="s">
        <v>71</v>
      </c>
    </row>
    <row r="12411" spans="1:3" x14ac:dyDescent="0.25">
      <c r="A12411">
        <f>ROW()</f>
        <v>12411</v>
      </c>
      <c r="B12411" t="s">
        <v>1806</v>
      </c>
      <c r="C12411" t="s">
        <v>70</v>
      </c>
    </row>
    <row r="12412" spans="1:3" x14ac:dyDescent="0.25">
      <c r="A12412">
        <f>ROW()</f>
        <v>12412</v>
      </c>
      <c r="B12412" t="s">
        <v>2</v>
      </c>
      <c r="C12412" t="s">
        <v>2</v>
      </c>
    </row>
    <row r="12413" spans="1:3" x14ac:dyDescent="0.25">
      <c r="A12413">
        <f>ROW()</f>
        <v>12413</v>
      </c>
      <c r="B12413" t="s">
        <v>3760</v>
      </c>
      <c r="C12413" t="s">
        <v>2</v>
      </c>
    </row>
    <row r="12414" spans="1:3" x14ac:dyDescent="0.25">
      <c r="A12414">
        <f>ROW()</f>
        <v>12414</v>
      </c>
      <c r="B12414" t="s">
        <v>52</v>
      </c>
      <c r="C12414" t="s">
        <v>2</v>
      </c>
    </row>
    <row r="12415" spans="1:3" x14ac:dyDescent="0.25">
      <c r="A12415">
        <f>ROW()</f>
        <v>12415</v>
      </c>
      <c r="B12415" t="s">
        <v>1843</v>
      </c>
      <c r="C12415" t="s">
        <v>893</v>
      </c>
    </row>
    <row r="12416" spans="1:3" x14ac:dyDescent="0.25">
      <c r="A12416">
        <f>ROW()</f>
        <v>12416</v>
      </c>
      <c r="B12416" t="s">
        <v>1844</v>
      </c>
      <c r="C12416" t="s">
        <v>55</v>
      </c>
    </row>
    <row r="12417" spans="1:3" x14ac:dyDescent="0.25">
      <c r="A12417">
        <f>ROW()</f>
        <v>12417</v>
      </c>
      <c r="B12417" t="s">
        <v>1845</v>
      </c>
      <c r="C12417" t="s">
        <v>188</v>
      </c>
    </row>
    <row r="12418" spans="1:3" x14ac:dyDescent="0.25">
      <c r="A12418">
        <f>ROW()</f>
        <v>12418</v>
      </c>
      <c r="B12418" t="s">
        <v>1846</v>
      </c>
      <c r="C12418" t="s">
        <v>894</v>
      </c>
    </row>
    <row r="12419" spans="1:3" x14ac:dyDescent="0.25">
      <c r="A12419">
        <f>ROW()</f>
        <v>12419</v>
      </c>
      <c r="B12419" t="s">
        <v>1847</v>
      </c>
      <c r="C12419" t="s">
        <v>895</v>
      </c>
    </row>
    <row r="12420" spans="1:3" x14ac:dyDescent="0.25">
      <c r="A12420">
        <f>ROW()</f>
        <v>12420</v>
      </c>
      <c r="B12420" t="s">
        <v>1850</v>
      </c>
      <c r="C12420" t="s">
        <v>61</v>
      </c>
    </row>
    <row r="12421" spans="1:3" x14ac:dyDescent="0.25">
      <c r="A12421">
        <f>ROW()</f>
        <v>12421</v>
      </c>
      <c r="B12421" t="s">
        <v>1851</v>
      </c>
      <c r="C12421" t="s">
        <v>56</v>
      </c>
    </row>
    <row r="12422" spans="1:3" x14ac:dyDescent="0.25">
      <c r="A12422">
        <f>ROW()</f>
        <v>12422</v>
      </c>
      <c r="B12422" t="s">
        <v>1852</v>
      </c>
      <c r="C12422" t="s">
        <v>56</v>
      </c>
    </row>
    <row r="12423" spans="1:3" x14ac:dyDescent="0.25">
      <c r="A12423">
        <f>ROW()</f>
        <v>12423</v>
      </c>
      <c r="B12423" t="s">
        <v>1853</v>
      </c>
      <c r="C12423" t="s">
        <v>56</v>
      </c>
    </row>
    <row r="12424" spans="1:3" x14ac:dyDescent="0.25">
      <c r="A12424">
        <f>ROW()</f>
        <v>12424</v>
      </c>
      <c r="B12424" t="s">
        <v>1854</v>
      </c>
      <c r="C12424" t="s">
        <v>896</v>
      </c>
    </row>
    <row r="12425" spans="1:3" x14ac:dyDescent="0.25">
      <c r="A12425">
        <f>ROW()</f>
        <v>12425</v>
      </c>
      <c r="B12425" t="s">
        <v>1856</v>
      </c>
      <c r="C12425" t="s">
        <v>64</v>
      </c>
    </row>
    <row r="12426" spans="1:3" x14ac:dyDescent="0.25">
      <c r="A12426">
        <f>ROW()</f>
        <v>12426</v>
      </c>
      <c r="B12426" t="s">
        <v>1857</v>
      </c>
      <c r="C12426" t="s">
        <v>65</v>
      </c>
    </row>
    <row r="12427" spans="1:3" x14ac:dyDescent="0.25">
      <c r="A12427">
        <f>ROW()</f>
        <v>12427</v>
      </c>
      <c r="B12427" t="s">
        <v>1896</v>
      </c>
      <c r="C12427" t="s">
        <v>65</v>
      </c>
    </row>
    <row r="12428" spans="1:3" x14ac:dyDescent="0.25">
      <c r="A12428">
        <f>ROW()</f>
        <v>12428</v>
      </c>
      <c r="B12428" t="s">
        <v>1859</v>
      </c>
      <c r="C12428" t="s">
        <v>63</v>
      </c>
    </row>
    <row r="12429" spans="1:3" x14ac:dyDescent="0.25">
      <c r="A12429">
        <f>ROW()</f>
        <v>12429</v>
      </c>
      <c r="B12429" t="s">
        <v>1860</v>
      </c>
      <c r="C12429" t="s">
        <v>66</v>
      </c>
    </row>
    <row r="12430" spans="1:3" x14ac:dyDescent="0.25">
      <c r="A12430">
        <f>ROW()</f>
        <v>12430</v>
      </c>
      <c r="B12430" t="s">
        <v>1861</v>
      </c>
      <c r="C12430" t="s">
        <v>105</v>
      </c>
    </row>
    <row r="12431" spans="1:3" x14ac:dyDescent="0.25">
      <c r="A12431">
        <f>ROW()</f>
        <v>12431</v>
      </c>
      <c r="B12431" t="s">
        <v>1862</v>
      </c>
      <c r="C12431" t="s">
        <v>56</v>
      </c>
    </row>
    <row r="12432" spans="1:3" x14ac:dyDescent="0.25">
      <c r="A12432">
        <f>ROW()</f>
        <v>12432</v>
      </c>
      <c r="B12432" t="s">
        <v>1863</v>
      </c>
      <c r="C12432" t="s">
        <v>55</v>
      </c>
    </row>
    <row r="12433" spans="1:3" x14ac:dyDescent="0.25">
      <c r="A12433">
        <f>ROW()</f>
        <v>12433</v>
      </c>
      <c r="B12433" t="s">
        <v>1864</v>
      </c>
      <c r="C12433" t="s">
        <v>261</v>
      </c>
    </row>
    <row r="12434" spans="1:3" x14ac:dyDescent="0.25">
      <c r="A12434">
        <f>ROW()</f>
        <v>12434</v>
      </c>
      <c r="B12434" t="s">
        <v>1865</v>
      </c>
      <c r="C12434" t="s">
        <v>55</v>
      </c>
    </row>
    <row r="12435" spans="1:3" x14ac:dyDescent="0.25">
      <c r="A12435">
        <f>ROW()</f>
        <v>12435</v>
      </c>
      <c r="B12435" t="s">
        <v>1866</v>
      </c>
      <c r="C12435" t="s">
        <v>70</v>
      </c>
    </row>
    <row r="12436" spans="1:3" x14ac:dyDescent="0.25">
      <c r="A12436">
        <f>ROW()</f>
        <v>12436</v>
      </c>
      <c r="B12436" t="s">
        <v>1867</v>
      </c>
      <c r="C12436" t="s">
        <v>55</v>
      </c>
    </row>
    <row r="12437" spans="1:3" x14ac:dyDescent="0.25">
      <c r="A12437">
        <f>ROW()</f>
        <v>12437</v>
      </c>
      <c r="B12437" t="s">
        <v>1868</v>
      </c>
      <c r="C12437" t="s">
        <v>663</v>
      </c>
    </row>
    <row r="12438" spans="1:3" x14ac:dyDescent="0.25">
      <c r="A12438">
        <f>ROW()</f>
        <v>12438</v>
      </c>
      <c r="B12438" t="s">
        <v>1869</v>
      </c>
      <c r="C12438" t="s">
        <v>71</v>
      </c>
    </row>
    <row r="12439" spans="1:3" x14ac:dyDescent="0.25">
      <c r="A12439">
        <f>ROW()</f>
        <v>12439</v>
      </c>
      <c r="B12439" t="s">
        <v>1870</v>
      </c>
      <c r="C12439" t="s">
        <v>71</v>
      </c>
    </row>
    <row r="12440" spans="1:3" x14ac:dyDescent="0.25">
      <c r="A12440">
        <f>ROW()</f>
        <v>12440</v>
      </c>
      <c r="B12440" t="s">
        <v>1871</v>
      </c>
      <c r="C12440" t="s">
        <v>105</v>
      </c>
    </row>
    <row r="12441" spans="1:3" x14ac:dyDescent="0.25">
      <c r="A12441">
        <f>ROW()</f>
        <v>12441</v>
      </c>
      <c r="B12441" t="s">
        <v>1872</v>
      </c>
      <c r="C12441" t="s">
        <v>72</v>
      </c>
    </row>
    <row r="12442" spans="1:3" x14ac:dyDescent="0.25">
      <c r="A12442">
        <f>ROW()</f>
        <v>12442</v>
      </c>
      <c r="B12442" t="s">
        <v>1873</v>
      </c>
      <c r="C12442" t="s">
        <v>56</v>
      </c>
    </row>
    <row r="12443" spans="1:3" x14ac:dyDescent="0.25">
      <c r="A12443">
        <f>ROW()</f>
        <v>12443</v>
      </c>
      <c r="B12443" t="s">
        <v>1874</v>
      </c>
      <c r="C12443" t="s">
        <v>73</v>
      </c>
    </row>
    <row r="12444" spans="1:3" x14ac:dyDescent="0.25">
      <c r="A12444">
        <f>ROW()</f>
        <v>12444</v>
      </c>
      <c r="B12444" t="s">
        <v>1875</v>
      </c>
      <c r="C12444" t="s">
        <v>77</v>
      </c>
    </row>
    <row r="12445" spans="1:3" x14ac:dyDescent="0.25">
      <c r="A12445">
        <f>ROW()</f>
        <v>12445</v>
      </c>
      <c r="B12445" t="s">
        <v>1876</v>
      </c>
      <c r="C12445" t="s">
        <v>106</v>
      </c>
    </row>
    <row r="12446" spans="1:3" x14ac:dyDescent="0.25">
      <c r="A12446">
        <f>ROW()</f>
        <v>12446</v>
      </c>
      <c r="B12446" t="s">
        <v>1903</v>
      </c>
      <c r="C12446" t="s">
        <v>897</v>
      </c>
    </row>
    <row r="12447" spans="1:3" x14ac:dyDescent="0.25">
      <c r="A12447">
        <f>ROW()</f>
        <v>12447</v>
      </c>
      <c r="B12447" t="s">
        <v>1877</v>
      </c>
      <c r="C12447" t="s">
        <v>133</v>
      </c>
    </row>
    <row r="12448" spans="1:3" x14ac:dyDescent="0.25">
      <c r="A12448">
        <f>ROW()</f>
        <v>12448</v>
      </c>
      <c r="B12448" t="s">
        <v>1878</v>
      </c>
      <c r="C12448" t="s">
        <v>56</v>
      </c>
    </row>
    <row r="12449" spans="1:3" x14ac:dyDescent="0.25">
      <c r="A12449">
        <f>ROW()</f>
        <v>12449</v>
      </c>
      <c r="B12449" t="s">
        <v>1879</v>
      </c>
      <c r="C12449" t="s">
        <v>76</v>
      </c>
    </row>
    <row r="12450" spans="1:3" x14ac:dyDescent="0.25">
      <c r="A12450">
        <f>ROW()</f>
        <v>12450</v>
      </c>
      <c r="B12450" t="s">
        <v>1880</v>
      </c>
      <c r="C12450" t="s">
        <v>93</v>
      </c>
    </row>
    <row r="12451" spans="1:3" x14ac:dyDescent="0.25">
      <c r="A12451">
        <f>ROW()</f>
        <v>12451</v>
      </c>
      <c r="B12451" t="s">
        <v>1882</v>
      </c>
      <c r="C12451" t="s">
        <v>639</v>
      </c>
    </row>
    <row r="12452" spans="1:3" x14ac:dyDescent="0.25">
      <c r="A12452">
        <f>ROW()</f>
        <v>12452</v>
      </c>
      <c r="B12452" t="s">
        <v>1893</v>
      </c>
      <c r="C12452" t="s">
        <v>158</v>
      </c>
    </row>
    <row r="12453" spans="1:3" x14ac:dyDescent="0.25">
      <c r="A12453">
        <f>ROW()</f>
        <v>12453</v>
      </c>
      <c r="B12453" t="s">
        <v>1884</v>
      </c>
      <c r="C12453" t="s">
        <v>200</v>
      </c>
    </row>
    <row r="12454" spans="1:3" x14ac:dyDescent="0.25">
      <c r="A12454">
        <f>ROW()</f>
        <v>12454</v>
      </c>
      <c r="B12454" t="s">
        <v>1885</v>
      </c>
      <c r="C12454" t="s">
        <v>76</v>
      </c>
    </row>
    <row r="12455" spans="1:3" x14ac:dyDescent="0.25">
      <c r="A12455">
        <f>ROW()</f>
        <v>12455</v>
      </c>
      <c r="B12455" t="s">
        <v>1886</v>
      </c>
      <c r="C12455" t="s">
        <v>121</v>
      </c>
    </row>
    <row r="12456" spans="1:3" x14ac:dyDescent="0.25">
      <c r="A12456">
        <f>ROW()</f>
        <v>12456</v>
      </c>
      <c r="B12456" t="s">
        <v>1888</v>
      </c>
      <c r="C12456" t="s">
        <v>63</v>
      </c>
    </row>
    <row r="12457" spans="1:3" x14ac:dyDescent="0.25">
      <c r="A12457">
        <f>ROW()</f>
        <v>12457</v>
      </c>
      <c r="B12457" t="s">
        <v>1889</v>
      </c>
      <c r="C12457" t="s">
        <v>74</v>
      </c>
    </row>
    <row r="12458" spans="1:3" x14ac:dyDescent="0.25">
      <c r="A12458">
        <f>ROW()</f>
        <v>12458</v>
      </c>
      <c r="B12458" t="s">
        <v>1890</v>
      </c>
      <c r="C12458" t="s">
        <v>56</v>
      </c>
    </row>
    <row r="12459" spans="1:3" x14ac:dyDescent="0.25">
      <c r="A12459">
        <f>ROW()</f>
        <v>12459</v>
      </c>
      <c r="B12459" t="s">
        <v>1891</v>
      </c>
      <c r="C12459" t="s">
        <v>74</v>
      </c>
    </row>
    <row r="12460" spans="1:3" x14ac:dyDescent="0.25">
      <c r="A12460">
        <f>ROW()</f>
        <v>12460</v>
      </c>
      <c r="B12460" t="s">
        <v>1892</v>
      </c>
      <c r="C12460" t="s">
        <v>63</v>
      </c>
    </row>
    <row r="12461" spans="1:3" x14ac:dyDescent="0.25">
      <c r="A12461">
        <f>ROW()</f>
        <v>12461</v>
      </c>
      <c r="B12461" t="s">
        <v>1895</v>
      </c>
      <c r="C12461" t="s">
        <v>71</v>
      </c>
    </row>
    <row r="12462" spans="1:3" x14ac:dyDescent="0.25">
      <c r="A12462">
        <f>ROW()</f>
        <v>12462</v>
      </c>
      <c r="B12462" t="s">
        <v>1806</v>
      </c>
      <c r="C12462" t="s">
        <v>70</v>
      </c>
    </row>
    <row r="12463" spans="1:3" x14ac:dyDescent="0.25">
      <c r="A12463">
        <f>ROW()</f>
        <v>12463</v>
      </c>
      <c r="B12463" t="s">
        <v>2</v>
      </c>
      <c r="C12463" t="s">
        <v>2</v>
      </c>
    </row>
    <row r="12464" spans="1:3" x14ac:dyDescent="0.25">
      <c r="A12464">
        <f>ROW()</f>
        <v>12464</v>
      </c>
      <c r="B12464" t="s">
        <v>3761</v>
      </c>
      <c r="C12464" t="s">
        <v>2</v>
      </c>
    </row>
    <row r="12465" spans="1:3" x14ac:dyDescent="0.25">
      <c r="A12465">
        <f>ROW()</f>
        <v>12465</v>
      </c>
      <c r="B12465" t="s">
        <v>52</v>
      </c>
      <c r="C12465" t="s">
        <v>2</v>
      </c>
    </row>
    <row r="12466" spans="1:3" x14ac:dyDescent="0.25">
      <c r="A12466">
        <f>ROW()</f>
        <v>12466</v>
      </c>
      <c r="B12466" t="s">
        <v>1843</v>
      </c>
      <c r="C12466" t="s">
        <v>898</v>
      </c>
    </row>
    <row r="12467" spans="1:3" x14ac:dyDescent="0.25">
      <c r="A12467">
        <f>ROW()</f>
        <v>12467</v>
      </c>
      <c r="B12467" t="s">
        <v>1844</v>
      </c>
      <c r="C12467" t="s">
        <v>55</v>
      </c>
    </row>
    <row r="12468" spans="1:3" x14ac:dyDescent="0.25">
      <c r="A12468">
        <f>ROW()</f>
        <v>12468</v>
      </c>
      <c r="B12468" t="s">
        <v>1845</v>
      </c>
      <c r="C12468" t="s">
        <v>188</v>
      </c>
    </row>
    <row r="12469" spans="1:3" x14ac:dyDescent="0.25">
      <c r="A12469">
        <f>ROW()</f>
        <v>12469</v>
      </c>
      <c r="B12469" t="s">
        <v>1846</v>
      </c>
      <c r="C12469" t="s">
        <v>57</v>
      </c>
    </row>
    <row r="12470" spans="1:3" x14ac:dyDescent="0.25">
      <c r="A12470">
        <f>ROW()</f>
        <v>12470</v>
      </c>
      <c r="B12470" t="s">
        <v>1847</v>
      </c>
      <c r="C12470" t="s">
        <v>899</v>
      </c>
    </row>
    <row r="12471" spans="1:3" x14ac:dyDescent="0.25">
      <c r="A12471">
        <f>ROW()</f>
        <v>12471</v>
      </c>
      <c r="B12471" t="s">
        <v>1850</v>
      </c>
      <c r="C12471" t="s">
        <v>61</v>
      </c>
    </row>
    <row r="12472" spans="1:3" x14ac:dyDescent="0.25">
      <c r="A12472">
        <f>ROW()</f>
        <v>12472</v>
      </c>
      <c r="B12472" t="s">
        <v>1851</v>
      </c>
      <c r="C12472" t="s">
        <v>56</v>
      </c>
    </row>
    <row r="12473" spans="1:3" x14ac:dyDescent="0.25">
      <c r="A12473">
        <f>ROW()</f>
        <v>12473</v>
      </c>
      <c r="B12473" t="s">
        <v>1852</v>
      </c>
      <c r="C12473" t="s">
        <v>56</v>
      </c>
    </row>
    <row r="12474" spans="1:3" x14ac:dyDescent="0.25">
      <c r="A12474">
        <f>ROW()</f>
        <v>12474</v>
      </c>
      <c r="B12474" t="s">
        <v>1853</v>
      </c>
      <c r="C12474" t="s">
        <v>56</v>
      </c>
    </row>
    <row r="12475" spans="1:3" x14ac:dyDescent="0.25">
      <c r="A12475">
        <f>ROW()</f>
        <v>12475</v>
      </c>
      <c r="B12475" t="s">
        <v>1854</v>
      </c>
      <c r="C12475" t="s">
        <v>238</v>
      </c>
    </row>
    <row r="12476" spans="1:3" x14ac:dyDescent="0.25">
      <c r="A12476">
        <f>ROW()</f>
        <v>12476</v>
      </c>
      <c r="B12476" t="s">
        <v>1856</v>
      </c>
      <c r="C12476" t="s">
        <v>64</v>
      </c>
    </row>
    <row r="12477" spans="1:3" x14ac:dyDescent="0.25">
      <c r="A12477">
        <f>ROW()</f>
        <v>12477</v>
      </c>
      <c r="B12477" t="s">
        <v>1857</v>
      </c>
      <c r="C12477" t="s">
        <v>65</v>
      </c>
    </row>
    <row r="12478" spans="1:3" x14ac:dyDescent="0.25">
      <c r="A12478">
        <f>ROW()</f>
        <v>12478</v>
      </c>
      <c r="B12478" t="s">
        <v>1858</v>
      </c>
      <c r="C12478" t="s">
        <v>56</v>
      </c>
    </row>
    <row r="12479" spans="1:3" x14ac:dyDescent="0.25">
      <c r="A12479">
        <f>ROW()</f>
        <v>12479</v>
      </c>
      <c r="B12479" t="s">
        <v>1896</v>
      </c>
      <c r="C12479" t="s">
        <v>65</v>
      </c>
    </row>
    <row r="12480" spans="1:3" x14ac:dyDescent="0.25">
      <c r="A12480">
        <f>ROW()</f>
        <v>12480</v>
      </c>
      <c r="B12480" t="s">
        <v>1859</v>
      </c>
      <c r="C12480" t="s">
        <v>63</v>
      </c>
    </row>
    <row r="12481" spans="1:3" x14ac:dyDescent="0.25">
      <c r="A12481">
        <f>ROW()</f>
        <v>12481</v>
      </c>
      <c r="B12481" t="s">
        <v>1862</v>
      </c>
      <c r="C12481" t="s">
        <v>56</v>
      </c>
    </row>
    <row r="12482" spans="1:3" x14ac:dyDescent="0.25">
      <c r="A12482">
        <f>ROW()</f>
        <v>12482</v>
      </c>
      <c r="B12482" t="s">
        <v>1863</v>
      </c>
      <c r="C12482" t="s">
        <v>55</v>
      </c>
    </row>
    <row r="12483" spans="1:3" x14ac:dyDescent="0.25">
      <c r="A12483">
        <f>ROW()</f>
        <v>12483</v>
      </c>
      <c r="B12483" t="s">
        <v>1864</v>
      </c>
      <c r="C12483" t="s">
        <v>261</v>
      </c>
    </row>
    <row r="12484" spans="1:3" x14ac:dyDescent="0.25">
      <c r="A12484">
        <f>ROW()</f>
        <v>12484</v>
      </c>
      <c r="B12484" t="s">
        <v>1860</v>
      </c>
      <c r="C12484" t="s">
        <v>66</v>
      </c>
    </row>
    <row r="12485" spans="1:3" x14ac:dyDescent="0.25">
      <c r="A12485">
        <f>ROW()</f>
        <v>12485</v>
      </c>
      <c r="B12485" t="s">
        <v>1861</v>
      </c>
      <c r="C12485" t="s">
        <v>67</v>
      </c>
    </row>
    <row r="12486" spans="1:3" x14ac:dyDescent="0.25">
      <c r="A12486">
        <f>ROW()</f>
        <v>12486</v>
      </c>
      <c r="B12486" t="s">
        <v>1865</v>
      </c>
      <c r="C12486" t="s">
        <v>55</v>
      </c>
    </row>
    <row r="12487" spans="1:3" x14ac:dyDescent="0.25">
      <c r="A12487">
        <f>ROW()</f>
        <v>12487</v>
      </c>
      <c r="B12487" t="s">
        <v>1866</v>
      </c>
      <c r="C12487" t="s">
        <v>70</v>
      </c>
    </row>
    <row r="12488" spans="1:3" x14ac:dyDescent="0.25">
      <c r="A12488">
        <f>ROW()</f>
        <v>12488</v>
      </c>
      <c r="B12488" t="s">
        <v>1867</v>
      </c>
      <c r="C12488" t="s">
        <v>55</v>
      </c>
    </row>
    <row r="12489" spans="1:3" x14ac:dyDescent="0.25">
      <c r="A12489">
        <f>ROW()</f>
        <v>12489</v>
      </c>
      <c r="B12489" t="s">
        <v>1868</v>
      </c>
      <c r="C12489" t="s">
        <v>663</v>
      </c>
    </row>
    <row r="12490" spans="1:3" x14ac:dyDescent="0.25">
      <c r="A12490">
        <f>ROW()</f>
        <v>12490</v>
      </c>
      <c r="B12490" t="s">
        <v>1869</v>
      </c>
      <c r="C12490" t="s">
        <v>71</v>
      </c>
    </row>
    <row r="12491" spans="1:3" x14ac:dyDescent="0.25">
      <c r="A12491">
        <f>ROW()</f>
        <v>12491</v>
      </c>
      <c r="B12491" t="s">
        <v>1870</v>
      </c>
      <c r="C12491" t="s">
        <v>71</v>
      </c>
    </row>
    <row r="12492" spans="1:3" x14ac:dyDescent="0.25">
      <c r="A12492">
        <f>ROW()</f>
        <v>12492</v>
      </c>
      <c r="B12492" t="s">
        <v>1871</v>
      </c>
      <c r="C12492" t="s">
        <v>55</v>
      </c>
    </row>
    <row r="12493" spans="1:3" x14ac:dyDescent="0.25">
      <c r="A12493">
        <f>ROW()</f>
        <v>12493</v>
      </c>
      <c r="B12493" t="s">
        <v>1872</v>
      </c>
      <c r="C12493" t="s">
        <v>72</v>
      </c>
    </row>
    <row r="12494" spans="1:3" x14ac:dyDescent="0.25">
      <c r="A12494">
        <f>ROW()</f>
        <v>12494</v>
      </c>
      <c r="B12494" t="s">
        <v>1873</v>
      </c>
      <c r="C12494" t="s">
        <v>56</v>
      </c>
    </row>
    <row r="12495" spans="1:3" x14ac:dyDescent="0.25">
      <c r="A12495">
        <f>ROW()</f>
        <v>12495</v>
      </c>
      <c r="B12495" t="s">
        <v>1874</v>
      </c>
      <c r="C12495" t="s">
        <v>73</v>
      </c>
    </row>
    <row r="12496" spans="1:3" x14ac:dyDescent="0.25">
      <c r="A12496">
        <f>ROW()</f>
        <v>12496</v>
      </c>
      <c r="B12496" t="s">
        <v>1875</v>
      </c>
      <c r="C12496" t="s">
        <v>77</v>
      </c>
    </row>
    <row r="12497" spans="1:3" x14ac:dyDescent="0.25">
      <c r="A12497">
        <f>ROW()</f>
        <v>12497</v>
      </c>
      <c r="B12497" t="s">
        <v>1876</v>
      </c>
      <c r="C12497" t="s">
        <v>158</v>
      </c>
    </row>
    <row r="12498" spans="1:3" x14ac:dyDescent="0.25">
      <c r="A12498">
        <f>ROW()</f>
        <v>12498</v>
      </c>
      <c r="B12498" t="s">
        <v>1903</v>
      </c>
      <c r="C12498" t="s">
        <v>664</v>
      </c>
    </row>
    <row r="12499" spans="1:3" x14ac:dyDescent="0.25">
      <c r="A12499">
        <f>ROW()</f>
        <v>12499</v>
      </c>
      <c r="B12499" t="s">
        <v>1877</v>
      </c>
      <c r="C12499" t="s">
        <v>113</v>
      </c>
    </row>
    <row r="12500" spans="1:3" x14ac:dyDescent="0.25">
      <c r="A12500">
        <f>ROW()</f>
        <v>12500</v>
      </c>
      <c r="B12500" t="s">
        <v>1878</v>
      </c>
      <c r="C12500" t="s">
        <v>56</v>
      </c>
    </row>
    <row r="12501" spans="1:3" x14ac:dyDescent="0.25">
      <c r="A12501">
        <f>ROW()</f>
        <v>12501</v>
      </c>
      <c r="B12501" t="s">
        <v>1879</v>
      </c>
      <c r="C12501" t="s">
        <v>77</v>
      </c>
    </row>
    <row r="12502" spans="1:3" x14ac:dyDescent="0.25">
      <c r="A12502">
        <f>ROW()</f>
        <v>12502</v>
      </c>
      <c r="B12502" t="s">
        <v>1880</v>
      </c>
      <c r="C12502" t="s">
        <v>108</v>
      </c>
    </row>
    <row r="12503" spans="1:3" x14ac:dyDescent="0.25">
      <c r="A12503">
        <f>ROW()</f>
        <v>12503</v>
      </c>
      <c r="B12503" t="s">
        <v>1881</v>
      </c>
      <c r="C12503" t="s">
        <v>56</v>
      </c>
    </row>
    <row r="12504" spans="1:3" x14ac:dyDescent="0.25">
      <c r="A12504">
        <f>ROW()</f>
        <v>12504</v>
      </c>
      <c r="B12504" t="s">
        <v>1882</v>
      </c>
      <c r="C12504" t="s">
        <v>314</v>
      </c>
    </row>
    <row r="12505" spans="1:3" x14ac:dyDescent="0.25">
      <c r="A12505">
        <f>ROW()</f>
        <v>12505</v>
      </c>
      <c r="B12505" t="s">
        <v>1893</v>
      </c>
      <c r="C12505" t="s">
        <v>211</v>
      </c>
    </row>
    <row r="12506" spans="1:3" x14ac:dyDescent="0.25">
      <c r="A12506">
        <f>ROW()</f>
        <v>12506</v>
      </c>
      <c r="B12506" t="s">
        <v>1884</v>
      </c>
      <c r="C12506" t="s">
        <v>80</v>
      </c>
    </row>
    <row r="12507" spans="1:3" x14ac:dyDescent="0.25">
      <c r="A12507">
        <f>ROW()</f>
        <v>12507</v>
      </c>
      <c r="B12507" t="s">
        <v>1888</v>
      </c>
      <c r="C12507" t="s">
        <v>84</v>
      </c>
    </row>
    <row r="12508" spans="1:3" x14ac:dyDescent="0.25">
      <c r="A12508">
        <f>ROW()</f>
        <v>12508</v>
      </c>
      <c r="B12508" t="s">
        <v>1889</v>
      </c>
      <c r="C12508" t="s">
        <v>63</v>
      </c>
    </row>
    <row r="12509" spans="1:3" x14ac:dyDescent="0.25">
      <c r="A12509">
        <f>ROW()</f>
        <v>12509</v>
      </c>
      <c r="B12509" t="s">
        <v>1890</v>
      </c>
      <c r="C12509" t="s">
        <v>63</v>
      </c>
    </row>
    <row r="12510" spans="1:3" x14ac:dyDescent="0.25">
      <c r="A12510">
        <f>ROW()</f>
        <v>12510</v>
      </c>
      <c r="B12510" t="s">
        <v>1891</v>
      </c>
      <c r="C12510" t="s">
        <v>84</v>
      </c>
    </row>
    <row r="12511" spans="1:3" x14ac:dyDescent="0.25">
      <c r="A12511">
        <f>ROW()</f>
        <v>12511</v>
      </c>
      <c r="B12511" t="s">
        <v>1892</v>
      </c>
      <c r="C12511" t="s">
        <v>84</v>
      </c>
    </row>
    <row r="12512" spans="1:3" x14ac:dyDescent="0.25">
      <c r="A12512">
        <f>ROW()</f>
        <v>12512</v>
      </c>
      <c r="B12512" t="s">
        <v>1895</v>
      </c>
      <c r="C12512" t="s">
        <v>71</v>
      </c>
    </row>
    <row r="12513" spans="1:3" x14ac:dyDescent="0.25">
      <c r="A12513">
        <f>ROW()</f>
        <v>12513</v>
      </c>
      <c r="B12513" t="s">
        <v>1806</v>
      </c>
      <c r="C12513" t="s">
        <v>70</v>
      </c>
    </row>
    <row r="12514" spans="1:3" x14ac:dyDescent="0.25">
      <c r="A12514">
        <f>ROW()</f>
        <v>12514</v>
      </c>
      <c r="B12514" t="s">
        <v>2</v>
      </c>
      <c r="C12514" t="s">
        <v>2</v>
      </c>
    </row>
    <row r="12515" spans="1:3" x14ac:dyDescent="0.25">
      <c r="A12515">
        <f>ROW()</f>
        <v>12515</v>
      </c>
      <c r="B12515" t="s">
        <v>2</v>
      </c>
      <c r="C12515" t="s">
        <v>2</v>
      </c>
    </row>
    <row r="12516" spans="1:3" x14ac:dyDescent="0.25">
      <c r="A12516">
        <f>ROW()</f>
        <v>12516</v>
      </c>
      <c r="B12516" t="s">
        <v>900</v>
      </c>
      <c r="C12516" t="s">
        <v>2</v>
      </c>
    </row>
    <row r="12517" spans="1:3" x14ac:dyDescent="0.25">
      <c r="A12517">
        <f>ROW()</f>
        <v>12517</v>
      </c>
      <c r="B12517" t="s">
        <v>2</v>
      </c>
      <c r="C12517" t="s">
        <v>2</v>
      </c>
    </row>
    <row r="12518" spans="1:3" x14ac:dyDescent="0.25">
      <c r="A12518">
        <f>ROW()</f>
        <v>12518</v>
      </c>
      <c r="B12518" t="s">
        <v>3762</v>
      </c>
      <c r="C12518" t="s">
        <v>2</v>
      </c>
    </row>
    <row r="12519" spans="1:3" x14ac:dyDescent="0.25">
      <c r="A12519">
        <f>ROW()</f>
        <v>12519</v>
      </c>
      <c r="B12519" t="s">
        <v>52</v>
      </c>
      <c r="C12519" t="s">
        <v>2</v>
      </c>
    </row>
    <row r="12520" spans="1:3" x14ac:dyDescent="0.25">
      <c r="A12520">
        <f>ROW()</f>
        <v>12520</v>
      </c>
      <c r="B12520" t="s">
        <v>1843</v>
      </c>
      <c r="C12520" t="s">
        <v>901</v>
      </c>
    </row>
    <row r="12521" spans="1:3" x14ac:dyDescent="0.25">
      <c r="A12521">
        <f>ROW()</f>
        <v>12521</v>
      </c>
      <c r="B12521" t="s">
        <v>1844</v>
      </c>
      <c r="C12521" t="s">
        <v>55</v>
      </c>
    </row>
    <row r="12522" spans="1:3" x14ac:dyDescent="0.25">
      <c r="A12522">
        <f>ROW()</f>
        <v>12522</v>
      </c>
      <c r="B12522" t="s">
        <v>1845</v>
      </c>
      <c r="C12522" t="s">
        <v>262</v>
      </c>
    </row>
    <row r="12523" spans="1:3" x14ac:dyDescent="0.25">
      <c r="A12523">
        <f>ROW()</f>
        <v>12523</v>
      </c>
      <c r="B12523" t="s">
        <v>1846</v>
      </c>
      <c r="C12523" t="s">
        <v>902</v>
      </c>
    </row>
    <row r="12524" spans="1:3" x14ac:dyDescent="0.25">
      <c r="A12524">
        <f>ROW()</f>
        <v>12524</v>
      </c>
      <c r="B12524" t="s">
        <v>1847</v>
      </c>
      <c r="C12524" t="s">
        <v>903</v>
      </c>
    </row>
    <row r="12525" spans="1:3" x14ac:dyDescent="0.25">
      <c r="A12525">
        <f>ROW()</f>
        <v>12525</v>
      </c>
      <c r="B12525" t="s">
        <v>1850</v>
      </c>
      <c r="C12525" t="s">
        <v>61</v>
      </c>
    </row>
    <row r="12526" spans="1:3" x14ac:dyDescent="0.25">
      <c r="A12526">
        <f>ROW()</f>
        <v>12526</v>
      </c>
      <c r="B12526" t="s">
        <v>1851</v>
      </c>
      <c r="C12526" t="s">
        <v>56</v>
      </c>
    </row>
    <row r="12527" spans="1:3" x14ac:dyDescent="0.25">
      <c r="A12527">
        <f>ROW()</f>
        <v>12527</v>
      </c>
      <c r="B12527" t="s">
        <v>1852</v>
      </c>
      <c r="C12527" t="s">
        <v>56</v>
      </c>
    </row>
    <row r="12528" spans="1:3" x14ac:dyDescent="0.25">
      <c r="A12528">
        <f>ROW()</f>
        <v>12528</v>
      </c>
      <c r="B12528" t="s">
        <v>1853</v>
      </c>
      <c r="C12528" t="s">
        <v>56</v>
      </c>
    </row>
    <row r="12529" spans="1:3" x14ac:dyDescent="0.25">
      <c r="A12529">
        <f>ROW()</f>
        <v>12529</v>
      </c>
      <c r="B12529" t="s">
        <v>1854</v>
      </c>
      <c r="C12529" t="s">
        <v>904</v>
      </c>
    </row>
    <row r="12530" spans="1:3" x14ac:dyDescent="0.25">
      <c r="A12530">
        <f>ROW()</f>
        <v>12530</v>
      </c>
      <c r="B12530" t="s">
        <v>1856</v>
      </c>
      <c r="C12530" t="s">
        <v>64</v>
      </c>
    </row>
    <row r="12531" spans="1:3" x14ac:dyDescent="0.25">
      <c r="A12531">
        <f>ROW()</f>
        <v>12531</v>
      </c>
      <c r="B12531" t="s">
        <v>1857</v>
      </c>
      <c r="C12531" t="s">
        <v>65</v>
      </c>
    </row>
    <row r="12532" spans="1:3" x14ac:dyDescent="0.25">
      <c r="A12532">
        <f>ROW()</f>
        <v>12532</v>
      </c>
      <c r="B12532" t="s">
        <v>1858</v>
      </c>
      <c r="C12532" t="s">
        <v>56</v>
      </c>
    </row>
    <row r="12533" spans="1:3" x14ac:dyDescent="0.25">
      <c r="A12533">
        <f>ROW()</f>
        <v>12533</v>
      </c>
      <c r="B12533" t="s">
        <v>1896</v>
      </c>
      <c r="C12533" t="s">
        <v>65</v>
      </c>
    </row>
    <row r="12534" spans="1:3" x14ac:dyDescent="0.25">
      <c r="A12534">
        <f>ROW()</f>
        <v>12534</v>
      </c>
      <c r="B12534" t="s">
        <v>1859</v>
      </c>
      <c r="C12534" t="s">
        <v>63</v>
      </c>
    </row>
    <row r="12535" spans="1:3" x14ac:dyDescent="0.25">
      <c r="A12535">
        <f>ROW()</f>
        <v>12535</v>
      </c>
      <c r="B12535" t="s">
        <v>1860</v>
      </c>
      <c r="C12535" t="s">
        <v>70</v>
      </c>
    </row>
    <row r="12536" spans="1:3" x14ac:dyDescent="0.25">
      <c r="A12536">
        <f>ROW()</f>
        <v>12536</v>
      </c>
      <c r="B12536" t="s">
        <v>1861</v>
      </c>
      <c r="C12536" t="s">
        <v>76</v>
      </c>
    </row>
    <row r="12537" spans="1:3" x14ac:dyDescent="0.25">
      <c r="A12537">
        <f>ROW()</f>
        <v>12537</v>
      </c>
      <c r="B12537" t="s">
        <v>1862</v>
      </c>
      <c r="C12537" t="s">
        <v>56</v>
      </c>
    </row>
    <row r="12538" spans="1:3" x14ac:dyDescent="0.25">
      <c r="A12538">
        <f>ROW()</f>
        <v>12538</v>
      </c>
      <c r="B12538" t="s">
        <v>1863</v>
      </c>
      <c r="C12538" t="s">
        <v>108</v>
      </c>
    </row>
    <row r="12539" spans="1:3" x14ac:dyDescent="0.25">
      <c r="A12539">
        <f>ROW()</f>
        <v>12539</v>
      </c>
      <c r="B12539" t="s">
        <v>1864</v>
      </c>
      <c r="C12539" t="s">
        <v>905</v>
      </c>
    </row>
    <row r="12540" spans="1:3" x14ac:dyDescent="0.25">
      <c r="A12540">
        <f>ROW()</f>
        <v>12540</v>
      </c>
      <c r="B12540" t="s">
        <v>1865</v>
      </c>
      <c r="C12540" t="s">
        <v>121</v>
      </c>
    </row>
    <row r="12541" spans="1:3" x14ac:dyDescent="0.25">
      <c r="A12541">
        <f>ROW()</f>
        <v>12541</v>
      </c>
      <c r="B12541" t="s">
        <v>1866</v>
      </c>
      <c r="C12541" t="s">
        <v>139</v>
      </c>
    </row>
    <row r="12542" spans="1:3" x14ac:dyDescent="0.25">
      <c r="A12542">
        <f>ROW()</f>
        <v>12542</v>
      </c>
      <c r="B12542" t="s">
        <v>1867</v>
      </c>
      <c r="C12542" t="s">
        <v>63</v>
      </c>
    </row>
    <row r="12543" spans="1:3" x14ac:dyDescent="0.25">
      <c r="A12543">
        <f>ROW()</f>
        <v>12543</v>
      </c>
      <c r="B12543" t="s">
        <v>1868</v>
      </c>
      <c r="C12543" t="s">
        <v>663</v>
      </c>
    </row>
    <row r="12544" spans="1:3" x14ac:dyDescent="0.25">
      <c r="A12544">
        <f>ROW()</f>
        <v>12544</v>
      </c>
      <c r="B12544" t="s">
        <v>1869</v>
      </c>
      <c r="C12544" t="s">
        <v>663</v>
      </c>
    </row>
    <row r="12545" spans="1:3" x14ac:dyDescent="0.25">
      <c r="A12545">
        <f>ROW()</f>
        <v>12545</v>
      </c>
      <c r="B12545" t="s">
        <v>1870</v>
      </c>
      <c r="C12545" t="s">
        <v>71</v>
      </c>
    </row>
    <row r="12546" spans="1:3" x14ac:dyDescent="0.25">
      <c r="A12546">
        <f>ROW()</f>
        <v>12546</v>
      </c>
      <c r="B12546" t="s">
        <v>1871</v>
      </c>
      <c r="C12546" t="s">
        <v>121</v>
      </c>
    </row>
    <row r="12547" spans="1:3" x14ac:dyDescent="0.25">
      <c r="A12547">
        <f>ROW()</f>
        <v>12547</v>
      </c>
      <c r="B12547" t="s">
        <v>1905</v>
      </c>
      <c r="C12547" t="s">
        <v>121</v>
      </c>
    </row>
    <row r="12548" spans="1:3" x14ac:dyDescent="0.25">
      <c r="A12548">
        <f>ROW()</f>
        <v>12548</v>
      </c>
      <c r="B12548" t="s">
        <v>1872</v>
      </c>
      <c r="C12548" t="s">
        <v>72</v>
      </c>
    </row>
    <row r="12549" spans="1:3" x14ac:dyDescent="0.25">
      <c r="A12549">
        <f>ROW()</f>
        <v>12549</v>
      </c>
      <c r="B12549" t="s">
        <v>1906</v>
      </c>
      <c r="C12549" t="s">
        <v>318</v>
      </c>
    </row>
    <row r="12550" spans="1:3" x14ac:dyDescent="0.25">
      <c r="A12550">
        <f>ROW()</f>
        <v>12550</v>
      </c>
      <c r="B12550" t="s">
        <v>1873</v>
      </c>
      <c r="C12550" t="s">
        <v>56</v>
      </c>
    </row>
    <row r="12551" spans="1:3" x14ac:dyDescent="0.25">
      <c r="A12551">
        <f>ROW()</f>
        <v>12551</v>
      </c>
      <c r="B12551" t="s">
        <v>1907</v>
      </c>
      <c r="C12551" t="s">
        <v>63</v>
      </c>
    </row>
    <row r="12552" spans="1:3" x14ac:dyDescent="0.25">
      <c r="A12552">
        <f>ROW()</f>
        <v>12552</v>
      </c>
      <c r="B12552" t="s">
        <v>1874</v>
      </c>
      <c r="C12552" t="s">
        <v>73</v>
      </c>
    </row>
    <row r="12553" spans="1:3" x14ac:dyDescent="0.25">
      <c r="A12553">
        <f>ROW()</f>
        <v>12553</v>
      </c>
      <c r="B12553" t="s">
        <v>1875</v>
      </c>
      <c r="C12553" t="s">
        <v>77</v>
      </c>
    </row>
    <row r="12554" spans="1:3" x14ac:dyDescent="0.25">
      <c r="A12554">
        <f>ROW()</f>
        <v>12554</v>
      </c>
      <c r="B12554" t="s">
        <v>1909</v>
      </c>
      <c r="C12554" t="s">
        <v>124</v>
      </c>
    </row>
    <row r="12555" spans="1:3" x14ac:dyDescent="0.25">
      <c r="A12555">
        <f>ROW()</f>
        <v>12555</v>
      </c>
      <c r="B12555" t="s">
        <v>1876</v>
      </c>
      <c r="C12555" t="s">
        <v>158</v>
      </c>
    </row>
    <row r="12556" spans="1:3" x14ac:dyDescent="0.25">
      <c r="A12556">
        <f>ROW()</f>
        <v>12556</v>
      </c>
      <c r="B12556" t="s">
        <v>1910</v>
      </c>
      <c r="C12556" t="s">
        <v>227</v>
      </c>
    </row>
    <row r="12557" spans="1:3" x14ac:dyDescent="0.25">
      <c r="A12557">
        <f>ROW()</f>
        <v>12557</v>
      </c>
      <c r="B12557" t="s">
        <v>1877</v>
      </c>
      <c r="C12557" t="s">
        <v>77</v>
      </c>
    </row>
    <row r="12558" spans="1:3" x14ac:dyDescent="0.25">
      <c r="A12558">
        <f>ROW()</f>
        <v>12558</v>
      </c>
      <c r="B12558" t="s">
        <v>1911</v>
      </c>
      <c r="C12558" t="s">
        <v>77</v>
      </c>
    </row>
    <row r="12559" spans="1:3" x14ac:dyDescent="0.25">
      <c r="A12559">
        <f>ROW()</f>
        <v>12559</v>
      </c>
      <c r="B12559" t="s">
        <v>1878</v>
      </c>
      <c r="C12559" t="s">
        <v>56</v>
      </c>
    </row>
    <row r="12560" spans="1:3" x14ac:dyDescent="0.25">
      <c r="A12560">
        <f>ROW()</f>
        <v>12560</v>
      </c>
      <c r="B12560" t="s">
        <v>1923</v>
      </c>
      <c r="C12560" t="s">
        <v>121</v>
      </c>
    </row>
    <row r="12561" spans="1:3" x14ac:dyDescent="0.25">
      <c r="A12561">
        <f>ROW()</f>
        <v>12561</v>
      </c>
      <c r="B12561" t="s">
        <v>1879</v>
      </c>
      <c r="C12561" t="s">
        <v>76</v>
      </c>
    </row>
    <row r="12562" spans="1:3" x14ac:dyDescent="0.25">
      <c r="A12562">
        <f>ROW()</f>
        <v>12562</v>
      </c>
      <c r="B12562" t="s">
        <v>1912</v>
      </c>
      <c r="C12562" t="s">
        <v>133</v>
      </c>
    </row>
    <row r="12563" spans="1:3" x14ac:dyDescent="0.25">
      <c r="A12563">
        <f>ROW()</f>
        <v>12563</v>
      </c>
      <c r="B12563" t="s">
        <v>1880</v>
      </c>
      <c r="C12563" t="s">
        <v>124</v>
      </c>
    </row>
    <row r="12564" spans="1:3" x14ac:dyDescent="0.25">
      <c r="A12564">
        <f>ROW()</f>
        <v>12564</v>
      </c>
      <c r="B12564" t="s">
        <v>1903</v>
      </c>
      <c r="C12564" t="s">
        <v>773</v>
      </c>
    </row>
    <row r="12565" spans="1:3" x14ac:dyDescent="0.25">
      <c r="A12565">
        <f>ROW()</f>
        <v>12565</v>
      </c>
      <c r="B12565" t="s">
        <v>1970</v>
      </c>
      <c r="C12565" t="s">
        <v>773</v>
      </c>
    </row>
    <row r="12566" spans="1:3" x14ac:dyDescent="0.25">
      <c r="A12566">
        <f>ROW()</f>
        <v>12566</v>
      </c>
      <c r="B12566" t="s">
        <v>1881</v>
      </c>
      <c r="C12566" t="s">
        <v>56</v>
      </c>
    </row>
    <row r="12567" spans="1:3" x14ac:dyDescent="0.25">
      <c r="A12567">
        <f>ROW()</f>
        <v>12567</v>
      </c>
      <c r="B12567" t="s">
        <v>1882</v>
      </c>
      <c r="C12567" t="s">
        <v>168</v>
      </c>
    </row>
    <row r="12568" spans="1:3" x14ac:dyDescent="0.25">
      <c r="A12568">
        <f>ROW()</f>
        <v>12568</v>
      </c>
      <c r="B12568" t="s">
        <v>1913</v>
      </c>
      <c r="C12568" t="s">
        <v>319</v>
      </c>
    </row>
    <row r="12569" spans="1:3" x14ac:dyDescent="0.25">
      <c r="A12569">
        <f>ROW()</f>
        <v>12569</v>
      </c>
      <c r="B12569" t="s">
        <v>1893</v>
      </c>
      <c r="C12569" t="s">
        <v>269</v>
      </c>
    </row>
    <row r="12570" spans="1:3" x14ac:dyDescent="0.25">
      <c r="A12570">
        <f>ROW()</f>
        <v>12570</v>
      </c>
      <c r="B12570" t="s">
        <v>1914</v>
      </c>
      <c r="C12570" t="s">
        <v>620</v>
      </c>
    </row>
    <row r="12571" spans="1:3" x14ac:dyDescent="0.25">
      <c r="A12571">
        <f>ROW()</f>
        <v>12571</v>
      </c>
      <c r="B12571" t="s">
        <v>1915</v>
      </c>
      <c r="C12571" t="s">
        <v>94</v>
      </c>
    </row>
    <row r="12572" spans="1:3" x14ac:dyDescent="0.25">
      <c r="A12572">
        <f>ROW()</f>
        <v>12572</v>
      </c>
      <c r="B12572" t="s">
        <v>1924</v>
      </c>
      <c r="C12572" t="s">
        <v>55</v>
      </c>
    </row>
    <row r="12573" spans="1:3" x14ac:dyDescent="0.25">
      <c r="A12573">
        <f>ROW()</f>
        <v>12573</v>
      </c>
      <c r="B12573" t="s">
        <v>1884</v>
      </c>
      <c r="C12573" t="s">
        <v>84</v>
      </c>
    </row>
    <row r="12574" spans="1:3" x14ac:dyDescent="0.25">
      <c r="A12574">
        <f>ROW()</f>
        <v>12574</v>
      </c>
      <c r="B12574" t="s">
        <v>1885</v>
      </c>
      <c r="C12574" t="s">
        <v>84</v>
      </c>
    </row>
    <row r="12575" spans="1:3" x14ac:dyDescent="0.25">
      <c r="A12575">
        <f>ROW()</f>
        <v>12575</v>
      </c>
      <c r="B12575" t="s">
        <v>1888</v>
      </c>
      <c r="C12575" t="s">
        <v>56</v>
      </c>
    </row>
    <row r="12576" spans="1:3" x14ac:dyDescent="0.25">
      <c r="A12576">
        <f>ROW()</f>
        <v>12576</v>
      </c>
      <c r="B12576" t="s">
        <v>1889</v>
      </c>
      <c r="C12576" t="s">
        <v>56</v>
      </c>
    </row>
    <row r="12577" spans="1:3" x14ac:dyDescent="0.25">
      <c r="A12577">
        <f>ROW()</f>
        <v>12577</v>
      </c>
      <c r="B12577" t="s">
        <v>1890</v>
      </c>
      <c r="C12577" t="s">
        <v>84</v>
      </c>
    </row>
    <row r="12578" spans="1:3" x14ac:dyDescent="0.25">
      <c r="A12578">
        <f>ROW()</f>
        <v>12578</v>
      </c>
      <c r="B12578" t="s">
        <v>1891</v>
      </c>
      <c r="C12578" t="s">
        <v>84</v>
      </c>
    </row>
    <row r="12579" spans="1:3" x14ac:dyDescent="0.25">
      <c r="A12579">
        <f>ROW()</f>
        <v>12579</v>
      </c>
      <c r="B12579" t="s">
        <v>1892</v>
      </c>
      <c r="C12579" t="s">
        <v>73</v>
      </c>
    </row>
    <row r="12580" spans="1:3" x14ac:dyDescent="0.25">
      <c r="A12580">
        <f>ROW()</f>
        <v>12580</v>
      </c>
      <c r="B12580" t="s">
        <v>1926</v>
      </c>
      <c r="C12580" t="s">
        <v>107</v>
      </c>
    </row>
    <row r="12581" spans="1:3" x14ac:dyDescent="0.25">
      <c r="A12581">
        <f>ROW()</f>
        <v>12581</v>
      </c>
      <c r="B12581" t="s">
        <v>1895</v>
      </c>
      <c r="C12581" t="s">
        <v>184</v>
      </c>
    </row>
    <row r="12582" spans="1:3" x14ac:dyDescent="0.25">
      <c r="A12582">
        <f>ROW()</f>
        <v>12582</v>
      </c>
      <c r="B12582" t="s">
        <v>1806</v>
      </c>
      <c r="C12582" t="s">
        <v>70</v>
      </c>
    </row>
    <row r="12583" spans="1:3" x14ac:dyDescent="0.25">
      <c r="A12583">
        <f>ROW()</f>
        <v>12583</v>
      </c>
      <c r="B12583" t="s">
        <v>2</v>
      </c>
      <c r="C12583" t="s">
        <v>2</v>
      </c>
    </row>
    <row r="12584" spans="1:3" x14ac:dyDescent="0.25">
      <c r="A12584">
        <f>ROW()</f>
        <v>12584</v>
      </c>
      <c r="B12584" t="s">
        <v>3763</v>
      </c>
      <c r="C12584" t="s">
        <v>2</v>
      </c>
    </row>
    <row r="12585" spans="1:3" x14ac:dyDescent="0.25">
      <c r="A12585">
        <f>ROW()</f>
        <v>12585</v>
      </c>
      <c r="B12585" t="s">
        <v>52</v>
      </c>
      <c r="C12585" t="s">
        <v>2</v>
      </c>
    </row>
    <row r="12586" spans="1:3" x14ac:dyDescent="0.25">
      <c r="A12586">
        <f>ROW()</f>
        <v>12586</v>
      </c>
      <c r="B12586" t="s">
        <v>1843</v>
      </c>
      <c r="C12586" t="s">
        <v>906</v>
      </c>
    </row>
    <row r="12587" spans="1:3" x14ac:dyDescent="0.25">
      <c r="A12587">
        <f>ROW()</f>
        <v>12587</v>
      </c>
      <c r="B12587" t="s">
        <v>1844</v>
      </c>
      <c r="C12587" t="s">
        <v>55</v>
      </c>
    </row>
    <row r="12588" spans="1:3" x14ac:dyDescent="0.25">
      <c r="A12588">
        <f>ROW()</f>
        <v>12588</v>
      </c>
      <c r="B12588" t="s">
        <v>1845</v>
      </c>
      <c r="C12588" t="s">
        <v>262</v>
      </c>
    </row>
    <row r="12589" spans="1:3" x14ac:dyDescent="0.25">
      <c r="A12589">
        <f>ROW()</f>
        <v>12589</v>
      </c>
      <c r="B12589" t="s">
        <v>1846</v>
      </c>
      <c r="C12589" t="s">
        <v>907</v>
      </c>
    </row>
    <row r="12590" spans="1:3" x14ac:dyDescent="0.25">
      <c r="A12590">
        <f>ROW()</f>
        <v>12590</v>
      </c>
      <c r="B12590" t="s">
        <v>1847</v>
      </c>
      <c r="C12590" t="s">
        <v>908</v>
      </c>
    </row>
    <row r="12591" spans="1:3" x14ac:dyDescent="0.25">
      <c r="A12591">
        <f>ROW()</f>
        <v>12591</v>
      </c>
      <c r="B12591" t="s">
        <v>1850</v>
      </c>
      <c r="C12591" t="s">
        <v>61</v>
      </c>
    </row>
    <row r="12592" spans="1:3" x14ac:dyDescent="0.25">
      <c r="A12592">
        <f>ROW()</f>
        <v>12592</v>
      </c>
      <c r="B12592" t="s">
        <v>1851</v>
      </c>
      <c r="C12592" t="s">
        <v>56</v>
      </c>
    </row>
    <row r="12593" spans="1:3" x14ac:dyDescent="0.25">
      <c r="A12593">
        <f>ROW()</f>
        <v>12593</v>
      </c>
      <c r="B12593" t="s">
        <v>1852</v>
      </c>
      <c r="C12593" t="s">
        <v>56</v>
      </c>
    </row>
    <row r="12594" spans="1:3" x14ac:dyDescent="0.25">
      <c r="A12594">
        <f>ROW()</f>
        <v>12594</v>
      </c>
      <c r="B12594" t="s">
        <v>1853</v>
      </c>
      <c r="C12594" t="s">
        <v>56</v>
      </c>
    </row>
    <row r="12595" spans="1:3" x14ac:dyDescent="0.25">
      <c r="A12595">
        <f>ROW()</f>
        <v>12595</v>
      </c>
      <c r="B12595" t="s">
        <v>1854</v>
      </c>
      <c r="C12595" t="s">
        <v>904</v>
      </c>
    </row>
    <row r="12596" spans="1:3" x14ac:dyDescent="0.25">
      <c r="A12596">
        <f>ROW()</f>
        <v>12596</v>
      </c>
      <c r="B12596" t="s">
        <v>1856</v>
      </c>
      <c r="C12596" t="s">
        <v>64</v>
      </c>
    </row>
    <row r="12597" spans="1:3" x14ac:dyDescent="0.25">
      <c r="A12597">
        <f>ROW()</f>
        <v>12597</v>
      </c>
      <c r="B12597" t="s">
        <v>1857</v>
      </c>
      <c r="C12597" t="s">
        <v>65</v>
      </c>
    </row>
    <row r="12598" spans="1:3" x14ac:dyDescent="0.25">
      <c r="A12598">
        <f>ROW()</f>
        <v>12598</v>
      </c>
      <c r="B12598" t="s">
        <v>1858</v>
      </c>
      <c r="C12598" t="s">
        <v>56</v>
      </c>
    </row>
    <row r="12599" spans="1:3" x14ac:dyDescent="0.25">
      <c r="A12599">
        <f>ROW()</f>
        <v>12599</v>
      </c>
      <c r="B12599" t="s">
        <v>1896</v>
      </c>
      <c r="C12599" t="s">
        <v>65</v>
      </c>
    </row>
    <row r="12600" spans="1:3" x14ac:dyDescent="0.25">
      <c r="A12600">
        <f>ROW()</f>
        <v>12600</v>
      </c>
      <c r="B12600" t="s">
        <v>1859</v>
      </c>
      <c r="C12600" t="s">
        <v>63</v>
      </c>
    </row>
    <row r="12601" spans="1:3" x14ac:dyDescent="0.25">
      <c r="A12601">
        <f>ROW()</f>
        <v>12601</v>
      </c>
      <c r="B12601" t="s">
        <v>1860</v>
      </c>
      <c r="C12601" t="s">
        <v>70</v>
      </c>
    </row>
    <row r="12602" spans="1:3" x14ac:dyDescent="0.25">
      <c r="A12602">
        <f>ROW()</f>
        <v>12602</v>
      </c>
      <c r="B12602" t="s">
        <v>1861</v>
      </c>
      <c r="C12602" t="s">
        <v>74</v>
      </c>
    </row>
    <row r="12603" spans="1:3" x14ac:dyDescent="0.25">
      <c r="A12603">
        <f>ROW()</f>
        <v>12603</v>
      </c>
      <c r="B12603" t="s">
        <v>1862</v>
      </c>
      <c r="C12603" t="s">
        <v>56</v>
      </c>
    </row>
    <row r="12604" spans="1:3" x14ac:dyDescent="0.25">
      <c r="A12604">
        <f>ROW()</f>
        <v>12604</v>
      </c>
      <c r="B12604" t="s">
        <v>1863</v>
      </c>
      <c r="C12604" t="s">
        <v>108</v>
      </c>
    </row>
    <row r="12605" spans="1:3" x14ac:dyDescent="0.25">
      <c r="A12605">
        <f>ROW()</f>
        <v>12605</v>
      </c>
      <c r="B12605" t="s">
        <v>1864</v>
      </c>
      <c r="C12605" t="s">
        <v>905</v>
      </c>
    </row>
    <row r="12606" spans="1:3" x14ac:dyDescent="0.25">
      <c r="A12606">
        <f>ROW()</f>
        <v>12606</v>
      </c>
      <c r="B12606" t="s">
        <v>1865</v>
      </c>
      <c r="C12606" t="s">
        <v>55</v>
      </c>
    </row>
    <row r="12607" spans="1:3" x14ac:dyDescent="0.25">
      <c r="A12607">
        <f>ROW()</f>
        <v>12607</v>
      </c>
      <c r="B12607" t="s">
        <v>1866</v>
      </c>
      <c r="C12607" t="s">
        <v>139</v>
      </c>
    </row>
    <row r="12608" spans="1:3" x14ac:dyDescent="0.25">
      <c r="A12608">
        <f>ROW()</f>
        <v>12608</v>
      </c>
      <c r="B12608" t="s">
        <v>1867</v>
      </c>
      <c r="C12608" t="s">
        <v>63</v>
      </c>
    </row>
    <row r="12609" spans="1:3" x14ac:dyDescent="0.25">
      <c r="A12609">
        <f>ROW()</f>
        <v>12609</v>
      </c>
      <c r="B12609" t="s">
        <v>1868</v>
      </c>
      <c r="C12609" t="s">
        <v>663</v>
      </c>
    </row>
    <row r="12610" spans="1:3" x14ac:dyDescent="0.25">
      <c r="A12610">
        <f>ROW()</f>
        <v>12610</v>
      </c>
      <c r="B12610" t="s">
        <v>1869</v>
      </c>
      <c r="C12610" t="s">
        <v>663</v>
      </c>
    </row>
    <row r="12611" spans="1:3" x14ac:dyDescent="0.25">
      <c r="A12611">
        <f>ROW()</f>
        <v>12611</v>
      </c>
      <c r="B12611" t="s">
        <v>1870</v>
      </c>
      <c r="C12611" t="s">
        <v>71</v>
      </c>
    </row>
    <row r="12612" spans="1:3" x14ac:dyDescent="0.25">
      <c r="A12612">
        <f>ROW()</f>
        <v>12612</v>
      </c>
      <c r="B12612" t="s">
        <v>1871</v>
      </c>
      <c r="C12612" t="s">
        <v>105</v>
      </c>
    </row>
    <row r="12613" spans="1:3" x14ac:dyDescent="0.25">
      <c r="A12613">
        <f>ROW()</f>
        <v>12613</v>
      </c>
      <c r="B12613" t="s">
        <v>1905</v>
      </c>
      <c r="C12613" t="s">
        <v>56</v>
      </c>
    </row>
    <row r="12614" spans="1:3" x14ac:dyDescent="0.25">
      <c r="A12614">
        <f>ROW()</f>
        <v>12614</v>
      </c>
      <c r="B12614" t="s">
        <v>1872</v>
      </c>
      <c r="C12614" t="s">
        <v>72</v>
      </c>
    </row>
    <row r="12615" spans="1:3" x14ac:dyDescent="0.25">
      <c r="A12615">
        <f>ROW()</f>
        <v>12615</v>
      </c>
      <c r="B12615" t="s">
        <v>1906</v>
      </c>
      <c r="C12615" t="s">
        <v>318</v>
      </c>
    </row>
    <row r="12616" spans="1:3" x14ac:dyDescent="0.25">
      <c r="A12616">
        <f>ROW()</f>
        <v>12616</v>
      </c>
      <c r="B12616" t="s">
        <v>1873</v>
      </c>
      <c r="C12616" t="s">
        <v>56</v>
      </c>
    </row>
    <row r="12617" spans="1:3" x14ac:dyDescent="0.25">
      <c r="A12617">
        <f>ROW()</f>
        <v>12617</v>
      </c>
      <c r="B12617" t="s">
        <v>1907</v>
      </c>
      <c r="C12617" t="s">
        <v>63</v>
      </c>
    </row>
    <row r="12618" spans="1:3" x14ac:dyDescent="0.25">
      <c r="A12618">
        <f>ROW()</f>
        <v>12618</v>
      </c>
      <c r="B12618" t="s">
        <v>1874</v>
      </c>
      <c r="C12618" t="s">
        <v>73</v>
      </c>
    </row>
    <row r="12619" spans="1:3" x14ac:dyDescent="0.25">
      <c r="A12619">
        <f>ROW()</f>
        <v>12619</v>
      </c>
      <c r="B12619" t="s">
        <v>1875</v>
      </c>
      <c r="C12619" t="s">
        <v>168</v>
      </c>
    </row>
    <row r="12620" spans="1:3" x14ac:dyDescent="0.25">
      <c r="A12620">
        <f>ROW()</f>
        <v>12620</v>
      </c>
      <c r="B12620" t="s">
        <v>1909</v>
      </c>
      <c r="C12620" t="s">
        <v>81</v>
      </c>
    </row>
    <row r="12621" spans="1:3" x14ac:dyDescent="0.25">
      <c r="A12621">
        <f>ROW()</f>
        <v>12621</v>
      </c>
      <c r="B12621" t="s">
        <v>1876</v>
      </c>
      <c r="C12621" t="s">
        <v>107</v>
      </c>
    </row>
    <row r="12622" spans="1:3" x14ac:dyDescent="0.25">
      <c r="A12622">
        <f>ROW()</f>
        <v>12622</v>
      </c>
      <c r="B12622" t="s">
        <v>1910</v>
      </c>
      <c r="C12622" t="s">
        <v>93</v>
      </c>
    </row>
    <row r="12623" spans="1:3" x14ac:dyDescent="0.25">
      <c r="A12623">
        <f>ROW()</f>
        <v>12623</v>
      </c>
      <c r="B12623" t="s">
        <v>1911</v>
      </c>
      <c r="C12623" t="s">
        <v>146</v>
      </c>
    </row>
    <row r="12624" spans="1:3" x14ac:dyDescent="0.25">
      <c r="A12624">
        <f>ROW()</f>
        <v>12624</v>
      </c>
      <c r="B12624" t="s">
        <v>1877</v>
      </c>
      <c r="C12624" t="s">
        <v>148</v>
      </c>
    </row>
    <row r="12625" spans="1:3" x14ac:dyDescent="0.25">
      <c r="A12625">
        <f>ROW()</f>
        <v>12625</v>
      </c>
      <c r="B12625" t="s">
        <v>1878</v>
      </c>
      <c r="C12625" t="s">
        <v>121</v>
      </c>
    </row>
    <row r="12626" spans="1:3" x14ac:dyDescent="0.25">
      <c r="A12626">
        <f>ROW()</f>
        <v>12626</v>
      </c>
      <c r="B12626" t="s">
        <v>1923</v>
      </c>
      <c r="C12626" t="s">
        <v>66</v>
      </c>
    </row>
    <row r="12627" spans="1:3" x14ac:dyDescent="0.25">
      <c r="A12627">
        <f>ROW()</f>
        <v>12627</v>
      </c>
      <c r="B12627" t="s">
        <v>1879</v>
      </c>
      <c r="C12627" t="s">
        <v>146</v>
      </c>
    </row>
    <row r="12628" spans="1:3" x14ac:dyDescent="0.25">
      <c r="A12628">
        <f>ROW()</f>
        <v>12628</v>
      </c>
      <c r="B12628" t="s">
        <v>1912</v>
      </c>
      <c r="C12628" t="s">
        <v>76</v>
      </c>
    </row>
    <row r="12629" spans="1:3" x14ac:dyDescent="0.25">
      <c r="A12629">
        <f>ROW()</f>
        <v>12629</v>
      </c>
      <c r="B12629" t="s">
        <v>1880</v>
      </c>
      <c r="C12629" t="s">
        <v>124</v>
      </c>
    </row>
    <row r="12630" spans="1:3" x14ac:dyDescent="0.25">
      <c r="A12630">
        <f>ROW()</f>
        <v>12630</v>
      </c>
      <c r="B12630" t="s">
        <v>1881</v>
      </c>
      <c r="C12630" t="s">
        <v>56</v>
      </c>
    </row>
    <row r="12631" spans="1:3" x14ac:dyDescent="0.25">
      <c r="A12631">
        <f>ROW()</f>
        <v>12631</v>
      </c>
      <c r="B12631" t="s">
        <v>1882</v>
      </c>
      <c r="C12631" t="s">
        <v>319</v>
      </c>
    </row>
    <row r="12632" spans="1:3" x14ac:dyDescent="0.25">
      <c r="A12632">
        <f>ROW()</f>
        <v>12632</v>
      </c>
      <c r="B12632" t="s">
        <v>1913</v>
      </c>
      <c r="C12632" t="s">
        <v>319</v>
      </c>
    </row>
    <row r="12633" spans="1:3" x14ac:dyDescent="0.25">
      <c r="A12633">
        <f>ROW()</f>
        <v>12633</v>
      </c>
      <c r="B12633" t="s">
        <v>1893</v>
      </c>
      <c r="C12633" t="s">
        <v>909</v>
      </c>
    </row>
    <row r="12634" spans="1:3" x14ac:dyDescent="0.25">
      <c r="A12634">
        <f>ROW()</f>
        <v>12634</v>
      </c>
      <c r="B12634" t="s">
        <v>1914</v>
      </c>
      <c r="C12634" t="s">
        <v>620</v>
      </c>
    </row>
    <row r="12635" spans="1:3" x14ac:dyDescent="0.25">
      <c r="A12635">
        <f>ROW()</f>
        <v>12635</v>
      </c>
      <c r="B12635" t="s">
        <v>1915</v>
      </c>
      <c r="C12635" t="s">
        <v>94</v>
      </c>
    </row>
    <row r="12636" spans="1:3" x14ac:dyDescent="0.25">
      <c r="A12636">
        <f>ROW()</f>
        <v>12636</v>
      </c>
      <c r="B12636" t="s">
        <v>1924</v>
      </c>
      <c r="C12636" t="s">
        <v>55</v>
      </c>
    </row>
    <row r="12637" spans="1:3" x14ac:dyDescent="0.25">
      <c r="A12637">
        <f>ROW()</f>
        <v>12637</v>
      </c>
      <c r="B12637" t="s">
        <v>1884</v>
      </c>
      <c r="C12637" t="s">
        <v>121</v>
      </c>
    </row>
    <row r="12638" spans="1:3" x14ac:dyDescent="0.25">
      <c r="A12638">
        <f>ROW()</f>
        <v>12638</v>
      </c>
      <c r="B12638" t="s">
        <v>1888</v>
      </c>
      <c r="C12638" t="s">
        <v>63</v>
      </c>
    </row>
    <row r="12639" spans="1:3" x14ac:dyDescent="0.25">
      <c r="A12639">
        <f>ROW()</f>
        <v>12639</v>
      </c>
      <c r="B12639" t="s">
        <v>1889</v>
      </c>
      <c r="C12639" t="s">
        <v>56</v>
      </c>
    </row>
    <row r="12640" spans="1:3" x14ac:dyDescent="0.25">
      <c r="A12640">
        <f>ROW()</f>
        <v>12640</v>
      </c>
      <c r="B12640" t="s">
        <v>1890</v>
      </c>
      <c r="C12640" t="s">
        <v>63</v>
      </c>
    </row>
    <row r="12641" spans="1:3" x14ac:dyDescent="0.25">
      <c r="A12641">
        <f>ROW()</f>
        <v>12641</v>
      </c>
      <c r="B12641" t="s">
        <v>1891</v>
      </c>
      <c r="C12641" t="s">
        <v>84</v>
      </c>
    </row>
    <row r="12642" spans="1:3" x14ac:dyDescent="0.25">
      <c r="A12642">
        <f>ROW()</f>
        <v>12642</v>
      </c>
      <c r="B12642" t="s">
        <v>1892</v>
      </c>
      <c r="C12642" t="s">
        <v>74</v>
      </c>
    </row>
    <row r="12643" spans="1:3" x14ac:dyDescent="0.25">
      <c r="A12643">
        <f>ROW()</f>
        <v>12643</v>
      </c>
      <c r="B12643" t="s">
        <v>1926</v>
      </c>
      <c r="C12643" t="s">
        <v>107</v>
      </c>
    </row>
    <row r="12644" spans="1:3" x14ac:dyDescent="0.25">
      <c r="A12644">
        <f>ROW()</f>
        <v>12644</v>
      </c>
      <c r="B12644" t="s">
        <v>1932</v>
      </c>
      <c r="C12644" t="s">
        <v>79</v>
      </c>
    </row>
    <row r="12645" spans="1:3" x14ac:dyDescent="0.25">
      <c r="A12645">
        <f>ROW()</f>
        <v>12645</v>
      </c>
      <c r="B12645" t="s">
        <v>1895</v>
      </c>
      <c r="C12645" t="s">
        <v>184</v>
      </c>
    </row>
    <row r="12646" spans="1:3" x14ac:dyDescent="0.25">
      <c r="A12646">
        <f>ROW()</f>
        <v>12646</v>
      </c>
      <c r="B12646" t="s">
        <v>1806</v>
      </c>
      <c r="C12646" t="s">
        <v>70</v>
      </c>
    </row>
    <row r="12647" spans="1:3" x14ac:dyDescent="0.25">
      <c r="A12647">
        <f>ROW()</f>
        <v>12647</v>
      </c>
      <c r="B12647" t="s">
        <v>2</v>
      </c>
      <c r="C12647" t="s">
        <v>2</v>
      </c>
    </row>
    <row r="12648" spans="1:3" x14ac:dyDescent="0.25">
      <c r="A12648">
        <f>ROW()</f>
        <v>12648</v>
      </c>
      <c r="B12648" t="s">
        <v>2</v>
      </c>
      <c r="C12648" t="s">
        <v>2</v>
      </c>
    </row>
    <row r="12649" spans="1:3" x14ac:dyDescent="0.25">
      <c r="A12649">
        <f>ROW()</f>
        <v>12649</v>
      </c>
      <c r="B12649" t="s">
        <v>910</v>
      </c>
      <c r="C12649" t="s">
        <v>2</v>
      </c>
    </row>
    <row r="12650" spans="1:3" x14ac:dyDescent="0.25">
      <c r="A12650">
        <f>ROW()</f>
        <v>12650</v>
      </c>
      <c r="B12650" t="s">
        <v>2</v>
      </c>
      <c r="C12650" t="s">
        <v>2</v>
      </c>
    </row>
    <row r="12651" spans="1:3" x14ac:dyDescent="0.25">
      <c r="A12651">
        <f>ROW()</f>
        <v>12651</v>
      </c>
      <c r="B12651" t="s">
        <v>3764</v>
      </c>
      <c r="C12651" t="s">
        <v>2</v>
      </c>
    </row>
    <row r="12652" spans="1:3" x14ac:dyDescent="0.25">
      <c r="A12652">
        <f>ROW()</f>
        <v>12652</v>
      </c>
      <c r="B12652" t="s">
        <v>52</v>
      </c>
      <c r="C12652" t="s">
        <v>2</v>
      </c>
    </row>
    <row r="12653" spans="1:3" x14ac:dyDescent="0.25">
      <c r="A12653">
        <f>ROW()</f>
        <v>12653</v>
      </c>
      <c r="B12653" t="s">
        <v>1843</v>
      </c>
      <c r="C12653" t="s">
        <v>911</v>
      </c>
    </row>
    <row r="12654" spans="1:3" x14ac:dyDescent="0.25">
      <c r="A12654">
        <f>ROW()</f>
        <v>12654</v>
      </c>
      <c r="B12654" t="s">
        <v>1844</v>
      </c>
      <c r="C12654" t="s">
        <v>55</v>
      </c>
    </row>
    <row r="12655" spans="1:3" x14ac:dyDescent="0.25">
      <c r="A12655">
        <f>ROW()</f>
        <v>12655</v>
      </c>
      <c r="B12655" t="s">
        <v>1845</v>
      </c>
      <c r="C12655" t="s">
        <v>95</v>
      </c>
    </row>
    <row r="12656" spans="1:3" x14ac:dyDescent="0.25">
      <c r="A12656">
        <f>ROW()</f>
        <v>12656</v>
      </c>
      <c r="B12656" t="s">
        <v>1846</v>
      </c>
      <c r="C12656" t="s">
        <v>776</v>
      </c>
    </row>
    <row r="12657" spans="1:3" x14ac:dyDescent="0.25">
      <c r="A12657">
        <f>ROW()</f>
        <v>12657</v>
      </c>
      <c r="B12657" t="s">
        <v>1847</v>
      </c>
      <c r="C12657" t="s">
        <v>912</v>
      </c>
    </row>
    <row r="12658" spans="1:3" x14ac:dyDescent="0.25">
      <c r="A12658">
        <f>ROW()</f>
        <v>12658</v>
      </c>
      <c r="B12658" t="s">
        <v>1850</v>
      </c>
      <c r="C12658" t="s">
        <v>102</v>
      </c>
    </row>
    <row r="12659" spans="1:3" x14ac:dyDescent="0.25">
      <c r="A12659">
        <f>ROW()</f>
        <v>12659</v>
      </c>
      <c r="B12659" t="s">
        <v>1851</v>
      </c>
      <c r="C12659" t="s">
        <v>56</v>
      </c>
    </row>
    <row r="12660" spans="1:3" x14ac:dyDescent="0.25">
      <c r="A12660">
        <f>ROW()</f>
        <v>12660</v>
      </c>
      <c r="B12660" t="s">
        <v>1852</v>
      </c>
      <c r="C12660" t="s">
        <v>56</v>
      </c>
    </row>
    <row r="12661" spans="1:3" x14ac:dyDescent="0.25">
      <c r="A12661">
        <f>ROW()</f>
        <v>12661</v>
      </c>
      <c r="B12661" t="s">
        <v>1853</v>
      </c>
      <c r="C12661" t="s">
        <v>56</v>
      </c>
    </row>
    <row r="12662" spans="1:3" x14ac:dyDescent="0.25">
      <c r="A12662">
        <f>ROW()</f>
        <v>12662</v>
      </c>
      <c r="B12662" t="s">
        <v>1854</v>
      </c>
      <c r="C12662" t="s">
        <v>681</v>
      </c>
    </row>
    <row r="12663" spans="1:3" x14ac:dyDescent="0.25">
      <c r="A12663">
        <f>ROW()</f>
        <v>12663</v>
      </c>
      <c r="B12663" t="s">
        <v>1856</v>
      </c>
      <c r="C12663" t="s">
        <v>64</v>
      </c>
    </row>
    <row r="12664" spans="1:3" x14ac:dyDescent="0.25">
      <c r="A12664">
        <f>ROW()</f>
        <v>12664</v>
      </c>
      <c r="B12664" t="s">
        <v>1857</v>
      </c>
      <c r="C12664" t="s">
        <v>65</v>
      </c>
    </row>
    <row r="12665" spans="1:3" x14ac:dyDescent="0.25">
      <c r="A12665">
        <f>ROW()</f>
        <v>12665</v>
      </c>
      <c r="B12665" t="s">
        <v>1858</v>
      </c>
      <c r="C12665" t="s">
        <v>56</v>
      </c>
    </row>
    <row r="12666" spans="1:3" x14ac:dyDescent="0.25">
      <c r="A12666">
        <f>ROW()</f>
        <v>12666</v>
      </c>
      <c r="B12666" t="s">
        <v>1896</v>
      </c>
      <c r="C12666" t="s">
        <v>65</v>
      </c>
    </row>
    <row r="12667" spans="1:3" x14ac:dyDescent="0.25">
      <c r="A12667">
        <f>ROW()</f>
        <v>12667</v>
      </c>
      <c r="B12667" t="s">
        <v>1859</v>
      </c>
      <c r="C12667" t="s">
        <v>63</v>
      </c>
    </row>
    <row r="12668" spans="1:3" x14ac:dyDescent="0.25">
      <c r="A12668">
        <f>ROW()</f>
        <v>12668</v>
      </c>
      <c r="B12668" t="s">
        <v>1860</v>
      </c>
      <c r="C12668" t="s">
        <v>73</v>
      </c>
    </row>
    <row r="12669" spans="1:3" x14ac:dyDescent="0.25">
      <c r="A12669">
        <f>ROW()</f>
        <v>12669</v>
      </c>
      <c r="B12669" t="s">
        <v>1861</v>
      </c>
      <c r="C12669" t="s">
        <v>81</v>
      </c>
    </row>
    <row r="12670" spans="1:3" x14ac:dyDescent="0.25">
      <c r="A12670">
        <f>ROW()</f>
        <v>12670</v>
      </c>
      <c r="B12670" t="s">
        <v>1862</v>
      </c>
      <c r="C12670" t="s">
        <v>56</v>
      </c>
    </row>
    <row r="12671" spans="1:3" x14ac:dyDescent="0.25">
      <c r="A12671">
        <f>ROW()</f>
        <v>12671</v>
      </c>
      <c r="B12671" t="s">
        <v>1863</v>
      </c>
      <c r="C12671" t="s">
        <v>121</v>
      </c>
    </row>
    <row r="12672" spans="1:3" x14ac:dyDescent="0.25">
      <c r="A12672">
        <f>ROW()</f>
        <v>12672</v>
      </c>
      <c r="B12672" t="s">
        <v>1864</v>
      </c>
      <c r="C12672" t="s">
        <v>211</v>
      </c>
    </row>
    <row r="12673" spans="1:3" x14ac:dyDescent="0.25">
      <c r="A12673">
        <f>ROW()</f>
        <v>12673</v>
      </c>
      <c r="B12673" t="s">
        <v>1865</v>
      </c>
      <c r="C12673" t="s">
        <v>121</v>
      </c>
    </row>
    <row r="12674" spans="1:3" x14ac:dyDescent="0.25">
      <c r="A12674">
        <f>ROW()</f>
        <v>12674</v>
      </c>
      <c r="B12674" t="s">
        <v>1866</v>
      </c>
      <c r="C12674" t="s">
        <v>70</v>
      </c>
    </row>
    <row r="12675" spans="1:3" x14ac:dyDescent="0.25">
      <c r="A12675">
        <f>ROW()</f>
        <v>12675</v>
      </c>
      <c r="B12675" t="s">
        <v>1867</v>
      </c>
      <c r="C12675" t="s">
        <v>55</v>
      </c>
    </row>
    <row r="12676" spans="1:3" x14ac:dyDescent="0.25">
      <c r="A12676">
        <f>ROW()</f>
        <v>12676</v>
      </c>
      <c r="B12676" t="s">
        <v>1868</v>
      </c>
      <c r="C12676" t="s">
        <v>663</v>
      </c>
    </row>
    <row r="12677" spans="1:3" x14ac:dyDescent="0.25">
      <c r="A12677">
        <f>ROW()</f>
        <v>12677</v>
      </c>
      <c r="B12677" t="s">
        <v>1869</v>
      </c>
      <c r="C12677" t="s">
        <v>71</v>
      </c>
    </row>
    <row r="12678" spans="1:3" x14ac:dyDescent="0.25">
      <c r="A12678">
        <f>ROW()</f>
        <v>12678</v>
      </c>
      <c r="B12678" t="s">
        <v>1870</v>
      </c>
      <c r="C12678" t="s">
        <v>71</v>
      </c>
    </row>
    <row r="12679" spans="1:3" x14ac:dyDescent="0.25">
      <c r="A12679">
        <f>ROW()</f>
        <v>12679</v>
      </c>
      <c r="B12679" t="s">
        <v>1871</v>
      </c>
      <c r="C12679" t="s">
        <v>63</v>
      </c>
    </row>
    <row r="12680" spans="1:3" x14ac:dyDescent="0.25">
      <c r="A12680">
        <f>ROW()</f>
        <v>12680</v>
      </c>
      <c r="B12680" t="s">
        <v>1872</v>
      </c>
      <c r="C12680" t="s">
        <v>72</v>
      </c>
    </row>
    <row r="12681" spans="1:3" x14ac:dyDescent="0.25">
      <c r="A12681">
        <f>ROW()</f>
        <v>12681</v>
      </c>
      <c r="B12681" t="s">
        <v>1873</v>
      </c>
      <c r="C12681" t="s">
        <v>56</v>
      </c>
    </row>
    <row r="12682" spans="1:3" x14ac:dyDescent="0.25">
      <c r="A12682">
        <f>ROW()</f>
        <v>12682</v>
      </c>
      <c r="B12682" t="s">
        <v>1874</v>
      </c>
      <c r="C12682" t="s">
        <v>73</v>
      </c>
    </row>
    <row r="12683" spans="1:3" x14ac:dyDescent="0.25">
      <c r="A12683">
        <f>ROW()</f>
        <v>12683</v>
      </c>
      <c r="B12683" t="s">
        <v>1875</v>
      </c>
      <c r="C12683" t="s">
        <v>158</v>
      </c>
    </row>
    <row r="12684" spans="1:3" x14ac:dyDescent="0.25">
      <c r="A12684">
        <f>ROW()</f>
        <v>12684</v>
      </c>
      <c r="B12684" t="s">
        <v>1876</v>
      </c>
      <c r="C12684" t="s">
        <v>106</v>
      </c>
    </row>
    <row r="12685" spans="1:3" x14ac:dyDescent="0.25">
      <c r="A12685">
        <f>ROW()</f>
        <v>12685</v>
      </c>
      <c r="B12685" t="s">
        <v>1903</v>
      </c>
      <c r="C12685" t="s">
        <v>664</v>
      </c>
    </row>
    <row r="12686" spans="1:3" x14ac:dyDescent="0.25">
      <c r="A12686">
        <f>ROW()</f>
        <v>12686</v>
      </c>
      <c r="B12686" t="s">
        <v>1877</v>
      </c>
      <c r="C12686" t="s">
        <v>168</v>
      </c>
    </row>
    <row r="12687" spans="1:3" x14ac:dyDescent="0.25">
      <c r="A12687">
        <f>ROW()</f>
        <v>12687</v>
      </c>
      <c r="B12687" t="s">
        <v>1878</v>
      </c>
      <c r="C12687" t="s">
        <v>56</v>
      </c>
    </row>
    <row r="12688" spans="1:3" x14ac:dyDescent="0.25">
      <c r="A12688">
        <f>ROW()</f>
        <v>12688</v>
      </c>
      <c r="B12688" t="s">
        <v>1879</v>
      </c>
      <c r="C12688" t="s">
        <v>93</v>
      </c>
    </row>
    <row r="12689" spans="1:3" x14ac:dyDescent="0.25">
      <c r="A12689">
        <f>ROW()</f>
        <v>12689</v>
      </c>
      <c r="B12689" t="s">
        <v>1880</v>
      </c>
      <c r="C12689" t="s">
        <v>158</v>
      </c>
    </row>
    <row r="12690" spans="1:3" x14ac:dyDescent="0.25">
      <c r="A12690">
        <f>ROW()</f>
        <v>12690</v>
      </c>
      <c r="B12690" t="s">
        <v>1881</v>
      </c>
      <c r="C12690" t="s">
        <v>56</v>
      </c>
    </row>
    <row r="12691" spans="1:3" x14ac:dyDescent="0.25">
      <c r="A12691">
        <f>ROW()</f>
        <v>12691</v>
      </c>
      <c r="B12691" t="s">
        <v>1882</v>
      </c>
      <c r="C12691" t="s">
        <v>778</v>
      </c>
    </row>
    <row r="12692" spans="1:3" x14ac:dyDescent="0.25">
      <c r="A12692">
        <f>ROW()</f>
        <v>12692</v>
      </c>
      <c r="B12692" t="s">
        <v>1894</v>
      </c>
      <c r="C12692" t="s">
        <v>721</v>
      </c>
    </row>
    <row r="12693" spans="1:3" x14ac:dyDescent="0.25">
      <c r="A12693">
        <f>ROW()</f>
        <v>12693</v>
      </c>
      <c r="B12693" t="s">
        <v>1893</v>
      </c>
      <c r="C12693" t="s">
        <v>64</v>
      </c>
    </row>
    <row r="12694" spans="1:3" x14ac:dyDescent="0.25">
      <c r="A12694">
        <f>ROW()</f>
        <v>12694</v>
      </c>
      <c r="B12694" t="s">
        <v>1884</v>
      </c>
      <c r="C12694" t="s">
        <v>83</v>
      </c>
    </row>
    <row r="12695" spans="1:3" x14ac:dyDescent="0.25">
      <c r="A12695">
        <f>ROW()</f>
        <v>12695</v>
      </c>
      <c r="B12695" t="s">
        <v>1888</v>
      </c>
      <c r="C12695" t="s">
        <v>84</v>
      </c>
    </row>
    <row r="12696" spans="1:3" x14ac:dyDescent="0.25">
      <c r="A12696">
        <f>ROW()</f>
        <v>12696</v>
      </c>
      <c r="B12696" t="s">
        <v>1889</v>
      </c>
      <c r="C12696" t="s">
        <v>76</v>
      </c>
    </row>
    <row r="12697" spans="1:3" x14ac:dyDescent="0.25">
      <c r="A12697">
        <f>ROW()</f>
        <v>12697</v>
      </c>
      <c r="B12697" t="s">
        <v>1890</v>
      </c>
      <c r="C12697" t="s">
        <v>74</v>
      </c>
    </row>
    <row r="12698" spans="1:3" x14ac:dyDescent="0.25">
      <c r="A12698">
        <f>ROW()</f>
        <v>12698</v>
      </c>
      <c r="B12698" t="s">
        <v>1891</v>
      </c>
      <c r="C12698" t="s">
        <v>84</v>
      </c>
    </row>
    <row r="12699" spans="1:3" x14ac:dyDescent="0.25">
      <c r="A12699">
        <f>ROW()</f>
        <v>12699</v>
      </c>
      <c r="B12699" t="s">
        <v>1892</v>
      </c>
      <c r="C12699" t="s">
        <v>76</v>
      </c>
    </row>
    <row r="12700" spans="1:3" x14ac:dyDescent="0.25">
      <c r="A12700">
        <f>ROW()</f>
        <v>12700</v>
      </c>
      <c r="B12700" t="s">
        <v>1936</v>
      </c>
      <c r="C12700" t="s">
        <v>55</v>
      </c>
    </row>
    <row r="12701" spans="1:3" x14ac:dyDescent="0.25">
      <c r="A12701">
        <f>ROW()</f>
        <v>12701</v>
      </c>
      <c r="B12701" t="s">
        <v>1937</v>
      </c>
      <c r="C12701" t="s">
        <v>563</v>
      </c>
    </row>
    <row r="12702" spans="1:3" x14ac:dyDescent="0.25">
      <c r="A12702">
        <f>ROW()</f>
        <v>12702</v>
      </c>
      <c r="B12702" t="s">
        <v>1895</v>
      </c>
      <c r="C12702" t="s">
        <v>184</v>
      </c>
    </row>
    <row r="12703" spans="1:3" x14ac:dyDescent="0.25">
      <c r="A12703">
        <f>ROW()</f>
        <v>12703</v>
      </c>
      <c r="B12703" t="s">
        <v>1883</v>
      </c>
      <c r="C12703" t="s">
        <v>184</v>
      </c>
    </row>
    <row r="12704" spans="1:3" x14ac:dyDescent="0.25">
      <c r="A12704">
        <f>ROW()</f>
        <v>12704</v>
      </c>
      <c r="B12704" t="s">
        <v>1806</v>
      </c>
      <c r="C12704" t="s">
        <v>70</v>
      </c>
    </row>
    <row r="12705" spans="1:3" x14ac:dyDescent="0.25">
      <c r="A12705">
        <f>ROW()</f>
        <v>12705</v>
      </c>
      <c r="B12705" t="s">
        <v>2</v>
      </c>
      <c r="C12705" t="s">
        <v>2</v>
      </c>
    </row>
    <row r="12706" spans="1:3" x14ac:dyDescent="0.25">
      <c r="A12706">
        <f>ROW()</f>
        <v>12706</v>
      </c>
      <c r="B12706" t="s">
        <v>2</v>
      </c>
      <c r="C12706" t="s">
        <v>2</v>
      </c>
    </row>
    <row r="12707" spans="1:3" x14ac:dyDescent="0.25">
      <c r="A12707">
        <f>ROW()</f>
        <v>12707</v>
      </c>
      <c r="B12707" t="s">
        <v>913</v>
      </c>
      <c r="C12707" t="s">
        <v>2</v>
      </c>
    </row>
    <row r="12708" spans="1:3" x14ac:dyDescent="0.25">
      <c r="A12708">
        <f>ROW()</f>
        <v>12708</v>
      </c>
      <c r="B12708" t="s">
        <v>2</v>
      </c>
      <c r="C12708" t="s">
        <v>2</v>
      </c>
    </row>
    <row r="12709" spans="1:3" x14ac:dyDescent="0.25">
      <c r="A12709">
        <f>ROW()</f>
        <v>12709</v>
      </c>
      <c r="B12709" t="s">
        <v>3765</v>
      </c>
      <c r="C12709" t="s">
        <v>2</v>
      </c>
    </row>
    <row r="12710" spans="1:3" x14ac:dyDescent="0.25">
      <c r="A12710">
        <f>ROW()</f>
        <v>12710</v>
      </c>
      <c r="B12710" t="s">
        <v>52</v>
      </c>
      <c r="C12710" t="s">
        <v>2</v>
      </c>
    </row>
    <row r="12711" spans="1:3" x14ac:dyDescent="0.25">
      <c r="A12711">
        <f>ROW()</f>
        <v>12711</v>
      </c>
      <c r="B12711" t="s">
        <v>1843</v>
      </c>
      <c r="C12711" t="s">
        <v>914</v>
      </c>
    </row>
    <row r="12712" spans="1:3" x14ac:dyDescent="0.25">
      <c r="A12712">
        <f>ROW()</f>
        <v>12712</v>
      </c>
      <c r="B12712" t="s">
        <v>1844</v>
      </c>
      <c r="C12712" t="s">
        <v>55</v>
      </c>
    </row>
    <row r="12713" spans="1:3" x14ac:dyDescent="0.25">
      <c r="A12713">
        <f>ROW()</f>
        <v>12713</v>
      </c>
      <c r="B12713" t="s">
        <v>1845</v>
      </c>
      <c r="C12713" t="s">
        <v>138</v>
      </c>
    </row>
    <row r="12714" spans="1:3" x14ac:dyDescent="0.25">
      <c r="A12714">
        <f>ROW()</f>
        <v>12714</v>
      </c>
      <c r="B12714" t="s">
        <v>1846</v>
      </c>
      <c r="C12714" t="s">
        <v>915</v>
      </c>
    </row>
    <row r="12715" spans="1:3" x14ac:dyDescent="0.25">
      <c r="A12715">
        <f>ROW()</f>
        <v>12715</v>
      </c>
      <c r="B12715" t="s">
        <v>1847</v>
      </c>
      <c r="C12715" t="s">
        <v>916</v>
      </c>
    </row>
    <row r="12716" spans="1:3" x14ac:dyDescent="0.25">
      <c r="A12716">
        <f>ROW()</f>
        <v>12716</v>
      </c>
      <c r="B12716" t="s">
        <v>1850</v>
      </c>
      <c r="C12716" t="s">
        <v>102</v>
      </c>
    </row>
    <row r="12717" spans="1:3" x14ac:dyDescent="0.25">
      <c r="A12717">
        <f>ROW()</f>
        <v>12717</v>
      </c>
      <c r="B12717" t="s">
        <v>1851</v>
      </c>
      <c r="C12717" t="s">
        <v>56</v>
      </c>
    </row>
    <row r="12718" spans="1:3" x14ac:dyDescent="0.25">
      <c r="A12718">
        <f>ROW()</f>
        <v>12718</v>
      </c>
      <c r="B12718" t="s">
        <v>1852</v>
      </c>
      <c r="C12718" t="s">
        <v>56</v>
      </c>
    </row>
    <row r="12719" spans="1:3" x14ac:dyDescent="0.25">
      <c r="A12719">
        <f>ROW()</f>
        <v>12719</v>
      </c>
      <c r="B12719" t="s">
        <v>1853</v>
      </c>
      <c r="C12719" t="s">
        <v>56</v>
      </c>
    </row>
    <row r="12720" spans="1:3" x14ac:dyDescent="0.25">
      <c r="A12720">
        <f>ROW()</f>
        <v>12720</v>
      </c>
      <c r="B12720" t="s">
        <v>1854</v>
      </c>
      <c r="C12720" t="s">
        <v>243</v>
      </c>
    </row>
    <row r="12721" spans="1:3" x14ac:dyDescent="0.25">
      <c r="A12721">
        <f>ROW()</f>
        <v>12721</v>
      </c>
      <c r="B12721" t="s">
        <v>1856</v>
      </c>
      <c r="C12721" t="s">
        <v>64</v>
      </c>
    </row>
    <row r="12722" spans="1:3" x14ac:dyDescent="0.25">
      <c r="A12722">
        <f>ROW()</f>
        <v>12722</v>
      </c>
      <c r="B12722" t="s">
        <v>1857</v>
      </c>
      <c r="C12722" t="s">
        <v>65</v>
      </c>
    </row>
    <row r="12723" spans="1:3" x14ac:dyDescent="0.25">
      <c r="A12723">
        <f>ROW()</f>
        <v>12723</v>
      </c>
      <c r="B12723" t="s">
        <v>1858</v>
      </c>
      <c r="C12723" t="s">
        <v>56</v>
      </c>
    </row>
    <row r="12724" spans="1:3" x14ac:dyDescent="0.25">
      <c r="A12724">
        <f>ROW()</f>
        <v>12724</v>
      </c>
      <c r="B12724" t="s">
        <v>1896</v>
      </c>
      <c r="C12724" t="s">
        <v>65</v>
      </c>
    </row>
    <row r="12725" spans="1:3" x14ac:dyDescent="0.25">
      <c r="A12725">
        <f>ROW()</f>
        <v>12725</v>
      </c>
      <c r="B12725" t="s">
        <v>1859</v>
      </c>
      <c r="C12725" t="s">
        <v>63</v>
      </c>
    </row>
    <row r="12726" spans="1:3" x14ac:dyDescent="0.25">
      <c r="A12726">
        <f>ROW()</f>
        <v>12726</v>
      </c>
      <c r="B12726" t="s">
        <v>1860</v>
      </c>
      <c r="C12726" t="s">
        <v>139</v>
      </c>
    </row>
    <row r="12727" spans="1:3" x14ac:dyDescent="0.25">
      <c r="A12727">
        <f>ROW()</f>
        <v>12727</v>
      </c>
      <c r="B12727" t="s">
        <v>1861</v>
      </c>
      <c r="C12727" t="s">
        <v>66</v>
      </c>
    </row>
    <row r="12728" spans="1:3" x14ac:dyDescent="0.25">
      <c r="A12728">
        <f>ROW()</f>
        <v>12728</v>
      </c>
      <c r="B12728" t="s">
        <v>1862</v>
      </c>
      <c r="C12728" t="s">
        <v>56</v>
      </c>
    </row>
    <row r="12729" spans="1:3" x14ac:dyDescent="0.25">
      <c r="A12729">
        <f>ROW()</f>
        <v>12729</v>
      </c>
      <c r="B12729" t="s">
        <v>1863</v>
      </c>
      <c r="C12729" t="s">
        <v>121</v>
      </c>
    </row>
    <row r="12730" spans="1:3" x14ac:dyDescent="0.25">
      <c r="A12730">
        <f>ROW()</f>
        <v>12730</v>
      </c>
      <c r="B12730" t="s">
        <v>1864</v>
      </c>
      <c r="C12730" t="s">
        <v>211</v>
      </c>
    </row>
    <row r="12731" spans="1:3" x14ac:dyDescent="0.25">
      <c r="A12731">
        <f>ROW()</f>
        <v>12731</v>
      </c>
      <c r="B12731" t="s">
        <v>1865</v>
      </c>
      <c r="C12731" t="s">
        <v>67</v>
      </c>
    </row>
    <row r="12732" spans="1:3" x14ac:dyDescent="0.25">
      <c r="A12732">
        <f>ROW()</f>
        <v>12732</v>
      </c>
      <c r="B12732" t="s">
        <v>1866</v>
      </c>
      <c r="C12732" t="s">
        <v>70</v>
      </c>
    </row>
    <row r="12733" spans="1:3" x14ac:dyDescent="0.25">
      <c r="A12733">
        <f>ROW()</f>
        <v>12733</v>
      </c>
      <c r="B12733" t="s">
        <v>1867</v>
      </c>
      <c r="C12733" t="s">
        <v>55</v>
      </c>
    </row>
    <row r="12734" spans="1:3" x14ac:dyDescent="0.25">
      <c r="A12734">
        <f>ROW()</f>
        <v>12734</v>
      </c>
      <c r="B12734" t="s">
        <v>1868</v>
      </c>
      <c r="C12734" t="s">
        <v>663</v>
      </c>
    </row>
    <row r="12735" spans="1:3" x14ac:dyDescent="0.25">
      <c r="A12735">
        <f>ROW()</f>
        <v>12735</v>
      </c>
      <c r="B12735" t="s">
        <v>1869</v>
      </c>
      <c r="C12735" t="s">
        <v>71</v>
      </c>
    </row>
    <row r="12736" spans="1:3" x14ac:dyDescent="0.25">
      <c r="A12736">
        <f>ROW()</f>
        <v>12736</v>
      </c>
      <c r="B12736" t="s">
        <v>1870</v>
      </c>
      <c r="C12736" t="s">
        <v>71</v>
      </c>
    </row>
    <row r="12737" spans="1:3" x14ac:dyDescent="0.25">
      <c r="A12737">
        <f>ROW()</f>
        <v>12737</v>
      </c>
      <c r="B12737" t="s">
        <v>1871</v>
      </c>
      <c r="C12737" t="s">
        <v>121</v>
      </c>
    </row>
    <row r="12738" spans="1:3" x14ac:dyDescent="0.25">
      <c r="A12738">
        <f>ROW()</f>
        <v>12738</v>
      </c>
      <c r="B12738" t="s">
        <v>1872</v>
      </c>
      <c r="C12738" t="s">
        <v>72</v>
      </c>
    </row>
    <row r="12739" spans="1:3" x14ac:dyDescent="0.25">
      <c r="A12739">
        <f>ROW()</f>
        <v>12739</v>
      </c>
      <c r="B12739" t="s">
        <v>1873</v>
      </c>
      <c r="C12739" t="s">
        <v>56</v>
      </c>
    </row>
    <row r="12740" spans="1:3" x14ac:dyDescent="0.25">
      <c r="A12740">
        <f>ROW()</f>
        <v>12740</v>
      </c>
      <c r="B12740" t="s">
        <v>1874</v>
      </c>
      <c r="C12740" t="s">
        <v>73</v>
      </c>
    </row>
    <row r="12741" spans="1:3" x14ac:dyDescent="0.25">
      <c r="A12741">
        <f>ROW()</f>
        <v>12741</v>
      </c>
      <c r="B12741" t="s">
        <v>1875</v>
      </c>
      <c r="C12741" t="s">
        <v>168</v>
      </c>
    </row>
    <row r="12742" spans="1:3" x14ac:dyDescent="0.25">
      <c r="A12742">
        <f>ROW()</f>
        <v>12742</v>
      </c>
      <c r="B12742" t="s">
        <v>1876</v>
      </c>
      <c r="C12742" t="s">
        <v>260</v>
      </c>
    </row>
    <row r="12743" spans="1:3" x14ac:dyDescent="0.25">
      <c r="A12743">
        <f>ROW()</f>
        <v>12743</v>
      </c>
      <c r="B12743" t="s">
        <v>1903</v>
      </c>
      <c r="C12743" t="s">
        <v>773</v>
      </c>
    </row>
    <row r="12744" spans="1:3" x14ac:dyDescent="0.25">
      <c r="A12744">
        <f>ROW()</f>
        <v>12744</v>
      </c>
      <c r="B12744" t="s">
        <v>1877</v>
      </c>
      <c r="C12744" t="s">
        <v>77</v>
      </c>
    </row>
    <row r="12745" spans="1:3" x14ac:dyDescent="0.25">
      <c r="A12745">
        <f>ROW()</f>
        <v>12745</v>
      </c>
      <c r="B12745" t="s">
        <v>1878</v>
      </c>
      <c r="C12745" t="s">
        <v>56</v>
      </c>
    </row>
    <row r="12746" spans="1:3" x14ac:dyDescent="0.25">
      <c r="A12746">
        <f>ROW()</f>
        <v>12746</v>
      </c>
      <c r="B12746" t="s">
        <v>1879</v>
      </c>
      <c r="C12746" t="s">
        <v>132</v>
      </c>
    </row>
    <row r="12747" spans="1:3" x14ac:dyDescent="0.25">
      <c r="A12747">
        <f>ROW()</f>
        <v>12747</v>
      </c>
      <c r="B12747" t="s">
        <v>1883</v>
      </c>
      <c r="C12747" t="s">
        <v>79</v>
      </c>
    </row>
    <row r="12748" spans="1:3" x14ac:dyDescent="0.25">
      <c r="A12748">
        <f>ROW()</f>
        <v>12748</v>
      </c>
      <c r="B12748" t="s">
        <v>1932</v>
      </c>
      <c r="C12748" t="s">
        <v>111</v>
      </c>
    </row>
    <row r="12749" spans="1:3" x14ac:dyDescent="0.25">
      <c r="A12749">
        <f>ROW()</f>
        <v>12749</v>
      </c>
      <c r="B12749" t="s">
        <v>1880</v>
      </c>
      <c r="C12749" t="s">
        <v>158</v>
      </c>
    </row>
    <row r="12750" spans="1:3" x14ac:dyDescent="0.25">
      <c r="A12750">
        <f>ROW()</f>
        <v>12750</v>
      </c>
      <c r="B12750" t="s">
        <v>1881</v>
      </c>
      <c r="C12750" t="s">
        <v>56</v>
      </c>
    </row>
    <row r="12751" spans="1:3" x14ac:dyDescent="0.25">
      <c r="A12751">
        <f>ROW()</f>
        <v>12751</v>
      </c>
      <c r="B12751" t="s">
        <v>1882</v>
      </c>
      <c r="C12751" t="s">
        <v>113</v>
      </c>
    </row>
    <row r="12752" spans="1:3" x14ac:dyDescent="0.25">
      <c r="A12752">
        <f>ROW()</f>
        <v>12752</v>
      </c>
      <c r="B12752" t="s">
        <v>1893</v>
      </c>
      <c r="C12752" t="s">
        <v>145</v>
      </c>
    </row>
    <row r="12753" spans="1:3" x14ac:dyDescent="0.25">
      <c r="A12753">
        <f>ROW()</f>
        <v>12753</v>
      </c>
      <c r="B12753" t="s">
        <v>1884</v>
      </c>
      <c r="C12753" t="s">
        <v>83</v>
      </c>
    </row>
    <row r="12754" spans="1:3" x14ac:dyDescent="0.25">
      <c r="A12754">
        <f>ROW()</f>
        <v>12754</v>
      </c>
      <c r="B12754" t="s">
        <v>1885</v>
      </c>
      <c r="C12754" t="s">
        <v>93</v>
      </c>
    </row>
    <row r="12755" spans="1:3" x14ac:dyDescent="0.25">
      <c r="A12755">
        <f>ROW()</f>
        <v>12755</v>
      </c>
      <c r="B12755" t="s">
        <v>1888</v>
      </c>
      <c r="C12755" t="s">
        <v>63</v>
      </c>
    </row>
    <row r="12756" spans="1:3" x14ac:dyDescent="0.25">
      <c r="A12756">
        <f>ROW()</f>
        <v>12756</v>
      </c>
      <c r="B12756" t="s">
        <v>1889</v>
      </c>
      <c r="C12756" t="s">
        <v>73</v>
      </c>
    </row>
    <row r="12757" spans="1:3" x14ac:dyDescent="0.25">
      <c r="A12757">
        <f>ROW()</f>
        <v>12757</v>
      </c>
      <c r="B12757" t="s">
        <v>1890</v>
      </c>
      <c r="C12757" t="s">
        <v>70</v>
      </c>
    </row>
    <row r="12758" spans="1:3" x14ac:dyDescent="0.25">
      <c r="A12758">
        <f>ROW()</f>
        <v>12758</v>
      </c>
      <c r="B12758" t="s">
        <v>1891</v>
      </c>
      <c r="C12758" t="s">
        <v>84</v>
      </c>
    </row>
    <row r="12759" spans="1:3" x14ac:dyDescent="0.25">
      <c r="A12759">
        <f>ROW()</f>
        <v>12759</v>
      </c>
      <c r="B12759" t="s">
        <v>1892</v>
      </c>
      <c r="C12759" t="s">
        <v>70</v>
      </c>
    </row>
    <row r="12760" spans="1:3" x14ac:dyDescent="0.25">
      <c r="A12760">
        <f>ROW()</f>
        <v>12760</v>
      </c>
      <c r="B12760" t="s">
        <v>1985</v>
      </c>
      <c r="C12760" t="s">
        <v>917</v>
      </c>
    </row>
    <row r="12761" spans="1:3" x14ac:dyDescent="0.25">
      <c r="A12761">
        <f>ROW()</f>
        <v>12761</v>
      </c>
      <c r="B12761" t="s">
        <v>1895</v>
      </c>
      <c r="C12761" t="s">
        <v>184</v>
      </c>
    </row>
    <row r="12762" spans="1:3" x14ac:dyDescent="0.25">
      <c r="A12762">
        <f>ROW()</f>
        <v>12762</v>
      </c>
      <c r="B12762" t="s">
        <v>1806</v>
      </c>
      <c r="C12762" t="s">
        <v>70</v>
      </c>
    </row>
    <row r="12763" spans="1:3" x14ac:dyDescent="0.25">
      <c r="A12763">
        <f>ROW()</f>
        <v>12763</v>
      </c>
      <c r="B12763" t="s">
        <v>2</v>
      </c>
      <c r="C12763" t="s">
        <v>2</v>
      </c>
    </row>
    <row r="12764" spans="1:3" x14ac:dyDescent="0.25">
      <c r="A12764">
        <f>ROW()</f>
        <v>12764</v>
      </c>
      <c r="B12764" t="s">
        <v>3766</v>
      </c>
      <c r="C12764" t="s">
        <v>2</v>
      </c>
    </row>
    <row r="12765" spans="1:3" x14ac:dyDescent="0.25">
      <c r="A12765">
        <f>ROW()</f>
        <v>12765</v>
      </c>
      <c r="B12765" t="s">
        <v>52</v>
      </c>
      <c r="C12765" t="s">
        <v>2</v>
      </c>
    </row>
    <row r="12766" spans="1:3" x14ac:dyDescent="0.25">
      <c r="A12766">
        <f>ROW()</f>
        <v>12766</v>
      </c>
      <c r="B12766" t="s">
        <v>1843</v>
      </c>
      <c r="C12766" t="s">
        <v>918</v>
      </c>
    </row>
    <row r="12767" spans="1:3" x14ac:dyDescent="0.25">
      <c r="A12767">
        <f>ROW()</f>
        <v>12767</v>
      </c>
      <c r="B12767" t="s">
        <v>1844</v>
      </c>
      <c r="C12767" t="s">
        <v>55</v>
      </c>
    </row>
    <row r="12768" spans="1:3" x14ac:dyDescent="0.25">
      <c r="A12768">
        <f>ROW()</f>
        <v>12768</v>
      </c>
      <c r="B12768" t="s">
        <v>1845</v>
      </c>
      <c r="C12768" t="s">
        <v>138</v>
      </c>
    </row>
    <row r="12769" spans="1:3" x14ac:dyDescent="0.25">
      <c r="A12769">
        <f>ROW()</f>
        <v>12769</v>
      </c>
      <c r="B12769" t="s">
        <v>1846</v>
      </c>
      <c r="C12769" t="s">
        <v>919</v>
      </c>
    </row>
    <row r="12770" spans="1:3" x14ac:dyDescent="0.25">
      <c r="A12770">
        <f>ROW()</f>
        <v>12770</v>
      </c>
      <c r="B12770" t="s">
        <v>1847</v>
      </c>
      <c r="C12770" t="s">
        <v>920</v>
      </c>
    </row>
    <row r="12771" spans="1:3" x14ac:dyDescent="0.25">
      <c r="A12771">
        <f>ROW()</f>
        <v>12771</v>
      </c>
      <c r="B12771" t="s">
        <v>1850</v>
      </c>
      <c r="C12771" t="s">
        <v>102</v>
      </c>
    </row>
    <row r="12772" spans="1:3" x14ac:dyDescent="0.25">
      <c r="A12772">
        <f>ROW()</f>
        <v>12772</v>
      </c>
      <c r="B12772" t="s">
        <v>1851</v>
      </c>
      <c r="C12772" t="s">
        <v>56</v>
      </c>
    </row>
    <row r="12773" spans="1:3" x14ac:dyDescent="0.25">
      <c r="A12773">
        <f>ROW()</f>
        <v>12773</v>
      </c>
      <c r="B12773" t="s">
        <v>1852</v>
      </c>
      <c r="C12773" t="s">
        <v>56</v>
      </c>
    </row>
    <row r="12774" spans="1:3" x14ac:dyDescent="0.25">
      <c r="A12774">
        <f>ROW()</f>
        <v>12774</v>
      </c>
      <c r="B12774" t="s">
        <v>1853</v>
      </c>
      <c r="C12774" t="s">
        <v>56</v>
      </c>
    </row>
    <row r="12775" spans="1:3" x14ac:dyDescent="0.25">
      <c r="A12775">
        <f>ROW()</f>
        <v>12775</v>
      </c>
      <c r="B12775" t="s">
        <v>1854</v>
      </c>
      <c r="C12775" t="s">
        <v>243</v>
      </c>
    </row>
    <row r="12776" spans="1:3" x14ac:dyDescent="0.25">
      <c r="A12776">
        <f>ROW()</f>
        <v>12776</v>
      </c>
      <c r="B12776" t="s">
        <v>1856</v>
      </c>
      <c r="C12776" t="s">
        <v>64</v>
      </c>
    </row>
    <row r="12777" spans="1:3" x14ac:dyDescent="0.25">
      <c r="A12777">
        <f>ROW()</f>
        <v>12777</v>
      </c>
      <c r="B12777" t="s">
        <v>1857</v>
      </c>
      <c r="C12777" t="s">
        <v>65</v>
      </c>
    </row>
    <row r="12778" spans="1:3" x14ac:dyDescent="0.25">
      <c r="A12778">
        <f>ROW()</f>
        <v>12778</v>
      </c>
      <c r="B12778" t="s">
        <v>1858</v>
      </c>
      <c r="C12778" t="s">
        <v>56</v>
      </c>
    </row>
    <row r="12779" spans="1:3" x14ac:dyDescent="0.25">
      <c r="A12779">
        <f>ROW()</f>
        <v>12779</v>
      </c>
      <c r="B12779" t="s">
        <v>1896</v>
      </c>
      <c r="C12779" t="s">
        <v>65</v>
      </c>
    </row>
    <row r="12780" spans="1:3" x14ac:dyDescent="0.25">
      <c r="A12780">
        <f>ROW()</f>
        <v>12780</v>
      </c>
      <c r="B12780" t="s">
        <v>1859</v>
      </c>
      <c r="C12780" t="s">
        <v>63</v>
      </c>
    </row>
    <row r="12781" spans="1:3" x14ac:dyDescent="0.25">
      <c r="A12781">
        <f>ROW()</f>
        <v>12781</v>
      </c>
      <c r="B12781" t="s">
        <v>1860</v>
      </c>
      <c r="C12781" t="s">
        <v>139</v>
      </c>
    </row>
    <row r="12782" spans="1:3" x14ac:dyDescent="0.25">
      <c r="A12782">
        <f>ROW()</f>
        <v>12782</v>
      </c>
      <c r="B12782" t="s">
        <v>1861</v>
      </c>
      <c r="C12782" t="s">
        <v>67</v>
      </c>
    </row>
    <row r="12783" spans="1:3" x14ac:dyDescent="0.25">
      <c r="A12783">
        <f>ROW()</f>
        <v>12783</v>
      </c>
      <c r="B12783" t="s">
        <v>1862</v>
      </c>
      <c r="C12783" t="s">
        <v>56</v>
      </c>
    </row>
    <row r="12784" spans="1:3" x14ac:dyDescent="0.25">
      <c r="A12784">
        <f>ROW()</f>
        <v>12784</v>
      </c>
      <c r="B12784" t="s">
        <v>1863</v>
      </c>
      <c r="C12784" t="s">
        <v>121</v>
      </c>
    </row>
    <row r="12785" spans="1:3" x14ac:dyDescent="0.25">
      <c r="A12785">
        <f>ROW()</f>
        <v>12785</v>
      </c>
      <c r="B12785" t="s">
        <v>1864</v>
      </c>
      <c r="C12785" t="s">
        <v>211</v>
      </c>
    </row>
    <row r="12786" spans="1:3" x14ac:dyDescent="0.25">
      <c r="A12786">
        <f>ROW()</f>
        <v>12786</v>
      </c>
      <c r="B12786" t="s">
        <v>1865</v>
      </c>
      <c r="C12786" t="s">
        <v>67</v>
      </c>
    </row>
    <row r="12787" spans="1:3" x14ac:dyDescent="0.25">
      <c r="A12787">
        <f>ROW()</f>
        <v>12787</v>
      </c>
      <c r="B12787" t="s">
        <v>1866</v>
      </c>
      <c r="C12787" t="s">
        <v>70</v>
      </c>
    </row>
    <row r="12788" spans="1:3" x14ac:dyDescent="0.25">
      <c r="A12788">
        <f>ROW()</f>
        <v>12788</v>
      </c>
      <c r="B12788" t="s">
        <v>1867</v>
      </c>
      <c r="C12788" t="s">
        <v>55</v>
      </c>
    </row>
    <row r="12789" spans="1:3" x14ac:dyDescent="0.25">
      <c r="A12789">
        <f>ROW()</f>
        <v>12789</v>
      </c>
      <c r="B12789" t="s">
        <v>1868</v>
      </c>
      <c r="C12789" t="s">
        <v>663</v>
      </c>
    </row>
    <row r="12790" spans="1:3" x14ac:dyDescent="0.25">
      <c r="A12790">
        <f>ROW()</f>
        <v>12790</v>
      </c>
      <c r="B12790" t="s">
        <v>1869</v>
      </c>
      <c r="C12790" t="s">
        <v>71</v>
      </c>
    </row>
    <row r="12791" spans="1:3" x14ac:dyDescent="0.25">
      <c r="A12791">
        <f>ROW()</f>
        <v>12791</v>
      </c>
      <c r="B12791" t="s">
        <v>1870</v>
      </c>
      <c r="C12791" t="s">
        <v>71</v>
      </c>
    </row>
    <row r="12792" spans="1:3" x14ac:dyDescent="0.25">
      <c r="A12792">
        <f>ROW()</f>
        <v>12792</v>
      </c>
      <c r="B12792" t="s">
        <v>1871</v>
      </c>
      <c r="C12792" t="s">
        <v>121</v>
      </c>
    </row>
    <row r="12793" spans="1:3" x14ac:dyDescent="0.25">
      <c r="A12793">
        <f>ROW()</f>
        <v>12793</v>
      </c>
      <c r="B12793" t="s">
        <v>1872</v>
      </c>
      <c r="C12793" t="s">
        <v>72</v>
      </c>
    </row>
    <row r="12794" spans="1:3" x14ac:dyDescent="0.25">
      <c r="A12794">
        <f>ROW()</f>
        <v>12794</v>
      </c>
      <c r="B12794" t="s">
        <v>1873</v>
      </c>
      <c r="C12794" t="s">
        <v>56</v>
      </c>
    </row>
    <row r="12795" spans="1:3" x14ac:dyDescent="0.25">
      <c r="A12795">
        <f>ROW()</f>
        <v>12795</v>
      </c>
      <c r="B12795" t="s">
        <v>1874</v>
      </c>
      <c r="C12795" t="s">
        <v>73</v>
      </c>
    </row>
    <row r="12796" spans="1:3" x14ac:dyDescent="0.25">
      <c r="A12796">
        <f>ROW()</f>
        <v>12796</v>
      </c>
      <c r="B12796" t="s">
        <v>1875</v>
      </c>
      <c r="C12796" t="s">
        <v>107</v>
      </c>
    </row>
    <row r="12797" spans="1:3" x14ac:dyDescent="0.25">
      <c r="A12797">
        <f>ROW()</f>
        <v>12797</v>
      </c>
      <c r="B12797" t="s">
        <v>1876</v>
      </c>
      <c r="C12797" t="s">
        <v>921</v>
      </c>
    </row>
    <row r="12798" spans="1:3" x14ac:dyDescent="0.25">
      <c r="A12798">
        <f>ROW()</f>
        <v>12798</v>
      </c>
      <c r="B12798" t="s">
        <v>1903</v>
      </c>
      <c r="C12798" t="s">
        <v>773</v>
      </c>
    </row>
    <row r="12799" spans="1:3" x14ac:dyDescent="0.25">
      <c r="A12799">
        <f>ROW()</f>
        <v>12799</v>
      </c>
      <c r="B12799" t="s">
        <v>1877</v>
      </c>
      <c r="C12799" t="s">
        <v>146</v>
      </c>
    </row>
    <row r="12800" spans="1:3" x14ac:dyDescent="0.25">
      <c r="A12800">
        <f>ROW()</f>
        <v>12800</v>
      </c>
      <c r="B12800" t="s">
        <v>1878</v>
      </c>
      <c r="C12800" t="s">
        <v>56</v>
      </c>
    </row>
    <row r="12801" spans="1:3" x14ac:dyDescent="0.25">
      <c r="A12801">
        <f>ROW()</f>
        <v>12801</v>
      </c>
      <c r="B12801" t="s">
        <v>1879</v>
      </c>
      <c r="C12801" t="s">
        <v>77</v>
      </c>
    </row>
    <row r="12802" spans="1:3" x14ac:dyDescent="0.25">
      <c r="A12802">
        <f>ROW()</f>
        <v>12802</v>
      </c>
      <c r="B12802" t="s">
        <v>1880</v>
      </c>
      <c r="C12802" t="s">
        <v>158</v>
      </c>
    </row>
    <row r="12803" spans="1:3" x14ac:dyDescent="0.25">
      <c r="A12803">
        <f>ROW()</f>
        <v>12803</v>
      </c>
      <c r="B12803" t="s">
        <v>1881</v>
      </c>
      <c r="C12803" t="s">
        <v>65</v>
      </c>
    </row>
    <row r="12804" spans="1:3" x14ac:dyDescent="0.25">
      <c r="A12804">
        <f>ROW()</f>
        <v>12804</v>
      </c>
      <c r="B12804" t="s">
        <v>1882</v>
      </c>
      <c r="C12804" t="s">
        <v>113</v>
      </c>
    </row>
    <row r="12805" spans="1:3" x14ac:dyDescent="0.25">
      <c r="A12805">
        <f>ROW()</f>
        <v>12805</v>
      </c>
      <c r="B12805" t="s">
        <v>1893</v>
      </c>
      <c r="C12805" t="s">
        <v>145</v>
      </c>
    </row>
    <row r="12806" spans="1:3" x14ac:dyDescent="0.25">
      <c r="A12806">
        <f>ROW()</f>
        <v>12806</v>
      </c>
      <c r="B12806" t="s">
        <v>1883</v>
      </c>
      <c r="C12806" t="s">
        <v>159</v>
      </c>
    </row>
    <row r="12807" spans="1:3" x14ac:dyDescent="0.25">
      <c r="A12807">
        <f>ROW()</f>
        <v>12807</v>
      </c>
      <c r="B12807" t="s">
        <v>1884</v>
      </c>
      <c r="C12807" t="s">
        <v>262</v>
      </c>
    </row>
    <row r="12808" spans="1:3" x14ac:dyDescent="0.25">
      <c r="A12808">
        <f>ROW()</f>
        <v>12808</v>
      </c>
      <c r="B12808" t="s">
        <v>1885</v>
      </c>
      <c r="C12808" t="s">
        <v>228</v>
      </c>
    </row>
    <row r="12809" spans="1:3" x14ac:dyDescent="0.25">
      <c r="A12809">
        <f>ROW()</f>
        <v>12809</v>
      </c>
      <c r="B12809" t="s">
        <v>1888</v>
      </c>
      <c r="C12809" t="s">
        <v>63</v>
      </c>
    </row>
    <row r="12810" spans="1:3" x14ac:dyDescent="0.25">
      <c r="A12810">
        <f>ROW()</f>
        <v>12810</v>
      </c>
      <c r="B12810" t="s">
        <v>1889</v>
      </c>
      <c r="C12810" t="s">
        <v>70</v>
      </c>
    </row>
    <row r="12811" spans="1:3" x14ac:dyDescent="0.25">
      <c r="A12811">
        <f>ROW()</f>
        <v>12811</v>
      </c>
      <c r="B12811" t="s">
        <v>1890</v>
      </c>
      <c r="C12811" t="s">
        <v>84</v>
      </c>
    </row>
    <row r="12812" spans="1:3" x14ac:dyDescent="0.25">
      <c r="A12812">
        <f>ROW()</f>
        <v>12812</v>
      </c>
      <c r="B12812" t="s">
        <v>1891</v>
      </c>
      <c r="C12812" t="s">
        <v>74</v>
      </c>
    </row>
    <row r="12813" spans="1:3" x14ac:dyDescent="0.25">
      <c r="A12813">
        <f>ROW()</f>
        <v>12813</v>
      </c>
      <c r="B12813" t="s">
        <v>1892</v>
      </c>
      <c r="C12813" t="s">
        <v>63</v>
      </c>
    </row>
    <row r="12814" spans="1:3" x14ac:dyDescent="0.25">
      <c r="A12814">
        <f>ROW()</f>
        <v>12814</v>
      </c>
      <c r="B12814" t="s">
        <v>1895</v>
      </c>
      <c r="C12814" t="s">
        <v>184</v>
      </c>
    </row>
    <row r="12815" spans="1:3" x14ac:dyDescent="0.25">
      <c r="A12815">
        <f>ROW()</f>
        <v>12815</v>
      </c>
      <c r="B12815" t="s">
        <v>1806</v>
      </c>
      <c r="C12815" t="s">
        <v>70</v>
      </c>
    </row>
    <row r="12816" spans="1:3" x14ac:dyDescent="0.25">
      <c r="A12816">
        <f>ROW()</f>
        <v>12816</v>
      </c>
      <c r="B12816" t="s">
        <v>2</v>
      </c>
      <c r="C12816" t="s">
        <v>2</v>
      </c>
    </row>
    <row r="12817" spans="1:3" x14ac:dyDescent="0.25">
      <c r="A12817">
        <f>ROW()</f>
        <v>12817</v>
      </c>
      <c r="B12817" t="s">
        <v>3767</v>
      </c>
      <c r="C12817" t="s">
        <v>2</v>
      </c>
    </row>
    <row r="12818" spans="1:3" x14ac:dyDescent="0.25">
      <c r="A12818">
        <f>ROW()</f>
        <v>12818</v>
      </c>
      <c r="B12818" t="s">
        <v>52</v>
      </c>
      <c r="C12818" t="s">
        <v>2</v>
      </c>
    </row>
    <row r="12819" spans="1:3" x14ac:dyDescent="0.25">
      <c r="A12819">
        <f>ROW()</f>
        <v>12819</v>
      </c>
      <c r="B12819" t="s">
        <v>1843</v>
      </c>
      <c r="C12819" t="s">
        <v>922</v>
      </c>
    </row>
    <row r="12820" spans="1:3" x14ac:dyDescent="0.25">
      <c r="A12820">
        <f>ROW()</f>
        <v>12820</v>
      </c>
      <c r="B12820" t="s">
        <v>1844</v>
      </c>
      <c r="C12820" t="s">
        <v>55</v>
      </c>
    </row>
    <row r="12821" spans="1:3" x14ac:dyDescent="0.25">
      <c r="A12821">
        <f>ROW()</f>
        <v>12821</v>
      </c>
      <c r="B12821" t="s">
        <v>1845</v>
      </c>
      <c r="C12821" t="s">
        <v>138</v>
      </c>
    </row>
    <row r="12822" spans="1:3" x14ac:dyDescent="0.25">
      <c r="A12822">
        <f>ROW()</f>
        <v>12822</v>
      </c>
      <c r="B12822" t="s">
        <v>1846</v>
      </c>
      <c r="C12822" t="s">
        <v>923</v>
      </c>
    </row>
    <row r="12823" spans="1:3" x14ac:dyDescent="0.25">
      <c r="A12823">
        <f>ROW()</f>
        <v>12823</v>
      </c>
      <c r="B12823" t="s">
        <v>1847</v>
      </c>
      <c r="C12823" t="s">
        <v>924</v>
      </c>
    </row>
    <row r="12824" spans="1:3" x14ac:dyDescent="0.25">
      <c r="A12824">
        <f>ROW()</f>
        <v>12824</v>
      </c>
      <c r="B12824" t="s">
        <v>1850</v>
      </c>
      <c r="C12824" t="s">
        <v>102</v>
      </c>
    </row>
    <row r="12825" spans="1:3" x14ac:dyDescent="0.25">
      <c r="A12825">
        <f>ROW()</f>
        <v>12825</v>
      </c>
      <c r="B12825" t="s">
        <v>1851</v>
      </c>
      <c r="C12825" t="s">
        <v>56</v>
      </c>
    </row>
    <row r="12826" spans="1:3" x14ac:dyDescent="0.25">
      <c r="A12826">
        <f>ROW()</f>
        <v>12826</v>
      </c>
      <c r="B12826" t="s">
        <v>1852</v>
      </c>
      <c r="C12826" t="s">
        <v>56</v>
      </c>
    </row>
    <row r="12827" spans="1:3" x14ac:dyDescent="0.25">
      <c r="A12827">
        <f>ROW()</f>
        <v>12827</v>
      </c>
      <c r="B12827" t="s">
        <v>1853</v>
      </c>
      <c r="C12827" t="s">
        <v>56</v>
      </c>
    </row>
    <row r="12828" spans="1:3" x14ac:dyDescent="0.25">
      <c r="A12828">
        <f>ROW()</f>
        <v>12828</v>
      </c>
      <c r="B12828" t="s">
        <v>1854</v>
      </c>
      <c r="C12828" t="s">
        <v>243</v>
      </c>
    </row>
    <row r="12829" spans="1:3" x14ac:dyDescent="0.25">
      <c r="A12829">
        <f>ROW()</f>
        <v>12829</v>
      </c>
      <c r="B12829" t="s">
        <v>1856</v>
      </c>
      <c r="C12829" t="s">
        <v>64</v>
      </c>
    </row>
    <row r="12830" spans="1:3" x14ac:dyDescent="0.25">
      <c r="A12830">
        <f>ROW()</f>
        <v>12830</v>
      </c>
      <c r="B12830" t="s">
        <v>1857</v>
      </c>
      <c r="C12830" t="s">
        <v>65</v>
      </c>
    </row>
    <row r="12831" spans="1:3" x14ac:dyDescent="0.25">
      <c r="A12831">
        <f>ROW()</f>
        <v>12831</v>
      </c>
      <c r="B12831" t="s">
        <v>1858</v>
      </c>
      <c r="C12831" t="s">
        <v>56</v>
      </c>
    </row>
    <row r="12832" spans="1:3" x14ac:dyDescent="0.25">
      <c r="A12832">
        <f>ROW()</f>
        <v>12832</v>
      </c>
      <c r="B12832" t="s">
        <v>1896</v>
      </c>
      <c r="C12832" t="s">
        <v>65</v>
      </c>
    </row>
    <row r="12833" spans="1:3" x14ac:dyDescent="0.25">
      <c r="A12833">
        <f>ROW()</f>
        <v>12833</v>
      </c>
      <c r="B12833" t="s">
        <v>1859</v>
      </c>
      <c r="C12833" t="s">
        <v>63</v>
      </c>
    </row>
    <row r="12834" spans="1:3" x14ac:dyDescent="0.25">
      <c r="A12834">
        <f>ROW()</f>
        <v>12834</v>
      </c>
      <c r="B12834" t="s">
        <v>1860</v>
      </c>
      <c r="C12834" t="s">
        <v>139</v>
      </c>
    </row>
    <row r="12835" spans="1:3" x14ac:dyDescent="0.25">
      <c r="A12835">
        <f>ROW()</f>
        <v>12835</v>
      </c>
      <c r="B12835" t="s">
        <v>1861</v>
      </c>
      <c r="C12835" t="s">
        <v>55</v>
      </c>
    </row>
    <row r="12836" spans="1:3" x14ac:dyDescent="0.25">
      <c r="A12836">
        <f>ROW()</f>
        <v>12836</v>
      </c>
      <c r="B12836" t="s">
        <v>1862</v>
      </c>
      <c r="C12836" t="s">
        <v>56</v>
      </c>
    </row>
    <row r="12837" spans="1:3" x14ac:dyDescent="0.25">
      <c r="A12837">
        <f>ROW()</f>
        <v>12837</v>
      </c>
      <c r="B12837" t="s">
        <v>1863</v>
      </c>
      <c r="C12837" t="s">
        <v>121</v>
      </c>
    </row>
    <row r="12838" spans="1:3" x14ac:dyDescent="0.25">
      <c r="A12838">
        <f>ROW()</f>
        <v>12838</v>
      </c>
      <c r="B12838" t="s">
        <v>1864</v>
      </c>
      <c r="C12838" t="s">
        <v>211</v>
      </c>
    </row>
    <row r="12839" spans="1:3" x14ac:dyDescent="0.25">
      <c r="A12839">
        <f>ROW()</f>
        <v>12839</v>
      </c>
      <c r="B12839" t="s">
        <v>1865</v>
      </c>
      <c r="C12839" t="s">
        <v>67</v>
      </c>
    </row>
    <row r="12840" spans="1:3" x14ac:dyDescent="0.25">
      <c r="A12840">
        <f>ROW()</f>
        <v>12840</v>
      </c>
      <c r="B12840" t="s">
        <v>1866</v>
      </c>
      <c r="C12840" t="s">
        <v>70</v>
      </c>
    </row>
    <row r="12841" spans="1:3" x14ac:dyDescent="0.25">
      <c r="A12841">
        <f>ROW()</f>
        <v>12841</v>
      </c>
      <c r="B12841" t="s">
        <v>1867</v>
      </c>
      <c r="C12841" t="s">
        <v>55</v>
      </c>
    </row>
    <row r="12842" spans="1:3" x14ac:dyDescent="0.25">
      <c r="A12842">
        <f>ROW()</f>
        <v>12842</v>
      </c>
      <c r="B12842" t="s">
        <v>1868</v>
      </c>
      <c r="C12842" t="s">
        <v>663</v>
      </c>
    </row>
    <row r="12843" spans="1:3" x14ac:dyDescent="0.25">
      <c r="A12843">
        <f>ROW()</f>
        <v>12843</v>
      </c>
      <c r="B12843" t="s">
        <v>1869</v>
      </c>
      <c r="C12843" t="s">
        <v>71</v>
      </c>
    </row>
    <row r="12844" spans="1:3" x14ac:dyDescent="0.25">
      <c r="A12844">
        <f>ROW()</f>
        <v>12844</v>
      </c>
      <c r="B12844" t="s">
        <v>1870</v>
      </c>
      <c r="C12844" t="s">
        <v>71</v>
      </c>
    </row>
    <row r="12845" spans="1:3" x14ac:dyDescent="0.25">
      <c r="A12845">
        <f>ROW()</f>
        <v>12845</v>
      </c>
      <c r="B12845" t="s">
        <v>1871</v>
      </c>
      <c r="C12845" t="s">
        <v>105</v>
      </c>
    </row>
    <row r="12846" spans="1:3" x14ac:dyDescent="0.25">
      <c r="A12846">
        <f>ROW()</f>
        <v>12846</v>
      </c>
      <c r="B12846" t="s">
        <v>1872</v>
      </c>
      <c r="C12846" t="s">
        <v>72</v>
      </c>
    </row>
    <row r="12847" spans="1:3" x14ac:dyDescent="0.25">
      <c r="A12847">
        <f>ROW()</f>
        <v>12847</v>
      </c>
      <c r="B12847" t="s">
        <v>1873</v>
      </c>
      <c r="C12847" t="s">
        <v>56</v>
      </c>
    </row>
    <row r="12848" spans="1:3" x14ac:dyDescent="0.25">
      <c r="A12848">
        <f>ROW()</f>
        <v>12848</v>
      </c>
      <c r="B12848" t="s">
        <v>1874</v>
      </c>
      <c r="C12848" t="s">
        <v>73</v>
      </c>
    </row>
    <row r="12849" spans="1:3" x14ac:dyDescent="0.25">
      <c r="A12849">
        <f>ROW()</f>
        <v>12849</v>
      </c>
      <c r="B12849" t="s">
        <v>1875</v>
      </c>
      <c r="C12849" t="s">
        <v>76</v>
      </c>
    </row>
    <row r="12850" spans="1:3" x14ac:dyDescent="0.25">
      <c r="A12850">
        <f>ROW()</f>
        <v>12850</v>
      </c>
      <c r="B12850" t="s">
        <v>1876</v>
      </c>
      <c r="C12850" t="s">
        <v>71</v>
      </c>
    </row>
    <row r="12851" spans="1:3" x14ac:dyDescent="0.25">
      <c r="A12851">
        <f>ROW()</f>
        <v>12851</v>
      </c>
      <c r="B12851" t="s">
        <v>1903</v>
      </c>
      <c r="C12851" t="s">
        <v>897</v>
      </c>
    </row>
    <row r="12852" spans="1:3" x14ac:dyDescent="0.25">
      <c r="A12852">
        <f>ROW()</f>
        <v>12852</v>
      </c>
      <c r="B12852" t="s">
        <v>1877</v>
      </c>
      <c r="C12852" t="s">
        <v>158</v>
      </c>
    </row>
    <row r="12853" spans="1:3" x14ac:dyDescent="0.25">
      <c r="A12853">
        <f>ROW()</f>
        <v>12853</v>
      </c>
      <c r="B12853" t="s">
        <v>1878</v>
      </c>
      <c r="C12853" t="s">
        <v>56</v>
      </c>
    </row>
    <row r="12854" spans="1:3" x14ac:dyDescent="0.25">
      <c r="A12854">
        <f>ROW()</f>
        <v>12854</v>
      </c>
      <c r="B12854" t="s">
        <v>1879</v>
      </c>
      <c r="C12854" t="s">
        <v>261</v>
      </c>
    </row>
    <row r="12855" spans="1:3" x14ac:dyDescent="0.25">
      <c r="A12855">
        <f>ROW()</f>
        <v>12855</v>
      </c>
      <c r="B12855" t="s">
        <v>1883</v>
      </c>
      <c r="C12855" t="s">
        <v>79</v>
      </c>
    </row>
    <row r="12856" spans="1:3" x14ac:dyDescent="0.25">
      <c r="A12856">
        <f>ROW()</f>
        <v>12856</v>
      </c>
      <c r="B12856" t="s">
        <v>1880</v>
      </c>
      <c r="C12856" t="s">
        <v>158</v>
      </c>
    </row>
    <row r="12857" spans="1:3" x14ac:dyDescent="0.25">
      <c r="A12857">
        <f>ROW()</f>
        <v>12857</v>
      </c>
      <c r="B12857" t="s">
        <v>1881</v>
      </c>
      <c r="C12857" t="s">
        <v>56</v>
      </c>
    </row>
    <row r="12858" spans="1:3" x14ac:dyDescent="0.25">
      <c r="A12858">
        <f>ROW()</f>
        <v>12858</v>
      </c>
      <c r="B12858" t="s">
        <v>1882</v>
      </c>
      <c r="C12858" t="s">
        <v>113</v>
      </c>
    </row>
    <row r="12859" spans="1:3" x14ac:dyDescent="0.25">
      <c r="A12859">
        <f>ROW()</f>
        <v>12859</v>
      </c>
      <c r="B12859" t="s">
        <v>1893</v>
      </c>
      <c r="C12859" t="s">
        <v>145</v>
      </c>
    </row>
    <row r="12860" spans="1:3" x14ac:dyDescent="0.25">
      <c r="A12860">
        <f>ROW()</f>
        <v>12860</v>
      </c>
      <c r="B12860" t="s">
        <v>1884</v>
      </c>
      <c r="C12860" t="s">
        <v>121</v>
      </c>
    </row>
    <row r="12861" spans="1:3" x14ac:dyDescent="0.25">
      <c r="A12861">
        <f>ROW()</f>
        <v>12861</v>
      </c>
      <c r="B12861" t="s">
        <v>1885</v>
      </c>
      <c r="C12861" t="s">
        <v>121</v>
      </c>
    </row>
    <row r="12862" spans="1:3" x14ac:dyDescent="0.25">
      <c r="A12862">
        <f>ROW()</f>
        <v>12862</v>
      </c>
      <c r="B12862" t="s">
        <v>1888</v>
      </c>
      <c r="C12862" t="s">
        <v>105</v>
      </c>
    </row>
    <row r="12863" spans="1:3" x14ac:dyDescent="0.25">
      <c r="A12863">
        <f>ROW()</f>
        <v>12863</v>
      </c>
      <c r="B12863" t="s">
        <v>1889</v>
      </c>
      <c r="C12863" t="s">
        <v>63</v>
      </c>
    </row>
    <row r="12864" spans="1:3" x14ac:dyDescent="0.25">
      <c r="A12864">
        <f>ROW()</f>
        <v>12864</v>
      </c>
      <c r="B12864" t="s">
        <v>1890</v>
      </c>
      <c r="C12864" t="s">
        <v>56</v>
      </c>
    </row>
    <row r="12865" spans="1:3" x14ac:dyDescent="0.25">
      <c r="A12865">
        <f>ROW()</f>
        <v>12865</v>
      </c>
      <c r="B12865" t="s">
        <v>1891</v>
      </c>
      <c r="C12865" t="s">
        <v>74</v>
      </c>
    </row>
    <row r="12866" spans="1:3" x14ac:dyDescent="0.25">
      <c r="A12866">
        <f>ROW()</f>
        <v>12866</v>
      </c>
      <c r="B12866" t="s">
        <v>1892</v>
      </c>
      <c r="C12866" t="s">
        <v>56</v>
      </c>
    </row>
    <row r="12867" spans="1:3" x14ac:dyDescent="0.25">
      <c r="A12867">
        <f>ROW()</f>
        <v>12867</v>
      </c>
      <c r="B12867" t="s">
        <v>1895</v>
      </c>
      <c r="C12867" t="s">
        <v>184</v>
      </c>
    </row>
    <row r="12868" spans="1:3" x14ac:dyDescent="0.25">
      <c r="A12868">
        <f>ROW()</f>
        <v>12868</v>
      </c>
      <c r="B12868" t="s">
        <v>1806</v>
      </c>
      <c r="C12868" t="s">
        <v>70</v>
      </c>
    </row>
    <row r="12869" spans="1:3" x14ac:dyDescent="0.25">
      <c r="A12869">
        <f>ROW()</f>
        <v>12869</v>
      </c>
      <c r="B12869" t="s">
        <v>2</v>
      </c>
      <c r="C12869" t="s">
        <v>2</v>
      </c>
    </row>
    <row r="12870" spans="1:3" x14ac:dyDescent="0.25">
      <c r="A12870">
        <f>ROW()</f>
        <v>12870</v>
      </c>
      <c r="B12870" t="s">
        <v>2</v>
      </c>
      <c r="C12870" t="s">
        <v>2</v>
      </c>
    </row>
    <row r="12871" spans="1:3" x14ac:dyDescent="0.25">
      <c r="A12871">
        <f>ROW()</f>
        <v>12871</v>
      </c>
      <c r="B12871" t="s">
        <v>925</v>
      </c>
      <c r="C12871" t="s">
        <v>2</v>
      </c>
    </row>
    <row r="12872" spans="1:3" x14ac:dyDescent="0.25">
      <c r="A12872">
        <f>ROW()</f>
        <v>12872</v>
      </c>
      <c r="B12872" t="s">
        <v>2</v>
      </c>
      <c r="C12872" t="s">
        <v>2</v>
      </c>
    </row>
    <row r="12873" spans="1:3" x14ac:dyDescent="0.25">
      <c r="A12873">
        <f>ROW()</f>
        <v>12873</v>
      </c>
      <c r="B12873" t="s">
        <v>3768</v>
      </c>
      <c r="C12873" t="s">
        <v>2</v>
      </c>
    </row>
    <row r="12874" spans="1:3" x14ac:dyDescent="0.25">
      <c r="A12874">
        <f>ROW()</f>
        <v>12874</v>
      </c>
      <c r="B12874" t="s">
        <v>52</v>
      </c>
      <c r="C12874" t="s">
        <v>2</v>
      </c>
    </row>
    <row r="12875" spans="1:3" x14ac:dyDescent="0.25">
      <c r="A12875">
        <f>ROW()</f>
        <v>12875</v>
      </c>
      <c r="B12875" t="s">
        <v>1843</v>
      </c>
      <c r="C12875" t="s">
        <v>926</v>
      </c>
    </row>
    <row r="12876" spans="1:3" x14ac:dyDescent="0.25">
      <c r="A12876">
        <f>ROW()</f>
        <v>12876</v>
      </c>
      <c r="B12876" t="s">
        <v>1844</v>
      </c>
      <c r="C12876" t="s">
        <v>55</v>
      </c>
    </row>
    <row r="12877" spans="1:3" x14ac:dyDescent="0.25">
      <c r="A12877">
        <f>ROW()</f>
        <v>12877</v>
      </c>
      <c r="B12877" t="s">
        <v>1845</v>
      </c>
      <c r="C12877" t="s">
        <v>210</v>
      </c>
    </row>
    <row r="12878" spans="1:3" x14ac:dyDescent="0.25">
      <c r="A12878">
        <f>ROW()</f>
        <v>12878</v>
      </c>
      <c r="B12878" t="s">
        <v>1846</v>
      </c>
      <c r="C12878" t="s">
        <v>927</v>
      </c>
    </row>
    <row r="12879" spans="1:3" x14ac:dyDescent="0.25">
      <c r="A12879">
        <f>ROW()</f>
        <v>12879</v>
      </c>
      <c r="B12879" t="s">
        <v>1847</v>
      </c>
      <c r="C12879" t="s">
        <v>928</v>
      </c>
    </row>
    <row r="12880" spans="1:3" x14ac:dyDescent="0.25">
      <c r="A12880">
        <f>ROW()</f>
        <v>12880</v>
      </c>
      <c r="B12880" t="s">
        <v>1850</v>
      </c>
      <c r="C12880" t="s">
        <v>102</v>
      </c>
    </row>
    <row r="12881" spans="1:3" x14ac:dyDescent="0.25">
      <c r="A12881">
        <f>ROW()</f>
        <v>12881</v>
      </c>
      <c r="B12881" t="s">
        <v>1851</v>
      </c>
      <c r="C12881" t="s">
        <v>56</v>
      </c>
    </row>
    <row r="12882" spans="1:3" x14ac:dyDescent="0.25">
      <c r="A12882">
        <f>ROW()</f>
        <v>12882</v>
      </c>
      <c r="B12882" t="s">
        <v>1852</v>
      </c>
      <c r="C12882" t="s">
        <v>56</v>
      </c>
    </row>
    <row r="12883" spans="1:3" x14ac:dyDescent="0.25">
      <c r="A12883">
        <f>ROW()</f>
        <v>12883</v>
      </c>
      <c r="B12883" t="s">
        <v>1853</v>
      </c>
      <c r="C12883" t="s">
        <v>56</v>
      </c>
    </row>
    <row r="12884" spans="1:3" x14ac:dyDescent="0.25">
      <c r="A12884">
        <f>ROW()</f>
        <v>12884</v>
      </c>
      <c r="B12884" t="s">
        <v>1854</v>
      </c>
      <c r="C12884" t="s">
        <v>929</v>
      </c>
    </row>
    <row r="12885" spans="1:3" x14ac:dyDescent="0.25">
      <c r="A12885">
        <f>ROW()</f>
        <v>12885</v>
      </c>
      <c r="B12885" t="s">
        <v>1856</v>
      </c>
      <c r="C12885" t="s">
        <v>64</v>
      </c>
    </row>
    <row r="12886" spans="1:3" x14ac:dyDescent="0.25">
      <c r="A12886">
        <f>ROW()</f>
        <v>12886</v>
      </c>
      <c r="B12886" t="s">
        <v>1857</v>
      </c>
      <c r="C12886" t="s">
        <v>65</v>
      </c>
    </row>
    <row r="12887" spans="1:3" x14ac:dyDescent="0.25">
      <c r="A12887">
        <f>ROW()</f>
        <v>12887</v>
      </c>
      <c r="B12887" t="s">
        <v>1858</v>
      </c>
      <c r="C12887" t="s">
        <v>56</v>
      </c>
    </row>
    <row r="12888" spans="1:3" x14ac:dyDescent="0.25">
      <c r="A12888">
        <f>ROW()</f>
        <v>12888</v>
      </c>
      <c r="B12888" t="s">
        <v>1896</v>
      </c>
      <c r="C12888" t="s">
        <v>65</v>
      </c>
    </row>
    <row r="12889" spans="1:3" x14ac:dyDescent="0.25">
      <c r="A12889">
        <f>ROW()</f>
        <v>12889</v>
      </c>
      <c r="B12889" t="s">
        <v>1859</v>
      </c>
      <c r="C12889" t="s">
        <v>63</v>
      </c>
    </row>
    <row r="12890" spans="1:3" x14ac:dyDescent="0.25">
      <c r="A12890">
        <f>ROW()</f>
        <v>12890</v>
      </c>
      <c r="B12890" t="s">
        <v>1860</v>
      </c>
      <c r="C12890" t="s">
        <v>80</v>
      </c>
    </row>
    <row r="12891" spans="1:3" x14ac:dyDescent="0.25">
      <c r="A12891">
        <f>ROW()</f>
        <v>12891</v>
      </c>
      <c r="B12891" t="s">
        <v>1861</v>
      </c>
      <c r="C12891" t="s">
        <v>71</v>
      </c>
    </row>
    <row r="12892" spans="1:3" x14ac:dyDescent="0.25">
      <c r="A12892">
        <f>ROW()</f>
        <v>12892</v>
      </c>
      <c r="B12892" t="s">
        <v>1862</v>
      </c>
      <c r="C12892" t="s">
        <v>56</v>
      </c>
    </row>
    <row r="12893" spans="1:3" x14ac:dyDescent="0.25">
      <c r="A12893">
        <f>ROW()</f>
        <v>12893</v>
      </c>
      <c r="B12893" t="s">
        <v>1863</v>
      </c>
      <c r="C12893" t="s">
        <v>121</v>
      </c>
    </row>
    <row r="12894" spans="1:3" x14ac:dyDescent="0.25">
      <c r="A12894">
        <f>ROW()</f>
        <v>12894</v>
      </c>
      <c r="B12894" t="s">
        <v>1864</v>
      </c>
      <c r="C12894" t="s">
        <v>211</v>
      </c>
    </row>
    <row r="12895" spans="1:3" x14ac:dyDescent="0.25">
      <c r="A12895">
        <f>ROW()</f>
        <v>12895</v>
      </c>
      <c r="B12895" t="s">
        <v>1865</v>
      </c>
      <c r="C12895" t="s">
        <v>84</v>
      </c>
    </row>
    <row r="12896" spans="1:3" x14ac:dyDescent="0.25">
      <c r="A12896">
        <f>ROW()</f>
        <v>12896</v>
      </c>
      <c r="B12896" t="s">
        <v>1866</v>
      </c>
      <c r="C12896" t="s">
        <v>70</v>
      </c>
    </row>
    <row r="12897" spans="1:3" x14ac:dyDescent="0.25">
      <c r="A12897">
        <f>ROW()</f>
        <v>12897</v>
      </c>
      <c r="B12897" t="s">
        <v>1867</v>
      </c>
      <c r="C12897" t="s">
        <v>55</v>
      </c>
    </row>
    <row r="12898" spans="1:3" x14ac:dyDescent="0.25">
      <c r="A12898">
        <f>ROW()</f>
        <v>12898</v>
      </c>
      <c r="B12898" t="s">
        <v>1868</v>
      </c>
      <c r="C12898" t="s">
        <v>663</v>
      </c>
    </row>
    <row r="12899" spans="1:3" x14ac:dyDescent="0.25">
      <c r="A12899">
        <f>ROW()</f>
        <v>12899</v>
      </c>
      <c r="B12899" t="s">
        <v>1869</v>
      </c>
      <c r="C12899" t="s">
        <v>71</v>
      </c>
    </row>
    <row r="12900" spans="1:3" x14ac:dyDescent="0.25">
      <c r="A12900">
        <f>ROW()</f>
        <v>12900</v>
      </c>
      <c r="B12900" t="s">
        <v>1870</v>
      </c>
      <c r="C12900" t="s">
        <v>71</v>
      </c>
    </row>
    <row r="12901" spans="1:3" x14ac:dyDescent="0.25">
      <c r="A12901">
        <f>ROW()</f>
        <v>12901</v>
      </c>
      <c r="B12901" t="s">
        <v>1871</v>
      </c>
      <c r="C12901" t="s">
        <v>63</v>
      </c>
    </row>
    <row r="12902" spans="1:3" x14ac:dyDescent="0.25">
      <c r="A12902">
        <f>ROW()</f>
        <v>12902</v>
      </c>
      <c r="B12902" t="s">
        <v>1872</v>
      </c>
      <c r="C12902" t="s">
        <v>318</v>
      </c>
    </row>
    <row r="12903" spans="1:3" x14ac:dyDescent="0.25">
      <c r="A12903">
        <f>ROW()</f>
        <v>12903</v>
      </c>
      <c r="B12903" t="s">
        <v>1873</v>
      </c>
      <c r="C12903" t="s">
        <v>55</v>
      </c>
    </row>
    <row r="12904" spans="1:3" x14ac:dyDescent="0.25">
      <c r="A12904">
        <f>ROW()</f>
        <v>12904</v>
      </c>
      <c r="B12904" t="s">
        <v>1874</v>
      </c>
      <c r="C12904" t="s">
        <v>73</v>
      </c>
    </row>
    <row r="12905" spans="1:3" x14ac:dyDescent="0.25">
      <c r="A12905">
        <f>ROW()</f>
        <v>12905</v>
      </c>
      <c r="B12905" t="s">
        <v>1875</v>
      </c>
      <c r="C12905" t="s">
        <v>76</v>
      </c>
    </row>
    <row r="12906" spans="1:3" x14ac:dyDescent="0.25">
      <c r="A12906">
        <f>ROW()</f>
        <v>12906</v>
      </c>
      <c r="B12906" t="s">
        <v>1876</v>
      </c>
      <c r="C12906" t="s">
        <v>93</v>
      </c>
    </row>
    <row r="12907" spans="1:3" x14ac:dyDescent="0.25">
      <c r="A12907">
        <f>ROW()</f>
        <v>12907</v>
      </c>
      <c r="B12907" t="s">
        <v>1877</v>
      </c>
      <c r="C12907" t="s">
        <v>168</v>
      </c>
    </row>
    <row r="12908" spans="1:3" x14ac:dyDescent="0.25">
      <c r="A12908">
        <f>ROW()</f>
        <v>12908</v>
      </c>
      <c r="B12908" t="s">
        <v>1878</v>
      </c>
      <c r="C12908" t="s">
        <v>105</v>
      </c>
    </row>
    <row r="12909" spans="1:3" x14ac:dyDescent="0.25">
      <c r="A12909">
        <f>ROW()</f>
        <v>12909</v>
      </c>
      <c r="B12909" t="s">
        <v>1879</v>
      </c>
      <c r="C12909" t="s">
        <v>73</v>
      </c>
    </row>
    <row r="12910" spans="1:3" x14ac:dyDescent="0.25">
      <c r="A12910">
        <f>ROW()</f>
        <v>12910</v>
      </c>
      <c r="B12910" t="s">
        <v>1880</v>
      </c>
      <c r="C12910" t="s">
        <v>71</v>
      </c>
    </row>
    <row r="12911" spans="1:3" x14ac:dyDescent="0.25">
      <c r="A12911">
        <f>ROW()</f>
        <v>12911</v>
      </c>
      <c r="B12911" t="s">
        <v>1882</v>
      </c>
      <c r="C12911" t="s">
        <v>930</v>
      </c>
    </row>
    <row r="12912" spans="1:3" x14ac:dyDescent="0.25">
      <c r="A12912">
        <f>ROW()</f>
        <v>12912</v>
      </c>
      <c r="B12912" t="s">
        <v>1893</v>
      </c>
      <c r="C12912" t="s">
        <v>123</v>
      </c>
    </row>
    <row r="12913" spans="1:3" x14ac:dyDescent="0.25">
      <c r="A12913">
        <f>ROW()</f>
        <v>12913</v>
      </c>
      <c r="B12913" t="s">
        <v>1903</v>
      </c>
      <c r="C12913" t="s">
        <v>664</v>
      </c>
    </row>
    <row r="12914" spans="1:3" x14ac:dyDescent="0.25">
      <c r="A12914">
        <f>ROW()</f>
        <v>12914</v>
      </c>
      <c r="B12914" t="s">
        <v>1928</v>
      </c>
      <c r="C12914" t="s">
        <v>270</v>
      </c>
    </row>
    <row r="12915" spans="1:3" x14ac:dyDescent="0.25">
      <c r="A12915">
        <f>ROW()</f>
        <v>12915</v>
      </c>
      <c r="B12915" t="s">
        <v>1883</v>
      </c>
      <c r="C12915" t="s">
        <v>79</v>
      </c>
    </row>
    <row r="12916" spans="1:3" x14ac:dyDescent="0.25">
      <c r="A12916">
        <f>ROW()</f>
        <v>12916</v>
      </c>
      <c r="B12916" t="s">
        <v>1898</v>
      </c>
      <c r="C12916" t="s">
        <v>107</v>
      </c>
    </row>
    <row r="12917" spans="1:3" x14ac:dyDescent="0.25">
      <c r="A12917">
        <f>ROW()</f>
        <v>12917</v>
      </c>
      <c r="B12917" t="s">
        <v>1897</v>
      </c>
      <c r="C12917" t="s">
        <v>55</v>
      </c>
    </row>
    <row r="12918" spans="1:3" x14ac:dyDescent="0.25">
      <c r="A12918">
        <f>ROW()</f>
        <v>12918</v>
      </c>
      <c r="B12918" t="s">
        <v>1884</v>
      </c>
      <c r="C12918" t="s">
        <v>139</v>
      </c>
    </row>
    <row r="12919" spans="1:3" x14ac:dyDescent="0.25">
      <c r="A12919">
        <f>ROW()</f>
        <v>12919</v>
      </c>
      <c r="B12919" t="s">
        <v>1885</v>
      </c>
      <c r="C12919" t="s">
        <v>63</v>
      </c>
    </row>
    <row r="12920" spans="1:3" x14ac:dyDescent="0.25">
      <c r="A12920">
        <f>ROW()</f>
        <v>12920</v>
      </c>
      <c r="B12920" t="s">
        <v>1886</v>
      </c>
      <c r="C12920" t="s">
        <v>217</v>
      </c>
    </row>
    <row r="12921" spans="1:3" x14ac:dyDescent="0.25">
      <c r="A12921">
        <f>ROW()</f>
        <v>12921</v>
      </c>
      <c r="B12921" t="s">
        <v>1888</v>
      </c>
      <c r="C12921" t="s">
        <v>84</v>
      </c>
    </row>
    <row r="12922" spans="1:3" x14ac:dyDescent="0.25">
      <c r="A12922">
        <f>ROW()</f>
        <v>12922</v>
      </c>
      <c r="B12922" t="s">
        <v>1889</v>
      </c>
      <c r="C12922" t="s">
        <v>84</v>
      </c>
    </row>
    <row r="12923" spans="1:3" x14ac:dyDescent="0.25">
      <c r="A12923">
        <f>ROW()</f>
        <v>12923</v>
      </c>
      <c r="B12923" t="s">
        <v>1890</v>
      </c>
      <c r="C12923" t="s">
        <v>84</v>
      </c>
    </row>
    <row r="12924" spans="1:3" x14ac:dyDescent="0.25">
      <c r="A12924">
        <f>ROW()</f>
        <v>12924</v>
      </c>
      <c r="B12924" t="s">
        <v>1891</v>
      </c>
      <c r="C12924" t="s">
        <v>84</v>
      </c>
    </row>
    <row r="12925" spans="1:3" x14ac:dyDescent="0.25">
      <c r="A12925">
        <f>ROW()</f>
        <v>12925</v>
      </c>
      <c r="B12925" t="s">
        <v>1892</v>
      </c>
      <c r="C12925" t="s">
        <v>84</v>
      </c>
    </row>
    <row r="12926" spans="1:3" x14ac:dyDescent="0.25">
      <c r="A12926">
        <f>ROW()</f>
        <v>12926</v>
      </c>
      <c r="B12926" t="s">
        <v>1895</v>
      </c>
      <c r="C12926" t="s">
        <v>184</v>
      </c>
    </row>
    <row r="12927" spans="1:3" x14ac:dyDescent="0.25">
      <c r="A12927">
        <f>ROW()</f>
        <v>12927</v>
      </c>
      <c r="B12927" t="s">
        <v>1806</v>
      </c>
      <c r="C12927" t="s">
        <v>70</v>
      </c>
    </row>
    <row r="12928" spans="1:3" x14ac:dyDescent="0.25">
      <c r="A12928">
        <f>ROW()</f>
        <v>12928</v>
      </c>
      <c r="B12928" t="s">
        <v>2</v>
      </c>
      <c r="C12928" t="s">
        <v>2</v>
      </c>
    </row>
    <row r="12929" spans="1:3" x14ac:dyDescent="0.25">
      <c r="A12929">
        <f>ROW()</f>
        <v>12929</v>
      </c>
      <c r="B12929" t="s">
        <v>3769</v>
      </c>
      <c r="C12929" t="s">
        <v>2</v>
      </c>
    </row>
    <row r="12930" spans="1:3" x14ac:dyDescent="0.25">
      <c r="A12930">
        <f>ROW()</f>
        <v>12930</v>
      </c>
      <c r="B12930" t="s">
        <v>52</v>
      </c>
      <c r="C12930" t="s">
        <v>2</v>
      </c>
    </row>
    <row r="12931" spans="1:3" x14ac:dyDescent="0.25">
      <c r="A12931">
        <f>ROW()</f>
        <v>12931</v>
      </c>
      <c r="B12931" t="s">
        <v>1843</v>
      </c>
      <c r="C12931" t="s">
        <v>931</v>
      </c>
    </row>
    <row r="12932" spans="1:3" x14ac:dyDescent="0.25">
      <c r="A12932">
        <f>ROW()</f>
        <v>12932</v>
      </c>
      <c r="B12932" t="s">
        <v>1844</v>
      </c>
      <c r="C12932" t="s">
        <v>55</v>
      </c>
    </row>
    <row r="12933" spans="1:3" x14ac:dyDescent="0.25">
      <c r="A12933">
        <f>ROW()</f>
        <v>12933</v>
      </c>
      <c r="B12933" t="s">
        <v>1845</v>
      </c>
      <c r="C12933" t="s">
        <v>210</v>
      </c>
    </row>
    <row r="12934" spans="1:3" x14ac:dyDescent="0.25">
      <c r="A12934">
        <f>ROW()</f>
        <v>12934</v>
      </c>
      <c r="B12934" t="s">
        <v>1846</v>
      </c>
      <c r="C12934" t="s">
        <v>784</v>
      </c>
    </row>
    <row r="12935" spans="1:3" x14ac:dyDescent="0.25">
      <c r="A12935">
        <f>ROW()</f>
        <v>12935</v>
      </c>
      <c r="B12935" t="s">
        <v>1847</v>
      </c>
      <c r="C12935" t="s">
        <v>932</v>
      </c>
    </row>
    <row r="12936" spans="1:3" x14ac:dyDescent="0.25">
      <c r="A12936">
        <f>ROW()</f>
        <v>12936</v>
      </c>
      <c r="B12936" t="s">
        <v>1850</v>
      </c>
      <c r="C12936" t="s">
        <v>102</v>
      </c>
    </row>
    <row r="12937" spans="1:3" x14ac:dyDescent="0.25">
      <c r="A12937">
        <f>ROW()</f>
        <v>12937</v>
      </c>
      <c r="B12937" t="s">
        <v>1851</v>
      </c>
      <c r="C12937" t="s">
        <v>56</v>
      </c>
    </row>
    <row r="12938" spans="1:3" x14ac:dyDescent="0.25">
      <c r="A12938">
        <f>ROW()</f>
        <v>12938</v>
      </c>
      <c r="B12938" t="s">
        <v>1852</v>
      </c>
      <c r="C12938" t="s">
        <v>56</v>
      </c>
    </row>
    <row r="12939" spans="1:3" x14ac:dyDescent="0.25">
      <c r="A12939">
        <f>ROW()</f>
        <v>12939</v>
      </c>
      <c r="B12939" t="s">
        <v>1853</v>
      </c>
      <c r="C12939" t="s">
        <v>56</v>
      </c>
    </row>
    <row r="12940" spans="1:3" x14ac:dyDescent="0.25">
      <c r="A12940">
        <f>ROW()</f>
        <v>12940</v>
      </c>
      <c r="B12940" t="s">
        <v>1854</v>
      </c>
      <c r="C12940" t="s">
        <v>786</v>
      </c>
    </row>
    <row r="12941" spans="1:3" x14ac:dyDescent="0.25">
      <c r="A12941">
        <f>ROW()</f>
        <v>12941</v>
      </c>
      <c r="B12941" t="s">
        <v>1856</v>
      </c>
      <c r="C12941" t="s">
        <v>64</v>
      </c>
    </row>
    <row r="12942" spans="1:3" x14ac:dyDescent="0.25">
      <c r="A12942">
        <f>ROW()</f>
        <v>12942</v>
      </c>
      <c r="B12942" t="s">
        <v>1857</v>
      </c>
      <c r="C12942" t="s">
        <v>65</v>
      </c>
    </row>
    <row r="12943" spans="1:3" x14ac:dyDescent="0.25">
      <c r="A12943">
        <f>ROW()</f>
        <v>12943</v>
      </c>
      <c r="B12943" t="s">
        <v>1858</v>
      </c>
      <c r="C12943" t="s">
        <v>56</v>
      </c>
    </row>
    <row r="12944" spans="1:3" x14ac:dyDescent="0.25">
      <c r="A12944">
        <f>ROW()</f>
        <v>12944</v>
      </c>
      <c r="B12944" t="s">
        <v>1896</v>
      </c>
      <c r="C12944" t="s">
        <v>65</v>
      </c>
    </row>
    <row r="12945" spans="1:3" x14ac:dyDescent="0.25">
      <c r="A12945">
        <f>ROW()</f>
        <v>12945</v>
      </c>
      <c r="B12945" t="s">
        <v>1859</v>
      </c>
      <c r="C12945" t="s">
        <v>63</v>
      </c>
    </row>
    <row r="12946" spans="1:3" x14ac:dyDescent="0.25">
      <c r="A12946">
        <f>ROW()</f>
        <v>12946</v>
      </c>
      <c r="B12946" t="s">
        <v>1860</v>
      </c>
      <c r="C12946" t="s">
        <v>188</v>
      </c>
    </row>
    <row r="12947" spans="1:3" x14ac:dyDescent="0.25">
      <c r="A12947">
        <f>ROW()</f>
        <v>12947</v>
      </c>
      <c r="B12947" t="s">
        <v>1861</v>
      </c>
      <c r="C12947" t="s">
        <v>95</v>
      </c>
    </row>
    <row r="12948" spans="1:3" x14ac:dyDescent="0.25">
      <c r="A12948">
        <f>ROW()</f>
        <v>12948</v>
      </c>
      <c r="B12948" t="s">
        <v>1862</v>
      </c>
      <c r="C12948" t="s">
        <v>56</v>
      </c>
    </row>
    <row r="12949" spans="1:3" x14ac:dyDescent="0.25">
      <c r="A12949">
        <f>ROW()</f>
        <v>12949</v>
      </c>
      <c r="B12949" t="s">
        <v>1863</v>
      </c>
      <c r="C12949" t="s">
        <v>121</v>
      </c>
    </row>
    <row r="12950" spans="1:3" x14ac:dyDescent="0.25">
      <c r="A12950">
        <f>ROW()</f>
        <v>12950</v>
      </c>
      <c r="B12950" t="s">
        <v>1864</v>
      </c>
      <c r="C12950" t="s">
        <v>211</v>
      </c>
    </row>
    <row r="12951" spans="1:3" x14ac:dyDescent="0.25">
      <c r="A12951">
        <f>ROW()</f>
        <v>12951</v>
      </c>
      <c r="B12951" t="s">
        <v>1865</v>
      </c>
      <c r="C12951" t="s">
        <v>84</v>
      </c>
    </row>
    <row r="12952" spans="1:3" x14ac:dyDescent="0.25">
      <c r="A12952">
        <f>ROW()</f>
        <v>12952</v>
      </c>
      <c r="B12952" t="s">
        <v>1866</v>
      </c>
      <c r="C12952" t="s">
        <v>70</v>
      </c>
    </row>
    <row r="12953" spans="1:3" x14ac:dyDescent="0.25">
      <c r="A12953">
        <f>ROW()</f>
        <v>12953</v>
      </c>
      <c r="B12953" t="s">
        <v>1867</v>
      </c>
      <c r="C12953" t="s">
        <v>55</v>
      </c>
    </row>
    <row r="12954" spans="1:3" x14ac:dyDescent="0.25">
      <c r="A12954">
        <f>ROW()</f>
        <v>12954</v>
      </c>
      <c r="B12954" t="s">
        <v>1868</v>
      </c>
      <c r="C12954" t="s">
        <v>663</v>
      </c>
    </row>
    <row r="12955" spans="1:3" x14ac:dyDescent="0.25">
      <c r="A12955">
        <f>ROW()</f>
        <v>12955</v>
      </c>
      <c r="B12955" t="s">
        <v>1869</v>
      </c>
      <c r="C12955" t="s">
        <v>71</v>
      </c>
    </row>
    <row r="12956" spans="1:3" x14ac:dyDescent="0.25">
      <c r="A12956">
        <f>ROW()</f>
        <v>12956</v>
      </c>
      <c r="B12956" t="s">
        <v>1870</v>
      </c>
      <c r="C12956" t="s">
        <v>71</v>
      </c>
    </row>
    <row r="12957" spans="1:3" x14ac:dyDescent="0.25">
      <c r="A12957">
        <f>ROW()</f>
        <v>12957</v>
      </c>
      <c r="B12957" t="s">
        <v>1871</v>
      </c>
      <c r="C12957" t="s">
        <v>121</v>
      </c>
    </row>
    <row r="12958" spans="1:3" x14ac:dyDescent="0.25">
      <c r="A12958">
        <f>ROW()</f>
        <v>12958</v>
      </c>
      <c r="B12958" t="s">
        <v>1872</v>
      </c>
      <c r="C12958" t="s">
        <v>72</v>
      </c>
    </row>
    <row r="12959" spans="1:3" x14ac:dyDescent="0.25">
      <c r="A12959">
        <f>ROW()</f>
        <v>12959</v>
      </c>
      <c r="B12959" t="s">
        <v>1873</v>
      </c>
      <c r="C12959" t="s">
        <v>56</v>
      </c>
    </row>
    <row r="12960" spans="1:3" x14ac:dyDescent="0.25">
      <c r="A12960">
        <f>ROW()</f>
        <v>12960</v>
      </c>
      <c r="B12960" t="s">
        <v>1874</v>
      </c>
      <c r="C12960" t="s">
        <v>73</v>
      </c>
    </row>
    <row r="12961" spans="1:3" x14ac:dyDescent="0.25">
      <c r="A12961">
        <f>ROW()</f>
        <v>12961</v>
      </c>
      <c r="B12961" t="s">
        <v>1875</v>
      </c>
      <c r="C12961" t="s">
        <v>933</v>
      </c>
    </row>
    <row r="12962" spans="1:3" x14ac:dyDescent="0.25">
      <c r="A12962">
        <f>ROW()</f>
        <v>12962</v>
      </c>
      <c r="B12962" t="s">
        <v>1876</v>
      </c>
      <c r="C12962" t="s">
        <v>934</v>
      </c>
    </row>
    <row r="12963" spans="1:3" x14ac:dyDescent="0.25">
      <c r="A12963">
        <f>ROW()</f>
        <v>12963</v>
      </c>
      <c r="B12963" t="s">
        <v>1903</v>
      </c>
      <c r="C12963" t="s">
        <v>935</v>
      </c>
    </row>
    <row r="12964" spans="1:3" x14ac:dyDescent="0.25">
      <c r="A12964">
        <f>ROW()</f>
        <v>12964</v>
      </c>
      <c r="B12964" t="s">
        <v>1877</v>
      </c>
      <c r="C12964" t="s">
        <v>168</v>
      </c>
    </row>
    <row r="12965" spans="1:3" x14ac:dyDescent="0.25">
      <c r="A12965">
        <f>ROW()</f>
        <v>12965</v>
      </c>
      <c r="B12965" t="s">
        <v>1878</v>
      </c>
      <c r="C12965" t="s">
        <v>105</v>
      </c>
    </row>
    <row r="12966" spans="1:3" x14ac:dyDescent="0.25">
      <c r="A12966">
        <f>ROW()</f>
        <v>12966</v>
      </c>
      <c r="B12966" t="s">
        <v>1879</v>
      </c>
      <c r="C12966" t="s">
        <v>106</v>
      </c>
    </row>
    <row r="12967" spans="1:3" x14ac:dyDescent="0.25">
      <c r="A12967">
        <f>ROW()</f>
        <v>12967</v>
      </c>
      <c r="B12967" t="s">
        <v>1880</v>
      </c>
      <c r="C12967" t="s">
        <v>158</v>
      </c>
    </row>
    <row r="12968" spans="1:3" x14ac:dyDescent="0.25">
      <c r="A12968">
        <f>ROW()</f>
        <v>12968</v>
      </c>
      <c r="B12968" t="s">
        <v>1881</v>
      </c>
      <c r="C12968" t="s">
        <v>65</v>
      </c>
    </row>
    <row r="12969" spans="1:3" x14ac:dyDescent="0.25">
      <c r="A12969">
        <f>ROW()</f>
        <v>12969</v>
      </c>
      <c r="B12969" t="s">
        <v>1882</v>
      </c>
      <c r="C12969" t="s">
        <v>113</v>
      </c>
    </row>
    <row r="12970" spans="1:3" x14ac:dyDescent="0.25">
      <c r="A12970">
        <f>ROW()</f>
        <v>12970</v>
      </c>
      <c r="B12970" t="s">
        <v>1883</v>
      </c>
      <c r="C12970" t="s">
        <v>159</v>
      </c>
    </row>
    <row r="12971" spans="1:3" x14ac:dyDescent="0.25">
      <c r="A12971">
        <f>ROW()</f>
        <v>12971</v>
      </c>
      <c r="B12971" t="s">
        <v>1884</v>
      </c>
      <c r="C12971" t="s">
        <v>138</v>
      </c>
    </row>
    <row r="12972" spans="1:3" x14ac:dyDescent="0.25">
      <c r="A12972">
        <f>ROW()</f>
        <v>12972</v>
      </c>
      <c r="B12972" t="s">
        <v>1885</v>
      </c>
      <c r="C12972" t="s">
        <v>83</v>
      </c>
    </row>
    <row r="12973" spans="1:3" x14ac:dyDescent="0.25">
      <c r="A12973">
        <f>ROW()</f>
        <v>12973</v>
      </c>
      <c r="B12973" t="s">
        <v>1886</v>
      </c>
      <c r="C12973" t="s">
        <v>93</v>
      </c>
    </row>
    <row r="12974" spans="1:3" x14ac:dyDescent="0.25">
      <c r="A12974">
        <f>ROW()</f>
        <v>12974</v>
      </c>
      <c r="B12974" t="s">
        <v>1888</v>
      </c>
      <c r="C12974" t="s">
        <v>105</v>
      </c>
    </row>
    <row r="12975" spans="1:3" x14ac:dyDescent="0.25">
      <c r="A12975">
        <f>ROW()</f>
        <v>12975</v>
      </c>
      <c r="B12975" t="s">
        <v>1889</v>
      </c>
      <c r="C12975" t="s">
        <v>63</v>
      </c>
    </row>
    <row r="12976" spans="1:3" x14ac:dyDescent="0.25">
      <c r="A12976">
        <f>ROW()</f>
        <v>12976</v>
      </c>
      <c r="B12976" t="s">
        <v>1890</v>
      </c>
      <c r="C12976" t="s">
        <v>56</v>
      </c>
    </row>
    <row r="12977" spans="1:3" x14ac:dyDescent="0.25">
      <c r="A12977">
        <f>ROW()</f>
        <v>12977</v>
      </c>
      <c r="B12977" t="s">
        <v>1891</v>
      </c>
      <c r="C12977" t="s">
        <v>84</v>
      </c>
    </row>
    <row r="12978" spans="1:3" x14ac:dyDescent="0.25">
      <c r="A12978">
        <f>ROW()</f>
        <v>12978</v>
      </c>
      <c r="B12978" t="s">
        <v>1892</v>
      </c>
      <c r="C12978" t="s">
        <v>117</v>
      </c>
    </row>
    <row r="12979" spans="1:3" x14ac:dyDescent="0.25">
      <c r="A12979">
        <f>ROW()</f>
        <v>12979</v>
      </c>
      <c r="B12979" t="s">
        <v>1928</v>
      </c>
      <c r="C12979" t="s">
        <v>270</v>
      </c>
    </row>
    <row r="12980" spans="1:3" x14ac:dyDescent="0.25">
      <c r="A12980">
        <f>ROW()</f>
        <v>12980</v>
      </c>
      <c r="B12980" t="s">
        <v>1921</v>
      </c>
      <c r="C12980" t="s">
        <v>63</v>
      </c>
    </row>
    <row r="12981" spans="1:3" x14ac:dyDescent="0.25">
      <c r="A12981">
        <f>ROW()</f>
        <v>12981</v>
      </c>
      <c r="B12981" t="s">
        <v>1933</v>
      </c>
      <c r="C12981" t="s">
        <v>56</v>
      </c>
    </row>
    <row r="12982" spans="1:3" x14ac:dyDescent="0.25">
      <c r="A12982">
        <f>ROW()</f>
        <v>12982</v>
      </c>
      <c r="B12982" t="s">
        <v>1902</v>
      </c>
      <c r="C12982" t="s">
        <v>787</v>
      </c>
    </row>
    <row r="12983" spans="1:3" x14ac:dyDescent="0.25">
      <c r="A12983">
        <f>ROW()</f>
        <v>12983</v>
      </c>
      <c r="B12983" t="s">
        <v>1895</v>
      </c>
      <c r="C12983" t="s">
        <v>184</v>
      </c>
    </row>
    <row r="12984" spans="1:3" x14ac:dyDescent="0.25">
      <c r="A12984">
        <f>ROW()</f>
        <v>12984</v>
      </c>
      <c r="B12984" t="s">
        <v>1806</v>
      </c>
      <c r="C12984" t="s">
        <v>70</v>
      </c>
    </row>
    <row r="12985" spans="1:3" x14ac:dyDescent="0.25">
      <c r="A12985">
        <f>ROW()</f>
        <v>12985</v>
      </c>
      <c r="B12985" t="s">
        <v>2</v>
      </c>
      <c r="C12985" t="s">
        <v>2</v>
      </c>
    </row>
    <row r="12986" spans="1:3" x14ac:dyDescent="0.25">
      <c r="A12986">
        <f>ROW()</f>
        <v>12986</v>
      </c>
      <c r="C12986" t="s">
        <v>2</v>
      </c>
    </row>
    <row r="12987" spans="1:3" x14ac:dyDescent="0.25">
      <c r="A12987">
        <f>ROW()</f>
        <v>12987</v>
      </c>
      <c r="B12987" t="s">
        <v>3770</v>
      </c>
      <c r="C12987" t="s">
        <v>2</v>
      </c>
    </row>
    <row r="12988" spans="1:3" x14ac:dyDescent="0.25">
      <c r="A12988">
        <f>ROW()</f>
        <v>12988</v>
      </c>
      <c r="B12988" t="s">
        <v>52</v>
      </c>
      <c r="C12988" t="s">
        <v>2</v>
      </c>
    </row>
    <row r="12989" spans="1:3" x14ac:dyDescent="0.25">
      <c r="A12989">
        <f>ROW()</f>
        <v>12989</v>
      </c>
      <c r="B12989" t="s">
        <v>1843</v>
      </c>
      <c r="C12989" t="s">
        <v>936</v>
      </c>
    </row>
    <row r="12990" spans="1:3" x14ac:dyDescent="0.25">
      <c r="A12990">
        <f>ROW()</f>
        <v>12990</v>
      </c>
      <c r="B12990" t="s">
        <v>1844</v>
      </c>
      <c r="C12990" t="s">
        <v>55</v>
      </c>
    </row>
    <row r="12991" spans="1:3" x14ac:dyDescent="0.25">
      <c r="A12991">
        <f>ROW()</f>
        <v>12991</v>
      </c>
      <c r="B12991" t="s">
        <v>1845</v>
      </c>
      <c r="C12991" t="s">
        <v>138</v>
      </c>
    </row>
    <row r="12992" spans="1:3" x14ac:dyDescent="0.25">
      <c r="A12992">
        <f>ROW()</f>
        <v>12992</v>
      </c>
      <c r="B12992" t="s">
        <v>1846</v>
      </c>
      <c r="C12992" t="s">
        <v>784</v>
      </c>
    </row>
    <row r="12993" spans="1:3" x14ac:dyDescent="0.25">
      <c r="A12993">
        <f>ROW()</f>
        <v>12993</v>
      </c>
      <c r="B12993" t="s">
        <v>1847</v>
      </c>
      <c r="C12993" t="s">
        <v>937</v>
      </c>
    </row>
    <row r="12994" spans="1:3" x14ac:dyDescent="0.25">
      <c r="A12994">
        <f>ROW()</f>
        <v>12994</v>
      </c>
      <c r="B12994" t="s">
        <v>1850</v>
      </c>
      <c r="C12994" t="s">
        <v>102</v>
      </c>
    </row>
    <row r="12995" spans="1:3" x14ac:dyDescent="0.25">
      <c r="A12995">
        <f>ROW()</f>
        <v>12995</v>
      </c>
      <c r="B12995" t="s">
        <v>1851</v>
      </c>
      <c r="C12995" t="s">
        <v>56</v>
      </c>
    </row>
    <row r="12996" spans="1:3" x14ac:dyDescent="0.25">
      <c r="A12996">
        <f>ROW()</f>
        <v>12996</v>
      </c>
      <c r="B12996" t="s">
        <v>1852</v>
      </c>
      <c r="C12996" t="s">
        <v>56</v>
      </c>
    </row>
    <row r="12997" spans="1:3" x14ac:dyDescent="0.25">
      <c r="A12997">
        <f>ROW()</f>
        <v>12997</v>
      </c>
      <c r="B12997" t="s">
        <v>1853</v>
      </c>
      <c r="C12997" t="s">
        <v>56</v>
      </c>
    </row>
    <row r="12998" spans="1:3" x14ac:dyDescent="0.25">
      <c r="A12998">
        <f>ROW()</f>
        <v>12998</v>
      </c>
      <c r="B12998" t="s">
        <v>1854</v>
      </c>
      <c r="C12998" t="s">
        <v>786</v>
      </c>
    </row>
    <row r="12999" spans="1:3" x14ac:dyDescent="0.25">
      <c r="A12999">
        <f>ROW()</f>
        <v>12999</v>
      </c>
      <c r="B12999" t="s">
        <v>1856</v>
      </c>
      <c r="C12999" t="s">
        <v>64</v>
      </c>
    </row>
    <row r="13000" spans="1:3" x14ac:dyDescent="0.25">
      <c r="A13000">
        <f>ROW()</f>
        <v>13000</v>
      </c>
      <c r="B13000" t="s">
        <v>1857</v>
      </c>
      <c r="C13000" t="s">
        <v>65</v>
      </c>
    </row>
    <row r="13001" spans="1:3" x14ac:dyDescent="0.25">
      <c r="A13001">
        <f>ROW()</f>
        <v>13001</v>
      </c>
      <c r="B13001" t="s">
        <v>1858</v>
      </c>
      <c r="C13001" t="s">
        <v>56</v>
      </c>
    </row>
    <row r="13002" spans="1:3" x14ac:dyDescent="0.25">
      <c r="A13002">
        <f>ROW()</f>
        <v>13002</v>
      </c>
      <c r="B13002" t="s">
        <v>1896</v>
      </c>
      <c r="C13002" t="s">
        <v>65</v>
      </c>
    </row>
    <row r="13003" spans="1:3" x14ac:dyDescent="0.25">
      <c r="A13003">
        <f>ROW()</f>
        <v>13003</v>
      </c>
      <c r="B13003" t="s">
        <v>1859</v>
      </c>
      <c r="C13003" t="s">
        <v>63</v>
      </c>
    </row>
    <row r="13004" spans="1:3" x14ac:dyDescent="0.25">
      <c r="A13004">
        <f>ROW()</f>
        <v>13004</v>
      </c>
      <c r="B13004" t="s">
        <v>1860</v>
      </c>
      <c r="C13004" t="s">
        <v>139</v>
      </c>
    </row>
    <row r="13005" spans="1:3" x14ac:dyDescent="0.25">
      <c r="A13005">
        <f>ROW()</f>
        <v>13005</v>
      </c>
      <c r="B13005" t="s">
        <v>1861</v>
      </c>
      <c r="C13005" t="s">
        <v>95</v>
      </c>
    </row>
    <row r="13006" spans="1:3" x14ac:dyDescent="0.25">
      <c r="A13006">
        <f>ROW()</f>
        <v>13006</v>
      </c>
      <c r="B13006" t="s">
        <v>1862</v>
      </c>
      <c r="C13006" t="s">
        <v>56</v>
      </c>
    </row>
    <row r="13007" spans="1:3" x14ac:dyDescent="0.25">
      <c r="A13007">
        <f>ROW()</f>
        <v>13007</v>
      </c>
      <c r="B13007" t="s">
        <v>1863</v>
      </c>
      <c r="C13007" t="s">
        <v>121</v>
      </c>
    </row>
    <row r="13008" spans="1:3" x14ac:dyDescent="0.25">
      <c r="A13008">
        <f>ROW()</f>
        <v>13008</v>
      </c>
      <c r="B13008" t="s">
        <v>1864</v>
      </c>
      <c r="C13008" t="s">
        <v>211</v>
      </c>
    </row>
    <row r="13009" spans="1:3" x14ac:dyDescent="0.25">
      <c r="A13009">
        <f>ROW()</f>
        <v>13009</v>
      </c>
      <c r="B13009" t="s">
        <v>1865</v>
      </c>
      <c r="C13009" t="s">
        <v>67</v>
      </c>
    </row>
    <row r="13010" spans="1:3" x14ac:dyDescent="0.25">
      <c r="A13010">
        <f>ROW()</f>
        <v>13010</v>
      </c>
      <c r="B13010" t="s">
        <v>1866</v>
      </c>
      <c r="C13010" t="s">
        <v>70</v>
      </c>
    </row>
    <row r="13011" spans="1:3" x14ac:dyDescent="0.25">
      <c r="A13011">
        <f>ROW()</f>
        <v>13011</v>
      </c>
      <c r="B13011" t="s">
        <v>1867</v>
      </c>
      <c r="C13011" t="s">
        <v>55</v>
      </c>
    </row>
    <row r="13012" spans="1:3" x14ac:dyDescent="0.25">
      <c r="A13012">
        <f>ROW()</f>
        <v>13012</v>
      </c>
      <c r="B13012" t="s">
        <v>1868</v>
      </c>
      <c r="C13012" t="s">
        <v>663</v>
      </c>
    </row>
    <row r="13013" spans="1:3" x14ac:dyDescent="0.25">
      <c r="A13013">
        <f>ROW()</f>
        <v>13013</v>
      </c>
      <c r="B13013" t="s">
        <v>1871</v>
      </c>
      <c r="C13013" t="s">
        <v>56</v>
      </c>
    </row>
    <row r="13014" spans="1:3" x14ac:dyDescent="0.25">
      <c r="A13014">
        <f>ROW()</f>
        <v>13014</v>
      </c>
      <c r="B13014" t="s">
        <v>1872</v>
      </c>
      <c r="C13014" t="s">
        <v>72</v>
      </c>
    </row>
    <row r="13015" spans="1:3" x14ac:dyDescent="0.25">
      <c r="A13015">
        <f>ROW()</f>
        <v>13015</v>
      </c>
      <c r="B13015" t="s">
        <v>1873</v>
      </c>
      <c r="C13015" t="s">
        <v>56</v>
      </c>
    </row>
    <row r="13016" spans="1:3" x14ac:dyDescent="0.25">
      <c r="A13016">
        <f>ROW()</f>
        <v>13016</v>
      </c>
      <c r="B13016" t="s">
        <v>1874</v>
      </c>
      <c r="C13016" t="s">
        <v>73</v>
      </c>
    </row>
    <row r="13017" spans="1:3" x14ac:dyDescent="0.25">
      <c r="A13017">
        <f>ROW()</f>
        <v>13017</v>
      </c>
      <c r="B13017" t="s">
        <v>1875</v>
      </c>
      <c r="C13017" t="s">
        <v>71</v>
      </c>
    </row>
    <row r="13018" spans="1:3" x14ac:dyDescent="0.25">
      <c r="A13018">
        <f>ROW()</f>
        <v>13018</v>
      </c>
      <c r="B13018" t="s">
        <v>1876</v>
      </c>
      <c r="C13018" t="s">
        <v>134</v>
      </c>
    </row>
    <row r="13019" spans="1:3" x14ac:dyDescent="0.25">
      <c r="A13019">
        <f>ROW()</f>
        <v>13019</v>
      </c>
      <c r="B13019" t="s">
        <v>1903</v>
      </c>
      <c r="C13019" t="s">
        <v>938</v>
      </c>
    </row>
    <row r="13020" spans="1:3" x14ac:dyDescent="0.25">
      <c r="A13020">
        <f>ROW()</f>
        <v>13020</v>
      </c>
      <c r="B13020" t="s">
        <v>1877</v>
      </c>
      <c r="C13020" t="s">
        <v>71</v>
      </c>
    </row>
    <row r="13021" spans="1:3" x14ac:dyDescent="0.25">
      <c r="A13021">
        <f>ROW()</f>
        <v>13021</v>
      </c>
      <c r="B13021" t="s">
        <v>1878</v>
      </c>
      <c r="C13021" t="s">
        <v>105</v>
      </c>
    </row>
    <row r="13022" spans="1:3" x14ac:dyDescent="0.25">
      <c r="A13022">
        <f>ROW()</f>
        <v>13022</v>
      </c>
      <c r="B13022" t="s">
        <v>1879</v>
      </c>
      <c r="C13022" t="s">
        <v>260</v>
      </c>
    </row>
    <row r="13023" spans="1:3" x14ac:dyDescent="0.25">
      <c r="A13023">
        <f>ROW()</f>
        <v>13023</v>
      </c>
      <c r="B13023" t="s">
        <v>1880</v>
      </c>
      <c r="C13023" t="s">
        <v>158</v>
      </c>
    </row>
    <row r="13024" spans="1:3" x14ac:dyDescent="0.25">
      <c r="A13024">
        <f>ROW()</f>
        <v>13024</v>
      </c>
      <c r="B13024" t="s">
        <v>1881</v>
      </c>
      <c r="C13024" t="s">
        <v>65</v>
      </c>
    </row>
    <row r="13025" spans="1:3" x14ac:dyDescent="0.25">
      <c r="A13025">
        <f>ROW()</f>
        <v>13025</v>
      </c>
      <c r="B13025" t="s">
        <v>1882</v>
      </c>
      <c r="C13025" t="s">
        <v>939</v>
      </c>
    </row>
    <row r="13026" spans="1:3" x14ac:dyDescent="0.25">
      <c r="A13026">
        <f>ROW()</f>
        <v>13026</v>
      </c>
      <c r="B13026" t="s">
        <v>1893</v>
      </c>
      <c r="C13026" t="s">
        <v>206</v>
      </c>
    </row>
    <row r="13027" spans="1:3" x14ac:dyDescent="0.25">
      <c r="A13027">
        <f>ROW()</f>
        <v>13027</v>
      </c>
      <c r="B13027" t="s">
        <v>1883</v>
      </c>
      <c r="C13027" t="s">
        <v>159</v>
      </c>
    </row>
    <row r="13028" spans="1:3" x14ac:dyDescent="0.25">
      <c r="A13028">
        <f>ROW()</f>
        <v>13028</v>
      </c>
      <c r="B13028" t="s">
        <v>1884</v>
      </c>
      <c r="C13028" t="s">
        <v>105</v>
      </c>
    </row>
    <row r="13029" spans="1:3" x14ac:dyDescent="0.25">
      <c r="A13029">
        <f>ROW()</f>
        <v>13029</v>
      </c>
      <c r="B13029" t="s">
        <v>1885</v>
      </c>
      <c r="C13029" t="s">
        <v>108</v>
      </c>
    </row>
    <row r="13030" spans="1:3" x14ac:dyDescent="0.25">
      <c r="A13030">
        <f>ROW()</f>
        <v>13030</v>
      </c>
      <c r="B13030" t="s">
        <v>1886</v>
      </c>
      <c r="C13030" t="s">
        <v>262</v>
      </c>
    </row>
    <row r="13031" spans="1:3" x14ac:dyDescent="0.25">
      <c r="A13031">
        <f>ROW()</f>
        <v>13031</v>
      </c>
      <c r="B13031" t="s">
        <v>1887</v>
      </c>
      <c r="C13031" t="s">
        <v>83</v>
      </c>
    </row>
    <row r="13032" spans="1:3" x14ac:dyDescent="0.25">
      <c r="A13032">
        <f>ROW()</f>
        <v>13032</v>
      </c>
      <c r="B13032" t="s">
        <v>1931</v>
      </c>
      <c r="C13032" t="s">
        <v>123</v>
      </c>
    </row>
    <row r="13033" spans="1:3" x14ac:dyDescent="0.25">
      <c r="A13033">
        <f>ROW()</f>
        <v>13033</v>
      </c>
      <c r="B13033" t="s">
        <v>1888</v>
      </c>
      <c r="C13033" t="s">
        <v>66</v>
      </c>
    </row>
    <row r="13034" spans="1:3" x14ac:dyDescent="0.25">
      <c r="A13034">
        <f>ROW()</f>
        <v>13034</v>
      </c>
      <c r="B13034" t="s">
        <v>1889</v>
      </c>
      <c r="C13034" t="s">
        <v>105</v>
      </c>
    </row>
    <row r="13035" spans="1:3" x14ac:dyDescent="0.25">
      <c r="A13035">
        <f>ROW()</f>
        <v>13035</v>
      </c>
      <c r="B13035" t="s">
        <v>1890</v>
      </c>
      <c r="C13035" t="s">
        <v>56</v>
      </c>
    </row>
    <row r="13036" spans="1:3" x14ac:dyDescent="0.25">
      <c r="A13036">
        <f>ROW()</f>
        <v>13036</v>
      </c>
      <c r="B13036" t="s">
        <v>1891</v>
      </c>
      <c r="C13036" t="s">
        <v>56</v>
      </c>
    </row>
    <row r="13037" spans="1:3" x14ac:dyDescent="0.25">
      <c r="A13037">
        <f>ROW()</f>
        <v>13037</v>
      </c>
      <c r="B13037" t="s">
        <v>1892</v>
      </c>
      <c r="C13037" t="s">
        <v>84</v>
      </c>
    </row>
    <row r="13038" spans="1:3" x14ac:dyDescent="0.25">
      <c r="A13038">
        <f>ROW()</f>
        <v>13038</v>
      </c>
      <c r="B13038" t="s">
        <v>1902</v>
      </c>
      <c r="C13038" t="s">
        <v>309</v>
      </c>
    </row>
    <row r="13039" spans="1:3" x14ac:dyDescent="0.25">
      <c r="A13039">
        <f>ROW()</f>
        <v>13039</v>
      </c>
      <c r="B13039" t="s">
        <v>1927</v>
      </c>
      <c r="C13039" t="s">
        <v>285</v>
      </c>
    </row>
    <row r="13040" spans="1:3" x14ac:dyDescent="0.25">
      <c r="A13040">
        <f>ROW()</f>
        <v>13040</v>
      </c>
      <c r="B13040" t="s">
        <v>1928</v>
      </c>
      <c r="C13040" t="s">
        <v>270</v>
      </c>
    </row>
    <row r="13041" spans="1:3" x14ac:dyDescent="0.25">
      <c r="A13041">
        <f>ROW()</f>
        <v>13041</v>
      </c>
      <c r="B13041" t="s">
        <v>1932</v>
      </c>
      <c r="C13041" t="s">
        <v>496</v>
      </c>
    </row>
    <row r="13042" spans="1:3" x14ac:dyDescent="0.25">
      <c r="A13042">
        <f>ROW()</f>
        <v>13042</v>
      </c>
      <c r="B13042" t="s">
        <v>1895</v>
      </c>
      <c r="C13042" t="s">
        <v>184</v>
      </c>
    </row>
    <row r="13043" spans="1:3" x14ac:dyDescent="0.25">
      <c r="A13043">
        <f>ROW()</f>
        <v>13043</v>
      </c>
      <c r="B13043" t="s">
        <v>1985</v>
      </c>
      <c r="C13043" t="s">
        <v>940</v>
      </c>
    </row>
    <row r="13044" spans="1:3" x14ac:dyDescent="0.25">
      <c r="A13044">
        <f>ROW()</f>
        <v>13044</v>
      </c>
      <c r="B13044" t="s">
        <v>1901</v>
      </c>
      <c r="C13044" t="s">
        <v>56</v>
      </c>
    </row>
    <row r="13045" spans="1:3" x14ac:dyDescent="0.25">
      <c r="A13045">
        <f>ROW()</f>
        <v>13045</v>
      </c>
      <c r="B13045" t="s">
        <v>1806</v>
      </c>
      <c r="C13045" t="s">
        <v>70</v>
      </c>
    </row>
    <row r="13046" spans="1:3" x14ac:dyDescent="0.25">
      <c r="A13046">
        <f>ROW()</f>
        <v>13046</v>
      </c>
      <c r="B13046" t="s">
        <v>2</v>
      </c>
      <c r="C13046" t="s">
        <v>2</v>
      </c>
    </row>
    <row r="13047" spans="1:3" x14ac:dyDescent="0.25">
      <c r="A13047">
        <f>ROW()</f>
        <v>13047</v>
      </c>
      <c r="B13047" t="s">
        <v>2</v>
      </c>
      <c r="C13047" t="s">
        <v>2</v>
      </c>
    </row>
    <row r="13048" spans="1:3" x14ac:dyDescent="0.25">
      <c r="A13048">
        <f>ROW()</f>
        <v>13048</v>
      </c>
      <c r="B13048" t="s">
        <v>941</v>
      </c>
      <c r="C13048" t="s">
        <v>2</v>
      </c>
    </row>
    <row r="13049" spans="1:3" x14ac:dyDescent="0.25">
      <c r="A13049">
        <f>ROW()</f>
        <v>13049</v>
      </c>
      <c r="B13049" t="s">
        <v>2</v>
      </c>
      <c r="C13049" t="s">
        <v>2</v>
      </c>
    </row>
    <row r="13050" spans="1:3" x14ac:dyDescent="0.25">
      <c r="A13050">
        <f>ROW()</f>
        <v>13050</v>
      </c>
      <c r="B13050" t="s">
        <v>3771</v>
      </c>
      <c r="C13050" t="s">
        <v>2</v>
      </c>
    </row>
    <row r="13051" spans="1:3" x14ac:dyDescent="0.25">
      <c r="A13051">
        <f>ROW()</f>
        <v>13051</v>
      </c>
      <c r="B13051" t="s">
        <v>52</v>
      </c>
      <c r="C13051" t="s">
        <v>2</v>
      </c>
    </row>
    <row r="13052" spans="1:3" x14ac:dyDescent="0.25">
      <c r="A13052">
        <f>ROW()</f>
        <v>13052</v>
      </c>
      <c r="B13052" t="s">
        <v>1843</v>
      </c>
      <c r="C13052" t="s">
        <v>942</v>
      </c>
    </row>
    <row r="13053" spans="1:3" x14ac:dyDescent="0.25">
      <c r="A13053">
        <f>ROW()</f>
        <v>13053</v>
      </c>
      <c r="B13053" t="s">
        <v>1844</v>
      </c>
      <c r="C13053" t="s">
        <v>55</v>
      </c>
    </row>
    <row r="13054" spans="1:3" x14ac:dyDescent="0.25">
      <c r="A13054">
        <f>ROW()</f>
        <v>13054</v>
      </c>
      <c r="B13054" t="s">
        <v>1845</v>
      </c>
      <c r="C13054" t="s">
        <v>81</v>
      </c>
    </row>
    <row r="13055" spans="1:3" x14ac:dyDescent="0.25">
      <c r="A13055">
        <f>ROW()</f>
        <v>13055</v>
      </c>
      <c r="B13055" t="s">
        <v>1846</v>
      </c>
      <c r="C13055" t="s">
        <v>494</v>
      </c>
    </row>
    <row r="13056" spans="1:3" x14ac:dyDescent="0.25">
      <c r="A13056">
        <f>ROW()</f>
        <v>13056</v>
      </c>
      <c r="B13056" t="s">
        <v>1847</v>
      </c>
      <c r="C13056" t="s">
        <v>943</v>
      </c>
    </row>
    <row r="13057" spans="1:3" x14ac:dyDescent="0.25">
      <c r="A13057">
        <f>ROW()</f>
        <v>13057</v>
      </c>
      <c r="B13057" t="s">
        <v>1850</v>
      </c>
      <c r="C13057" t="s">
        <v>61</v>
      </c>
    </row>
    <row r="13058" spans="1:3" x14ac:dyDescent="0.25">
      <c r="A13058">
        <f>ROW()</f>
        <v>13058</v>
      </c>
      <c r="B13058" t="s">
        <v>1851</v>
      </c>
      <c r="C13058" t="s">
        <v>56</v>
      </c>
    </row>
    <row r="13059" spans="1:3" x14ac:dyDescent="0.25">
      <c r="A13059">
        <f>ROW()</f>
        <v>13059</v>
      </c>
      <c r="B13059" t="s">
        <v>1852</v>
      </c>
      <c r="C13059" t="s">
        <v>56</v>
      </c>
    </row>
    <row r="13060" spans="1:3" x14ac:dyDescent="0.25">
      <c r="A13060">
        <f>ROW()</f>
        <v>13060</v>
      </c>
      <c r="B13060" t="s">
        <v>1853</v>
      </c>
      <c r="C13060" t="s">
        <v>56</v>
      </c>
    </row>
    <row r="13061" spans="1:3" x14ac:dyDescent="0.25">
      <c r="A13061">
        <f>ROW()</f>
        <v>13061</v>
      </c>
      <c r="B13061" t="s">
        <v>1854</v>
      </c>
      <c r="C13061" t="s">
        <v>496</v>
      </c>
    </row>
    <row r="13062" spans="1:3" x14ac:dyDescent="0.25">
      <c r="A13062">
        <f>ROW()</f>
        <v>13062</v>
      </c>
      <c r="B13062" t="s">
        <v>1856</v>
      </c>
      <c r="C13062" t="s">
        <v>64</v>
      </c>
    </row>
    <row r="13063" spans="1:3" x14ac:dyDescent="0.25">
      <c r="A13063">
        <f>ROW()</f>
        <v>13063</v>
      </c>
      <c r="B13063" t="s">
        <v>1857</v>
      </c>
      <c r="C13063" t="s">
        <v>65</v>
      </c>
    </row>
    <row r="13064" spans="1:3" x14ac:dyDescent="0.25">
      <c r="A13064">
        <f>ROW()</f>
        <v>13064</v>
      </c>
      <c r="B13064" t="s">
        <v>1858</v>
      </c>
      <c r="C13064" t="s">
        <v>56</v>
      </c>
    </row>
    <row r="13065" spans="1:3" x14ac:dyDescent="0.25">
      <c r="A13065">
        <f>ROW()</f>
        <v>13065</v>
      </c>
      <c r="B13065" t="s">
        <v>1896</v>
      </c>
      <c r="C13065" t="s">
        <v>65</v>
      </c>
    </row>
    <row r="13066" spans="1:3" x14ac:dyDescent="0.25">
      <c r="A13066">
        <f>ROW()</f>
        <v>13066</v>
      </c>
      <c r="B13066" t="s">
        <v>1859</v>
      </c>
      <c r="C13066" t="s">
        <v>63</v>
      </c>
    </row>
    <row r="13067" spans="1:3" x14ac:dyDescent="0.25">
      <c r="A13067">
        <f>ROW()</f>
        <v>13067</v>
      </c>
      <c r="B13067" t="s">
        <v>1860</v>
      </c>
      <c r="C13067" t="s">
        <v>56</v>
      </c>
    </row>
    <row r="13068" spans="1:3" x14ac:dyDescent="0.25">
      <c r="A13068">
        <f>ROW()</f>
        <v>13068</v>
      </c>
      <c r="B13068" t="s">
        <v>1861</v>
      </c>
      <c r="C13068" t="s">
        <v>108</v>
      </c>
    </row>
    <row r="13069" spans="1:3" x14ac:dyDescent="0.25">
      <c r="A13069">
        <f>ROW()</f>
        <v>13069</v>
      </c>
      <c r="B13069" t="s">
        <v>1862</v>
      </c>
      <c r="C13069" t="s">
        <v>56</v>
      </c>
    </row>
    <row r="13070" spans="1:3" x14ac:dyDescent="0.25">
      <c r="A13070">
        <f>ROW()</f>
        <v>13070</v>
      </c>
      <c r="B13070" t="s">
        <v>1863</v>
      </c>
      <c r="C13070" t="s">
        <v>55</v>
      </c>
    </row>
    <row r="13071" spans="1:3" x14ac:dyDescent="0.25">
      <c r="A13071">
        <f>ROW()</f>
        <v>13071</v>
      </c>
      <c r="B13071" t="s">
        <v>1864</v>
      </c>
      <c r="C13071" t="s">
        <v>261</v>
      </c>
    </row>
    <row r="13072" spans="1:3" x14ac:dyDescent="0.25">
      <c r="A13072">
        <f>ROW()</f>
        <v>13072</v>
      </c>
      <c r="B13072" t="s">
        <v>1865</v>
      </c>
      <c r="C13072" t="s">
        <v>56</v>
      </c>
    </row>
    <row r="13073" spans="1:3" x14ac:dyDescent="0.25">
      <c r="A13073">
        <f>ROW()</f>
        <v>13073</v>
      </c>
      <c r="B13073" t="s">
        <v>1866</v>
      </c>
      <c r="C13073" t="s">
        <v>139</v>
      </c>
    </row>
    <row r="13074" spans="1:3" x14ac:dyDescent="0.25">
      <c r="A13074">
        <f>ROW()</f>
        <v>13074</v>
      </c>
      <c r="B13074" t="s">
        <v>1868</v>
      </c>
      <c r="C13074" t="s">
        <v>176</v>
      </c>
    </row>
    <row r="13075" spans="1:3" x14ac:dyDescent="0.25">
      <c r="A13075">
        <f>ROW()</f>
        <v>13075</v>
      </c>
      <c r="B13075" t="s">
        <v>1869</v>
      </c>
      <c r="C13075" t="s">
        <v>176</v>
      </c>
    </row>
    <row r="13076" spans="1:3" x14ac:dyDescent="0.25">
      <c r="A13076">
        <f>ROW()</f>
        <v>13076</v>
      </c>
      <c r="B13076" t="s">
        <v>1904</v>
      </c>
      <c r="C13076" t="s">
        <v>113</v>
      </c>
    </row>
    <row r="13077" spans="1:3" x14ac:dyDescent="0.25">
      <c r="A13077">
        <f>ROW()</f>
        <v>13077</v>
      </c>
      <c r="B13077" t="s">
        <v>1871</v>
      </c>
      <c r="C13077" t="s">
        <v>56</v>
      </c>
    </row>
    <row r="13078" spans="1:3" x14ac:dyDescent="0.25">
      <c r="A13078">
        <f>ROW()</f>
        <v>13078</v>
      </c>
      <c r="B13078" t="s">
        <v>1905</v>
      </c>
      <c r="C13078" t="s">
        <v>56</v>
      </c>
    </row>
    <row r="13079" spans="1:3" x14ac:dyDescent="0.25">
      <c r="A13079">
        <f>ROW()</f>
        <v>13079</v>
      </c>
      <c r="B13079" t="s">
        <v>1872</v>
      </c>
      <c r="C13079" t="s">
        <v>177</v>
      </c>
    </row>
    <row r="13080" spans="1:3" x14ac:dyDescent="0.25">
      <c r="A13080">
        <f>ROW()</f>
        <v>13080</v>
      </c>
      <c r="B13080" t="s">
        <v>1906</v>
      </c>
      <c r="C13080" t="s">
        <v>177</v>
      </c>
    </row>
    <row r="13081" spans="1:3" x14ac:dyDescent="0.25">
      <c r="A13081">
        <f>ROW()</f>
        <v>13081</v>
      </c>
      <c r="B13081" t="s">
        <v>1873</v>
      </c>
      <c r="C13081" t="s">
        <v>93</v>
      </c>
    </row>
    <row r="13082" spans="1:3" x14ac:dyDescent="0.25">
      <c r="A13082">
        <f>ROW()</f>
        <v>13082</v>
      </c>
      <c r="B13082" t="s">
        <v>1907</v>
      </c>
      <c r="C13082" t="s">
        <v>132</v>
      </c>
    </row>
    <row r="13083" spans="1:3" x14ac:dyDescent="0.25">
      <c r="A13083">
        <f>ROW()</f>
        <v>13083</v>
      </c>
      <c r="B13083" t="s">
        <v>1874</v>
      </c>
      <c r="C13083" t="s">
        <v>139</v>
      </c>
    </row>
    <row r="13084" spans="1:3" x14ac:dyDescent="0.25">
      <c r="A13084">
        <f>ROW()</f>
        <v>13084</v>
      </c>
      <c r="B13084" t="s">
        <v>1875</v>
      </c>
      <c r="C13084" t="s">
        <v>933</v>
      </c>
    </row>
    <row r="13085" spans="1:3" x14ac:dyDescent="0.25">
      <c r="A13085">
        <f>ROW()</f>
        <v>13085</v>
      </c>
      <c r="B13085" t="s">
        <v>1876</v>
      </c>
      <c r="C13085" t="s">
        <v>950</v>
      </c>
    </row>
    <row r="13086" spans="1:3" x14ac:dyDescent="0.25">
      <c r="A13086">
        <f>ROW()</f>
        <v>13086</v>
      </c>
      <c r="B13086" t="s">
        <v>1877</v>
      </c>
      <c r="C13086" t="s">
        <v>63</v>
      </c>
    </row>
    <row r="13087" spans="1:3" x14ac:dyDescent="0.25">
      <c r="A13087">
        <f>ROW()</f>
        <v>13087</v>
      </c>
      <c r="B13087" t="s">
        <v>1878</v>
      </c>
      <c r="C13087" t="s">
        <v>73</v>
      </c>
    </row>
    <row r="13088" spans="1:3" x14ac:dyDescent="0.25">
      <c r="A13088">
        <f>ROW()</f>
        <v>13088</v>
      </c>
      <c r="B13088" t="s">
        <v>1879</v>
      </c>
      <c r="C13088" t="s">
        <v>113</v>
      </c>
    </row>
    <row r="13089" spans="1:3" x14ac:dyDescent="0.25">
      <c r="A13089">
        <f>ROW()</f>
        <v>13089</v>
      </c>
      <c r="B13089" t="s">
        <v>1909</v>
      </c>
      <c r="C13089" t="s">
        <v>260</v>
      </c>
    </row>
    <row r="13090" spans="1:3" x14ac:dyDescent="0.25">
      <c r="A13090">
        <f>ROW()</f>
        <v>13090</v>
      </c>
      <c r="B13090" t="s">
        <v>1910</v>
      </c>
      <c r="C13090" t="s">
        <v>285</v>
      </c>
    </row>
    <row r="13091" spans="1:3" x14ac:dyDescent="0.25">
      <c r="A13091">
        <f>ROW()</f>
        <v>13091</v>
      </c>
      <c r="B13091" t="s">
        <v>1911</v>
      </c>
      <c r="C13091" t="s">
        <v>63</v>
      </c>
    </row>
    <row r="13092" spans="1:3" x14ac:dyDescent="0.25">
      <c r="A13092">
        <f>ROW()</f>
        <v>13092</v>
      </c>
      <c r="B13092" t="s">
        <v>1923</v>
      </c>
      <c r="C13092" t="s">
        <v>105</v>
      </c>
    </row>
    <row r="13093" spans="1:3" x14ac:dyDescent="0.25">
      <c r="A13093">
        <f>ROW()</f>
        <v>13093</v>
      </c>
      <c r="B13093" t="s">
        <v>1912</v>
      </c>
      <c r="C13093" t="s">
        <v>93</v>
      </c>
    </row>
    <row r="13094" spans="1:3" x14ac:dyDescent="0.25">
      <c r="A13094">
        <f>ROW()</f>
        <v>13094</v>
      </c>
      <c r="B13094" t="s">
        <v>1880</v>
      </c>
      <c r="C13094" t="s">
        <v>133</v>
      </c>
    </row>
    <row r="13095" spans="1:3" x14ac:dyDescent="0.25">
      <c r="A13095">
        <f>ROW()</f>
        <v>13095</v>
      </c>
      <c r="B13095" t="s">
        <v>1882</v>
      </c>
      <c r="C13095" t="s">
        <v>145</v>
      </c>
    </row>
    <row r="13096" spans="1:3" x14ac:dyDescent="0.25">
      <c r="A13096">
        <f>ROW()</f>
        <v>13096</v>
      </c>
      <c r="B13096" t="s">
        <v>1913</v>
      </c>
      <c r="C13096" t="s">
        <v>145</v>
      </c>
    </row>
    <row r="13097" spans="1:3" x14ac:dyDescent="0.25">
      <c r="A13097">
        <f>ROW()</f>
        <v>13097</v>
      </c>
      <c r="B13097" t="s">
        <v>1893</v>
      </c>
      <c r="C13097" t="s">
        <v>81</v>
      </c>
    </row>
    <row r="13098" spans="1:3" x14ac:dyDescent="0.25">
      <c r="A13098">
        <f>ROW()</f>
        <v>13098</v>
      </c>
      <c r="B13098" t="s">
        <v>1914</v>
      </c>
      <c r="C13098" t="s">
        <v>81</v>
      </c>
    </row>
    <row r="13099" spans="1:3" x14ac:dyDescent="0.25">
      <c r="A13099">
        <f>ROW()</f>
        <v>13099</v>
      </c>
      <c r="B13099" t="s">
        <v>1883</v>
      </c>
      <c r="C13099" t="s">
        <v>159</v>
      </c>
    </row>
    <row r="13100" spans="1:3" x14ac:dyDescent="0.25">
      <c r="A13100">
        <f>ROW()</f>
        <v>13100</v>
      </c>
      <c r="B13100" t="s">
        <v>1915</v>
      </c>
      <c r="C13100" t="s">
        <v>79</v>
      </c>
    </row>
    <row r="13101" spans="1:3" x14ac:dyDescent="0.25">
      <c r="A13101">
        <f>ROW()</f>
        <v>13101</v>
      </c>
      <c r="B13101" t="s">
        <v>1884</v>
      </c>
      <c r="C13101" t="s">
        <v>105</v>
      </c>
    </row>
    <row r="13102" spans="1:3" x14ac:dyDescent="0.25">
      <c r="A13102">
        <f>ROW()</f>
        <v>13102</v>
      </c>
      <c r="B13102" t="s">
        <v>1885</v>
      </c>
      <c r="C13102" t="s">
        <v>66</v>
      </c>
    </row>
    <row r="13103" spans="1:3" x14ac:dyDescent="0.25">
      <c r="A13103">
        <f>ROW()</f>
        <v>13103</v>
      </c>
      <c r="B13103" t="s">
        <v>1886</v>
      </c>
      <c r="C13103" t="s">
        <v>76</v>
      </c>
    </row>
    <row r="13104" spans="1:3" x14ac:dyDescent="0.25">
      <c r="A13104">
        <f>ROW()</f>
        <v>13104</v>
      </c>
      <c r="B13104" t="s">
        <v>1887</v>
      </c>
      <c r="C13104" t="s">
        <v>112</v>
      </c>
    </row>
    <row r="13105" spans="1:3" x14ac:dyDescent="0.25">
      <c r="A13105">
        <f>ROW()</f>
        <v>13105</v>
      </c>
      <c r="B13105" t="s">
        <v>1888</v>
      </c>
      <c r="C13105" t="s">
        <v>63</v>
      </c>
    </row>
    <row r="13106" spans="1:3" x14ac:dyDescent="0.25">
      <c r="A13106">
        <f>ROW()</f>
        <v>13106</v>
      </c>
      <c r="B13106" t="s">
        <v>1889</v>
      </c>
      <c r="C13106" t="s">
        <v>84</v>
      </c>
    </row>
    <row r="13107" spans="1:3" x14ac:dyDescent="0.25">
      <c r="A13107">
        <f>ROW()</f>
        <v>13107</v>
      </c>
      <c r="B13107" t="s">
        <v>1890</v>
      </c>
      <c r="C13107" t="s">
        <v>63</v>
      </c>
    </row>
    <row r="13108" spans="1:3" x14ac:dyDescent="0.25">
      <c r="A13108">
        <f>ROW()</f>
        <v>13108</v>
      </c>
      <c r="B13108" t="s">
        <v>1891</v>
      </c>
      <c r="C13108" t="s">
        <v>84</v>
      </c>
    </row>
    <row r="13109" spans="1:3" x14ac:dyDescent="0.25">
      <c r="A13109">
        <f>ROW()</f>
        <v>13109</v>
      </c>
      <c r="B13109" t="s">
        <v>1892</v>
      </c>
      <c r="C13109" t="s">
        <v>63</v>
      </c>
    </row>
    <row r="13110" spans="1:3" x14ac:dyDescent="0.25">
      <c r="A13110">
        <f>ROW()</f>
        <v>13110</v>
      </c>
      <c r="B13110" t="s">
        <v>1806</v>
      </c>
      <c r="C13110" t="s">
        <v>70</v>
      </c>
    </row>
    <row r="13111" spans="1:3" x14ac:dyDescent="0.25">
      <c r="A13111">
        <f>ROW()</f>
        <v>13111</v>
      </c>
      <c r="B13111" t="s">
        <v>2</v>
      </c>
      <c r="C13111" t="s">
        <v>2</v>
      </c>
    </row>
    <row r="13112" spans="1:3" x14ac:dyDescent="0.25">
      <c r="A13112">
        <f>ROW()</f>
        <v>13112</v>
      </c>
      <c r="B13112" t="s">
        <v>2</v>
      </c>
      <c r="C13112" t="s">
        <v>2</v>
      </c>
    </row>
    <row r="13113" spans="1:3" x14ac:dyDescent="0.25">
      <c r="A13113">
        <f>ROW()</f>
        <v>13113</v>
      </c>
      <c r="B13113" t="s">
        <v>944</v>
      </c>
      <c r="C13113" t="s">
        <v>2</v>
      </c>
    </row>
    <row r="13114" spans="1:3" x14ac:dyDescent="0.25">
      <c r="A13114">
        <f>ROW()</f>
        <v>13114</v>
      </c>
      <c r="B13114" t="s">
        <v>2</v>
      </c>
      <c r="C13114" t="s">
        <v>2</v>
      </c>
    </row>
    <row r="13115" spans="1:3" x14ac:dyDescent="0.25">
      <c r="A13115">
        <f>ROW()</f>
        <v>13115</v>
      </c>
      <c r="B13115" t="s">
        <v>3772</v>
      </c>
      <c r="C13115" t="s">
        <v>2</v>
      </c>
    </row>
    <row r="13116" spans="1:3" x14ac:dyDescent="0.25">
      <c r="A13116">
        <f>ROW()</f>
        <v>13116</v>
      </c>
      <c r="B13116" t="s">
        <v>52</v>
      </c>
      <c r="C13116" t="s">
        <v>2</v>
      </c>
    </row>
    <row r="13117" spans="1:3" x14ac:dyDescent="0.25">
      <c r="A13117">
        <f>ROW()</f>
        <v>13117</v>
      </c>
      <c r="B13117" t="s">
        <v>1843</v>
      </c>
      <c r="C13117" t="s">
        <v>945</v>
      </c>
    </row>
    <row r="13118" spans="1:3" x14ac:dyDescent="0.25">
      <c r="A13118">
        <f>ROW()</f>
        <v>13118</v>
      </c>
      <c r="B13118" t="s">
        <v>1844</v>
      </c>
      <c r="C13118" t="s">
        <v>55</v>
      </c>
    </row>
    <row r="13119" spans="1:3" x14ac:dyDescent="0.25">
      <c r="A13119">
        <f>ROW()</f>
        <v>13119</v>
      </c>
      <c r="B13119" t="s">
        <v>1845</v>
      </c>
      <c r="C13119" t="s">
        <v>75</v>
      </c>
    </row>
    <row r="13120" spans="1:3" x14ac:dyDescent="0.25">
      <c r="A13120">
        <f>ROW()</f>
        <v>13120</v>
      </c>
      <c r="B13120" t="s">
        <v>1846</v>
      </c>
      <c r="C13120" t="s">
        <v>181</v>
      </c>
    </row>
    <row r="13121" spans="1:3" x14ac:dyDescent="0.25">
      <c r="A13121">
        <f>ROW()</f>
        <v>13121</v>
      </c>
      <c r="B13121" t="s">
        <v>1847</v>
      </c>
      <c r="C13121" t="s">
        <v>946</v>
      </c>
    </row>
    <row r="13122" spans="1:3" x14ac:dyDescent="0.25">
      <c r="A13122">
        <f>ROW()</f>
        <v>13122</v>
      </c>
      <c r="B13122" t="s">
        <v>1850</v>
      </c>
      <c r="C13122" t="s">
        <v>61</v>
      </c>
    </row>
    <row r="13123" spans="1:3" x14ac:dyDescent="0.25">
      <c r="A13123">
        <f>ROW()</f>
        <v>13123</v>
      </c>
      <c r="B13123" t="s">
        <v>1851</v>
      </c>
      <c r="C13123" t="s">
        <v>56</v>
      </c>
    </row>
    <row r="13124" spans="1:3" x14ac:dyDescent="0.25">
      <c r="A13124">
        <f>ROW()</f>
        <v>13124</v>
      </c>
      <c r="B13124" t="s">
        <v>1852</v>
      </c>
      <c r="C13124" t="s">
        <v>56</v>
      </c>
    </row>
    <row r="13125" spans="1:3" x14ac:dyDescent="0.25">
      <c r="A13125">
        <f>ROW()</f>
        <v>13125</v>
      </c>
      <c r="B13125" t="s">
        <v>1853</v>
      </c>
      <c r="C13125" t="s">
        <v>56</v>
      </c>
    </row>
    <row r="13126" spans="1:3" x14ac:dyDescent="0.25">
      <c r="A13126">
        <f>ROW()</f>
        <v>13126</v>
      </c>
      <c r="B13126" t="s">
        <v>1854</v>
      </c>
      <c r="C13126" t="s">
        <v>62</v>
      </c>
    </row>
    <row r="13127" spans="1:3" x14ac:dyDescent="0.25">
      <c r="A13127">
        <f>ROW()</f>
        <v>13127</v>
      </c>
      <c r="B13127" t="s">
        <v>1856</v>
      </c>
      <c r="C13127" t="s">
        <v>64</v>
      </c>
    </row>
    <row r="13128" spans="1:3" x14ac:dyDescent="0.25">
      <c r="A13128">
        <f>ROW()</f>
        <v>13128</v>
      </c>
      <c r="B13128" t="s">
        <v>1857</v>
      </c>
      <c r="C13128" t="s">
        <v>65</v>
      </c>
    </row>
    <row r="13129" spans="1:3" x14ac:dyDescent="0.25">
      <c r="A13129">
        <f>ROW()</f>
        <v>13129</v>
      </c>
      <c r="B13129" t="s">
        <v>1858</v>
      </c>
      <c r="C13129" t="s">
        <v>56</v>
      </c>
    </row>
    <row r="13130" spans="1:3" x14ac:dyDescent="0.25">
      <c r="A13130">
        <f>ROW()</f>
        <v>13130</v>
      </c>
      <c r="B13130" t="s">
        <v>1896</v>
      </c>
      <c r="C13130" t="s">
        <v>65</v>
      </c>
    </row>
    <row r="13131" spans="1:3" x14ac:dyDescent="0.25">
      <c r="A13131">
        <f>ROW()</f>
        <v>13131</v>
      </c>
      <c r="B13131" t="s">
        <v>1859</v>
      </c>
      <c r="C13131" t="s">
        <v>63</v>
      </c>
    </row>
    <row r="13132" spans="1:3" x14ac:dyDescent="0.25">
      <c r="A13132">
        <f>ROW()</f>
        <v>13132</v>
      </c>
      <c r="B13132" t="s">
        <v>1860</v>
      </c>
      <c r="C13132" t="s">
        <v>121</v>
      </c>
    </row>
    <row r="13133" spans="1:3" x14ac:dyDescent="0.25">
      <c r="A13133">
        <f>ROW()</f>
        <v>13133</v>
      </c>
      <c r="B13133" t="s">
        <v>1861</v>
      </c>
      <c r="C13133" t="s">
        <v>108</v>
      </c>
    </row>
    <row r="13134" spans="1:3" x14ac:dyDescent="0.25">
      <c r="A13134">
        <f>ROW()</f>
        <v>13134</v>
      </c>
      <c r="B13134" t="s">
        <v>1862</v>
      </c>
      <c r="C13134" t="s">
        <v>56</v>
      </c>
    </row>
    <row r="13135" spans="1:3" x14ac:dyDescent="0.25">
      <c r="A13135">
        <f>ROW()</f>
        <v>13135</v>
      </c>
      <c r="B13135" t="s">
        <v>1863</v>
      </c>
      <c r="C13135" t="s">
        <v>55</v>
      </c>
    </row>
    <row r="13136" spans="1:3" x14ac:dyDescent="0.25">
      <c r="A13136">
        <f>ROW()</f>
        <v>13136</v>
      </c>
      <c r="B13136" t="s">
        <v>1864</v>
      </c>
      <c r="C13136" t="s">
        <v>261</v>
      </c>
    </row>
    <row r="13137" spans="1:3" x14ac:dyDescent="0.25">
      <c r="A13137">
        <f>ROW()</f>
        <v>13137</v>
      </c>
      <c r="B13137" t="s">
        <v>1865</v>
      </c>
      <c r="C13137" t="s">
        <v>55</v>
      </c>
    </row>
    <row r="13138" spans="1:3" x14ac:dyDescent="0.25">
      <c r="A13138">
        <f>ROW()</f>
        <v>13138</v>
      </c>
      <c r="B13138" t="s">
        <v>1866</v>
      </c>
      <c r="C13138" t="s">
        <v>70</v>
      </c>
    </row>
    <row r="13139" spans="1:3" x14ac:dyDescent="0.25">
      <c r="A13139">
        <f>ROW()</f>
        <v>13139</v>
      </c>
      <c r="B13139" t="s">
        <v>1867</v>
      </c>
      <c r="C13139" t="s">
        <v>56</v>
      </c>
    </row>
    <row r="13140" spans="1:3" x14ac:dyDescent="0.25">
      <c r="A13140">
        <f>ROW()</f>
        <v>13140</v>
      </c>
      <c r="B13140" t="s">
        <v>1868</v>
      </c>
      <c r="C13140" t="s">
        <v>176</v>
      </c>
    </row>
    <row r="13141" spans="1:3" x14ac:dyDescent="0.25">
      <c r="A13141">
        <f>ROW()</f>
        <v>13141</v>
      </c>
      <c r="B13141" t="s">
        <v>1904</v>
      </c>
      <c r="C13141" t="s">
        <v>93</v>
      </c>
    </row>
    <row r="13142" spans="1:3" x14ac:dyDescent="0.25">
      <c r="A13142">
        <f>ROW()</f>
        <v>13142</v>
      </c>
      <c r="B13142" t="s">
        <v>1869</v>
      </c>
      <c r="C13142" t="s">
        <v>176</v>
      </c>
    </row>
    <row r="13143" spans="1:3" x14ac:dyDescent="0.25">
      <c r="A13143">
        <f>ROW()</f>
        <v>13143</v>
      </c>
      <c r="B13143" t="s">
        <v>1871</v>
      </c>
      <c r="C13143" t="s">
        <v>56</v>
      </c>
    </row>
    <row r="13144" spans="1:3" x14ac:dyDescent="0.25">
      <c r="A13144">
        <f>ROW()</f>
        <v>13144</v>
      </c>
      <c r="B13144" t="s">
        <v>1872</v>
      </c>
      <c r="C13144" t="s">
        <v>186</v>
      </c>
    </row>
    <row r="13145" spans="1:3" x14ac:dyDescent="0.25">
      <c r="A13145">
        <f>ROW()</f>
        <v>13145</v>
      </c>
      <c r="B13145" t="s">
        <v>1873</v>
      </c>
      <c r="C13145" t="s">
        <v>200</v>
      </c>
    </row>
    <row r="13146" spans="1:3" x14ac:dyDescent="0.25">
      <c r="A13146">
        <f>ROW()</f>
        <v>13146</v>
      </c>
      <c r="B13146" t="s">
        <v>1874</v>
      </c>
      <c r="C13146" t="s">
        <v>139</v>
      </c>
    </row>
    <row r="13147" spans="1:3" x14ac:dyDescent="0.25">
      <c r="A13147">
        <f>ROW()</f>
        <v>13147</v>
      </c>
      <c r="B13147" t="s">
        <v>1875</v>
      </c>
      <c r="C13147" t="s">
        <v>168</v>
      </c>
    </row>
    <row r="13148" spans="1:3" x14ac:dyDescent="0.25">
      <c r="A13148">
        <f>ROW()</f>
        <v>13148</v>
      </c>
      <c r="B13148" t="s">
        <v>1876</v>
      </c>
      <c r="C13148" t="s">
        <v>260</v>
      </c>
    </row>
    <row r="13149" spans="1:3" x14ac:dyDescent="0.25">
      <c r="A13149">
        <f>ROW()</f>
        <v>13149</v>
      </c>
      <c r="B13149" t="s">
        <v>1877</v>
      </c>
      <c r="C13149" t="s">
        <v>63</v>
      </c>
    </row>
    <row r="13150" spans="1:3" x14ac:dyDescent="0.25">
      <c r="A13150">
        <f>ROW()</f>
        <v>13150</v>
      </c>
      <c r="B13150" t="s">
        <v>1878</v>
      </c>
      <c r="C13150" t="s">
        <v>56</v>
      </c>
    </row>
    <row r="13151" spans="1:3" x14ac:dyDescent="0.25">
      <c r="A13151">
        <f>ROW()</f>
        <v>13151</v>
      </c>
      <c r="B13151" t="s">
        <v>1879</v>
      </c>
      <c r="C13151" t="s">
        <v>76</v>
      </c>
    </row>
    <row r="13152" spans="1:3" x14ac:dyDescent="0.25">
      <c r="A13152">
        <f>ROW()</f>
        <v>13152</v>
      </c>
      <c r="B13152" t="s">
        <v>1880</v>
      </c>
      <c r="C13152" t="s">
        <v>158</v>
      </c>
    </row>
    <row r="13153" spans="1:3" x14ac:dyDescent="0.25">
      <c r="A13153">
        <f>ROW()</f>
        <v>13153</v>
      </c>
      <c r="B13153" t="s">
        <v>1882</v>
      </c>
      <c r="C13153" t="s">
        <v>64</v>
      </c>
    </row>
    <row r="13154" spans="1:3" x14ac:dyDescent="0.25">
      <c r="A13154">
        <f>ROW()</f>
        <v>13154</v>
      </c>
      <c r="B13154" t="s">
        <v>1893</v>
      </c>
      <c r="C13154" t="s">
        <v>138</v>
      </c>
    </row>
    <row r="13155" spans="1:3" x14ac:dyDescent="0.25">
      <c r="A13155">
        <f>ROW()</f>
        <v>13155</v>
      </c>
      <c r="B13155" t="s">
        <v>1883</v>
      </c>
      <c r="C13155" t="s">
        <v>94</v>
      </c>
    </row>
    <row r="13156" spans="1:3" x14ac:dyDescent="0.25">
      <c r="A13156">
        <f>ROW()</f>
        <v>13156</v>
      </c>
      <c r="B13156" t="s">
        <v>1884</v>
      </c>
      <c r="C13156" t="s">
        <v>84</v>
      </c>
    </row>
    <row r="13157" spans="1:3" x14ac:dyDescent="0.25">
      <c r="A13157">
        <f>ROW()</f>
        <v>13157</v>
      </c>
      <c r="B13157" t="s">
        <v>1885</v>
      </c>
      <c r="C13157" t="s">
        <v>84</v>
      </c>
    </row>
    <row r="13158" spans="1:3" x14ac:dyDescent="0.25">
      <c r="A13158">
        <f>ROW()</f>
        <v>13158</v>
      </c>
      <c r="B13158" t="s">
        <v>1886</v>
      </c>
      <c r="C13158" t="s">
        <v>84</v>
      </c>
    </row>
    <row r="13159" spans="1:3" x14ac:dyDescent="0.25">
      <c r="A13159">
        <f>ROW()</f>
        <v>13159</v>
      </c>
      <c r="B13159" t="s">
        <v>1887</v>
      </c>
      <c r="C13159" t="s">
        <v>262</v>
      </c>
    </row>
    <row r="13160" spans="1:3" x14ac:dyDescent="0.25">
      <c r="A13160">
        <f>ROW()</f>
        <v>13160</v>
      </c>
      <c r="B13160" t="s">
        <v>1931</v>
      </c>
      <c r="C13160" t="s">
        <v>227</v>
      </c>
    </row>
    <row r="13161" spans="1:3" x14ac:dyDescent="0.25">
      <c r="A13161">
        <f>ROW()</f>
        <v>13161</v>
      </c>
      <c r="B13161" t="s">
        <v>1888</v>
      </c>
      <c r="C13161" t="s">
        <v>63</v>
      </c>
    </row>
    <row r="13162" spans="1:3" x14ac:dyDescent="0.25">
      <c r="A13162">
        <f>ROW()</f>
        <v>13162</v>
      </c>
      <c r="B13162" t="s">
        <v>1889</v>
      </c>
      <c r="C13162" t="s">
        <v>70</v>
      </c>
    </row>
    <row r="13163" spans="1:3" x14ac:dyDescent="0.25">
      <c r="A13163">
        <f>ROW()</f>
        <v>13163</v>
      </c>
      <c r="B13163" t="s">
        <v>1890</v>
      </c>
      <c r="C13163" t="s">
        <v>139</v>
      </c>
    </row>
    <row r="13164" spans="1:3" x14ac:dyDescent="0.25">
      <c r="A13164">
        <f>ROW()</f>
        <v>13164</v>
      </c>
      <c r="B13164" t="s">
        <v>1891</v>
      </c>
      <c r="C13164" t="s">
        <v>80</v>
      </c>
    </row>
    <row r="13165" spans="1:3" x14ac:dyDescent="0.25">
      <c r="A13165">
        <f>ROW()</f>
        <v>13165</v>
      </c>
      <c r="B13165" t="s">
        <v>1892</v>
      </c>
      <c r="C13165" t="s">
        <v>84</v>
      </c>
    </row>
    <row r="13166" spans="1:3" x14ac:dyDescent="0.25">
      <c r="A13166">
        <f>ROW()</f>
        <v>13166</v>
      </c>
      <c r="B13166" t="s">
        <v>1899</v>
      </c>
      <c r="C13166" t="s">
        <v>107</v>
      </c>
    </row>
    <row r="13167" spans="1:3" x14ac:dyDescent="0.25">
      <c r="A13167">
        <f>ROW()</f>
        <v>13167</v>
      </c>
      <c r="B13167" t="s">
        <v>1806</v>
      </c>
      <c r="C13167" t="s">
        <v>70</v>
      </c>
    </row>
    <row r="13168" spans="1:3" x14ac:dyDescent="0.25">
      <c r="A13168">
        <f>ROW()</f>
        <v>13168</v>
      </c>
      <c r="B13168" t="s">
        <v>2</v>
      </c>
      <c r="C13168" t="s">
        <v>2</v>
      </c>
    </row>
    <row r="13169" spans="1:3" x14ac:dyDescent="0.25">
      <c r="A13169">
        <f>ROW()</f>
        <v>13169</v>
      </c>
      <c r="B13169" t="s">
        <v>2</v>
      </c>
      <c r="C13169" t="s">
        <v>2</v>
      </c>
    </row>
    <row r="13170" spans="1:3" x14ac:dyDescent="0.25">
      <c r="A13170">
        <f>ROW()</f>
        <v>13170</v>
      </c>
      <c r="B13170" t="s">
        <v>947</v>
      </c>
      <c r="C13170" t="s">
        <v>2</v>
      </c>
    </row>
    <row r="13171" spans="1:3" x14ac:dyDescent="0.25">
      <c r="A13171">
        <f>ROW()</f>
        <v>13171</v>
      </c>
      <c r="B13171" t="s">
        <v>2</v>
      </c>
      <c r="C13171" t="s">
        <v>2</v>
      </c>
    </row>
    <row r="13172" spans="1:3" x14ac:dyDescent="0.25">
      <c r="A13172">
        <f>ROW()</f>
        <v>13172</v>
      </c>
      <c r="B13172" t="s">
        <v>3773</v>
      </c>
      <c r="C13172" t="s">
        <v>2</v>
      </c>
    </row>
    <row r="13173" spans="1:3" x14ac:dyDescent="0.25">
      <c r="A13173">
        <f>ROW()</f>
        <v>13173</v>
      </c>
      <c r="B13173" t="s">
        <v>52</v>
      </c>
      <c r="C13173" t="s">
        <v>2</v>
      </c>
    </row>
    <row r="13174" spans="1:3" x14ac:dyDescent="0.25">
      <c r="A13174">
        <f>ROW()</f>
        <v>13174</v>
      </c>
      <c r="B13174" t="s">
        <v>1843</v>
      </c>
      <c r="C13174" t="s">
        <v>948</v>
      </c>
    </row>
    <row r="13175" spans="1:3" x14ac:dyDescent="0.25">
      <c r="A13175">
        <f>ROW()</f>
        <v>13175</v>
      </c>
      <c r="B13175" t="s">
        <v>1844</v>
      </c>
      <c r="C13175" t="s">
        <v>55</v>
      </c>
    </row>
    <row r="13176" spans="1:3" x14ac:dyDescent="0.25">
      <c r="A13176">
        <f>ROW()</f>
        <v>13176</v>
      </c>
      <c r="B13176" t="s">
        <v>1845</v>
      </c>
      <c r="C13176" t="s">
        <v>76</v>
      </c>
    </row>
    <row r="13177" spans="1:3" x14ac:dyDescent="0.25">
      <c r="A13177">
        <f>ROW()</f>
        <v>13177</v>
      </c>
      <c r="B13177" t="s">
        <v>1846</v>
      </c>
      <c r="C13177" t="s">
        <v>276</v>
      </c>
    </row>
    <row r="13178" spans="1:3" x14ac:dyDescent="0.25">
      <c r="A13178">
        <f>ROW()</f>
        <v>13178</v>
      </c>
      <c r="B13178" t="s">
        <v>1847</v>
      </c>
      <c r="C13178" t="s">
        <v>949</v>
      </c>
    </row>
    <row r="13179" spans="1:3" x14ac:dyDescent="0.25">
      <c r="A13179">
        <f>ROW()</f>
        <v>13179</v>
      </c>
      <c r="B13179" t="s">
        <v>1850</v>
      </c>
      <c r="C13179" t="s">
        <v>61</v>
      </c>
    </row>
    <row r="13180" spans="1:3" x14ac:dyDescent="0.25">
      <c r="A13180">
        <f>ROW()</f>
        <v>13180</v>
      </c>
      <c r="B13180" t="s">
        <v>1851</v>
      </c>
      <c r="C13180" t="s">
        <v>56</v>
      </c>
    </row>
    <row r="13181" spans="1:3" x14ac:dyDescent="0.25">
      <c r="A13181">
        <f>ROW()</f>
        <v>13181</v>
      </c>
      <c r="B13181" t="s">
        <v>1852</v>
      </c>
      <c r="C13181" t="s">
        <v>56</v>
      </c>
    </row>
    <row r="13182" spans="1:3" x14ac:dyDescent="0.25">
      <c r="A13182">
        <f>ROW()</f>
        <v>13182</v>
      </c>
      <c r="B13182" t="s">
        <v>1853</v>
      </c>
      <c r="C13182" t="s">
        <v>56</v>
      </c>
    </row>
    <row r="13183" spans="1:3" x14ac:dyDescent="0.25">
      <c r="A13183">
        <f>ROW()</f>
        <v>13183</v>
      </c>
      <c r="B13183" t="s">
        <v>1854</v>
      </c>
      <c r="C13183" t="s">
        <v>238</v>
      </c>
    </row>
    <row r="13184" spans="1:3" x14ac:dyDescent="0.25">
      <c r="A13184">
        <f>ROW()</f>
        <v>13184</v>
      </c>
      <c r="B13184" t="s">
        <v>1855</v>
      </c>
      <c r="C13184" t="s">
        <v>65</v>
      </c>
    </row>
    <row r="13185" spans="1:3" x14ac:dyDescent="0.25">
      <c r="A13185">
        <f>ROW()</f>
        <v>13185</v>
      </c>
      <c r="B13185" t="s">
        <v>1856</v>
      </c>
      <c r="C13185" t="s">
        <v>64</v>
      </c>
    </row>
    <row r="13186" spans="1:3" x14ac:dyDescent="0.25">
      <c r="A13186">
        <f>ROW()</f>
        <v>13186</v>
      </c>
      <c r="B13186" t="s">
        <v>1857</v>
      </c>
      <c r="C13186" t="s">
        <v>65</v>
      </c>
    </row>
    <row r="13187" spans="1:3" x14ac:dyDescent="0.25">
      <c r="A13187">
        <f>ROW()</f>
        <v>13187</v>
      </c>
      <c r="B13187" t="s">
        <v>1858</v>
      </c>
      <c r="C13187" t="s">
        <v>56</v>
      </c>
    </row>
    <row r="13188" spans="1:3" x14ac:dyDescent="0.25">
      <c r="A13188">
        <f>ROW()</f>
        <v>13188</v>
      </c>
      <c r="B13188" t="s">
        <v>1896</v>
      </c>
      <c r="C13188" t="s">
        <v>65</v>
      </c>
    </row>
    <row r="13189" spans="1:3" x14ac:dyDescent="0.25">
      <c r="A13189">
        <f>ROW()</f>
        <v>13189</v>
      </c>
      <c r="B13189" t="s">
        <v>1859</v>
      </c>
      <c r="C13189" t="s">
        <v>63</v>
      </c>
    </row>
    <row r="13190" spans="1:3" x14ac:dyDescent="0.25">
      <c r="A13190">
        <f>ROW()</f>
        <v>13190</v>
      </c>
      <c r="B13190" t="s">
        <v>1860</v>
      </c>
      <c r="C13190" t="s">
        <v>105</v>
      </c>
    </row>
    <row r="13191" spans="1:3" x14ac:dyDescent="0.25">
      <c r="A13191">
        <f>ROW()</f>
        <v>13191</v>
      </c>
      <c r="B13191" t="s">
        <v>1861</v>
      </c>
      <c r="C13191" t="s">
        <v>108</v>
      </c>
    </row>
    <row r="13192" spans="1:3" x14ac:dyDescent="0.25">
      <c r="A13192">
        <f>ROW()</f>
        <v>13192</v>
      </c>
      <c r="B13192" t="s">
        <v>1862</v>
      </c>
      <c r="C13192" t="s">
        <v>56</v>
      </c>
    </row>
    <row r="13193" spans="1:3" x14ac:dyDescent="0.25">
      <c r="A13193">
        <f>ROW()</f>
        <v>13193</v>
      </c>
      <c r="B13193" t="s">
        <v>1863</v>
      </c>
      <c r="C13193" t="s">
        <v>55</v>
      </c>
    </row>
    <row r="13194" spans="1:3" x14ac:dyDescent="0.25">
      <c r="A13194">
        <f>ROW()</f>
        <v>13194</v>
      </c>
      <c r="B13194" t="s">
        <v>1864</v>
      </c>
      <c r="C13194" t="s">
        <v>261</v>
      </c>
    </row>
    <row r="13195" spans="1:3" x14ac:dyDescent="0.25">
      <c r="A13195">
        <f>ROW()</f>
        <v>13195</v>
      </c>
      <c r="B13195" t="s">
        <v>1865</v>
      </c>
      <c r="C13195" t="s">
        <v>121</v>
      </c>
    </row>
    <row r="13196" spans="1:3" x14ac:dyDescent="0.25">
      <c r="A13196">
        <f>ROW()</f>
        <v>13196</v>
      </c>
      <c r="B13196" t="s">
        <v>1866</v>
      </c>
      <c r="C13196" t="s">
        <v>139</v>
      </c>
    </row>
    <row r="13197" spans="1:3" x14ac:dyDescent="0.25">
      <c r="A13197">
        <f>ROW()</f>
        <v>13197</v>
      </c>
      <c r="B13197" t="s">
        <v>1867</v>
      </c>
      <c r="C13197" t="s">
        <v>56</v>
      </c>
    </row>
    <row r="13198" spans="1:3" x14ac:dyDescent="0.25">
      <c r="A13198">
        <f>ROW()</f>
        <v>13198</v>
      </c>
      <c r="B13198" t="s">
        <v>1904</v>
      </c>
      <c r="C13198" t="s">
        <v>65</v>
      </c>
    </row>
    <row r="13199" spans="1:3" x14ac:dyDescent="0.25">
      <c r="A13199">
        <f>ROW()</f>
        <v>13199</v>
      </c>
      <c r="B13199" t="s">
        <v>1868</v>
      </c>
      <c r="C13199" t="s">
        <v>176</v>
      </c>
    </row>
    <row r="13200" spans="1:3" x14ac:dyDescent="0.25">
      <c r="A13200">
        <f>ROW()</f>
        <v>13200</v>
      </c>
      <c r="B13200" t="s">
        <v>1869</v>
      </c>
      <c r="C13200" t="s">
        <v>176</v>
      </c>
    </row>
    <row r="13201" spans="1:3" x14ac:dyDescent="0.25">
      <c r="A13201">
        <f>ROW()</f>
        <v>13201</v>
      </c>
      <c r="B13201" t="s">
        <v>1871</v>
      </c>
      <c r="C13201" t="s">
        <v>105</v>
      </c>
    </row>
    <row r="13202" spans="1:3" x14ac:dyDescent="0.25">
      <c r="A13202">
        <f>ROW()</f>
        <v>13202</v>
      </c>
      <c r="B13202" t="s">
        <v>1905</v>
      </c>
      <c r="C13202" t="s">
        <v>105</v>
      </c>
    </row>
    <row r="13203" spans="1:3" x14ac:dyDescent="0.25">
      <c r="A13203">
        <f>ROW()</f>
        <v>13203</v>
      </c>
      <c r="B13203" t="s">
        <v>1872</v>
      </c>
      <c r="C13203" t="s">
        <v>186</v>
      </c>
    </row>
    <row r="13204" spans="1:3" x14ac:dyDescent="0.25">
      <c r="A13204">
        <f>ROW()</f>
        <v>13204</v>
      </c>
      <c r="B13204" t="s">
        <v>1906</v>
      </c>
      <c r="C13204" t="s">
        <v>187</v>
      </c>
    </row>
    <row r="13205" spans="1:3" x14ac:dyDescent="0.25">
      <c r="A13205">
        <f>ROW()</f>
        <v>13205</v>
      </c>
      <c r="B13205" t="s">
        <v>1873</v>
      </c>
      <c r="C13205" t="s">
        <v>84</v>
      </c>
    </row>
    <row r="13206" spans="1:3" x14ac:dyDescent="0.25">
      <c r="A13206">
        <f>ROW()</f>
        <v>13206</v>
      </c>
      <c r="B13206" t="s">
        <v>1907</v>
      </c>
      <c r="C13206" t="s">
        <v>382</v>
      </c>
    </row>
    <row r="13207" spans="1:3" x14ac:dyDescent="0.25">
      <c r="A13207">
        <f>ROW()</f>
        <v>13207</v>
      </c>
      <c r="B13207" t="s">
        <v>1874</v>
      </c>
      <c r="C13207" t="s">
        <v>139</v>
      </c>
    </row>
    <row r="13208" spans="1:3" x14ac:dyDescent="0.25">
      <c r="A13208">
        <f>ROW()</f>
        <v>13208</v>
      </c>
      <c r="B13208" t="s">
        <v>1875</v>
      </c>
      <c r="C13208" t="s">
        <v>113</v>
      </c>
    </row>
    <row r="13209" spans="1:3" x14ac:dyDescent="0.25">
      <c r="A13209">
        <f>ROW()</f>
        <v>13209</v>
      </c>
      <c r="B13209" t="s">
        <v>1876</v>
      </c>
      <c r="C13209" t="s">
        <v>149</v>
      </c>
    </row>
    <row r="13210" spans="1:3" x14ac:dyDescent="0.25">
      <c r="A13210">
        <f>ROW()</f>
        <v>13210</v>
      </c>
      <c r="B13210" t="s">
        <v>1909</v>
      </c>
      <c r="C13210" t="s">
        <v>149</v>
      </c>
    </row>
    <row r="13211" spans="1:3" x14ac:dyDescent="0.25">
      <c r="A13211">
        <f>ROW()</f>
        <v>13211</v>
      </c>
      <c r="B13211" t="s">
        <v>1910</v>
      </c>
      <c r="C13211" t="s">
        <v>86</v>
      </c>
    </row>
    <row r="13212" spans="1:3" x14ac:dyDescent="0.25">
      <c r="A13212">
        <f>ROW()</f>
        <v>13212</v>
      </c>
      <c r="B13212" t="s">
        <v>1877</v>
      </c>
      <c r="C13212" t="s">
        <v>55</v>
      </c>
    </row>
    <row r="13213" spans="1:3" x14ac:dyDescent="0.25">
      <c r="A13213">
        <f>ROW()</f>
        <v>13213</v>
      </c>
      <c r="B13213" t="s">
        <v>1911</v>
      </c>
      <c r="C13213" t="s">
        <v>55</v>
      </c>
    </row>
    <row r="13214" spans="1:3" x14ac:dyDescent="0.25">
      <c r="A13214">
        <f>ROW()</f>
        <v>13214</v>
      </c>
      <c r="B13214" t="s">
        <v>1878</v>
      </c>
      <c r="C13214" t="s">
        <v>105</v>
      </c>
    </row>
    <row r="13215" spans="1:3" x14ac:dyDescent="0.25">
      <c r="A13215">
        <f>ROW()</f>
        <v>13215</v>
      </c>
      <c r="B13215" t="s">
        <v>1923</v>
      </c>
      <c r="C13215" t="s">
        <v>76</v>
      </c>
    </row>
    <row r="13216" spans="1:3" x14ac:dyDescent="0.25">
      <c r="A13216">
        <f>ROW()</f>
        <v>13216</v>
      </c>
      <c r="B13216" t="s">
        <v>1879</v>
      </c>
      <c r="C13216" t="s">
        <v>76</v>
      </c>
    </row>
    <row r="13217" spans="1:3" x14ac:dyDescent="0.25">
      <c r="A13217">
        <f>ROW()</f>
        <v>13217</v>
      </c>
      <c r="B13217" t="s">
        <v>1912</v>
      </c>
      <c r="C13217" t="s">
        <v>158</v>
      </c>
    </row>
    <row r="13218" spans="1:3" x14ac:dyDescent="0.25">
      <c r="A13218">
        <f>ROW()</f>
        <v>13218</v>
      </c>
      <c r="B13218" t="s">
        <v>1880</v>
      </c>
      <c r="C13218" t="s">
        <v>158</v>
      </c>
    </row>
    <row r="13219" spans="1:3" x14ac:dyDescent="0.25">
      <c r="A13219">
        <f>ROW()</f>
        <v>13219</v>
      </c>
      <c r="B13219" t="s">
        <v>1882</v>
      </c>
      <c r="C13219" t="s">
        <v>325</v>
      </c>
    </row>
    <row r="13220" spans="1:3" x14ac:dyDescent="0.25">
      <c r="A13220">
        <f>ROW()</f>
        <v>13220</v>
      </c>
      <c r="B13220" t="s">
        <v>1913</v>
      </c>
      <c r="C13220" t="s">
        <v>325</v>
      </c>
    </row>
    <row r="13221" spans="1:3" x14ac:dyDescent="0.25">
      <c r="A13221">
        <f>ROW()</f>
        <v>13221</v>
      </c>
      <c r="B13221" t="s">
        <v>1893</v>
      </c>
      <c r="C13221" t="s">
        <v>91</v>
      </c>
    </row>
    <row r="13222" spans="1:3" x14ac:dyDescent="0.25">
      <c r="A13222">
        <f>ROW()</f>
        <v>13222</v>
      </c>
      <c r="B13222" t="s">
        <v>1914</v>
      </c>
      <c r="C13222" t="s">
        <v>382</v>
      </c>
    </row>
    <row r="13223" spans="1:3" x14ac:dyDescent="0.25">
      <c r="A13223">
        <f>ROW()</f>
        <v>13223</v>
      </c>
      <c r="B13223" t="s">
        <v>1883</v>
      </c>
      <c r="C13223" t="s">
        <v>111</v>
      </c>
    </row>
    <row r="13224" spans="1:3" x14ac:dyDescent="0.25">
      <c r="A13224">
        <f>ROW()</f>
        <v>13224</v>
      </c>
      <c r="B13224" t="s">
        <v>1915</v>
      </c>
      <c r="C13224" t="s">
        <v>159</v>
      </c>
    </row>
    <row r="13225" spans="1:3" x14ac:dyDescent="0.25">
      <c r="A13225">
        <f>ROW()</f>
        <v>13225</v>
      </c>
      <c r="B13225" t="s">
        <v>1884</v>
      </c>
      <c r="C13225" t="s">
        <v>121</v>
      </c>
    </row>
    <row r="13226" spans="1:3" x14ac:dyDescent="0.25">
      <c r="A13226">
        <f>ROW()</f>
        <v>13226</v>
      </c>
      <c r="B13226" t="s">
        <v>1885</v>
      </c>
      <c r="C13226" t="s">
        <v>121</v>
      </c>
    </row>
    <row r="13227" spans="1:3" x14ac:dyDescent="0.25">
      <c r="A13227">
        <f>ROW()</f>
        <v>13227</v>
      </c>
      <c r="B13227" t="s">
        <v>1886</v>
      </c>
      <c r="C13227" t="s">
        <v>121</v>
      </c>
    </row>
    <row r="13228" spans="1:3" x14ac:dyDescent="0.25">
      <c r="A13228">
        <f>ROW()</f>
        <v>13228</v>
      </c>
      <c r="B13228" t="s">
        <v>1887</v>
      </c>
      <c r="C13228" t="s">
        <v>81</v>
      </c>
    </row>
    <row r="13229" spans="1:3" x14ac:dyDescent="0.25">
      <c r="A13229">
        <f>ROW()</f>
        <v>13229</v>
      </c>
      <c r="B13229" t="s">
        <v>1888</v>
      </c>
      <c r="C13229" t="s">
        <v>63</v>
      </c>
    </row>
    <row r="13230" spans="1:3" x14ac:dyDescent="0.25">
      <c r="A13230">
        <f>ROW()</f>
        <v>13230</v>
      </c>
      <c r="B13230" t="s">
        <v>1889</v>
      </c>
      <c r="C13230" t="s">
        <v>74</v>
      </c>
    </row>
    <row r="13231" spans="1:3" x14ac:dyDescent="0.25">
      <c r="A13231">
        <f>ROW()</f>
        <v>13231</v>
      </c>
      <c r="B13231" t="s">
        <v>1890</v>
      </c>
      <c r="C13231" t="s">
        <v>63</v>
      </c>
    </row>
    <row r="13232" spans="1:3" x14ac:dyDescent="0.25">
      <c r="A13232">
        <f>ROW()</f>
        <v>13232</v>
      </c>
      <c r="B13232" t="s">
        <v>1891</v>
      </c>
      <c r="C13232" t="s">
        <v>74</v>
      </c>
    </row>
    <row r="13233" spans="1:3" x14ac:dyDescent="0.25">
      <c r="A13233">
        <f>ROW()</f>
        <v>13233</v>
      </c>
      <c r="B13233" t="s">
        <v>1892</v>
      </c>
      <c r="C13233" t="s">
        <v>63</v>
      </c>
    </row>
    <row r="13234" spans="1:3" x14ac:dyDescent="0.25">
      <c r="A13234">
        <f>ROW()</f>
        <v>13234</v>
      </c>
      <c r="B13234" t="s">
        <v>1806</v>
      </c>
      <c r="C13234" t="s">
        <v>70</v>
      </c>
    </row>
    <row r="13235" spans="1:3" x14ac:dyDescent="0.25">
      <c r="A13235">
        <f>ROW()</f>
        <v>13235</v>
      </c>
      <c r="B13235" t="s">
        <v>2</v>
      </c>
      <c r="C13235" t="s">
        <v>2</v>
      </c>
    </row>
    <row r="13236" spans="1:3" x14ac:dyDescent="0.25">
      <c r="A13236">
        <f>ROW()</f>
        <v>13236</v>
      </c>
      <c r="B13236" t="s">
        <v>2</v>
      </c>
      <c r="C13236" t="s">
        <v>2</v>
      </c>
    </row>
    <row r="13237" spans="1:3" x14ac:dyDescent="0.25">
      <c r="A13237">
        <f>ROW()</f>
        <v>13237</v>
      </c>
      <c r="B13237" t="s">
        <v>951</v>
      </c>
      <c r="C13237" t="s">
        <v>2</v>
      </c>
    </row>
    <row r="13238" spans="1:3" x14ac:dyDescent="0.25">
      <c r="A13238">
        <f>ROW()</f>
        <v>13238</v>
      </c>
      <c r="B13238" t="s">
        <v>2</v>
      </c>
      <c r="C13238" t="s">
        <v>2</v>
      </c>
    </row>
    <row r="13239" spans="1:3" x14ac:dyDescent="0.25">
      <c r="A13239">
        <f>ROW()</f>
        <v>13239</v>
      </c>
      <c r="B13239" t="s">
        <v>3774</v>
      </c>
      <c r="C13239" t="s">
        <v>2</v>
      </c>
    </row>
    <row r="13240" spans="1:3" x14ac:dyDescent="0.25">
      <c r="A13240">
        <f>ROW()</f>
        <v>13240</v>
      </c>
      <c r="B13240" t="s">
        <v>52</v>
      </c>
      <c r="C13240" t="s">
        <v>2</v>
      </c>
    </row>
    <row r="13241" spans="1:3" x14ac:dyDescent="0.25">
      <c r="A13241">
        <f>ROW()</f>
        <v>13241</v>
      </c>
      <c r="B13241" t="s">
        <v>1843</v>
      </c>
      <c r="C13241" t="s">
        <v>952</v>
      </c>
    </row>
    <row r="13242" spans="1:3" x14ac:dyDescent="0.25">
      <c r="A13242">
        <f>ROW()</f>
        <v>13242</v>
      </c>
      <c r="B13242" t="s">
        <v>1844</v>
      </c>
      <c r="C13242" t="s">
        <v>55</v>
      </c>
    </row>
    <row r="13243" spans="1:3" x14ac:dyDescent="0.25">
      <c r="A13243">
        <f>ROW()</f>
        <v>13243</v>
      </c>
      <c r="B13243" t="s">
        <v>1845</v>
      </c>
      <c r="C13243" t="s">
        <v>83</v>
      </c>
    </row>
    <row r="13244" spans="1:3" x14ac:dyDescent="0.25">
      <c r="A13244">
        <f>ROW()</f>
        <v>13244</v>
      </c>
      <c r="B13244" t="s">
        <v>1846</v>
      </c>
      <c r="C13244" t="s">
        <v>794</v>
      </c>
    </row>
    <row r="13245" spans="1:3" x14ac:dyDescent="0.25">
      <c r="A13245">
        <f>ROW()</f>
        <v>13245</v>
      </c>
      <c r="B13245" t="s">
        <v>1847</v>
      </c>
      <c r="C13245" t="s">
        <v>953</v>
      </c>
    </row>
    <row r="13246" spans="1:3" x14ac:dyDescent="0.25">
      <c r="A13246">
        <f>ROW()</f>
        <v>13246</v>
      </c>
      <c r="B13246" t="s">
        <v>1850</v>
      </c>
      <c r="C13246" t="s">
        <v>102</v>
      </c>
    </row>
    <row r="13247" spans="1:3" x14ac:dyDescent="0.25">
      <c r="A13247">
        <f>ROW()</f>
        <v>13247</v>
      </c>
      <c r="B13247" t="s">
        <v>1851</v>
      </c>
      <c r="C13247" t="s">
        <v>56</v>
      </c>
    </row>
    <row r="13248" spans="1:3" x14ac:dyDescent="0.25">
      <c r="A13248">
        <f>ROW()</f>
        <v>13248</v>
      </c>
      <c r="B13248" t="s">
        <v>1852</v>
      </c>
      <c r="C13248" t="s">
        <v>56</v>
      </c>
    </row>
    <row r="13249" spans="1:3" x14ac:dyDescent="0.25">
      <c r="A13249">
        <f>ROW()</f>
        <v>13249</v>
      </c>
      <c r="B13249" t="s">
        <v>1853</v>
      </c>
      <c r="C13249" t="s">
        <v>56</v>
      </c>
    </row>
    <row r="13250" spans="1:3" x14ac:dyDescent="0.25">
      <c r="A13250">
        <f>ROW()</f>
        <v>13250</v>
      </c>
      <c r="B13250" t="s">
        <v>1854</v>
      </c>
      <c r="C13250" t="s">
        <v>681</v>
      </c>
    </row>
    <row r="13251" spans="1:3" x14ac:dyDescent="0.25">
      <c r="A13251">
        <f>ROW()</f>
        <v>13251</v>
      </c>
      <c r="B13251" t="s">
        <v>1856</v>
      </c>
      <c r="C13251" t="s">
        <v>64</v>
      </c>
    </row>
    <row r="13252" spans="1:3" x14ac:dyDescent="0.25">
      <c r="A13252">
        <f>ROW()</f>
        <v>13252</v>
      </c>
      <c r="B13252" t="s">
        <v>1857</v>
      </c>
      <c r="C13252" t="s">
        <v>65</v>
      </c>
    </row>
    <row r="13253" spans="1:3" x14ac:dyDescent="0.25">
      <c r="A13253">
        <f>ROW()</f>
        <v>13253</v>
      </c>
      <c r="B13253" t="s">
        <v>1858</v>
      </c>
      <c r="C13253" t="s">
        <v>56</v>
      </c>
    </row>
    <row r="13254" spans="1:3" x14ac:dyDescent="0.25">
      <c r="A13254">
        <f>ROW()</f>
        <v>13254</v>
      </c>
      <c r="B13254" t="s">
        <v>1896</v>
      </c>
      <c r="C13254" t="s">
        <v>65</v>
      </c>
    </row>
    <row r="13255" spans="1:3" x14ac:dyDescent="0.25">
      <c r="A13255">
        <f>ROW()</f>
        <v>13255</v>
      </c>
      <c r="B13255" t="s">
        <v>1859</v>
      </c>
      <c r="C13255" t="s">
        <v>63</v>
      </c>
    </row>
    <row r="13256" spans="1:3" x14ac:dyDescent="0.25">
      <c r="A13256">
        <f>ROW()</f>
        <v>13256</v>
      </c>
      <c r="B13256" t="s">
        <v>1852</v>
      </c>
      <c r="C13256" t="s">
        <v>56</v>
      </c>
    </row>
    <row r="13257" spans="1:3" x14ac:dyDescent="0.25">
      <c r="A13257">
        <f>ROW()</f>
        <v>13257</v>
      </c>
      <c r="B13257" t="s">
        <v>1860</v>
      </c>
      <c r="C13257" t="s">
        <v>67</v>
      </c>
    </row>
    <row r="13258" spans="1:3" x14ac:dyDescent="0.25">
      <c r="A13258">
        <f>ROW()</f>
        <v>13258</v>
      </c>
      <c r="B13258" t="s">
        <v>1865</v>
      </c>
      <c r="C13258" t="s">
        <v>67</v>
      </c>
    </row>
    <row r="13259" spans="1:3" x14ac:dyDescent="0.25">
      <c r="A13259">
        <f>ROW()</f>
        <v>13259</v>
      </c>
      <c r="B13259" t="s">
        <v>1866</v>
      </c>
      <c r="C13259" t="s">
        <v>55</v>
      </c>
    </row>
    <row r="13260" spans="1:3" x14ac:dyDescent="0.25">
      <c r="A13260">
        <f>ROW()</f>
        <v>13260</v>
      </c>
      <c r="B13260" t="s">
        <v>1867</v>
      </c>
      <c r="C13260" t="s">
        <v>56</v>
      </c>
    </row>
    <row r="13261" spans="1:3" x14ac:dyDescent="0.25">
      <c r="A13261">
        <f>ROW()</f>
        <v>13261</v>
      </c>
      <c r="B13261" t="s">
        <v>1904</v>
      </c>
      <c r="C13261" t="s">
        <v>71</v>
      </c>
    </row>
    <row r="13262" spans="1:3" x14ac:dyDescent="0.25">
      <c r="A13262">
        <f>ROW()</f>
        <v>13262</v>
      </c>
      <c r="B13262" t="s">
        <v>1868</v>
      </c>
      <c r="C13262" t="s">
        <v>176</v>
      </c>
    </row>
    <row r="13263" spans="1:3" x14ac:dyDescent="0.25">
      <c r="A13263">
        <f>ROW()</f>
        <v>13263</v>
      </c>
      <c r="B13263" t="s">
        <v>1869</v>
      </c>
      <c r="C13263" t="s">
        <v>176</v>
      </c>
    </row>
    <row r="13264" spans="1:3" x14ac:dyDescent="0.25">
      <c r="A13264">
        <f>ROW()</f>
        <v>13264</v>
      </c>
      <c r="B13264" t="s">
        <v>1871</v>
      </c>
      <c r="C13264" t="s">
        <v>56</v>
      </c>
    </row>
    <row r="13265" spans="1:3" x14ac:dyDescent="0.25">
      <c r="A13265">
        <f>ROW()</f>
        <v>13265</v>
      </c>
      <c r="B13265" t="s">
        <v>1905</v>
      </c>
      <c r="C13265" t="s">
        <v>56</v>
      </c>
    </row>
    <row r="13266" spans="1:3" x14ac:dyDescent="0.25">
      <c r="A13266">
        <f>ROW()</f>
        <v>13266</v>
      </c>
      <c r="B13266" t="s">
        <v>1906</v>
      </c>
      <c r="C13266" t="s">
        <v>186</v>
      </c>
    </row>
    <row r="13267" spans="1:3" x14ac:dyDescent="0.25">
      <c r="A13267">
        <f>ROW()</f>
        <v>13267</v>
      </c>
      <c r="B13267" t="s">
        <v>1872</v>
      </c>
      <c r="C13267" t="s">
        <v>187</v>
      </c>
    </row>
    <row r="13268" spans="1:3" x14ac:dyDescent="0.25">
      <c r="A13268">
        <f>ROW()</f>
        <v>13268</v>
      </c>
      <c r="B13268" t="s">
        <v>1873</v>
      </c>
      <c r="C13268" t="s">
        <v>66</v>
      </c>
    </row>
    <row r="13269" spans="1:3" x14ac:dyDescent="0.25">
      <c r="A13269">
        <f>ROW()</f>
        <v>13269</v>
      </c>
      <c r="B13269" t="s">
        <v>1907</v>
      </c>
      <c r="C13269" t="s">
        <v>84</v>
      </c>
    </row>
    <row r="13270" spans="1:3" x14ac:dyDescent="0.25">
      <c r="A13270">
        <f>ROW()</f>
        <v>13270</v>
      </c>
      <c r="B13270" t="s">
        <v>1909</v>
      </c>
      <c r="C13270" t="s">
        <v>285</v>
      </c>
    </row>
    <row r="13271" spans="1:3" x14ac:dyDescent="0.25">
      <c r="A13271">
        <f>ROW()</f>
        <v>13271</v>
      </c>
      <c r="B13271" t="s">
        <v>1910</v>
      </c>
      <c r="C13271" t="s">
        <v>674</v>
      </c>
    </row>
    <row r="13272" spans="1:3" x14ac:dyDescent="0.25">
      <c r="A13272">
        <f>ROW()</f>
        <v>13272</v>
      </c>
      <c r="B13272" t="s">
        <v>1875</v>
      </c>
      <c r="C13272" t="s">
        <v>674</v>
      </c>
    </row>
    <row r="13273" spans="1:3" x14ac:dyDescent="0.25">
      <c r="A13273">
        <f>ROW()</f>
        <v>13273</v>
      </c>
      <c r="B13273" t="s">
        <v>1876</v>
      </c>
      <c r="C13273" t="s">
        <v>71</v>
      </c>
    </row>
    <row r="13274" spans="1:3" x14ac:dyDescent="0.25">
      <c r="A13274">
        <f>ROW()</f>
        <v>13274</v>
      </c>
      <c r="B13274" t="s">
        <v>1877</v>
      </c>
      <c r="C13274" t="s">
        <v>55</v>
      </c>
    </row>
    <row r="13275" spans="1:3" x14ac:dyDescent="0.25">
      <c r="A13275">
        <f>ROW()</f>
        <v>13275</v>
      </c>
      <c r="B13275" t="s">
        <v>1911</v>
      </c>
      <c r="C13275" t="s">
        <v>55</v>
      </c>
    </row>
    <row r="13276" spans="1:3" x14ac:dyDescent="0.25">
      <c r="A13276">
        <f>ROW()</f>
        <v>13276</v>
      </c>
      <c r="B13276" t="s">
        <v>1912</v>
      </c>
      <c r="C13276" t="s">
        <v>77</v>
      </c>
    </row>
    <row r="13277" spans="1:3" x14ac:dyDescent="0.25">
      <c r="A13277">
        <f>ROW()</f>
        <v>13277</v>
      </c>
      <c r="B13277" t="s">
        <v>1879</v>
      </c>
      <c r="C13277" t="s">
        <v>107</v>
      </c>
    </row>
    <row r="13278" spans="1:3" x14ac:dyDescent="0.25">
      <c r="A13278">
        <f>ROW()</f>
        <v>13278</v>
      </c>
      <c r="B13278" t="s">
        <v>1882</v>
      </c>
      <c r="C13278" t="s">
        <v>148</v>
      </c>
    </row>
    <row r="13279" spans="1:3" x14ac:dyDescent="0.25">
      <c r="A13279">
        <f>ROW()</f>
        <v>13279</v>
      </c>
      <c r="B13279" t="s">
        <v>1913</v>
      </c>
      <c r="C13279" t="s">
        <v>148</v>
      </c>
    </row>
    <row r="13280" spans="1:3" x14ac:dyDescent="0.25">
      <c r="A13280">
        <f>ROW()</f>
        <v>13280</v>
      </c>
      <c r="B13280" t="s">
        <v>1893</v>
      </c>
      <c r="C13280" t="s">
        <v>75</v>
      </c>
    </row>
    <row r="13281" spans="1:3" x14ac:dyDescent="0.25">
      <c r="A13281">
        <f>ROW()</f>
        <v>13281</v>
      </c>
      <c r="B13281" t="s">
        <v>1914</v>
      </c>
      <c r="C13281" t="s">
        <v>108</v>
      </c>
    </row>
    <row r="13282" spans="1:3" x14ac:dyDescent="0.25">
      <c r="A13282">
        <f>ROW()</f>
        <v>13282</v>
      </c>
      <c r="B13282" t="s">
        <v>1883</v>
      </c>
      <c r="C13282" t="s">
        <v>159</v>
      </c>
    </row>
    <row r="13283" spans="1:3" x14ac:dyDescent="0.25">
      <c r="A13283">
        <f>ROW()</f>
        <v>13283</v>
      </c>
      <c r="B13283" t="s">
        <v>1915</v>
      </c>
      <c r="C13283" t="s">
        <v>159</v>
      </c>
    </row>
    <row r="13284" spans="1:3" x14ac:dyDescent="0.25">
      <c r="A13284">
        <f>ROW()</f>
        <v>13284</v>
      </c>
      <c r="B13284" t="s">
        <v>1884</v>
      </c>
      <c r="C13284" t="s">
        <v>105</v>
      </c>
    </row>
    <row r="13285" spans="1:3" x14ac:dyDescent="0.25">
      <c r="A13285">
        <f>ROW()</f>
        <v>13285</v>
      </c>
      <c r="B13285" t="s">
        <v>1885</v>
      </c>
      <c r="C13285" t="s">
        <v>67</v>
      </c>
    </row>
    <row r="13286" spans="1:3" x14ac:dyDescent="0.25">
      <c r="A13286">
        <f>ROW()</f>
        <v>13286</v>
      </c>
      <c r="B13286" t="s">
        <v>1888</v>
      </c>
      <c r="C13286" t="s">
        <v>74</v>
      </c>
    </row>
    <row r="13287" spans="1:3" x14ac:dyDescent="0.25">
      <c r="A13287">
        <f>ROW()</f>
        <v>13287</v>
      </c>
      <c r="B13287" t="s">
        <v>1889</v>
      </c>
      <c r="C13287" t="s">
        <v>74</v>
      </c>
    </row>
    <row r="13288" spans="1:3" x14ac:dyDescent="0.25">
      <c r="A13288">
        <f>ROW()</f>
        <v>13288</v>
      </c>
      <c r="B13288" t="s">
        <v>1890</v>
      </c>
      <c r="C13288" t="s">
        <v>74</v>
      </c>
    </row>
    <row r="13289" spans="1:3" x14ac:dyDescent="0.25">
      <c r="A13289">
        <f>ROW()</f>
        <v>13289</v>
      </c>
      <c r="B13289" t="s">
        <v>1891</v>
      </c>
      <c r="C13289" t="s">
        <v>74</v>
      </c>
    </row>
    <row r="13290" spans="1:3" x14ac:dyDescent="0.25">
      <c r="A13290">
        <f>ROW()</f>
        <v>13290</v>
      </c>
      <c r="B13290" t="s">
        <v>1892</v>
      </c>
      <c r="C13290" t="s">
        <v>74</v>
      </c>
    </row>
    <row r="13291" spans="1:3" x14ac:dyDescent="0.25">
      <c r="A13291">
        <f>ROW()</f>
        <v>13291</v>
      </c>
      <c r="B13291" t="s">
        <v>1933</v>
      </c>
      <c r="C13291" t="s">
        <v>56</v>
      </c>
    </row>
    <row r="13292" spans="1:3" x14ac:dyDescent="0.25">
      <c r="A13292">
        <f>ROW()</f>
        <v>13292</v>
      </c>
      <c r="B13292" t="s">
        <v>1806</v>
      </c>
      <c r="C13292" t="s">
        <v>70</v>
      </c>
    </row>
    <row r="13293" spans="1:3" x14ac:dyDescent="0.25">
      <c r="A13293">
        <f>ROW()</f>
        <v>13293</v>
      </c>
      <c r="B13293" t="s">
        <v>2</v>
      </c>
      <c r="C13293" t="s">
        <v>2</v>
      </c>
    </row>
    <row r="13294" spans="1:3" x14ac:dyDescent="0.25">
      <c r="A13294">
        <f>ROW()</f>
        <v>13294</v>
      </c>
      <c r="B13294" t="s">
        <v>2</v>
      </c>
      <c r="C13294" t="s">
        <v>2</v>
      </c>
    </row>
    <row r="13295" spans="1:3" x14ac:dyDescent="0.25">
      <c r="A13295">
        <f>ROW()</f>
        <v>13295</v>
      </c>
      <c r="B13295" t="s">
        <v>954</v>
      </c>
      <c r="C13295" t="s">
        <v>2</v>
      </c>
    </row>
    <row r="13296" spans="1:3" x14ac:dyDescent="0.25">
      <c r="A13296">
        <f>ROW()</f>
        <v>13296</v>
      </c>
      <c r="B13296" t="s">
        <v>2</v>
      </c>
      <c r="C13296" t="s">
        <v>2</v>
      </c>
    </row>
    <row r="13297" spans="1:3" x14ac:dyDescent="0.25">
      <c r="A13297">
        <f>ROW()</f>
        <v>13297</v>
      </c>
      <c r="B13297" t="s">
        <v>3775</v>
      </c>
      <c r="C13297" t="s">
        <v>2</v>
      </c>
    </row>
    <row r="13298" spans="1:3" x14ac:dyDescent="0.25">
      <c r="A13298">
        <f>ROW()</f>
        <v>13298</v>
      </c>
      <c r="B13298" t="s">
        <v>52</v>
      </c>
      <c r="C13298" t="s">
        <v>2</v>
      </c>
    </row>
    <row r="13299" spans="1:3" x14ac:dyDescent="0.25">
      <c r="A13299">
        <f>ROW()</f>
        <v>13299</v>
      </c>
      <c r="B13299" t="s">
        <v>1843</v>
      </c>
      <c r="C13299" t="s">
        <v>955</v>
      </c>
    </row>
    <row r="13300" spans="1:3" x14ac:dyDescent="0.25">
      <c r="A13300">
        <f>ROW()</f>
        <v>13300</v>
      </c>
      <c r="B13300" t="s">
        <v>1844</v>
      </c>
      <c r="C13300" t="s">
        <v>55</v>
      </c>
    </row>
    <row r="13301" spans="1:3" x14ac:dyDescent="0.25">
      <c r="A13301">
        <f>ROW()</f>
        <v>13301</v>
      </c>
      <c r="B13301" t="s">
        <v>1845</v>
      </c>
      <c r="C13301" t="s">
        <v>189</v>
      </c>
    </row>
    <row r="13302" spans="1:3" x14ac:dyDescent="0.25">
      <c r="A13302">
        <f>ROW()</f>
        <v>13302</v>
      </c>
      <c r="B13302" t="s">
        <v>1846</v>
      </c>
      <c r="C13302" t="s">
        <v>956</v>
      </c>
    </row>
    <row r="13303" spans="1:3" x14ac:dyDescent="0.25">
      <c r="A13303">
        <f>ROW()</f>
        <v>13303</v>
      </c>
      <c r="B13303" t="s">
        <v>1847</v>
      </c>
      <c r="C13303" t="s">
        <v>957</v>
      </c>
    </row>
    <row r="13304" spans="1:3" x14ac:dyDescent="0.25">
      <c r="A13304">
        <f>ROW()</f>
        <v>13304</v>
      </c>
      <c r="B13304" t="s">
        <v>1850</v>
      </c>
      <c r="C13304" t="s">
        <v>61</v>
      </c>
    </row>
    <row r="13305" spans="1:3" x14ac:dyDescent="0.25">
      <c r="A13305">
        <f>ROW()</f>
        <v>13305</v>
      </c>
      <c r="B13305" t="s">
        <v>1851</v>
      </c>
      <c r="C13305" t="s">
        <v>56</v>
      </c>
    </row>
    <row r="13306" spans="1:3" x14ac:dyDescent="0.25">
      <c r="A13306">
        <f>ROW()</f>
        <v>13306</v>
      </c>
      <c r="B13306" t="s">
        <v>1852</v>
      </c>
      <c r="C13306" t="s">
        <v>56</v>
      </c>
    </row>
    <row r="13307" spans="1:3" x14ac:dyDescent="0.25">
      <c r="A13307">
        <f>ROW()</f>
        <v>13307</v>
      </c>
      <c r="B13307" t="s">
        <v>1853</v>
      </c>
      <c r="C13307" t="s">
        <v>56</v>
      </c>
    </row>
    <row r="13308" spans="1:3" x14ac:dyDescent="0.25">
      <c r="A13308">
        <f>ROW()</f>
        <v>13308</v>
      </c>
      <c r="B13308" t="s">
        <v>1854</v>
      </c>
      <c r="C13308" t="s">
        <v>238</v>
      </c>
    </row>
    <row r="13309" spans="1:3" x14ac:dyDescent="0.25">
      <c r="A13309">
        <f>ROW()</f>
        <v>13309</v>
      </c>
      <c r="B13309" t="s">
        <v>1855</v>
      </c>
      <c r="C13309" t="s">
        <v>65</v>
      </c>
    </row>
    <row r="13310" spans="1:3" x14ac:dyDescent="0.25">
      <c r="A13310">
        <f>ROW()</f>
        <v>13310</v>
      </c>
      <c r="B13310" t="s">
        <v>1856</v>
      </c>
      <c r="C13310" t="s">
        <v>64</v>
      </c>
    </row>
    <row r="13311" spans="1:3" x14ac:dyDescent="0.25">
      <c r="A13311">
        <f>ROW()</f>
        <v>13311</v>
      </c>
      <c r="B13311" t="s">
        <v>1857</v>
      </c>
      <c r="C13311" t="s">
        <v>65</v>
      </c>
    </row>
    <row r="13312" spans="1:3" x14ac:dyDescent="0.25">
      <c r="A13312">
        <f>ROW()</f>
        <v>13312</v>
      </c>
      <c r="B13312" t="s">
        <v>1858</v>
      </c>
      <c r="C13312" t="s">
        <v>55</v>
      </c>
    </row>
    <row r="13313" spans="1:3" x14ac:dyDescent="0.25">
      <c r="A13313">
        <f>ROW()</f>
        <v>13313</v>
      </c>
      <c r="B13313" t="s">
        <v>1896</v>
      </c>
      <c r="C13313" t="s">
        <v>65</v>
      </c>
    </row>
    <row r="13314" spans="1:3" x14ac:dyDescent="0.25">
      <c r="A13314">
        <f>ROW()</f>
        <v>13314</v>
      </c>
      <c r="B13314" t="s">
        <v>1859</v>
      </c>
      <c r="C13314" t="s">
        <v>63</v>
      </c>
    </row>
    <row r="13315" spans="1:3" x14ac:dyDescent="0.25">
      <c r="A13315">
        <f>ROW()</f>
        <v>13315</v>
      </c>
      <c r="B13315" t="s">
        <v>1860</v>
      </c>
      <c r="C13315" t="s">
        <v>84</v>
      </c>
    </row>
    <row r="13316" spans="1:3" x14ac:dyDescent="0.25">
      <c r="A13316">
        <f>ROW()</f>
        <v>13316</v>
      </c>
      <c r="B13316" t="s">
        <v>1865</v>
      </c>
      <c r="C13316" t="s">
        <v>121</v>
      </c>
    </row>
    <row r="13317" spans="1:3" x14ac:dyDescent="0.25">
      <c r="A13317">
        <f>ROW()</f>
        <v>13317</v>
      </c>
      <c r="B13317" t="s">
        <v>1866</v>
      </c>
      <c r="C13317" t="s">
        <v>56</v>
      </c>
    </row>
    <row r="13318" spans="1:3" x14ac:dyDescent="0.25">
      <c r="A13318">
        <f>ROW()</f>
        <v>13318</v>
      </c>
      <c r="B13318" t="s">
        <v>1867</v>
      </c>
      <c r="C13318" t="s">
        <v>56</v>
      </c>
    </row>
    <row r="13319" spans="1:3" x14ac:dyDescent="0.25">
      <c r="A13319">
        <f>ROW()</f>
        <v>13319</v>
      </c>
      <c r="B13319" t="s">
        <v>1861</v>
      </c>
      <c r="C13319" t="s">
        <v>73</v>
      </c>
    </row>
    <row r="13320" spans="1:3" x14ac:dyDescent="0.25">
      <c r="A13320">
        <f>ROW()</f>
        <v>13320</v>
      </c>
      <c r="B13320" t="s">
        <v>1862</v>
      </c>
      <c r="C13320" t="s">
        <v>56</v>
      </c>
    </row>
    <row r="13321" spans="1:3" x14ac:dyDescent="0.25">
      <c r="A13321">
        <f>ROW()</f>
        <v>13321</v>
      </c>
      <c r="B13321" t="s">
        <v>1863</v>
      </c>
      <c r="C13321" t="s">
        <v>55</v>
      </c>
    </row>
    <row r="13322" spans="1:3" x14ac:dyDescent="0.25">
      <c r="A13322">
        <f>ROW()</f>
        <v>13322</v>
      </c>
      <c r="B13322" t="s">
        <v>1864</v>
      </c>
      <c r="C13322" t="s">
        <v>261</v>
      </c>
    </row>
    <row r="13323" spans="1:3" x14ac:dyDescent="0.25">
      <c r="A13323">
        <f>ROW()</f>
        <v>13323</v>
      </c>
      <c r="B13323" t="s">
        <v>1868</v>
      </c>
      <c r="C13323" t="s">
        <v>196</v>
      </c>
    </row>
    <row r="13324" spans="1:3" x14ac:dyDescent="0.25">
      <c r="A13324">
        <f>ROW()</f>
        <v>13324</v>
      </c>
      <c r="B13324" t="s">
        <v>1869</v>
      </c>
      <c r="C13324" t="s">
        <v>71</v>
      </c>
    </row>
    <row r="13325" spans="1:3" x14ac:dyDescent="0.25">
      <c r="A13325">
        <f>ROW()</f>
        <v>13325</v>
      </c>
      <c r="B13325" t="s">
        <v>1870</v>
      </c>
      <c r="C13325" t="s">
        <v>71</v>
      </c>
    </row>
    <row r="13326" spans="1:3" x14ac:dyDescent="0.25">
      <c r="A13326">
        <f>ROW()</f>
        <v>13326</v>
      </c>
      <c r="B13326" t="s">
        <v>1871</v>
      </c>
      <c r="C13326" t="s">
        <v>121</v>
      </c>
    </row>
    <row r="13327" spans="1:3" x14ac:dyDescent="0.25">
      <c r="A13327">
        <f>ROW()</f>
        <v>13327</v>
      </c>
      <c r="B13327" t="s">
        <v>1872</v>
      </c>
      <c r="C13327" t="s">
        <v>197</v>
      </c>
    </row>
    <row r="13328" spans="1:3" x14ac:dyDescent="0.25">
      <c r="A13328">
        <f>ROW()</f>
        <v>13328</v>
      </c>
      <c r="B13328" t="s">
        <v>1873</v>
      </c>
      <c r="C13328" t="s">
        <v>70</v>
      </c>
    </row>
    <row r="13329" spans="1:3" x14ac:dyDescent="0.25">
      <c r="A13329">
        <f>ROW()</f>
        <v>13329</v>
      </c>
      <c r="B13329" t="s">
        <v>1875</v>
      </c>
      <c r="C13329" t="s">
        <v>148</v>
      </c>
    </row>
    <row r="13330" spans="1:3" x14ac:dyDescent="0.25">
      <c r="A13330">
        <f>ROW()</f>
        <v>13330</v>
      </c>
      <c r="B13330" t="s">
        <v>1876</v>
      </c>
      <c r="C13330" t="s">
        <v>268</v>
      </c>
    </row>
    <row r="13331" spans="1:3" x14ac:dyDescent="0.25">
      <c r="A13331">
        <f>ROW()</f>
        <v>13331</v>
      </c>
      <c r="B13331" t="s">
        <v>1903</v>
      </c>
      <c r="C13331" t="s">
        <v>198</v>
      </c>
    </row>
    <row r="13332" spans="1:3" x14ac:dyDescent="0.25">
      <c r="A13332">
        <f>ROW()</f>
        <v>13332</v>
      </c>
      <c r="B13332" t="s">
        <v>1877</v>
      </c>
      <c r="C13332" t="s">
        <v>93</v>
      </c>
    </row>
    <row r="13333" spans="1:3" x14ac:dyDescent="0.25">
      <c r="A13333">
        <f>ROW()</f>
        <v>13333</v>
      </c>
      <c r="B13333" t="s">
        <v>1878</v>
      </c>
      <c r="C13333" t="s">
        <v>73</v>
      </c>
    </row>
    <row r="13334" spans="1:3" x14ac:dyDescent="0.25">
      <c r="A13334">
        <f>ROW()</f>
        <v>13334</v>
      </c>
      <c r="B13334" t="s">
        <v>1879</v>
      </c>
      <c r="C13334" t="s">
        <v>77</v>
      </c>
    </row>
    <row r="13335" spans="1:3" x14ac:dyDescent="0.25">
      <c r="A13335">
        <f>ROW()</f>
        <v>13335</v>
      </c>
      <c r="B13335" t="s">
        <v>1880</v>
      </c>
      <c r="C13335" t="s">
        <v>93</v>
      </c>
    </row>
    <row r="13336" spans="1:3" x14ac:dyDescent="0.25">
      <c r="A13336">
        <f>ROW()</f>
        <v>13336</v>
      </c>
      <c r="B13336" t="s">
        <v>1881</v>
      </c>
      <c r="C13336" t="s">
        <v>56</v>
      </c>
    </row>
    <row r="13337" spans="1:3" x14ac:dyDescent="0.25">
      <c r="A13337">
        <f>ROW()</f>
        <v>13337</v>
      </c>
      <c r="B13337" t="s">
        <v>1882</v>
      </c>
      <c r="C13337" t="s">
        <v>199</v>
      </c>
    </row>
    <row r="13338" spans="1:3" x14ac:dyDescent="0.25">
      <c r="A13338">
        <f>ROW()</f>
        <v>13338</v>
      </c>
      <c r="B13338" t="s">
        <v>1893</v>
      </c>
      <c r="C13338" t="s">
        <v>200</v>
      </c>
    </row>
    <row r="13339" spans="1:3" x14ac:dyDescent="0.25">
      <c r="A13339">
        <f>ROW()</f>
        <v>13339</v>
      </c>
      <c r="B13339" t="s">
        <v>1883</v>
      </c>
      <c r="C13339" t="s">
        <v>159</v>
      </c>
    </row>
    <row r="13340" spans="1:3" x14ac:dyDescent="0.25">
      <c r="A13340">
        <f>ROW()</f>
        <v>13340</v>
      </c>
      <c r="B13340" t="s">
        <v>1884</v>
      </c>
      <c r="C13340" t="s">
        <v>56</v>
      </c>
    </row>
    <row r="13341" spans="1:3" x14ac:dyDescent="0.25">
      <c r="A13341">
        <f>ROW()</f>
        <v>13341</v>
      </c>
      <c r="B13341" t="s">
        <v>1885</v>
      </c>
      <c r="C13341" t="s">
        <v>262</v>
      </c>
    </row>
    <row r="13342" spans="1:3" x14ac:dyDescent="0.25">
      <c r="A13342">
        <f>ROW()</f>
        <v>13342</v>
      </c>
      <c r="B13342" t="s">
        <v>1888</v>
      </c>
      <c r="C13342" t="s">
        <v>63</v>
      </c>
    </row>
    <row r="13343" spans="1:3" x14ac:dyDescent="0.25">
      <c r="A13343">
        <f>ROW()</f>
        <v>13343</v>
      </c>
      <c r="B13343" t="s">
        <v>1889</v>
      </c>
      <c r="C13343" t="s">
        <v>84</v>
      </c>
    </row>
    <row r="13344" spans="1:3" x14ac:dyDescent="0.25">
      <c r="A13344">
        <f>ROW()</f>
        <v>13344</v>
      </c>
      <c r="B13344" t="s">
        <v>1890</v>
      </c>
      <c r="C13344" t="s">
        <v>63</v>
      </c>
    </row>
    <row r="13345" spans="1:3" x14ac:dyDescent="0.25">
      <c r="A13345">
        <f>ROW()</f>
        <v>13345</v>
      </c>
      <c r="B13345" t="s">
        <v>1891</v>
      </c>
      <c r="C13345" t="s">
        <v>70</v>
      </c>
    </row>
    <row r="13346" spans="1:3" x14ac:dyDescent="0.25">
      <c r="A13346">
        <f>ROW()</f>
        <v>13346</v>
      </c>
      <c r="B13346" t="s">
        <v>1892</v>
      </c>
      <c r="C13346" t="s">
        <v>63</v>
      </c>
    </row>
    <row r="13347" spans="1:3" x14ac:dyDescent="0.25">
      <c r="A13347">
        <f>ROW()</f>
        <v>13347</v>
      </c>
      <c r="B13347" t="s">
        <v>1806</v>
      </c>
      <c r="C13347" t="s">
        <v>70</v>
      </c>
    </row>
    <row r="13348" spans="1:3" x14ac:dyDescent="0.25">
      <c r="A13348">
        <f>ROW()</f>
        <v>13348</v>
      </c>
      <c r="B13348" t="s">
        <v>1918</v>
      </c>
      <c r="C13348" t="s">
        <v>121</v>
      </c>
    </row>
    <row r="13349" spans="1:3" x14ac:dyDescent="0.25">
      <c r="A13349">
        <f>ROW()</f>
        <v>13349</v>
      </c>
      <c r="B13349" t="s">
        <v>2</v>
      </c>
      <c r="C13349" t="s">
        <v>2</v>
      </c>
    </row>
    <row r="13350" spans="1:3" x14ac:dyDescent="0.25">
      <c r="A13350">
        <f>ROW()</f>
        <v>13350</v>
      </c>
      <c r="B13350" t="s">
        <v>2</v>
      </c>
      <c r="C13350" t="s">
        <v>2</v>
      </c>
    </row>
    <row r="13351" spans="1:3" x14ac:dyDescent="0.25">
      <c r="A13351">
        <f>ROW()</f>
        <v>13351</v>
      </c>
      <c r="B13351" t="s">
        <v>958</v>
      </c>
      <c r="C13351" t="s">
        <v>2</v>
      </c>
    </row>
    <row r="13352" spans="1:3" x14ac:dyDescent="0.25">
      <c r="A13352">
        <f>ROW()</f>
        <v>13352</v>
      </c>
      <c r="B13352" t="s">
        <v>2</v>
      </c>
      <c r="C13352" t="s">
        <v>2</v>
      </c>
    </row>
    <row r="13353" spans="1:3" x14ac:dyDescent="0.25">
      <c r="A13353">
        <f>ROW()</f>
        <v>13353</v>
      </c>
      <c r="B13353" t="s">
        <v>3776</v>
      </c>
      <c r="C13353" t="s">
        <v>2</v>
      </c>
    </row>
    <row r="13354" spans="1:3" x14ac:dyDescent="0.25">
      <c r="A13354">
        <f>ROW()</f>
        <v>13354</v>
      </c>
      <c r="B13354" t="s">
        <v>52</v>
      </c>
      <c r="C13354" t="s">
        <v>2</v>
      </c>
    </row>
    <row r="13355" spans="1:3" x14ac:dyDescent="0.25">
      <c r="A13355">
        <f>ROW()</f>
        <v>13355</v>
      </c>
      <c r="B13355" t="s">
        <v>1843</v>
      </c>
      <c r="C13355" t="s">
        <v>959</v>
      </c>
    </row>
    <row r="13356" spans="1:3" x14ac:dyDescent="0.25">
      <c r="A13356">
        <f>ROW()</f>
        <v>13356</v>
      </c>
      <c r="B13356" t="s">
        <v>1844</v>
      </c>
      <c r="C13356" t="s">
        <v>55</v>
      </c>
    </row>
    <row r="13357" spans="1:3" x14ac:dyDescent="0.25">
      <c r="A13357">
        <f>ROW()</f>
        <v>13357</v>
      </c>
      <c r="B13357" t="s">
        <v>1845</v>
      </c>
      <c r="C13357" t="s">
        <v>74</v>
      </c>
    </row>
    <row r="13358" spans="1:3" x14ac:dyDescent="0.25">
      <c r="A13358">
        <f>ROW()</f>
        <v>13358</v>
      </c>
      <c r="B13358" t="s">
        <v>1846</v>
      </c>
      <c r="C13358" t="s">
        <v>204</v>
      </c>
    </row>
    <row r="13359" spans="1:3" x14ac:dyDescent="0.25">
      <c r="A13359">
        <f>ROW()</f>
        <v>13359</v>
      </c>
      <c r="B13359" t="s">
        <v>1847</v>
      </c>
      <c r="C13359" t="s">
        <v>960</v>
      </c>
    </row>
    <row r="13360" spans="1:3" x14ac:dyDescent="0.25">
      <c r="A13360">
        <f>ROW()</f>
        <v>13360</v>
      </c>
      <c r="B13360" t="s">
        <v>1850</v>
      </c>
      <c r="C13360" t="s">
        <v>61</v>
      </c>
    </row>
    <row r="13361" spans="1:3" x14ac:dyDescent="0.25">
      <c r="A13361">
        <f>ROW()</f>
        <v>13361</v>
      </c>
      <c r="B13361" t="s">
        <v>1851</v>
      </c>
      <c r="C13361" t="s">
        <v>56</v>
      </c>
    </row>
    <row r="13362" spans="1:3" x14ac:dyDescent="0.25">
      <c r="A13362">
        <f>ROW()</f>
        <v>13362</v>
      </c>
      <c r="B13362" t="s">
        <v>1853</v>
      </c>
      <c r="C13362" t="s">
        <v>56</v>
      </c>
    </row>
    <row r="13363" spans="1:3" x14ac:dyDescent="0.25">
      <c r="A13363">
        <f>ROW()</f>
        <v>13363</v>
      </c>
      <c r="B13363" t="s">
        <v>1854</v>
      </c>
      <c r="C13363" t="s">
        <v>126</v>
      </c>
    </row>
    <row r="13364" spans="1:3" x14ac:dyDescent="0.25">
      <c r="A13364">
        <f>ROW()</f>
        <v>13364</v>
      </c>
      <c r="B13364" t="s">
        <v>1855</v>
      </c>
      <c r="C13364" t="s">
        <v>65</v>
      </c>
    </row>
    <row r="13365" spans="1:3" x14ac:dyDescent="0.25">
      <c r="A13365">
        <f>ROW()</f>
        <v>13365</v>
      </c>
      <c r="B13365" t="s">
        <v>1856</v>
      </c>
      <c r="C13365" t="s">
        <v>64</v>
      </c>
    </row>
    <row r="13366" spans="1:3" x14ac:dyDescent="0.25">
      <c r="A13366">
        <f>ROW()</f>
        <v>13366</v>
      </c>
      <c r="B13366" t="s">
        <v>1857</v>
      </c>
      <c r="C13366" t="s">
        <v>65</v>
      </c>
    </row>
    <row r="13367" spans="1:3" x14ac:dyDescent="0.25">
      <c r="A13367">
        <f>ROW()</f>
        <v>13367</v>
      </c>
      <c r="B13367" t="s">
        <v>1858</v>
      </c>
      <c r="C13367" t="s">
        <v>56</v>
      </c>
    </row>
    <row r="13368" spans="1:3" x14ac:dyDescent="0.25">
      <c r="A13368">
        <f>ROW()</f>
        <v>13368</v>
      </c>
      <c r="B13368" t="s">
        <v>1896</v>
      </c>
      <c r="C13368" t="s">
        <v>56</v>
      </c>
    </row>
    <row r="13369" spans="1:3" x14ac:dyDescent="0.25">
      <c r="A13369">
        <f>ROW()</f>
        <v>13369</v>
      </c>
      <c r="B13369" t="s">
        <v>1859</v>
      </c>
      <c r="C13369" t="s">
        <v>210</v>
      </c>
    </row>
    <row r="13370" spans="1:3" x14ac:dyDescent="0.25">
      <c r="A13370">
        <f>ROW()</f>
        <v>13370</v>
      </c>
      <c r="B13370" t="s">
        <v>1918</v>
      </c>
      <c r="C13370" t="s">
        <v>121</v>
      </c>
    </row>
    <row r="13371" spans="1:3" x14ac:dyDescent="0.25">
      <c r="A13371">
        <f>ROW()</f>
        <v>13371</v>
      </c>
      <c r="B13371" t="s">
        <v>1860</v>
      </c>
      <c r="C13371" t="s">
        <v>56</v>
      </c>
    </row>
    <row r="13372" spans="1:3" x14ac:dyDescent="0.25">
      <c r="A13372">
        <f>ROW()</f>
        <v>13372</v>
      </c>
      <c r="B13372" t="s">
        <v>1865</v>
      </c>
      <c r="C13372" t="s">
        <v>55</v>
      </c>
    </row>
    <row r="13373" spans="1:3" x14ac:dyDescent="0.25">
      <c r="A13373">
        <f>ROW()</f>
        <v>13373</v>
      </c>
      <c r="B13373" t="s">
        <v>1866</v>
      </c>
      <c r="C13373" t="s">
        <v>56</v>
      </c>
    </row>
    <row r="13374" spans="1:3" x14ac:dyDescent="0.25">
      <c r="A13374">
        <f>ROW()</f>
        <v>13374</v>
      </c>
      <c r="B13374" t="s">
        <v>1867</v>
      </c>
      <c r="C13374" t="s">
        <v>121</v>
      </c>
    </row>
    <row r="13375" spans="1:3" x14ac:dyDescent="0.25">
      <c r="A13375">
        <f>ROW()</f>
        <v>13375</v>
      </c>
      <c r="B13375" t="s">
        <v>1868</v>
      </c>
      <c r="C13375" t="s">
        <v>196</v>
      </c>
    </row>
    <row r="13376" spans="1:3" x14ac:dyDescent="0.25">
      <c r="A13376">
        <f>ROW()</f>
        <v>13376</v>
      </c>
      <c r="B13376" t="s">
        <v>1869</v>
      </c>
      <c r="C13376" t="s">
        <v>71</v>
      </c>
    </row>
    <row r="13377" spans="1:3" x14ac:dyDescent="0.25">
      <c r="A13377">
        <f>ROW()</f>
        <v>13377</v>
      </c>
      <c r="B13377" t="s">
        <v>1870</v>
      </c>
      <c r="C13377" t="s">
        <v>71</v>
      </c>
    </row>
    <row r="13378" spans="1:3" x14ac:dyDescent="0.25">
      <c r="A13378">
        <f>ROW()</f>
        <v>13378</v>
      </c>
      <c r="B13378" t="s">
        <v>1871</v>
      </c>
      <c r="C13378" t="s">
        <v>84</v>
      </c>
    </row>
    <row r="13379" spans="1:3" x14ac:dyDescent="0.25">
      <c r="A13379">
        <f>ROW()</f>
        <v>13379</v>
      </c>
      <c r="B13379" t="s">
        <v>1872</v>
      </c>
      <c r="C13379" t="s">
        <v>197</v>
      </c>
    </row>
    <row r="13380" spans="1:3" x14ac:dyDescent="0.25">
      <c r="A13380">
        <f>ROW()</f>
        <v>13380</v>
      </c>
      <c r="B13380" t="s">
        <v>1916</v>
      </c>
      <c r="C13380" t="s">
        <v>56</v>
      </c>
    </row>
    <row r="13381" spans="1:3" x14ac:dyDescent="0.25">
      <c r="A13381">
        <f>ROW()</f>
        <v>13381</v>
      </c>
      <c r="B13381" t="s">
        <v>1873</v>
      </c>
      <c r="C13381" t="s">
        <v>70</v>
      </c>
    </row>
    <row r="13382" spans="1:3" x14ac:dyDescent="0.25">
      <c r="A13382">
        <f>ROW()</f>
        <v>13382</v>
      </c>
      <c r="B13382" t="s">
        <v>1875</v>
      </c>
      <c r="C13382" t="s">
        <v>149</v>
      </c>
    </row>
    <row r="13383" spans="1:3" x14ac:dyDescent="0.25">
      <c r="A13383">
        <f>ROW()</f>
        <v>13383</v>
      </c>
      <c r="B13383" t="s">
        <v>1876</v>
      </c>
      <c r="C13383" t="s">
        <v>71</v>
      </c>
    </row>
    <row r="13384" spans="1:3" x14ac:dyDescent="0.25">
      <c r="A13384">
        <f>ROW()</f>
        <v>13384</v>
      </c>
      <c r="B13384" t="s">
        <v>1903</v>
      </c>
      <c r="C13384" t="s">
        <v>170</v>
      </c>
    </row>
    <row r="13385" spans="1:3" x14ac:dyDescent="0.25">
      <c r="A13385">
        <f>ROW()</f>
        <v>13385</v>
      </c>
      <c r="B13385" t="s">
        <v>1877</v>
      </c>
      <c r="C13385" t="s">
        <v>93</v>
      </c>
    </row>
    <row r="13386" spans="1:3" x14ac:dyDescent="0.25">
      <c r="A13386">
        <f>ROW()</f>
        <v>13386</v>
      </c>
      <c r="B13386" t="s">
        <v>1879</v>
      </c>
      <c r="C13386" t="s">
        <v>108</v>
      </c>
    </row>
    <row r="13387" spans="1:3" x14ac:dyDescent="0.25">
      <c r="A13387">
        <f>ROW()</f>
        <v>13387</v>
      </c>
      <c r="B13387" t="s">
        <v>1882</v>
      </c>
      <c r="C13387" t="s">
        <v>206</v>
      </c>
    </row>
    <row r="13388" spans="1:3" x14ac:dyDescent="0.25">
      <c r="A13388">
        <f>ROW()</f>
        <v>13388</v>
      </c>
      <c r="B13388" t="s">
        <v>1893</v>
      </c>
      <c r="C13388" t="s">
        <v>148</v>
      </c>
    </row>
    <row r="13389" spans="1:3" x14ac:dyDescent="0.25">
      <c r="A13389">
        <f>ROW()</f>
        <v>13389</v>
      </c>
      <c r="B13389" t="s">
        <v>1883</v>
      </c>
      <c r="C13389" t="s">
        <v>159</v>
      </c>
    </row>
    <row r="13390" spans="1:3" x14ac:dyDescent="0.25">
      <c r="A13390">
        <f>ROW()</f>
        <v>13390</v>
      </c>
      <c r="B13390" t="s">
        <v>1884</v>
      </c>
      <c r="C13390" t="s">
        <v>84</v>
      </c>
    </row>
    <row r="13391" spans="1:3" x14ac:dyDescent="0.25">
      <c r="A13391">
        <f>ROW()</f>
        <v>13391</v>
      </c>
      <c r="B13391" t="s">
        <v>1885</v>
      </c>
      <c r="C13391" t="s">
        <v>84</v>
      </c>
    </row>
    <row r="13392" spans="1:3" x14ac:dyDescent="0.25">
      <c r="A13392">
        <f>ROW()</f>
        <v>13392</v>
      </c>
      <c r="B13392" t="s">
        <v>1886</v>
      </c>
      <c r="C13392" t="s">
        <v>84</v>
      </c>
    </row>
    <row r="13393" spans="1:3" x14ac:dyDescent="0.25">
      <c r="A13393">
        <f>ROW()</f>
        <v>13393</v>
      </c>
      <c r="B13393" t="s">
        <v>1887</v>
      </c>
      <c r="C13393" t="s">
        <v>84</v>
      </c>
    </row>
    <row r="13394" spans="1:3" x14ac:dyDescent="0.25">
      <c r="A13394">
        <f>ROW()</f>
        <v>13394</v>
      </c>
      <c r="B13394" t="s">
        <v>1931</v>
      </c>
      <c r="C13394" t="s">
        <v>84</v>
      </c>
    </row>
    <row r="13395" spans="1:3" x14ac:dyDescent="0.25">
      <c r="A13395">
        <f>ROW()</f>
        <v>13395</v>
      </c>
      <c r="B13395" t="s">
        <v>1888</v>
      </c>
      <c r="C13395" t="s">
        <v>63</v>
      </c>
    </row>
    <row r="13396" spans="1:3" x14ac:dyDescent="0.25">
      <c r="A13396">
        <f>ROW()</f>
        <v>13396</v>
      </c>
      <c r="B13396" t="s">
        <v>1889</v>
      </c>
      <c r="C13396" t="s">
        <v>63</v>
      </c>
    </row>
    <row r="13397" spans="1:3" x14ac:dyDescent="0.25">
      <c r="A13397">
        <f>ROW()</f>
        <v>13397</v>
      </c>
      <c r="B13397" t="s">
        <v>1890</v>
      </c>
      <c r="C13397" t="s">
        <v>63</v>
      </c>
    </row>
    <row r="13398" spans="1:3" x14ac:dyDescent="0.25">
      <c r="A13398">
        <f>ROW()</f>
        <v>13398</v>
      </c>
      <c r="B13398" t="s">
        <v>1891</v>
      </c>
      <c r="C13398" t="s">
        <v>63</v>
      </c>
    </row>
    <row r="13399" spans="1:3" x14ac:dyDescent="0.25">
      <c r="A13399">
        <f>ROW()</f>
        <v>13399</v>
      </c>
      <c r="B13399" t="s">
        <v>1892</v>
      </c>
      <c r="C13399" t="s">
        <v>63</v>
      </c>
    </row>
    <row r="13400" spans="1:3" x14ac:dyDescent="0.25">
      <c r="A13400">
        <f>ROW()</f>
        <v>13400</v>
      </c>
      <c r="B13400" t="s">
        <v>1921</v>
      </c>
      <c r="C13400" t="s">
        <v>55</v>
      </c>
    </row>
    <row r="13401" spans="1:3" x14ac:dyDescent="0.25">
      <c r="A13401">
        <f>ROW()</f>
        <v>13401</v>
      </c>
      <c r="B13401" t="s">
        <v>1933</v>
      </c>
      <c r="C13401" t="s">
        <v>56</v>
      </c>
    </row>
    <row r="13402" spans="1:3" x14ac:dyDescent="0.25">
      <c r="A13402">
        <f>ROW()</f>
        <v>13402</v>
      </c>
      <c r="B13402" t="s">
        <v>1922</v>
      </c>
      <c r="C13402" t="s">
        <v>56</v>
      </c>
    </row>
    <row r="13403" spans="1:3" x14ac:dyDescent="0.25">
      <c r="A13403">
        <f>ROW()</f>
        <v>13403</v>
      </c>
      <c r="B13403" t="s">
        <v>1806</v>
      </c>
      <c r="C13403" t="s">
        <v>70</v>
      </c>
    </row>
    <row r="13404" spans="1:3" x14ac:dyDescent="0.25">
      <c r="A13404">
        <f>ROW()</f>
        <v>13404</v>
      </c>
      <c r="B13404" t="s">
        <v>2</v>
      </c>
      <c r="C13404" t="s">
        <v>2</v>
      </c>
    </row>
    <row r="13405" spans="1:3" x14ac:dyDescent="0.25">
      <c r="A13405">
        <f>ROW()</f>
        <v>13405</v>
      </c>
      <c r="B13405" t="s">
        <v>2</v>
      </c>
      <c r="C13405" t="s">
        <v>2</v>
      </c>
    </row>
    <row r="13406" spans="1:3" x14ac:dyDescent="0.25">
      <c r="A13406">
        <f>ROW()</f>
        <v>13406</v>
      </c>
      <c r="B13406" t="s">
        <v>961</v>
      </c>
      <c r="C13406" t="s">
        <v>2</v>
      </c>
    </row>
    <row r="13407" spans="1:3" x14ac:dyDescent="0.25">
      <c r="A13407">
        <f>ROW()</f>
        <v>13407</v>
      </c>
      <c r="B13407" t="s">
        <v>2</v>
      </c>
      <c r="C13407" t="s">
        <v>2</v>
      </c>
    </row>
    <row r="13408" spans="1:3" x14ac:dyDescent="0.25">
      <c r="A13408">
        <f>ROW()</f>
        <v>13408</v>
      </c>
      <c r="B13408" t="s">
        <v>3777</v>
      </c>
      <c r="C13408" t="s">
        <v>2</v>
      </c>
    </row>
    <row r="13409" spans="1:3" x14ac:dyDescent="0.25">
      <c r="A13409">
        <f>ROW()</f>
        <v>13409</v>
      </c>
      <c r="B13409" t="s">
        <v>52</v>
      </c>
      <c r="C13409" t="s">
        <v>2</v>
      </c>
    </row>
    <row r="13410" spans="1:3" x14ac:dyDescent="0.25">
      <c r="A13410">
        <f>ROW()</f>
        <v>13410</v>
      </c>
      <c r="B13410" t="s">
        <v>1843</v>
      </c>
      <c r="C13410" t="s">
        <v>962</v>
      </c>
    </row>
    <row r="13411" spans="1:3" x14ac:dyDescent="0.25">
      <c r="A13411">
        <f>ROW()</f>
        <v>13411</v>
      </c>
      <c r="B13411" t="s">
        <v>1844</v>
      </c>
      <c r="C13411" t="s">
        <v>55</v>
      </c>
    </row>
    <row r="13412" spans="1:3" x14ac:dyDescent="0.25">
      <c r="A13412">
        <f>ROW()</f>
        <v>13412</v>
      </c>
      <c r="B13412" t="s">
        <v>1845</v>
      </c>
      <c r="C13412" t="s">
        <v>137</v>
      </c>
    </row>
    <row r="13413" spans="1:3" x14ac:dyDescent="0.25">
      <c r="A13413">
        <f>ROW()</f>
        <v>13413</v>
      </c>
      <c r="B13413" t="s">
        <v>1846</v>
      </c>
      <c r="C13413" t="s">
        <v>963</v>
      </c>
    </row>
    <row r="13414" spans="1:3" x14ac:dyDescent="0.25">
      <c r="A13414">
        <f>ROW()</f>
        <v>13414</v>
      </c>
      <c r="B13414" t="s">
        <v>1847</v>
      </c>
      <c r="C13414" t="s">
        <v>964</v>
      </c>
    </row>
    <row r="13415" spans="1:3" x14ac:dyDescent="0.25">
      <c r="A13415">
        <f>ROW()</f>
        <v>13415</v>
      </c>
      <c r="B13415" t="s">
        <v>1850</v>
      </c>
      <c r="C13415" t="s">
        <v>61</v>
      </c>
    </row>
    <row r="13416" spans="1:3" x14ac:dyDescent="0.25">
      <c r="A13416">
        <f>ROW()</f>
        <v>13416</v>
      </c>
      <c r="B13416" t="s">
        <v>1851</v>
      </c>
      <c r="C13416" t="s">
        <v>56</v>
      </c>
    </row>
    <row r="13417" spans="1:3" x14ac:dyDescent="0.25">
      <c r="A13417">
        <f>ROW()</f>
        <v>13417</v>
      </c>
      <c r="B13417" t="s">
        <v>1853</v>
      </c>
      <c r="C13417" t="s">
        <v>56</v>
      </c>
    </row>
    <row r="13418" spans="1:3" x14ac:dyDescent="0.25">
      <c r="A13418">
        <f>ROW()</f>
        <v>13418</v>
      </c>
      <c r="B13418" t="s">
        <v>1854</v>
      </c>
      <c r="C13418" t="s">
        <v>79</v>
      </c>
    </row>
    <row r="13419" spans="1:3" x14ac:dyDescent="0.25">
      <c r="A13419">
        <f>ROW()</f>
        <v>13419</v>
      </c>
      <c r="B13419" t="s">
        <v>1855</v>
      </c>
      <c r="C13419" t="s">
        <v>65</v>
      </c>
    </row>
    <row r="13420" spans="1:3" x14ac:dyDescent="0.25">
      <c r="A13420">
        <f>ROW()</f>
        <v>13420</v>
      </c>
      <c r="B13420" t="s">
        <v>1856</v>
      </c>
      <c r="C13420" t="s">
        <v>64</v>
      </c>
    </row>
    <row r="13421" spans="1:3" x14ac:dyDescent="0.25">
      <c r="A13421">
        <f>ROW()</f>
        <v>13421</v>
      </c>
      <c r="B13421" t="s">
        <v>1857</v>
      </c>
      <c r="C13421" t="s">
        <v>65</v>
      </c>
    </row>
    <row r="13422" spans="1:3" x14ac:dyDescent="0.25">
      <c r="A13422">
        <f>ROW()</f>
        <v>13422</v>
      </c>
      <c r="B13422" t="s">
        <v>1858</v>
      </c>
      <c r="C13422" t="s">
        <v>56</v>
      </c>
    </row>
    <row r="13423" spans="1:3" x14ac:dyDescent="0.25">
      <c r="A13423">
        <f>ROW()</f>
        <v>13423</v>
      </c>
      <c r="B13423" t="s">
        <v>1896</v>
      </c>
      <c r="C13423" t="s">
        <v>56</v>
      </c>
    </row>
    <row r="13424" spans="1:3" x14ac:dyDescent="0.25">
      <c r="A13424">
        <f>ROW()</f>
        <v>13424</v>
      </c>
      <c r="B13424" t="s">
        <v>1859</v>
      </c>
      <c r="C13424" t="s">
        <v>210</v>
      </c>
    </row>
    <row r="13425" spans="1:3" x14ac:dyDescent="0.25">
      <c r="A13425">
        <f>ROW()</f>
        <v>13425</v>
      </c>
      <c r="B13425" t="s">
        <v>1918</v>
      </c>
      <c r="C13425" t="s">
        <v>121</v>
      </c>
    </row>
    <row r="13426" spans="1:3" x14ac:dyDescent="0.25">
      <c r="A13426">
        <f>ROW()</f>
        <v>13426</v>
      </c>
      <c r="B13426" t="s">
        <v>1860</v>
      </c>
      <c r="C13426" t="s">
        <v>56</v>
      </c>
    </row>
    <row r="13427" spans="1:3" x14ac:dyDescent="0.25">
      <c r="A13427">
        <f>ROW()</f>
        <v>13427</v>
      </c>
      <c r="B13427" t="s">
        <v>1865</v>
      </c>
      <c r="C13427" t="s">
        <v>121</v>
      </c>
    </row>
    <row r="13428" spans="1:3" x14ac:dyDescent="0.25">
      <c r="A13428">
        <f>ROW()</f>
        <v>13428</v>
      </c>
      <c r="B13428" t="s">
        <v>1866</v>
      </c>
      <c r="C13428" t="s">
        <v>56</v>
      </c>
    </row>
    <row r="13429" spans="1:3" x14ac:dyDescent="0.25">
      <c r="A13429">
        <f>ROW()</f>
        <v>13429</v>
      </c>
      <c r="B13429" t="s">
        <v>1867</v>
      </c>
      <c r="C13429" t="s">
        <v>121</v>
      </c>
    </row>
    <row r="13430" spans="1:3" x14ac:dyDescent="0.25">
      <c r="A13430">
        <f>ROW()</f>
        <v>13430</v>
      </c>
      <c r="B13430" t="s">
        <v>1868</v>
      </c>
      <c r="C13430" t="s">
        <v>196</v>
      </c>
    </row>
    <row r="13431" spans="1:3" x14ac:dyDescent="0.25">
      <c r="A13431">
        <f>ROW()</f>
        <v>13431</v>
      </c>
      <c r="B13431" t="s">
        <v>1869</v>
      </c>
      <c r="C13431" t="s">
        <v>71</v>
      </c>
    </row>
    <row r="13432" spans="1:3" x14ac:dyDescent="0.25">
      <c r="A13432">
        <f>ROW()</f>
        <v>13432</v>
      </c>
      <c r="B13432" t="s">
        <v>1870</v>
      </c>
      <c r="C13432" t="s">
        <v>71</v>
      </c>
    </row>
    <row r="13433" spans="1:3" x14ac:dyDescent="0.25">
      <c r="A13433">
        <f>ROW()</f>
        <v>13433</v>
      </c>
      <c r="B13433" t="s">
        <v>1871</v>
      </c>
      <c r="C13433" t="s">
        <v>105</v>
      </c>
    </row>
    <row r="13434" spans="1:3" x14ac:dyDescent="0.25">
      <c r="A13434">
        <f>ROW()</f>
        <v>13434</v>
      </c>
      <c r="B13434" t="s">
        <v>1872</v>
      </c>
      <c r="C13434" t="s">
        <v>197</v>
      </c>
    </row>
    <row r="13435" spans="1:3" x14ac:dyDescent="0.25">
      <c r="A13435">
        <f>ROW()</f>
        <v>13435</v>
      </c>
      <c r="B13435" t="s">
        <v>1916</v>
      </c>
      <c r="C13435" t="s">
        <v>56</v>
      </c>
    </row>
    <row r="13436" spans="1:3" x14ac:dyDescent="0.25">
      <c r="A13436">
        <f>ROW()</f>
        <v>13436</v>
      </c>
      <c r="B13436" t="s">
        <v>1873</v>
      </c>
      <c r="C13436" t="s">
        <v>70</v>
      </c>
    </row>
    <row r="13437" spans="1:3" x14ac:dyDescent="0.25">
      <c r="A13437">
        <f>ROW()</f>
        <v>13437</v>
      </c>
      <c r="B13437" t="s">
        <v>1875</v>
      </c>
      <c r="C13437" t="s">
        <v>95</v>
      </c>
    </row>
    <row r="13438" spans="1:3" x14ac:dyDescent="0.25">
      <c r="A13438">
        <f>ROW()</f>
        <v>13438</v>
      </c>
      <c r="B13438" t="s">
        <v>1876</v>
      </c>
      <c r="C13438" t="s">
        <v>149</v>
      </c>
    </row>
    <row r="13439" spans="1:3" x14ac:dyDescent="0.25">
      <c r="A13439">
        <f>ROW()</f>
        <v>13439</v>
      </c>
      <c r="B13439" t="s">
        <v>1903</v>
      </c>
      <c r="C13439" t="s">
        <v>170</v>
      </c>
    </row>
    <row r="13440" spans="1:3" x14ac:dyDescent="0.25">
      <c r="A13440">
        <f>ROW()</f>
        <v>13440</v>
      </c>
      <c r="B13440" t="s">
        <v>1877</v>
      </c>
      <c r="C13440" t="s">
        <v>76</v>
      </c>
    </row>
    <row r="13441" spans="1:3" x14ac:dyDescent="0.25">
      <c r="A13441">
        <f>ROW()</f>
        <v>13441</v>
      </c>
      <c r="B13441" t="s">
        <v>1879</v>
      </c>
      <c r="C13441" t="s">
        <v>108</v>
      </c>
    </row>
    <row r="13442" spans="1:3" x14ac:dyDescent="0.25">
      <c r="A13442">
        <f>ROW()</f>
        <v>13442</v>
      </c>
      <c r="B13442" t="s">
        <v>1882</v>
      </c>
      <c r="C13442" t="s">
        <v>320</v>
      </c>
    </row>
    <row r="13443" spans="1:3" x14ac:dyDescent="0.25">
      <c r="A13443">
        <f>ROW()</f>
        <v>13443</v>
      </c>
      <c r="B13443" t="s">
        <v>1893</v>
      </c>
      <c r="C13443" t="s">
        <v>325</v>
      </c>
    </row>
    <row r="13444" spans="1:3" x14ac:dyDescent="0.25">
      <c r="A13444">
        <f>ROW()</f>
        <v>13444</v>
      </c>
      <c r="B13444" t="s">
        <v>1921</v>
      </c>
      <c r="C13444" t="s">
        <v>121</v>
      </c>
    </row>
    <row r="13445" spans="1:3" x14ac:dyDescent="0.25">
      <c r="A13445">
        <f>ROW()</f>
        <v>13445</v>
      </c>
      <c r="B13445" t="s">
        <v>1883</v>
      </c>
      <c r="C13445" t="s">
        <v>159</v>
      </c>
    </row>
    <row r="13446" spans="1:3" x14ac:dyDescent="0.25">
      <c r="A13446">
        <f>ROW()</f>
        <v>13446</v>
      </c>
      <c r="B13446" t="s">
        <v>1884</v>
      </c>
      <c r="C13446" t="s">
        <v>121</v>
      </c>
    </row>
    <row r="13447" spans="1:3" x14ac:dyDescent="0.25">
      <c r="A13447">
        <f>ROW()</f>
        <v>13447</v>
      </c>
      <c r="B13447" t="s">
        <v>1885</v>
      </c>
      <c r="C13447" t="s">
        <v>121</v>
      </c>
    </row>
    <row r="13448" spans="1:3" x14ac:dyDescent="0.25">
      <c r="A13448">
        <f>ROW()</f>
        <v>13448</v>
      </c>
      <c r="B13448" t="s">
        <v>1886</v>
      </c>
      <c r="C13448" t="s">
        <v>121</v>
      </c>
    </row>
    <row r="13449" spans="1:3" x14ac:dyDescent="0.25">
      <c r="A13449">
        <f>ROW()</f>
        <v>13449</v>
      </c>
      <c r="B13449" t="s">
        <v>1887</v>
      </c>
      <c r="C13449" t="s">
        <v>121</v>
      </c>
    </row>
    <row r="13450" spans="1:3" x14ac:dyDescent="0.25">
      <c r="A13450">
        <f>ROW()</f>
        <v>13450</v>
      </c>
      <c r="B13450" t="s">
        <v>1931</v>
      </c>
      <c r="C13450" t="s">
        <v>200</v>
      </c>
    </row>
    <row r="13451" spans="1:3" x14ac:dyDescent="0.25">
      <c r="A13451">
        <f>ROW()</f>
        <v>13451</v>
      </c>
      <c r="B13451" t="s">
        <v>1888</v>
      </c>
      <c r="C13451" t="s">
        <v>84</v>
      </c>
    </row>
    <row r="13452" spans="1:3" x14ac:dyDescent="0.25">
      <c r="A13452">
        <f>ROW()</f>
        <v>13452</v>
      </c>
      <c r="B13452" t="s">
        <v>1889</v>
      </c>
      <c r="C13452" t="s">
        <v>84</v>
      </c>
    </row>
    <row r="13453" spans="1:3" x14ac:dyDescent="0.25">
      <c r="A13453">
        <f>ROW()</f>
        <v>13453</v>
      </c>
      <c r="B13453" t="s">
        <v>1890</v>
      </c>
      <c r="C13453" t="s">
        <v>84</v>
      </c>
    </row>
    <row r="13454" spans="1:3" x14ac:dyDescent="0.25">
      <c r="A13454">
        <f>ROW()</f>
        <v>13454</v>
      </c>
      <c r="B13454" t="s">
        <v>1891</v>
      </c>
      <c r="C13454" t="s">
        <v>84</v>
      </c>
    </row>
    <row r="13455" spans="1:3" x14ac:dyDescent="0.25">
      <c r="A13455">
        <f>ROW()</f>
        <v>13455</v>
      </c>
      <c r="B13455" t="s">
        <v>1892</v>
      </c>
      <c r="C13455" t="s">
        <v>117</v>
      </c>
    </row>
    <row r="13456" spans="1:3" x14ac:dyDescent="0.25">
      <c r="A13456">
        <f>ROW()</f>
        <v>13456</v>
      </c>
      <c r="B13456" t="s">
        <v>1806</v>
      </c>
      <c r="C13456" t="s">
        <v>70</v>
      </c>
    </row>
    <row r="13457" spans="1:3" x14ac:dyDescent="0.25">
      <c r="A13457">
        <f>ROW()</f>
        <v>13457</v>
      </c>
      <c r="B13457" t="s">
        <v>1922</v>
      </c>
      <c r="C13457" t="s">
        <v>238</v>
      </c>
    </row>
    <row r="13458" spans="1:3" x14ac:dyDescent="0.25">
      <c r="A13458">
        <f>ROW()</f>
        <v>13458</v>
      </c>
      <c r="B13458" t="s">
        <v>2</v>
      </c>
      <c r="C13458" t="s">
        <v>2</v>
      </c>
    </row>
    <row r="13459" spans="1:3" x14ac:dyDescent="0.25">
      <c r="A13459">
        <f>ROW()</f>
        <v>13459</v>
      </c>
      <c r="B13459" t="s">
        <v>2</v>
      </c>
      <c r="C13459" t="s">
        <v>2</v>
      </c>
    </row>
    <row r="13460" spans="1:3" x14ac:dyDescent="0.25">
      <c r="A13460">
        <f>ROW()</f>
        <v>13460</v>
      </c>
      <c r="B13460" t="s">
        <v>1986</v>
      </c>
      <c r="C13460" t="s">
        <v>2</v>
      </c>
    </row>
    <row r="13461" spans="1:3" x14ac:dyDescent="0.25">
      <c r="A13461">
        <f>ROW()</f>
        <v>13461</v>
      </c>
      <c r="B13461" t="s">
        <v>2</v>
      </c>
      <c r="C13461" t="s">
        <v>2</v>
      </c>
    </row>
    <row r="13462" spans="1:3" x14ac:dyDescent="0.25">
      <c r="A13462">
        <f>ROW()</f>
        <v>13462</v>
      </c>
      <c r="B13462" t="s">
        <v>2</v>
      </c>
      <c r="C13462" t="s">
        <v>2</v>
      </c>
    </row>
    <row r="13463" spans="1:3" x14ac:dyDescent="0.25">
      <c r="A13463">
        <f>ROW()</f>
        <v>13463</v>
      </c>
      <c r="B13463" t="s">
        <v>1987</v>
      </c>
      <c r="C13463" t="s">
        <v>2</v>
      </c>
    </row>
    <row r="13464" spans="1:3" x14ac:dyDescent="0.25">
      <c r="A13464">
        <f>ROW()</f>
        <v>13464</v>
      </c>
      <c r="B13464" t="s">
        <v>2</v>
      </c>
      <c r="C13464" t="s">
        <v>2</v>
      </c>
    </row>
    <row r="13465" spans="1:3" x14ac:dyDescent="0.25">
      <c r="A13465">
        <f>ROW()</f>
        <v>13465</v>
      </c>
      <c r="B13465" t="s">
        <v>3778</v>
      </c>
      <c r="C13465" t="s">
        <v>2</v>
      </c>
    </row>
    <row r="13466" spans="1:3" x14ac:dyDescent="0.25">
      <c r="A13466">
        <f>ROW()</f>
        <v>13466</v>
      </c>
      <c r="B13466" t="s">
        <v>52</v>
      </c>
      <c r="C13466" t="s">
        <v>2</v>
      </c>
    </row>
    <row r="13467" spans="1:3" x14ac:dyDescent="0.25">
      <c r="A13467">
        <f>ROW()</f>
        <v>13467</v>
      </c>
      <c r="B13467" t="s">
        <v>1843</v>
      </c>
      <c r="C13467" t="s">
        <v>1988</v>
      </c>
    </row>
    <row r="13468" spans="1:3" x14ac:dyDescent="0.25">
      <c r="A13468">
        <f>ROW()</f>
        <v>13468</v>
      </c>
      <c r="B13468" t="s">
        <v>1844</v>
      </c>
      <c r="C13468" t="s">
        <v>55</v>
      </c>
    </row>
    <row r="13469" spans="1:3" x14ac:dyDescent="0.25">
      <c r="A13469">
        <f>ROW()</f>
        <v>13469</v>
      </c>
      <c r="B13469" t="s">
        <v>1845</v>
      </c>
      <c r="C13469" t="s">
        <v>56</v>
      </c>
    </row>
    <row r="13470" spans="1:3" x14ac:dyDescent="0.25">
      <c r="A13470">
        <f>ROW()</f>
        <v>13470</v>
      </c>
      <c r="B13470" t="s">
        <v>1846</v>
      </c>
      <c r="C13470" t="s">
        <v>1989</v>
      </c>
    </row>
    <row r="13471" spans="1:3" x14ac:dyDescent="0.25">
      <c r="A13471">
        <f>ROW()</f>
        <v>13471</v>
      </c>
      <c r="B13471" t="s">
        <v>1847</v>
      </c>
      <c r="C13471" t="s">
        <v>1990</v>
      </c>
    </row>
    <row r="13472" spans="1:3" x14ac:dyDescent="0.25">
      <c r="A13472">
        <f>ROW()</f>
        <v>13472</v>
      </c>
      <c r="B13472" t="s">
        <v>1848</v>
      </c>
      <c r="C13472" t="s">
        <v>59</v>
      </c>
    </row>
    <row r="13473" spans="1:3" x14ac:dyDescent="0.25">
      <c r="A13473">
        <f>ROW()</f>
        <v>13473</v>
      </c>
      <c r="B13473" t="s">
        <v>1849</v>
      </c>
      <c r="C13473" t="s">
        <v>1991</v>
      </c>
    </row>
    <row r="13474" spans="1:3" x14ac:dyDescent="0.25">
      <c r="A13474">
        <f>ROW()</f>
        <v>13474</v>
      </c>
      <c r="B13474" t="s">
        <v>1850</v>
      </c>
      <c r="C13474" t="s">
        <v>61</v>
      </c>
    </row>
    <row r="13475" spans="1:3" x14ac:dyDescent="0.25">
      <c r="A13475">
        <f>ROW()</f>
        <v>13475</v>
      </c>
      <c r="B13475" t="s">
        <v>1851</v>
      </c>
      <c r="C13475" t="s">
        <v>56</v>
      </c>
    </row>
    <row r="13476" spans="1:3" x14ac:dyDescent="0.25">
      <c r="A13476">
        <f>ROW()</f>
        <v>13476</v>
      </c>
      <c r="B13476" t="s">
        <v>1852</v>
      </c>
      <c r="C13476" t="s">
        <v>56</v>
      </c>
    </row>
    <row r="13477" spans="1:3" x14ac:dyDescent="0.25">
      <c r="A13477">
        <f>ROW()</f>
        <v>13477</v>
      </c>
      <c r="B13477" t="s">
        <v>1853</v>
      </c>
      <c r="C13477" t="s">
        <v>56</v>
      </c>
    </row>
    <row r="13478" spans="1:3" x14ac:dyDescent="0.25">
      <c r="A13478">
        <f>ROW()</f>
        <v>13478</v>
      </c>
      <c r="B13478" t="s">
        <v>1854</v>
      </c>
      <c r="C13478" t="s">
        <v>238</v>
      </c>
    </row>
    <row r="13479" spans="1:3" x14ac:dyDescent="0.25">
      <c r="A13479">
        <f>ROW()</f>
        <v>13479</v>
      </c>
      <c r="B13479" t="s">
        <v>1855</v>
      </c>
      <c r="C13479" t="s">
        <v>65</v>
      </c>
    </row>
    <row r="13480" spans="1:3" x14ac:dyDescent="0.25">
      <c r="A13480">
        <f>ROW()</f>
        <v>13480</v>
      </c>
      <c r="B13480" t="s">
        <v>1856</v>
      </c>
      <c r="C13480" t="s">
        <v>64</v>
      </c>
    </row>
    <row r="13481" spans="1:3" x14ac:dyDescent="0.25">
      <c r="A13481">
        <f>ROW()</f>
        <v>13481</v>
      </c>
      <c r="B13481" t="s">
        <v>1857</v>
      </c>
      <c r="C13481" t="s">
        <v>65</v>
      </c>
    </row>
    <row r="13482" spans="1:3" x14ac:dyDescent="0.25">
      <c r="A13482">
        <f>ROW()</f>
        <v>13482</v>
      </c>
      <c r="B13482" t="s">
        <v>1858</v>
      </c>
      <c r="C13482" t="s">
        <v>56</v>
      </c>
    </row>
    <row r="13483" spans="1:3" x14ac:dyDescent="0.25">
      <c r="A13483">
        <f>ROW()</f>
        <v>13483</v>
      </c>
      <c r="B13483" t="s">
        <v>1859</v>
      </c>
      <c r="C13483" t="s">
        <v>55</v>
      </c>
    </row>
    <row r="13484" spans="1:3" x14ac:dyDescent="0.25">
      <c r="A13484">
        <f>ROW()</f>
        <v>13484</v>
      </c>
      <c r="B13484" t="s">
        <v>1860</v>
      </c>
      <c r="C13484" t="s">
        <v>66</v>
      </c>
    </row>
    <row r="13485" spans="1:3" x14ac:dyDescent="0.25">
      <c r="A13485">
        <f>ROW()</f>
        <v>13485</v>
      </c>
      <c r="B13485" t="s">
        <v>1861</v>
      </c>
      <c r="C13485" t="s">
        <v>55</v>
      </c>
    </row>
    <row r="13486" spans="1:3" x14ac:dyDescent="0.25">
      <c r="A13486">
        <f>ROW()</f>
        <v>13486</v>
      </c>
      <c r="B13486" t="s">
        <v>1862</v>
      </c>
      <c r="C13486" t="s">
        <v>56</v>
      </c>
    </row>
    <row r="13487" spans="1:3" x14ac:dyDescent="0.25">
      <c r="A13487">
        <f>ROW()</f>
        <v>13487</v>
      </c>
      <c r="B13487" t="s">
        <v>1863</v>
      </c>
      <c r="C13487" t="s">
        <v>95</v>
      </c>
    </row>
    <row r="13488" spans="1:3" x14ac:dyDescent="0.25">
      <c r="A13488">
        <f>ROW()</f>
        <v>13488</v>
      </c>
      <c r="B13488" t="s">
        <v>1864</v>
      </c>
      <c r="C13488" t="s">
        <v>1992</v>
      </c>
    </row>
    <row r="13489" spans="1:3" x14ac:dyDescent="0.25">
      <c r="A13489">
        <f>ROW()</f>
        <v>13489</v>
      </c>
      <c r="B13489" t="s">
        <v>1865</v>
      </c>
      <c r="C13489" t="s">
        <v>121</v>
      </c>
    </row>
    <row r="13490" spans="1:3" x14ac:dyDescent="0.25">
      <c r="A13490">
        <f>ROW()</f>
        <v>13490</v>
      </c>
      <c r="B13490" t="s">
        <v>1866</v>
      </c>
      <c r="C13490" t="s">
        <v>70</v>
      </c>
    </row>
    <row r="13491" spans="1:3" x14ac:dyDescent="0.25">
      <c r="A13491">
        <f>ROW()</f>
        <v>13491</v>
      </c>
      <c r="B13491" t="s">
        <v>1867</v>
      </c>
      <c r="C13491" t="s">
        <v>63</v>
      </c>
    </row>
    <row r="13492" spans="1:3" x14ac:dyDescent="0.25">
      <c r="A13492">
        <f>ROW()</f>
        <v>13492</v>
      </c>
      <c r="B13492" t="s">
        <v>1868</v>
      </c>
      <c r="C13492" t="s">
        <v>71</v>
      </c>
    </row>
    <row r="13493" spans="1:3" x14ac:dyDescent="0.25">
      <c r="A13493">
        <f>ROW()</f>
        <v>13493</v>
      </c>
      <c r="B13493" t="s">
        <v>1869</v>
      </c>
      <c r="C13493" t="s">
        <v>71</v>
      </c>
    </row>
    <row r="13494" spans="1:3" x14ac:dyDescent="0.25">
      <c r="A13494">
        <f>ROW()</f>
        <v>13494</v>
      </c>
      <c r="B13494" t="s">
        <v>1870</v>
      </c>
      <c r="C13494" t="s">
        <v>71</v>
      </c>
    </row>
    <row r="13495" spans="1:3" x14ac:dyDescent="0.25">
      <c r="A13495">
        <f>ROW()</f>
        <v>13495</v>
      </c>
      <c r="B13495" t="s">
        <v>1871</v>
      </c>
      <c r="C13495" t="s">
        <v>56</v>
      </c>
    </row>
    <row r="13496" spans="1:3" x14ac:dyDescent="0.25">
      <c r="A13496">
        <f>ROW()</f>
        <v>13496</v>
      </c>
      <c r="B13496" t="s">
        <v>1872</v>
      </c>
      <c r="C13496" t="s">
        <v>72</v>
      </c>
    </row>
    <row r="13497" spans="1:3" x14ac:dyDescent="0.25">
      <c r="A13497">
        <f>ROW()</f>
        <v>13497</v>
      </c>
      <c r="B13497" t="s">
        <v>1873</v>
      </c>
      <c r="C13497" t="s">
        <v>56</v>
      </c>
    </row>
    <row r="13498" spans="1:3" x14ac:dyDescent="0.25">
      <c r="A13498">
        <f>ROW()</f>
        <v>13498</v>
      </c>
      <c r="B13498" t="s">
        <v>1874</v>
      </c>
      <c r="C13498" t="s">
        <v>73</v>
      </c>
    </row>
    <row r="13499" spans="1:3" x14ac:dyDescent="0.25">
      <c r="A13499">
        <f>ROW()</f>
        <v>13499</v>
      </c>
      <c r="B13499" t="s">
        <v>1875</v>
      </c>
      <c r="C13499" t="s">
        <v>113</v>
      </c>
    </row>
    <row r="13500" spans="1:3" x14ac:dyDescent="0.25">
      <c r="A13500">
        <f>ROW()</f>
        <v>13500</v>
      </c>
      <c r="B13500" t="s">
        <v>1876</v>
      </c>
      <c r="C13500" t="s">
        <v>135</v>
      </c>
    </row>
    <row r="13501" spans="1:3" x14ac:dyDescent="0.25">
      <c r="A13501">
        <f>ROW()</f>
        <v>13501</v>
      </c>
      <c r="B13501" t="s">
        <v>1877</v>
      </c>
      <c r="C13501" t="s">
        <v>158</v>
      </c>
    </row>
    <row r="13502" spans="1:3" x14ac:dyDescent="0.25">
      <c r="A13502">
        <f>ROW()</f>
        <v>13502</v>
      </c>
      <c r="B13502" t="s">
        <v>1878</v>
      </c>
      <c r="C13502" t="s">
        <v>56</v>
      </c>
    </row>
    <row r="13503" spans="1:3" x14ac:dyDescent="0.25">
      <c r="A13503">
        <f>ROW()</f>
        <v>13503</v>
      </c>
      <c r="B13503" t="s">
        <v>1879</v>
      </c>
      <c r="C13503" t="s">
        <v>76</v>
      </c>
    </row>
    <row r="13504" spans="1:3" x14ac:dyDescent="0.25">
      <c r="A13504">
        <f>ROW()</f>
        <v>13504</v>
      </c>
      <c r="B13504" t="s">
        <v>1880</v>
      </c>
      <c r="C13504" t="s">
        <v>124</v>
      </c>
    </row>
    <row r="13505" spans="1:3" x14ac:dyDescent="0.25">
      <c r="A13505">
        <f>ROW()</f>
        <v>13505</v>
      </c>
      <c r="B13505" t="s">
        <v>1883</v>
      </c>
      <c r="C13505" t="s">
        <v>341</v>
      </c>
    </row>
    <row r="13506" spans="1:3" x14ac:dyDescent="0.25">
      <c r="A13506">
        <f>ROW()</f>
        <v>13506</v>
      </c>
      <c r="B13506" t="s">
        <v>1881</v>
      </c>
      <c r="C13506" t="s">
        <v>56</v>
      </c>
    </row>
    <row r="13507" spans="1:3" x14ac:dyDescent="0.25">
      <c r="A13507">
        <f>ROW()</f>
        <v>13507</v>
      </c>
      <c r="B13507" t="s">
        <v>1882</v>
      </c>
      <c r="C13507" t="s">
        <v>1993</v>
      </c>
    </row>
    <row r="13508" spans="1:3" x14ac:dyDescent="0.25">
      <c r="A13508">
        <f>ROW()</f>
        <v>13508</v>
      </c>
      <c r="B13508" t="s">
        <v>1893</v>
      </c>
      <c r="C13508" t="s">
        <v>268</v>
      </c>
    </row>
    <row r="13509" spans="1:3" x14ac:dyDescent="0.25">
      <c r="A13509">
        <f>ROW()</f>
        <v>13509</v>
      </c>
      <c r="B13509" t="s">
        <v>1888</v>
      </c>
      <c r="C13509" t="s">
        <v>56</v>
      </c>
    </row>
    <row r="13510" spans="1:3" x14ac:dyDescent="0.25">
      <c r="A13510">
        <f>ROW()</f>
        <v>13510</v>
      </c>
      <c r="B13510" t="s">
        <v>1889</v>
      </c>
      <c r="C13510" t="s">
        <v>84</v>
      </c>
    </row>
    <row r="13511" spans="1:3" x14ac:dyDescent="0.25">
      <c r="A13511">
        <f>ROW()</f>
        <v>13511</v>
      </c>
      <c r="B13511" t="s">
        <v>1890</v>
      </c>
      <c r="C13511" t="s">
        <v>63</v>
      </c>
    </row>
    <row r="13512" spans="1:3" x14ac:dyDescent="0.25">
      <c r="A13512">
        <f>ROW()</f>
        <v>13512</v>
      </c>
      <c r="B13512" t="s">
        <v>1891</v>
      </c>
      <c r="C13512" t="s">
        <v>105</v>
      </c>
    </row>
    <row r="13513" spans="1:3" x14ac:dyDescent="0.25">
      <c r="A13513">
        <f>ROW()</f>
        <v>13513</v>
      </c>
      <c r="B13513" t="s">
        <v>1892</v>
      </c>
      <c r="C13513" t="s">
        <v>132</v>
      </c>
    </row>
    <row r="13514" spans="1:3" x14ac:dyDescent="0.25">
      <c r="A13514">
        <f>ROW()</f>
        <v>13514</v>
      </c>
      <c r="B13514" t="s">
        <v>1806</v>
      </c>
      <c r="C13514" t="s">
        <v>73</v>
      </c>
    </row>
    <row r="13515" spans="1:3" x14ac:dyDescent="0.25">
      <c r="A13515">
        <f>ROW()</f>
        <v>13515</v>
      </c>
      <c r="B13515" t="s">
        <v>2</v>
      </c>
      <c r="C13515" t="s">
        <v>2</v>
      </c>
    </row>
    <row r="13516" spans="1:3" x14ac:dyDescent="0.25">
      <c r="A13516">
        <f>ROW()</f>
        <v>13516</v>
      </c>
      <c r="B13516" t="s">
        <v>2</v>
      </c>
      <c r="C13516" t="s">
        <v>2</v>
      </c>
    </row>
    <row r="13517" spans="1:3" x14ac:dyDescent="0.25">
      <c r="A13517">
        <f>ROW()</f>
        <v>13517</v>
      </c>
      <c r="B13517" t="s">
        <v>1994</v>
      </c>
      <c r="C13517" t="s">
        <v>2</v>
      </c>
    </row>
    <row r="13518" spans="1:3" x14ac:dyDescent="0.25">
      <c r="A13518">
        <f>ROW()</f>
        <v>13518</v>
      </c>
      <c r="B13518" t="s">
        <v>2</v>
      </c>
      <c r="C13518" t="s">
        <v>2</v>
      </c>
    </row>
    <row r="13519" spans="1:3" x14ac:dyDescent="0.25">
      <c r="A13519">
        <f>ROW()</f>
        <v>13519</v>
      </c>
      <c r="B13519" t="s">
        <v>3779</v>
      </c>
      <c r="C13519" t="s">
        <v>2</v>
      </c>
    </row>
    <row r="13520" spans="1:3" x14ac:dyDescent="0.25">
      <c r="A13520">
        <f>ROW()</f>
        <v>13520</v>
      </c>
      <c r="B13520" t="s">
        <v>52</v>
      </c>
      <c r="C13520" t="s">
        <v>2</v>
      </c>
    </row>
    <row r="13521" spans="1:3" x14ac:dyDescent="0.25">
      <c r="A13521">
        <f>ROW()</f>
        <v>13521</v>
      </c>
      <c r="B13521" t="s">
        <v>1843</v>
      </c>
      <c r="C13521" t="s">
        <v>1995</v>
      </c>
    </row>
    <row r="13522" spans="1:3" x14ac:dyDescent="0.25">
      <c r="A13522">
        <f>ROW()</f>
        <v>13522</v>
      </c>
      <c r="B13522" t="s">
        <v>1844</v>
      </c>
      <c r="C13522" t="s">
        <v>55</v>
      </c>
    </row>
    <row r="13523" spans="1:3" x14ac:dyDescent="0.25">
      <c r="A13523">
        <f>ROW()</f>
        <v>13523</v>
      </c>
      <c r="B13523" t="s">
        <v>1846</v>
      </c>
      <c r="C13523" t="s">
        <v>360</v>
      </c>
    </row>
    <row r="13524" spans="1:3" x14ac:dyDescent="0.25">
      <c r="A13524">
        <f>ROW()</f>
        <v>13524</v>
      </c>
      <c r="B13524" t="s">
        <v>1847</v>
      </c>
      <c r="C13524" t="s">
        <v>1996</v>
      </c>
    </row>
    <row r="13525" spans="1:3" x14ac:dyDescent="0.25">
      <c r="A13525">
        <f>ROW()</f>
        <v>13525</v>
      </c>
      <c r="B13525" t="s">
        <v>1850</v>
      </c>
      <c r="C13525" t="s">
        <v>61</v>
      </c>
    </row>
    <row r="13526" spans="1:3" x14ac:dyDescent="0.25">
      <c r="A13526">
        <f>ROW()</f>
        <v>13526</v>
      </c>
      <c r="B13526" t="s">
        <v>1851</v>
      </c>
      <c r="C13526" t="s">
        <v>56</v>
      </c>
    </row>
    <row r="13527" spans="1:3" x14ac:dyDescent="0.25">
      <c r="A13527">
        <f>ROW()</f>
        <v>13527</v>
      </c>
      <c r="B13527" t="s">
        <v>1852</v>
      </c>
      <c r="C13527" t="s">
        <v>56</v>
      </c>
    </row>
    <row r="13528" spans="1:3" x14ac:dyDescent="0.25">
      <c r="A13528">
        <f>ROW()</f>
        <v>13528</v>
      </c>
      <c r="B13528" t="s">
        <v>1853</v>
      </c>
      <c r="C13528" t="s">
        <v>56</v>
      </c>
    </row>
    <row r="13529" spans="1:3" x14ac:dyDescent="0.25">
      <c r="A13529">
        <f>ROW()</f>
        <v>13529</v>
      </c>
      <c r="B13529" t="s">
        <v>1854</v>
      </c>
      <c r="C13529" t="s">
        <v>1997</v>
      </c>
    </row>
    <row r="13530" spans="1:3" x14ac:dyDescent="0.25">
      <c r="A13530">
        <f>ROW()</f>
        <v>13530</v>
      </c>
      <c r="B13530" t="s">
        <v>1855</v>
      </c>
      <c r="C13530" t="s">
        <v>65</v>
      </c>
    </row>
    <row r="13531" spans="1:3" x14ac:dyDescent="0.25">
      <c r="A13531">
        <f>ROW()</f>
        <v>13531</v>
      </c>
      <c r="B13531" t="s">
        <v>1856</v>
      </c>
      <c r="C13531" t="s">
        <v>64</v>
      </c>
    </row>
    <row r="13532" spans="1:3" x14ac:dyDescent="0.25">
      <c r="A13532">
        <f>ROW()</f>
        <v>13532</v>
      </c>
      <c r="B13532" t="s">
        <v>1857</v>
      </c>
      <c r="C13532" t="s">
        <v>65</v>
      </c>
    </row>
    <row r="13533" spans="1:3" x14ac:dyDescent="0.25">
      <c r="A13533">
        <f>ROW()</f>
        <v>13533</v>
      </c>
      <c r="B13533" t="s">
        <v>1858</v>
      </c>
      <c r="C13533" t="s">
        <v>56</v>
      </c>
    </row>
    <row r="13534" spans="1:3" x14ac:dyDescent="0.25">
      <c r="A13534">
        <f>ROW()</f>
        <v>13534</v>
      </c>
      <c r="B13534" t="s">
        <v>1859</v>
      </c>
      <c r="C13534" t="s">
        <v>55</v>
      </c>
    </row>
    <row r="13535" spans="1:3" x14ac:dyDescent="0.25">
      <c r="A13535">
        <f>ROW()</f>
        <v>13535</v>
      </c>
      <c r="B13535" t="s">
        <v>1860</v>
      </c>
      <c r="C13535" t="s">
        <v>70</v>
      </c>
    </row>
    <row r="13536" spans="1:3" x14ac:dyDescent="0.25">
      <c r="A13536">
        <f>ROW()</f>
        <v>13536</v>
      </c>
      <c r="B13536" t="s">
        <v>1861</v>
      </c>
      <c r="C13536" t="s">
        <v>77</v>
      </c>
    </row>
    <row r="13537" spans="1:3" x14ac:dyDescent="0.25">
      <c r="A13537">
        <f>ROW()</f>
        <v>13537</v>
      </c>
      <c r="B13537" t="s">
        <v>1862</v>
      </c>
      <c r="C13537" t="s">
        <v>56</v>
      </c>
    </row>
    <row r="13538" spans="1:3" x14ac:dyDescent="0.25">
      <c r="A13538">
        <f>ROW()</f>
        <v>13538</v>
      </c>
      <c r="B13538" t="s">
        <v>1863</v>
      </c>
      <c r="C13538" t="s">
        <v>74</v>
      </c>
    </row>
    <row r="13539" spans="1:3" x14ac:dyDescent="0.25">
      <c r="A13539">
        <f>ROW()</f>
        <v>13539</v>
      </c>
      <c r="B13539" t="s">
        <v>1864</v>
      </c>
      <c r="C13539" t="s">
        <v>1998</v>
      </c>
    </row>
    <row r="13540" spans="1:3" x14ac:dyDescent="0.25">
      <c r="A13540">
        <f>ROW()</f>
        <v>13540</v>
      </c>
      <c r="B13540" t="s">
        <v>1865</v>
      </c>
      <c r="C13540" t="s">
        <v>121</v>
      </c>
    </row>
    <row r="13541" spans="1:3" x14ac:dyDescent="0.25">
      <c r="A13541">
        <f>ROW()</f>
        <v>13541</v>
      </c>
      <c r="B13541" t="s">
        <v>1866</v>
      </c>
      <c r="C13541" t="s">
        <v>139</v>
      </c>
    </row>
    <row r="13542" spans="1:3" x14ac:dyDescent="0.25">
      <c r="A13542">
        <f>ROW()</f>
        <v>13542</v>
      </c>
      <c r="B13542" t="s">
        <v>1867</v>
      </c>
      <c r="C13542" t="s">
        <v>63</v>
      </c>
    </row>
    <row r="13543" spans="1:3" x14ac:dyDescent="0.25">
      <c r="A13543">
        <f>ROW()</f>
        <v>13543</v>
      </c>
      <c r="B13543" t="s">
        <v>1868</v>
      </c>
      <c r="C13543" t="s">
        <v>71</v>
      </c>
    </row>
    <row r="13544" spans="1:3" x14ac:dyDescent="0.25">
      <c r="A13544">
        <f>ROW()</f>
        <v>13544</v>
      </c>
      <c r="B13544" t="s">
        <v>1869</v>
      </c>
      <c r="C13544" t="s">
        <v>71</v>
      </c>
    </row>
    <row r="13545" spans="1:3" x14ac:dyDescent="0.25">
      <c r="A13545">
        <f>ROW()</f>
        <v>13545</v>
      </c>
      <c r="B13545" t="s">
        <v>1870</v>
      </c>
      <c r="C13545" t="s">
        <v>71</v>
      </c>
    </row>
    <row r="13546" spans="1:3" x14ac:dyDescent="0.25">
      <c r="A13546">
        <f>ROW()</f>
        <v>13546</v>
      </c>
      <c r="B13546" t="s">
        <v>1871</v>
      </c>
      <c r="C13546" t="s">
        <v>56</v>
      </c>
    </row>
    <row r="13547" spans="1:3" x14ac:dyDescent="0.25">
      <c r="A13547">
        <f>ROW()</f>
        <v>13547</v>
      </c>
      <c r="B13547" t="s">
        <v>1905</v>
      </c>
      <c r="C13547" t="s">
        <v>56</v>
      </c>
    </row>
    <row r="13548" spans="1:3" x14ac:dyDescent="0.25">
      <c r="A13548">
        <f>ROW()</f>
        <v>13548</v>
      </c>
      <c r="B13548" t="s">
        <v>1872</v>
      </c>
      <c r="C13548" t="s">
        <v>72</v>
      </c>
    </row>
    <row r="13549" spans="1:3" x14ac:dyDescent="0.25">
      <c r="A13549">
        <f>ROW()</f>
        <v>13549</v>
      </c>
      <c r="B13549" t="s">
        <v>1906</v>
      </c>
      <c r="C13549" t="s">
        <v>318</v>
      </c>
    </row>
    <row r="13550" spans="1:3" x14ac:dyDescent="0.25">
      <c r="A13550">
        <f>ROW()</f>
        <v>13550</v>
      </c>
      <c r="B13550" t="s">
        <v>1873</v>
      </c>
      <c r="C13550" t="s">
        <v>56</v>
      </c>
    </row>
    <row r="13551" spans="1:3" x14ac:dyDescent="0.25">
      <c r="A13551">
        <f>ROW()</f>
        <v>13551</v>
      </c>
      <c r="B13551" t="s">
        <v>1907</v>
      </c>
      <c r="C13551" t="s">
        <v>55</v>
      </c>
    </row>
    <row r="13552" spans="1:3" x14ac:dyDescent="0.25">
      <c r="A13552">
        <f>ROW()</f>
        <v>13552</v>
      </c>
      <c r="B13552" t="s">
        <v>1874</v>
      </c>
      <c r="C13552" t="s">
        <v>73</v>
      </c>
    </row>
    <row r="13553" spans="1:3" x14ac:dyDescent="0.25">
      <c r="A13553">
        <f>ROW()</f>
        <v>13553</v>
      </c>
      <c r="B13553" t="s">
        <v>1875</v>
      </c>
      <c r="C13553" t="s">
        <v>95</v>
      </c>
    </row>
    <row r="13554" spans="1:3" x14ac:dyDescent="0.25">
      <c r="A13554">
        <f>ROW()</f>
        <v>13554</v>
      </c>
      <c r="B13554" t="s">
        <v>1909</v>
      </c>
      <c r="C13554" t="s">
        <v>95</v>
      </c>
    </row>
    <row r="13555" spans="1:3" x14ac:dyDescent="0.25">
      <c r="A13555">
        <f>ROW()</f>
        <v>13555</v>
      </c>
      <c r="B13555" t="s">
        <v>1876</v>
      </c>
      <c r="C13555" t="s">
        <v>76</v>
      </c>
    </row>
    <row r="13556" spans="1:3" x14ac:dyDescent="0.25">
      <c r="A13556">
        <f>ROW()</f>
        <v>13556</v>
      </c>
      <c r="B13556" t="s">
        <v>1910</v>
      </c>
      <c r="C13556" t="s">
        <v>76</v>
      </c>
    </row>
    <row r="13557" spans="1:3" x14ac:dyDescent="0.25">
      <c r="A13557">
        <f>ROW()</f>
        <v>13557</v>
      </c>
      <c r="B13557" t="s">
        <v>1877</v>
      </c>
      <c r="C13557" t="s">
        <v>124</v>
      </c>
    </row>
    <row r="13558" spans="1:3" x14ac:dyDescent="0.25">
      <c r="A13558">
        <f>ROW()</f>
        <v>13558</v>
      </c>
      <c r="B13558" t="s">
        <v>1911</v>
      </c>
      <c r="C13558" t="s">
        <v>124</v>
      </c>
    </row>
    <row r="13559" spans="1:3" x14ac:dyDescent="0.25">
      <c r="A13559">
        <f>ROW()</f>
        <v>13559</v>
      </c>
      <c r="B13559" t="s">
        <v>1878</v>
      </c>
      <c r="C13559" t="s">
        <v>56</v>
      </c>
    </row>
    <row r="13560" spans="1:3" x14ac:dyDescent="0.25">
      <c r="A13560">
        <f>ROW()</f>
        <v>13560</v>
      </c>
      <c r="B13560" t="s">
        <v>1923</v>
      </c>
      <c r="C13560" t="s">
        <v>73</v>
      </c>
    </row>
    <row r="13561" spans="1:3" x14ac:dyDescent="0.25">
      <c r="A13561">
        <f>ROW()</f>
        <v>13561</v>
      </c>
      <c r="B13561" t="s">
        <v>1879</v>
      </c>
      <c r="C13561" t="s">
        <v>95</v>
      </c>
    </row>
    <row r="13562" spans="1:3" x14ac:dyDescent="0.25">
      <c r="A13562">
        <f>ROW()</f>
        <v>13562</v>
      </c>
      <c r="B13562" t="s">
        <v>1912</v>
      </c>
      <c r="C13562" t="s">
        <v>108</v>
      </c>
    </row>
    <row r="13563" spans="1:3" x14ac:dyDescent="0.25">
      <c r="A13563">
        <f>ROW()</f>
        <v>13563</v>
      </c>
      <c r="B13563" t="s">
        <v>1880</v>
      </c>
      <c r="C13563" t="s">
        <v>158</v>
      </c>
    </row>
    <row r="13564" spans="1:3" x14ac:dyDescent="0.25">
      <c r="A13564">
        <f>ROW()</f>
        <v>13564</v>
      </c>
      <c r="B13564" t="s">
        <v>1881</v>
      </c>
      <c r="C13564" t="s">
        <v>56</v>
      </c>
    </row>
    <row r="13565" spans="1:3" x14ac:dyDescent="0.25">
      <c r="A13565">
        <f>ROW()</f>
        <v>13565</v>
      </c>
      <c r="B13565" t="s">
        <v>1882</v>
      </c>
      <c r="C13565" t="s">
        <v>319</v>
      </c>
    </row>
    <row r="13566" spans="1:3" x14ac:dyDescent="0.25">
      <c r="A13566">
        <f>ROW()</f>
        <v>13566</v>
      </c>
      <c r="B13566" t="s">
        <v>1913</v>
      </c>
      <c r="C13566" t="s">
        <v>319</v>
      </c>
    </row>
    <row r="13567" spans="1:3" x14ac:dyDescent="0.25">
      <c r="A13567">
        <f>ROW()</f>
        <v>13567</v>
      </c>
      <c r="B13567" t="s">
        <v>1893</v>
      </c>
      <c r="C13567" t="s">
        <v>146</v>
      </c>
    </row>
    <row r="13568" spans="1:3" x14ac:dyDescent="0.25">
      <c r="A13568">
        <f>ROW()</f>
        <v>13568</v>
      </c>
      <c r="B13568" t="s">
        <v>1914</v>
      </c>
      <c r="C13568" t="s">
        <v>620</v>
      </c>
    </row>
    <row r="13569" spans="1:3" x14ac:dyDescent="0.25">
      <c r="A13569">
        <f>ROW()</f>
        <v>13569</v>
      </c>
      <c r="B13569" t="s">
        <v>1883</v>
      </c>
      <c r="C13569" t="s">
        <v>184</v>
      </c>
    </row>
    <row r="13570" spans="1:3" x14ac:dyDescent="0.25">
      <c r="A13570">
        <f>ROW()</f>
        <v>13570</v>
      </c>
      <c r="B13570" t="s">
        <v>1915</v>
      </c>
      <c r="C13570" t="s">
        <v>94</v>
      </c>
    </row>
    <row r="13571" spans="1:3" x14ac:dyDescent="0.25">
      <c r="A13571">
        <f>ROW()</f>
        <v>13571</v>
      </c>
      <c r="B13571" t="s">
        <v>1884</v>
      </c>
      <c r="C13571" t="s">
        <v>73</v>
      </c>
    </row>
    <row r="13572" spans="1:3" x14ac:dyDescent="0.25">
      <c r="A13572">
        <f>ROW()</f>
        <v>13572</v>
      </c>
      <c r="B13572" t="s">
        <v>1885</v>
      </c>
      <c r="C13572" t="s">
        <v>80</v>
      </c>
    </row>
    <row r="13573" spans="1:3" x14ac:dyDescent="0.25">
      <c r="A13573">
        <f>ROW()</f>
        <v>13573</v>
      </c>
      <c r="B13573" t="s">
        <v>1886</v>
      </c>
      <c r="C13573" t="s">
        <v>76</v>
      </c>
    </row>
    <row r="13574" spans="1:3" x14ac:dyDescent="0.25">
      <c r="A13574">
        <f>ROW()</f>
        <v>13574</v>
      </c>
      <c r="B13574" t="s">
        <v>1887</v>
      </c>
      <c r="C13574" t="s">
        <v>91</v>
      </c>
    </row>
    <row r="13575" spans="1:3" x14ac:dyDescent="0.25">
      <c r="A13575">
        <f>ROW()</f>
        <v>13575</v>
      </c>
      <c r="B13575" t="s">
        <v>1931</v>
      </c>
      <c r="C13575" t="s">
        <v>75</v>
      </c>
    </row>
    <row r="13576" spans="1:3" x14ac:dyDescent="0.25">
      <c r="A13576">
        <f>ROW()</f>
        <v>13576</v>
      </c>
      <c r="B13576" t="s">
        <v>1888</v>
      </c>
      <c r="C13576" t="s">
        <v>56</v>
      </c>
    </row>
    <row r="13577" spans="1:3" x14ac:dyDescent="0.25">
      <c r="A13577">
        <f>ROW()</f>
        <v>13577</v>
      </c>
      <c r="B13577" t="s">
        <v>1889</v>
      </c>
      <c r="C13577" t="s">
        <v>63</v>
      </c>
    </row>
    <row r="13578" spans="1:3" x14ac:dyDescent="0.25">
      <c r="A13578">
        <f>ROW()</f>
        <v>13578</v>
      </c>
      <c r="B13578" t="s">
        <v>1890</v>
      </c>
      <c r="C13578" t="s">
        <v>74</v>
      </c>
    </row>
    <row r="13579" spans="1:3" x14ac:dyDescent="0.25">
      <c r="A13579">
        <f>ROW()</f>
        <v>13579</v>
      </c>
      <c r="B13579" t="s">
        <v>1891</v>
      </c>
      <c r="C13579" t="s">
        <v>80</v>
      </c>
    </row>
    <row r="13580" spans="1:3" x14ac:dyDescent="0.25">
      <c r="A13580">
        <f>ROW()</f>
        <v>13580</v>
      </c>
      <c r="B13580" t="s">
        <v>1892</v>
      </c>
      <c r="C13580" t="s">
        <v>74</v>
      </c>
    </row>
    <row r="13581" spans="1:3" x14ac:dyDescent="0.25">
      <c r="A13581">
        <f>ROW()</f>
        <v>13581</v>
      </c>
      <c r="B13581" t="s">
        <v>1924</v>
      </c>
      <c r="C13581" t="s">
        <v>105</v>
      </c>
    </row>
    <row r="13582" spans="1:3" x14ac:dyDescent="0.25">
      <c r="A13582">
        <f>ROW()</f>
        <v>13582</v>
      </c>
      <c r="B13582" t="s">
        <v>1926</v>
      </c>
      <c r="C13582" t="s">
        <v>106</v>
      </c>
    </row>
    <row r="13583" spans="1:3" x14ac:dyDescent="0.25">
      <c r="A13583">
        <f>ROW()</f>
        <v>13583</v>
      </c>
      <c r="B13583" t="s">
        <v>1806</v>
      </c>
      <c r="C13583" t="s">
        <v>65</v>
      </c>
    </row>
    <row r="13584" spans="1:3" x14ac:dyDescent="0.25">
      <c r="A13584">
        <f>ROW()</f>
        <v>13584</v>
      </c>
      <c r="B13584" t="s">
        <v>2</v>
      </c>
      <c r="C13584" t="s">
        <v>2</v>
      </c>
    </row>
    <row r="13585" spans="1:3" x14ac:dyDescent="0.25">
      <c r="A13585">
        <f>ROW()</f>
        <v>13585</v>
      </c>
      <c r="B13585" t="s">
        <v>2</v>
      </c>
      <c r="C13585" t="s">
        <v>2</v>
      </c>
    </row>
    <row r="13586" spans="1:3" x14ac:dyDescent="0.25">
      <c r="A13586">
        <f>ROW()</f>
        <v>13586</v>
      </c>
      <c r="B13586" t="s">
        <v>1999</v>
      </c>
      <c r="C13586" t="s">
        <v>2</v>
      </c>
    </row>
    <row r="13587" spans="1:3" x14ac:dyDescent="0.25">
      <c r="A13587">
        <f>ROW()</f>
        <v>13587</v>
      </c>
      <c r="B13587" t="s">
        <v>2</v>
      </c>
      <c r="C13587" t="s">
        <v>2</v>
      </c>
    </row>
    <row r="13588" spans="1:3" x14ac:dyDescent="0.25">
      <c r="A13588">
        <f>ROW()</f>
        <v>13588</v>
      </c>
      <c r="B13588" t="s">
        <v>3780</v>
      </c>
      <c r="C13588" t="s">
        <v>2</v>
      </c>
    </row>
    <row r="13589" spans="1:3" x14ac:dyDescent="0.25">
      <c r="A13589">
        <f>ROW()</f>
        <v>13589</v>
      </c>
      <c r="B13589" t="s">
        <v>52</v>
      </c>
      <c r="C13589" t="s">
        <v>2</v>
      </c>
    </row>
    <row r="13590" spans="1:3" x14ac:dyDescent="0.25">
      <c r="A13590">
        <f>ROW()</f>
        <v>13590</v>
      </c>
      <c r="B13590" t="s">
        <v>1843</v>
      </c>
      <c r="C13590" t="s">
        <v>2000</v>
      </c>
    </row>
    <row r="13591" spans="1:3" x14ac:dyDescent="0.25">
      <c r="A13591">
        <f>ROW()</f>
        <v>13591</v>
      </c>
      <c r="B13591" t="s">
        <v>1844</v>
      </c>
      <c r="C13591" t="s">
        <v>55</v>
      </c>
    </row>
    <row r="13592" spans="1:3" x14ac:dyDescent="0.25">
      <c r="A13592">
        <f>ROW()</f>
        <v>13592</v>
      </c>
      <c r="B13592" t="s">
        <v>1846</v>
      </c>
      <c r="C13592" t="s">
        <v>2001</v>
      </c>
    </row>
    <row r="13593" spans="1:3" x14ac:dyDescent="0.25">
      <c r="A13593">
        <f>ROW()</f>
        <v>13593</v>
      </c>
      <c r="B13593" t="s">
        <v>1847</v>
      </c>
      <c r="C13593" t="s">
        <v>2002</v>
      </c>
    </row>
    <row r="13594" spans="1:3" x14ac:dyDescent="0.25">
      <c r="A13594">
        <f>ROW()</f>
        <v>13594</v>
      </c>
      <c r="B13594" t="s">
        <v>1850</v>
      </c>
      <c r="C13594" t="s">
        <v>102</v>
      </c>
    </row>
    <row r="13595" spans="1:3" x14ac:dyDescent="0.25">
      <c r="A13595">
        <f>ROW()</f>
        <v>13595</v>
      </c>
      <c r="B13595" t="s">
        <v>1851</v>
      </c>
      <c r="C13595" t="s">
        <v>56</v>
      </c>
    </row>
    <row r="13596" spans="1:3" x14ac:dyDescent="0.25">
      <c r="A13596">
        <f>ROW()</f>
        <v>13596</v>
      </c>
      <c r="B13596" t="s">
        <v>1852</v>
      </c>
      <c r="C13596" t="s">
        <v>56</v>
      </c>
    </row>
    <row r="13597" spans="1:3" x14ac:dyDescent="0.25">
      <c r="A13597">
        <f>ROW()</f>
        <v>13597</v>
      </c>
      <c r="B13597" t="s">
        <v>1853</v>
      </c>
      <c r="C13597" t="s">
        <v>56</v>
      </c>
    </row>
    <row r="13598" spans="1:3" x14ac:dyDescent="0.25">
      <c r="A13598">
        <f>ROW()</f>
        <v>13598</v>
      </c>
      <c r="B13598" t="s">
        <v>1854</v>
      </c>
      <c r="C13598" t="s">
        <v>2003</v>
      </c>
    </row>
    <row r="13599" spans="1:3" x14ac:dyDescent="0.25">
      <c r="A13599">
        <f>ROW()</f>
        <v>13599</v>
      </c>
      <c r="B13599" t="s">
        <v>1855</v>
      </c>
      <c r="C13599" t="s">
        <v>65</v>
      </c>
    </row>
    <row r="13600" spans="1:3" x14ac:dyDescent="0.25">
      <c r="A13600">
        <f>ROW()</f>
        <v>13600</v>
      </c>
      <c r="B13600" t="s">
        <v>1856</v>
      </c>
      <c r="C13600" t="s">
        <v>64</v>
      </c>
    </row>
    <row r="13601" spans="1:3" x14ac:dyDescent="0.25">
      <c r="A13601">
        <f>ROW()</f>
        <v>13601</v>
      </c>
      <c r="B13601" t="s">
        <v>1857</v>
      </c>
      <c r="C13601" t="s">
        <v>2004</v>
      </c>
    </row>
    <row r="13602" spans="1:3" x14ac:dyDescent="0.25">
      <c r="A13602">
        <f>ROW()</f>
        <v>13602</v>
      </c>
      <c r="B13602" t="s">
        <v>1858</v>
      </c>
      <c r="C13602" t="s">
        <v>56</v>
      </c>
    </row>
    <row r="13603" spans="1:3" x14ac:dyDescent="0.25">
      <c r="A13603">
        <f>ROW()</f>
        <v>13603</v>
      </c>
      <c r="B13603" t="s">
        <v>1896</v>
      </c>
      <c r="C13603" t="s">
        <v>65</v>
      </c>
    </row>
    <row r="13604" spans="1:3" x14ac:dyDescent="0.25">
      <c r="A13604">
        <f>ROW()</f>
        <v>13604</v>
      </c>
      <c r="B13604" t="s">
        <v>1859</v>
      </c>
      <c r="C13604" t="s">
        <v>63</v>
      </c>
    </row>
    <row r="13605" spans="1:3" x14ac:dyDescent="0.25">
      <c r="A13605">
        <f>ROW()</f>
        <v>13605</v>
      </c>
      <c r="B13605" t="s">
        <v>1860</v>
      </c>
      <c r="C13605" t="s">
        <v>73</v>
      </c>
    </row>
    <row r="13606" spans="1:3" x14ac:dyDescent="0.25">
      <c r="A13606">
        <f>ROW()</f>
        <v>13606</v>
      </c>
      <c r="B13606" t="s">
        <v>1861</v>
      </c>
      <c r="C13606" t="s">
        <v>73</v>
      </c>
    </row>
    <row r="13607" spans="1:3" x14ac:dyDescent="0.25">
      <c r="A13607">
        <f>ROW()</f>
        <v>13607</v>
      </c>
      <c r="B13607" t="s">
        <v>1862</v>
      </c>
      <c r="C13607" t="s">
        <v>139</v>
      </c>
    </row>
    <row r="13608" spans="1:3" x14ac:dyDescent="0.25">
      <c r="A13608">
        <f>ROW()</f>
        <v>13608</v>
      </c>
      <c r="B13608" t="s">
        <v>1864</v>
      </c>
      <c r="C13608" t="s">
        <v>673</v>
      </c>
    </row>
    <row r="13609" spans="1:3" x14ac:dyDescent="0.25">
      <c r="A13609">
        <f>ROW()</f>
        <v>13609</v>
      </c>
      <c r="B13609" t="s">
        <v>1865</v>
      </c>
      <c r="C13609" t="s">
        <v>67</v>
      </c>
    </row>
    <row r="13610" spans="1:3" x14ac:dyDescent="0.25">
      <c r="A13610">
        <f>ROW()</f>
        <v>13610</v>
      </c>
      <c r="B13610" t="s">
        <v>1866</v>
      </c>
      <c r="C13610" t="s">
        <v>139</v>
      </c>
    </row>
    <row r="13611" spans="1:3" x14ac:dyDescent="0.25">
      <c r="A13611">
        <f>ROW()</f>
        <v>13611</v>
      </c>
      <c r="B13611" t="s">
        <v>1867</v>
      </c>
      <c r="C13611" t="s">
        <v>63</v>
      </c>
    </row>
    <row r="13612" spans="1:3" x14ac:dyDescent="0.25">
      <c r="A13612">
        <f>ROW()</f>
        <v>13612</v>
      </c>
      <c r="B13612" t="s">
        <v>1868</v>
      </c>
      <c r="C13612" t="s">
        <v>71</v>
      </c>
    </row>
    <row r="13613" spans="1:3" x14ac:dyDescent="0.25">
      <c r="A13613">
        <f>ROW()</f>
        <v>13613</v>
      </c>
      <c r="B13613" t="s">
        <v>1869</v>
      </c>
      <c r="C13613" t="s">
        <v>71</v>
      </c>
    </row>
    <row r="13614" spans="1:3" x14ac:dyDescent="0.25">
      <c r="A13614">
        <f>ROW()</f>
        <v>13614</v>
      </c>
      <c r="B13614" t="s">
        <v>1870</v>
      </c>
      <c r="C13614" t="s">
        <v>71</v>
      </c>
    </row>
    <row r="13615" spans="1:3" x14ac:dyDescent="0.25">
      <c r="A13615">
        <f>ROW()</f>
        <v>13615</v>
      </c>
      <c r="B13615" t="s">
        <v>1871</v>
      </c>
      <c r="C13615" t="s">
        <v>56</v>
      </c>
    </row>
    <row r="13616" spans="1:3" x14ac:dyDescent="0.25">
      <c r="A13616">
        <f>ROW()</f>
        <v>13616</v>
      </c>
      <c r="B13616" t="s">
        <v>1905</v>
      </c>
      <c r="C13616" t="s">
        <v>56</v>
      </c>
    </row>
    <row r="13617" spans="1:3" x14ac:dyDescent="0.25">
      <c r="A13617">
        <f>ROW()</f>
        <v>13617</v>
      </c>
      <c r="B13617" t="s">
        <v>1872</v>
      </c>
      <c r="C13617" t="s">
        <v>72</v>
      </c>
    </row>
    <row r="13618" spans="1:3" x14ac:dyDescent="0.25">
      <c r="A13618">
        <f>ROW()</f>
        <v>13618</v>
      </c>
      <c r="B13618" t="s">
        <v>1906</v>
      </c>
      <c r="C13618" t="s">
        <v>318</v>
      </c>
    </row>
    <row r="13619" spans="1:3" x14ac:dyDescent="0.25">
      <c r="A13619">
        <f>ROW()</f>
        <v>13619</v>
      </c>
      <c r="B13619" t="s">
        <v>1873</v>
      </c>
      <c r="C13619" t="s">
        <v>56</v>
      </c>
    </row>
    <row r="13620" spans="1:3" x14ac:dyDescent="0.25">
      <c r="A13620">
        <f>ROW()</f>
        <v>13620</v>
      </c>
      <c r="B13620" t="s">
        <v>1907</v>
      </c>
      <c r="C13620" t="s">
        <v>63</v>
      </c>
    </row>
    <row r="13621" spans="1:3" x14ac:dyDescent="0.25">
      <c r="A13621">
        <f>ROW()</f>
        <v>13621</v>
      </c>
      <c r="B13621" t="s">
        <v>1874</v>
      </c>
      <c r="C13621" t="s">
        <v>73</v>
      </c>
    </row>
    <row r="13622" spans="1:3" x14ac:dyDescent="0.25">
      <c r="A13622">
        <f>ROW()</f>
        <v>13622</v>
      </c>
      <c r="B13622" t="s">
        <v>1875</v>
      </c>
      <c r="C13622" t="s">
        <v>106</v>
      </c>
    </row>
    <row r="13623" spans="1:3" x14ac:dyDescent="0.25">
      <c r="A13623">
        <f>ROW()</f>
        <v>13623</v>
      </c>
      <c r="B13623" t="s">
        <v>1909</v>
      </c>
      <c r="C13623" t="s">
        <v>106</v>
      </c>
    </row>
    <row r="13624" spans="1:3" x14ac:dyDescent="0.25">
      <c r="A13624">
        <f>ROW()</f>
        <v>13624</v>
      </c>
      <c r="B13624" t="s">
        <v>1876</v>
      </c>
      <c r="C13624" t="s">
        <v>260</v>
      </c>
    </row>
    <row r="13625" spans="1:3" x14ac:dyDescent="0.25">
      <c r="A13625">
        <f>ROW()</f>
        <v>13625</v>
      </c>
      <c r="B13625" t="s">
        <v>1910</v>
      </c>
      <c r="C13625" t="s">
        <v>260</v>
      </c>
    </row>
    <row r="13626" spans="1:3" x14ac:dyDescent="0.25">
      <c r="A13626">
        <f>ROW()</f>
        <v>13626</v>
      </c>
      <c r="B13626" t="s">
        <v>1877</v>
      </c>
      <c r="C13626" t="s">
        <v>133</v>
      </c>
    </row>
    <row r="13627" spans="1:3" x14ac:dyDescent="0.25">
      <c r="A13627">
        <f>ROW()</f>
        <v>13627</v>
      </c>
      <c r="B13627" t="s">
        <v>1911</v>
      </c>
      <c r="C13627" t="s">
        <v>133</v>
      </c>
    </row>
    <row r="13628" spans="1:3" x14ac:dyDescent="0.25">
      <c r="A13628">
        <f>ROW()</f>
        <v>13628</v>
      </c>
      <c r="B13628" t="s">
        <v>1878</v>
      </c>
      <c r="C13628" t="s">
        <v>56</v>
      </c>
    </row>
    <row r="13629" spans="1:3" x14ac:dyDescent="0.25">
      <c r="A13629">
        <f>ROW()</f>
        <v>13629</v>
      </c>
      <c r="B13629" t="s">
        <v>1923</v>
      </c>
      <c r="C13629" t="s">
        <v>55</v>
      </c>
    </row>
    <row r="13630" spans="1:3" x14ac:dyDescent="0.25">
      <c r="A13630">
        <f>ROW()</f>
        <v>13630</v>
      </c>
      <c r="B13630" t="s">
        <v>1879</v>
      </c>
      <c r="C13630" t="s">
        <v>76</v>
      </c>
    </row>
    <row r="13631" spans="1:3" x14ac:dyDescent="0.25">
      <c r="A13631">
        <f>ROW()</f>
        <v>13631</v>
      </c>
      <c r="B13631" t="s">
        <v>1912</v>
      </c>
      <c r="C13631" t="s">
        <v>268</v>
      </c>
    </row>
    <row r="13632" spans="1:3" x14ac:dyDescent="0.25">
      <c r="A13632">
        <f>ROW()</f>
        <v>13632</v>
      </c>
      <c r="B13632" t="s">
        <v>1880</v>
      </c>
      <c r="C13632" t="s">
        <v>77</v>
      </c>
    </row>
    <row r="13633" spans="1:3" x14ac:dyDescent="0.25">
      <c r="A13633">
        <f>ROW()</f>
        <v>13633</v>
      </c>
      <c r="B13633" t="s">
        <v>1882</v>
      </c>
      <c r="C13633" t="s">
        <v>109</v>
      </c>
    </row>
    <row r="13634" spans="1:3" x14ac:dyDescent="0.25">
      <c r="A13634">
        <f>ROW()</f>
        <v>13634</v>
      </c>
      <c r="B13634" t="s">
        <v>1913</v>
      </c>
      <c r="C13634" t="s">
        <v>109</v>
      </c>
    </row>
    <row r="13635" spans="1:3" x14ac:dyDescent="0.25">
      <c r="A13635">
        <f>ROW()</f>
        <v>13635</v>
      </c>
      <c r="B13635" t="s">
        <v>1883</v>
      </c>
      <c r="C13635" t="s">
        <v>94</v>
      </c>
    </row>
    <row r="13636" spans="1:3" x14ac:dyDescent="0.25">
      <c r="A13636">
        <f>ROW()</f>
        <v>13636</v>
      </c>
      <c r="B13636" t="s">
        <v>1915</v>
      </c>
      <c r="C13636" t="s">
        <v>79</v>
      </c>
    </row>
    <row r="13637" spans="1:3" x14ac:dyDescent="0.25">
      <c r="A13637">
        <f>ROW()</f>
        <v>13637</v>
      </c>
      <c r="B13637" t="s">
        <v>1884</v>
      </c>
      <c r="C13637" t="s">
        <v>56</v>
      </c>
    </row>
    <row r="13638" spans="1:3" x14ac:dyDescent="0.25">
      <c r="A13638">
        <f>ROW()</f>
        <v>13638</v>
      </c>
      <c r="B13638" t="s">
        <v>1885</v>
      </c>
      <c r="C13638" t="s">
        <v>139</v>
      </c>
    </row>
    <row r="13639" spans="1:3" x14ac:dyDescent="0.25">
      <c r="A13639">
        <f>ROW()</f>
        <v>13639</v>
      </c>
      <c r="B13639" t="s">
        <v>1886</v>
      </c>
      <c r="C13639" t="s">
        <v>56</v>
      </c>
    </row>
    <row r="13640" spans="1:3" x14ac:dyDescent="0.25">
      <c r="A13640">
        <f>ROW()</f>
        <v>13640</v>
      </c>
      <c r="B13640" t="s">
        <v>1888</v>
      </c>
      <c r="C13640" t="s">
        <v>63</v>
      </c>
    </row>
    <row r="13641" spans="1:3" x14ac:dyDescent="0.25">
      <c r="A13641">
        <f>ROW()</f>
        <v>13641</v>
      </c>
      <c r="B13641" t="s">
        <v>1889</v>
      </c>
      <c r="C13641" t="s">
        <v>56</v>
      </c>
    </row>
    <row r="13642" spans="1:3" x14ac:dyDescent="0.25">
      <c r="A13642">
        <f>ROW()</f>
        <v>13642</v>
      </c>
      <c r="B13642" t="s">
        <v>1890</v>
      </c>
      <c r="C13642" t="s">
        <v>74</v>
      </c>
    </row>
    <row r="13643" spans="1:3" x14ac:dyDescent="0.25">
      <c r="A13643">
        <f>ROW()</f>
        <v>13643</v>
      </c>
      <c r="B13643" t="s">
        <v>1891</v>
      </c>
      <c r="C13643" t="s">
        <v>56</v>
      </c>
    </row>
    <row r="13644" spans="1:3" x14ac:dyDescent="0.25">
      <c r="A13644">
        <f>ROW()</f>
        <v>13644</v>
      </c>
      <c r="B13644" t="s">
        <v>1892</v>
      </c>
      <c r="C13644" t="s">
        <v>63</v>
      </c>
    </row>
    <row r="13645" spans="1:3" x14ac:dyDescent="0.25">
      <c r="A13645">
        <f>ROW()</f>
        <v>13645</v>
      </c>
      <c r="B13645" t="s">
        <v>1897</v>
      </c>
      <c r="C13645" t="s">
        <v>139</v>
      </c>
    </row>
    <row r="13646" spans="1:3" x14ac:dyDescent="0.25">
      <c r="A13646">
        <f>ROW()</f>
        <v>13646</v>
      </c>
      <c r="B13646" t="s">
        <v>1924</v>
      </c>
      <c r="C13646" t="s">
        <v>95</v>
      </c>
    </row>
    <row r="13647" spans="1:3" x14ac:dyDescent="0.25">
      <c r="A13647">
        <f>ROW()</f>
        <v>13647</v>
      </c>
      <c r="B13647" t="s">
        <v>1898</v>
      </c>
      <c r="C13647" t="s">
        <v>135</v>
      </c>
    </row>
    <row r="13648" spans="1:3" x14ac:dyDescent="0.25">
      <c r="A13648">
        <f>ROW()</f>
        <v>13648</v>
      </c>
      <c r="B13648" t="s">
        <v>1926</v>
      </c>
      <c r="C13648" t="s">
        <v>135</v>
      </c>
    </row>
    <row r="13649" spans="1:3" x14ac:dyDescent="0.25">
      <c r="A13649">
        <f>ROW()</f>
        <v>13649</v>
      </c>
      <c r="B13649" t="s">
        <v>1806</v>
      </c>
      <c r="C13649" t="s">
        <v>2005</v>
      </c>
    </row>
    <row r="13650" spans="1:3" x14ac:dyDescent="0.25">
      <c r="A13650">
        <f>ROW()</f>
        <v>13650</v>
      </c>
      <c r="B13650" t="s">
        <v>2</v>
      </c>
      <c r="C13650" t="s">
        <v>2</v>
      </c>
    </row>
    <row r="13651" spans="1:3" x14ac:dyDescent="0.25">
      <c r="A13651">
        <f>ROW()</f>
        <v>13651</v>
      </c>
      <c r="B13651" t="s">
        <v>2</v>
      </c>
      <c r="C13651" t="s">
        <v>2</v>
      </c>
    </row>
    <row r="13652" spans="1:3" x14ac:dyDescent="0.25">
      <c r="A13652">
        <f>ROW()</f>
        <v>13652</v>
      </c>
      <c r="B13652" t="s">
        <v>2006</v>
      </c>
      <c r="C13652" t="s">
        <v>2</v>
      </c>
    </row>
    <row r="13653" spans="1:3" x14ac:dyDescent="0.25">
      <c r="A13653">
        <f>ROW()</f>
        <v>13653</v>
      </c>
      <c r="B13653" t="s">
        <v>2</v>
      </c>
      <c r="C13653" t="s">
        <v>2</v>
      </c>
    </row>
    <row r="13654" spans="1:3" x14ac:dyDescent="0.25">
      <c r="A13654">
        <f>ROW()</f>
        <v>13654</v>
      </c>
      <c r="B13654" t="s">
        <v>3781</v>
      </c>
      <c r="C13654" t="s">
        <v>2</v>
      </c>
    </row>
    <row r="13655" spans="1:3" x14ac:dyDescent="0.25">
      <c r="A13655">
        <f>ROW()</f>
        <v>13655</v>
      </c>
      <c r="B13655" t="s">
        <v>52</v>
      </c>
      <c r="C13655" t="s">
        <v>2</v>
      </c>
    </row>
    <row r="13656" spans="1:3" x14ac:dyDescent="0.25">
      <c r="A13656">
        <f>ROW()</f>
        <v>13656</v>
      </c>
      <c r="B13656" t="s">
        <v>1843</v>
      </c>
      <c r="C13656" t="s">
        <v>2007</v>
      </c>
    </row>
    <row r="13657" spans="1:3" x14ac:dyDescent="0.25">
      <c r="A13657">
        <f>ROW()</f>
        <v>13657</v>
      </c>
      <c r="B13657" t="s">
        <v>1844</v>
      </c>
      <c r="C13657" t="s">
        <v>55</v>
      </c>
    </row>
    <row r="13658" spans="1:3" x14ac:dyDescent="0.25">
      <c r="A13658">
        <f>ROW()</f>
        <v>13658</v>
      </c>
      <c r="B13658" t="s">
        <v>1845</v>
      </c>
      <c r="C13658" t="s">
        <v>121</v>
      </c>
    </row>
    <row r="13659" spans="1:3" x14ac:dyDescent="0.25">
      <c r="A13659">
        <f>ROW()</f>
        <v>13659</v>
      </c>
      <c r="B13659" t="s">
        <v>1846</v>
      </c>
      <c r="C13659" t="s">
        <v>2008</v>
      </c>
    </row>
    <row r="13660" spans="1:3" x14ac:dyDescent="0.25">
      <c r="A13660">
        <f>ROW()</f>
        <v>13660</v>
      </c>
      <c r="B13660" t="s">
        <v>1847</v>
      </c>
      <c r="C13660" t="s">
        <v>2009</v>
      </c>
    </row>
    <row r="13661" spans="1:3" x14ac:dyDescent="0.25">
      <c r="A13661">
        <f>ROW()</f>
        <v>13661</v>
      </c>
      <c r="B13661" t="s">
        <v>1850</v>
      </c>
      <c r="C13661" t="s">
        <v>102</v>
      </c>
    </row>
    <row r="13662" spans="1:3" x14ac:dyDescent="0.25">
      <c r="A13662">
        <f>ROW()</f>
        <v>13662</v>
      </c>
      <c r="B13662" t="s">
        <v>1851</v>
      </c>
      <c r="C13662" t="s">
        <v>56</v>
      </c>
    </row>
    <row r="13663" spans="1:3" x14ac:dyDescent="0.25">
      <c r="A13663">
        <f>ROW()</f>
        <v>13663</v>
      </c>
      <c r="B13663" t="s">
        <v>1852</v>
      </c>
      <c r="C13663" t="s">
        <v>56</v>
      </c>
    </row>
    <row r="13664" spans="1:3" x14ac:dyDescent="0.25">
      <c r="A13664">
        <f>ROW()</f>
        <v>13664</v>
      </c>
      <c r="B13664" t="s">
        <v>1853</v>
      </c>
      <c r="C13664" t="s">
        <v>56</v>
      </c>
    </row>
    <row r="13665" spans="1:3" x14ac:dyDescent="0.25">
      <c r="A13665">
        <f>ROW()</f>
        <v>13665</v>
      </c>
      <c r="B13665" t="s">
        <v>1854</v>
      </c>
      <c r="C13665" t="s">
        <v>367</v>
      </c>
    </row>
    <row r="13666" spans="1:3" x14ac:dyDescent="0.25">
      <c r="A13666">
        <f>ROW()</f>
        <v>13666</v>
      </c>
      <c r="B13666" t="s">
        <v>1855</v>
      </c>
      <c r="C13666" t="s">
        <v>65</v>
      </c>
    </row>
    <row r="13667" spans="1:3" x14ac:dyDescent="0.25">
      <c r="A13667">
        <f>ROW()</f>
        <v>13667</v>
      </c>
      <c r="B13667" t="s">
        <v>1856</v>
      </c>
      <c r="C13667" t="s">
        <v>64</v>
      </c>
    </row>
    <row r="13668" spans="1:3" x14ac:dyDescent="0.25">
      <c r="A13668">
        <f>ROW()</f>
        <v>13668</v>
      </c>
      <c r="B13668" t="s">
        <v>1857</v>
      </c>
      <c r="C13668" t="s">
        <v>65</v>
      </c>
    </row>
    <row r="13669" spans="1:3" x14ac:dyDescent="0.25">
      <c r="A13669">
        <f>ROW()</f>
        <v>13669</v>
      </c>
      <c r="B13669" t="s">
        <v>1858</v>
      </c>
      <c r="C13669" t="s">
        <v>56</v>
      </c>
    </row>
    <row r="13670" spans="1:3" x14ac:dyDescent="0.25">
      <c r="A13670">
        <f>ROW()</f>
        <v>13670</v>
      </c>
      <c r="B13670" t="s">
        <v>1859</v>
      </c>
      <c r="C13670" t="s">
        <v>55</v>
      </c>
    </row>
    <row r="13671" spans="1:3" x14ac:dyDescent="0.25">
      <c r="A13671">
        <f>ROW()</f>
        <v>13671</v>
      </c>
      <c r="B13671" t="s">
        <v>1848</v>
      </c>
      <c r="C13671" t="s">
        <v>59</v>
      </c>
    </row>
    <row r="13672" spans="1:3" x14ac:dyDescent="0.25">
      <c r="A13672">
        <f>ROW()</f>
        <v>13672</v>
      </c>
      <c r="B13672" t="s">
        <v>1849</v>
      </c>
      <c r="C13672" t="s">
        <v>2010</v>
      </c>
    </row>
    <row r="13673" spans="1:3" x14ac:dyDescent="0.25">
      <c r="A13673">
        <f>ROW()</f>
        <v>13673</v>
      </c>
      <c r="B13673" t="s">
        <v>1860</v>
      </c>
      <c r="C13673" t="s">
        <v>73</v>
      </c>
    </row>
    <row r="13674" spans="1:3" x14ac:dyDescent="0.25">
      <c r="A13674">
        <f>ROW()</f>
        <v>13674</v>
      </c>
      <c r="B13674" t="s">
        <v>1861</v>
      </c>
      <c r="C13674" t="s">
        <v>146</v>
      </c>
    </row>
    <row r="13675" spans="1:3" x14ac:dyDescent="0.25">
      <c r="A13675">
        <f>ROW()</f>
        <v>13675</v>
      </c>
      <c r="B13675" t="s">
        <v>1862</v>
      </c>
      <c r="C13675" t="s">
        <v>56</v>
      </c>
    </row>
    <row r="13676" spans="1:3" x14ac:dyDescent="0.25">
      <c r="A13676">
        <f>ROW()</f>
        <v>13676</v>
      </c>
      <c r="B13676" t="s">
        <v>1863</v>
      </c>
      <c r="C13676" t="s">
        <v>138</v>
      </c>
    </row>
    <row r="13677" spans="1:3" x14ac:dyDescent="0.25">
      <c r="A13677">
        <f>ROW()</f>
        <v>13677</v>
      </c>
      <c r="B13677" t="s">
        <v>1864</v>
      </c>
      <c r="C13677" t="s">
        <v>2011</v>
      </c>
    </row>
    <row r="13678" spans="1:3" x14ac:dyDescent="0.25">
      <c r="A13678">
        <f>ROW()</f>
        <v>13678</v>
      </c>
      <c r="B13678" t="s">
        <v>1865</v>
      </c>
      <c r="C13678" t="s">
        <v>105</v>
      </c>
    </row>
    <row r="13679" spans="1:3" x14ac:dyDescent="0.25">
      <c r="A13679">
        <f>ROW()</f>
        <v>13679</v>
      </c>
      <c r="B13679" t="s">
        <v>1866</v>
      </c>
      <c r="C13679" t="s">
        <v>70</v>
      </c>
    </row>
    <row r="13680" spans="1:3" x14ac:dyDescent="0.25">
      <c r="A13680">
        <f>ROW()</f>
        <v>13680</v>
      </c>
      <c r="B13680" t="s">
        <v>1867</v>
      </c>
      <c r="C13680" t="s">
        <v>63</v>
      </c>
    </row>
    <row r="13681" spans="1:3" x14ac:dyDescent="0.25">
      <c r="A13681">
        <f>ROW()</f>
        <v>13681</v>
      </c>
      <c r="B13681" t="s">
        <v>1868</v>
      </c>
      <c r="C13681" t="s">
        <v>71</v>
      </c>
    </row>
    <row r="13682" spans="1:3" x14ac:dyDescent="0.25">
      <c r="A13682">
        <f>ROW()</f>
        <v>13682</v>
      </c>
      <c r="B13682" t="s">
        <v>1869</v>
      </c>
      <c r="C13682" t="s">
        <v>71</v>
      </c>
    </row>
    <row r="13683" spans="1:3" x14ac:dyDescent="0.25">
      <c r="A13683">
        <f>ROW()</f>
        <v>13683</v>
      </c>
      <c r="B13683" t="s">
        <v>1870</v>
      </c>
      <c r="C13683" t="s">
        <v>71</v>
      </c>
    </row>
    <row r="13684" spans="1:3" x14ac:dyDescent="0.25">
      <c r="A13684">
        <f>ROW()</f>
        <v>13684</v>
      </c>
      <c r="B13684" t="s">
        <v>1871</v>
      </c>
      <c r="C13684" t="s">
        <v>56</v>
      </c>
    </row>
    <row r="13685" spans="1:3" x14ac:dyDescent="0.25">
      <c r="A13685">
        <f>ROW()</f>
        <v>13685</v>
      </c>
      <c r="B13685" t="s">
        <v>1872</v>
      </c>
      <c r="C13685" t="s">
        <v>72</v>
      </c>
    </row>
    <row r="13686" spans="1:3" x14ac:dyDescent="0.25">
      <c r="A13686">
        <f>ROW()</f>
        <v>13686</v>
      </c>
      <c r="B13686" t="s">
        <v>1873</v>
      </c>
      <c r="C13686" t="s">
        <v>121</v>
      </c>
    </row>
    <row r="13687" spans="1:3" x14ac:dyDescent="0.25">
      <c r="A13687">
        <f>ROW()</f>
        <v>13687</v>
      </c>
      <c r="B13687" t="s">
        <v>1874</v>
      </c>
      <c r="C13687" t="s">
        <v>73</v>
      </c>
    </row>
    <row r="13688" spans="1:3" x14ac:dyDescent="0.25">
      <c r="A13688">
        <f>ROW()</f>
        <v>13688</v>
      </c>
      <c r="B13688" t="s">
        <v>1875</v>
      </c>
      <c r="C13688" t="s">
        <v>188</v>
      </c>
    </row>
    <row r="13689" spans="1:3" x14ac:dyDescent="0.25">
      <c r="A13689">
        <f>ROW()</f>
        <v>13689</v>
      </c>
      <c r="B13689" t="s">
        <v>1876</v>
      </c>
      <c r="C13689" t="s">
        <v>132</v>
      </c>
    </row>
    <row r="13690" spans="1:3" x14ac:dyDescent="0.25">
      <c r="A13690">
        <f>ROW()</f>
        <v>13690</v>
      </c>
      <c r="B13690" t="s">
        <v>1877</v>
      </c>
      <c r="C13690" t="s">
        <v>77</v>
      </c>
    </row>
    <row r="13691" spans="1:3" x14ac:dyDescent="0.25">
      <c r="A13691">
        <f>ROW()</f>
        <v>13691</v>
      </c>
      <c r="B13691" t="s">
        <v>1878</v>
      </c>
      <c r="C13691" t="s">
        <v>56</v>
      </c>
    </row>
    <row r="13692" spans="1:3" x14ac:dyDescent="0.25">
      <c r="A13692">
        <f>ROW()</f>
        <v>13692</v>
      </c>
      <c r="B13692" t="s">
        <v>1879</v>
      </c>
      <c r="C13692" t="s">
        <v>124</v>
      </c>
    </row>
    <row r="13693" spans="1:3" x14ac:dyDescent="0.25">
      <c r="A13693">
        <f>ROW()</f>
        <v>13693</v>
      </c>
      <c r="B13693" t="s">
        <v>1880</v>
      </c>
      <c r="C13693" t="s">
        <v>158</v>
      </c>
    </row>
    <row r="13694" spans="1:3" x14ac:dyDescent="0.25">
      <c r="A13694">
        <f>ROW()</f>
        <v>13694</v>
      </c>
      <c r="B13694" t="s">
        <v>1881</v>
      </c>
      <c r="C13694" t="s">
        <v>56</v>
      </c>
    </row>
    <row r="13695" spans="1:3" x14ac:dyDescent="0.25">
      <c r="A13695">
        <f>ROW()</f>
        <v>13695</v>
      </c>
      <c r="B13695" t="s">
        <v>1882</v>
      </c>
      <c r="C13695" t="s">
        <v>319</v>
      </c>
    </row>
    <row r="13696" spans="1:3" x14ac:dyDescent="0.25">
      <c r="A13696">
        <f>ROW()</f>
        <v>13696</v>
      </c>
      <c r="B13696" t="s">
        <v>1893</v>
      </c>
      <c r="C13696" t="s">
        <v>146</v>
      </c>
    </row>
    <row r="13697" spans="1:3" x14ac:dyDescent="0.25">
      <c r="A13697">
        <f>ROW()</f>
        <v>13697</v>
      </c>
      <c r="B13697" t="s">
        <v>1937</v>
      </c>
      <c r="C13697" t="s">
        <v>563</v>
      </c>
    </row>
    <row r="13698" spans="1:3" x14ac:dyDescent="0.25">
      <c r="A13698">
        <f>ROW()</f>
        <v>13698</v>
      </c>
      <c r="B13698" t="s">
        <v>1936</v>
      </c>
      <c r="C13698" t="s">
        <v>55</v>
      </c>
    </row>
    <row r="13699" spans="1:3" x14ac:dyDescent="0.25">
      <c r="A13699">
        <f>ROW()</f>
        <v>13699</v>
      </c>
      <c r="B13699" t="s">
        <v>1884</v>
      </c>
      <c r="C13699" t="s">
        <v>81</v>
      </c>
    </row>
    <row r="13700" spans="1:3" x14ac:dyDescent="0.25">
      <c r="A13700">
        <f>ROW()</f>
        <v>13700</v>
      </c>
      <c r="B13700" t="s">
        <v>1888</v>
      </c>
      <c r="C13700" t="s">
        <v>63</v>
      </c>
    </row>
    <row r="13701" spans="1:3" x14ac:dyDescent="0.25">
      <c r="A13701">
        <f>ROW()</f>
        <v>13701</v>
      </c>
      <c r="B13701" t="s">
        <v>1889</v>
      </c>
      <c r="C13701" t="s">
        <v>73</v>
      </c>
    </row>
    <row r="13702" spans="1:3" x14ac:dyDescent="0.25">
      <c r="A13702">
        <f>ROW()</f>
        <v>13702</v>
      </c>
      <c r="B13702" t="s">
        <v>1890</v>
      </c>
      <c r="C13702" t="s">
        <v>70</v>
      </c>
    </row>
    <row r="13703" spans="1:3" x14ac:dyDescent="0.25">
      <c r="A13703">
        <f>ROW()</f>
        <v>13703</v>
      </c>
      <c r="B13703" t="s">
        <v>1891</v>
      </c>
      <c r="C13703" t="s">
        <v>75</v>
      </c>
    </row>
    <row r="13704" spans="1:3" x14ac:dyDescent="0.25">
      <c r="A13704">
        <f>ROW()</f>
        <v>13704</v>
      </c>
      <c r="B13704" t="s">
        <v>1892</v>
      </c>
      <c r="C13704" t="s">
        <v>84</v>
      </c>
    </row>
    <row r="13705" spans="1:3" x14ac:dyDescent="0.25">
      <c r="A13705">
        <f>ROW()</f>
        <v>13705</v>
      </c>
      <c r="B13705" t="s">
        <v>1806</v>
      </c>
      <c r="C13705" t="s">
        <v>73</v>
      </c>
    </row>
    <row r="13706" spans="1:3" x14ac:dyDescent="0.25">
      <c r="A13706">
        <f>ROW()</f>
        <v>13706</v>
      </c>
      <c r="B13706" t="s">
        <v>2</v>
      </c>
      <c r="C13706" t="s">
        <v>2</v>
      </c>
    </row>
    <row r="13707" spans="1:3" x14ac:dyDescent="0.25">
      <c r="A13707">
        <f>ROW()</f>
        <v>13707</v>
      </c>
      <c r="B13707" t="s">
        <v>2</v>
      </c>
      <c r="C13707" t="s">
        <v>2</v>
      </c>
    </row>
    <row r="13708" spans="1:3" x14ac:dyDescent="0.25">
      <c r="A13708">
        <f>ROW()</f>
        <v>13708</v>
      </c>
      <c r="B13708" t="s">
        <v>2012</v>
      </c>
      <c r="C13708" t="s">
        <v>2</v>
      </c>
    </row>
    <row r="13709" spans="1:3" x14ac:dyDescent="0.25">
      <c r="A13709">
        <f>ROW()</f>
        <v>13709</v>
      </c>
      <c r="B13709" t="s">
        <v>2</v>
      </c>
      <c r="C13709" t="s">
        <v>2</v>
      </c>
    </row>
    <row r="13710" spans="1:3" x14ac:dyDescent="0.25">
      <c r="A13710">
        <f>ROW()</f>
        <v>13710</v>
      </c>
      <c r="B13710" t="s">
        <v>2</v>
      </c>
      <c r="C13710" t="s">
        <v>2</v>
      </c>
    </row>
    <row r="13711" spans="1:3" x14ac:dyDescent="0.25">
      <c r="A13711">
        <f>ROW()</f>
        <v>13711</v>
      </c>
      <c r="B13711" t="s">
        <v>2015</v>
      </c>
      <c r="C13711" t="s">
        <v>2</v>
      </c>
    </row>
    <row r="13712" spans="1:3" x14ac:dyDescent="0.25">
      <c r="A13712">
        <f>ROW()</f>
        <v>13712</v>
      </c>
      <c r="B13712" t="s">
        <v>2</v>
      </c>
      <c r="C13712" t="s">
        <v>2</v>
      </c>
    </row>
    <row r="13713" spans="1:3" x14ac:dyDescent="0.25">
      <c r="A13713">
        <f>ROW()</f>
        <v>13713</v>
      </c>
      <c r="B13713" t="s">
        <v>3782</v>
      </c>
      <c r="C13713" t="s">
        <v>2</v>
      </c>
    </row>
    <row r="13714" spans="1:3" x14ac:dyDescent="0.25">
      <c r="A13714">
        <f>ROW()</f>
        <v>13714</v>
      </c>
      <c r="B13714" t="s">
        <v>52</v>
      </c>
      <c r="C13714" t="s">
        <v>2</v>
      </c>
    </row>
    <row r="13715" spans="1:3" x14ac:dyDescent="0.25">
      <c r="A13715">
        <f>ROW()</f>
        <v>13715</v>
      </c>
      <c r="B13715" t="s">
        <v>1843</v>
      </c>
      <c r="C13715" t="s">
        <v>2016</v>
      </c>
    </row>
    <row r="13716" spans="1:3" x14ac:dyDescent="0.25">
      <c r="A13716">
        <f>ROW()</f>
        <v>13716</v>
      </c>
      <c r="B13716" t="s">
        <v>1844</v>
      </c>
      <c r="C13716" t="s">
        <v>55</v>
      </c>
    </row>
    <row r="13717" spans="1:3" x14ac:dyDescent="0.25">
      <c r="A13717">
        <f>ROW()</f>
        <v>13717</v>
      </c>
      <c r="B13717" t="s">
        <v>1845</v>
      </c>
      <c r="C13717" t="s">
        <v>117</v>
      </c>
    </row>
    <row r="13718" spans="1:3" x14ac:dyDescent="0.25">
      <c r="A13718">
        <f>ROW()</f>
        <v>13718</v>
      </c>
      <c r="B13718" t="s">
        <v>1846</v>
      </c>
      <c r="C13718" t="s">
        <v>118</v>
      </c>
    </row>
    <row r="13719" spans="1:3" x14ac:dyDescent="0.25">
      <c r="A13719">
        <f>ROW()</f>
        <v>13719</v>
      </c>
      <c r="B13719" t="s">
        <v>1847</v>
      </c>
      <c r="C13719" t="s">
        <v>3564</v>
      </c>
    </row>
    <row r="13720" spans="1:3" x14ac:dyDescent="0.25">
      <c r="A13720">
        <f>ROW()</f>
        <v>13720</v>
      </c>
      <c r="B13720" t="s">
        <v>1850</v>
      </c>
      <c r="C13720" t="s">
        <v>102</v>
      </c>
    </row>
    <row r="13721" spans="1:3" x14ac:dyDescent="0.25">
      <c r="A13721">
        <f>ROW()</f>
        <v>13721</v>
      </c>
      <c r="B13721" t="s">
        <v>1851</v>
      </c>
      <c r="C13721" t="s">
        <v>56</v>
      </c>
    </row>
    <row r="13722" spans="1:3" x14ac:dyDescent="0.25">
      <c r="A13722">
        <f>ROW()</f>
        <v>13722</v>
      </c>
      <c r="B13722" t="s">
        <v>1852</v>
      </c>
      <c r="C13722" t="s">
        <v>56</v>
      </c>
    </row>
    <row r="13723" spans="1:3" x14ac:dyDescent="0.25">
      <c r="A13723">
        <f>ROW()</f>
        <v>13723</v>
      </c>
      <c r="B13723" t="s">
        <v>1853</v>
      </c>
      <c r="C13723" t="s">
        <v>56</v>
      </c>
    </row>
    <row r="13724" spans="1:3" x14ac:dyDescent="0.25">
      <c r="A13724">
        <f>ROW()</f>
        <v>13724</v>
      </c>
      <c r="B13724" t="s">
        <v>1854</v>
      </c>
      <c r="C13724" t="s">
        <v>579</v>
      </c>
    </row>
    <row r="13725" spans="1:3" x14ac:dyDescent="0.25">
      <c r="A13725">
        <f>ROW()</f>
        <v>13725</v>
      </c>
      <c r="B13725" t="s">
        <v>1856</v>
      </c>
      <c r="C13725" t="s">
        <v>64</v>
      </c>
    </row>
    <row r="13726" spans="1:3" x14ac:dyDescent="0.25">
      <c r="A13726">
        <f>ROW()</f>
        <v>13726</v>
      </c>
      <c r="B13726" t="s">
        <v>1857</v>
      </c>
      <c r="C13726" t="s">
        <v>65</v>
      </c>
    </row>
    <row r="13727" spans="1:3" x14ac:dyDescent="0.25">
      <c r="A13727">
        <f>ROW()</f>
        <v>13727</v>
      </c>
      <c r="B13727" t="s">
        <v>1858</v>
      </c>
      <c r="C13727" t="s">
        <v>56</v>
      </c>
    </row>
    <row r="13728" spans="1:3" x14ac:dyDescent="0.25">
      <c r="A13728">
        <f>ROW()</f>
        <v>13728</v>
      </c>
      <c r="B13728" t="s">
        <v>1896</v>
      </c>
      <c r="C13728" t="s">
        <v>65</v>
      </c>
    </row>
    <row r="13729" spans="1:3" x14ac:dyDescent="0.25">
      <c r="A13729">
        <f>ROW()</f>
        <v>13729</v>
      </c>
      <c r="B13729" t="s">
        <v>1859</v>
      </c>
      <c r="C13729" t="s">
        <v>63</v>
      </c>
    </row>
    <row r="13730" spans="1:3" x14ac:dyDescent="0.25">
      <c r="A13730">
        <f>ROW()</f>
        <v>13730</v>
      </c>
      <c r="B13730" t="s">
        <v>1860</v>
      </c>
      <c r="C13730" t="s">
        <v>73</v>
      </c>
    </row>
    <row r="13731" spans="1:3" x14ac:dyDescent="0.25">
      <c r="A13731">
        <f>ROW()</f>
        <v>13731</v>
      </c>
      <c r="B13731" t="s">
        <v>1861</v>
      </c>
      <c r="C13731" t="s">
        <v>73</v>
      </c>
    </row>
    <row r="13732" spans="1:3" x14ac:dyDescent="0.25">
      <c r="A13732">
        <f>ROW()</f>
        <v>13732</v>
      </c>
      <c r="B13732" t="s">
        <v>1862</v>
      </c>
      <c r="C13732" t="s">
        <v>56</v>
      </c>
    </row>
    <row r="13733" spans="1:3" x14ac:dyDescent="0.25">
      <c r="A13733">
        <f>ROW()</f>
        <v>13733</v>
      </c>
      <c r="B13733" t="s">
        <v>1863</v>
      </c>
      <c r="C13733" t="s">
        <v>123</v>
      </c>
    </row>
    <row r="13734" spans="1:3" x14ac:dyDescent="0.25">
      <c r="A13734">
        <f>ROW()</f>
        <v>13734</v>
      </c>
      <c r="B13734" t="s">
        <v>1864</v>
      </c>
      <c r="C13734" t="s">
        <v>2017</v>
      </c>
    </row>
    <row r="13735" spans="1:3" x14ac:dyDescent="0.25">
      <c r="A13735">
        <f>ROW()</f>
        <v>13735</v>
      </c>
      <c r="B13735" t="s">
        <v>1865</v>
      </c>
      <c r="C13735" t="s">
        <v>105</v>
      </c>
    </row>
    <row r="13736" spans="1:3" x14ac:dyDescent="0.25">
      <c r="A13736">
        <f>ROW()</f>
        <v>13736</v>
      </c>
      <c r="B13736" t="s">
        <v>1866</v>
      </c>
      <c r="C13736" t="s">
        <v>70</v>
      </c>
    </row>
    <row r="13737" spans="1:3" x14ac:dyDescent="0.25">
      <c r="A13737">
        <f>ROW()</f>
        <v>13737</v>
      </c>
      <c r="B13737" t="s">
        <v>1867</v>
      </c>
      <c r="C13737" t="s">
        <v>63</v>
      </c>
    </row>
    <row r="13738" spans="1:3" x14ac:dyDescent="0.25">
      <c r="A13738">
        <f>ROW()</f>
        <v>13738</v>
      </c>
      <c r="B13738" t="s">
        <v>1868</v>
      </c>
      <c r="C13738" t="s">
        <v>71</v>
      </c>
    </row>
    <row r="13739" spans="1:3" x14ac:dyDescent="0.25">
      <c r="A13739">
        <f>ROW()</f>
        <v>13739</v>
      </c>
      <c r="B13739" t="s">
        <v>1869</v>
      </c>
      <c r="C13739" t="s">
        <v>71</v>
      </c>
    </row>
    <row r="13740" spans="1:3" x14ac:dyDescent="0.25">
      <c r="A13740">
        <f>ROW()</f>
        <v>13740</v>
      </c>
      <c r="B13740" t="s">
        <v>1870</v>
      </c>
      <c r="C13740" t="s">
        <v>71</v>
      </c>
    </row>
    <row r="13741" spans="1:3" x14ac:dyDescent="0.25">
      <c r="A13741">
        <f>ROW()</f>
        <v>13741</v>
      </c>
      <c r="B13741" t="s">
        <v>1871</v>
      </c>
      <c r="C13741" t="s">
        <v>56</v>
      </c>
    </row>
    <row r="13742" spans="1:3" x14ac:dyDescent="0.25">
      <c r="A13742">
        <f>ROW()</f>
        <v>13742</v>
      </c>
      <c r="B13742" t="s">
        <v>1872</v>
      </c>
      <c r="C13742" t="s">
        <v>72</v>
      </c>
    </row>
    <row r="13743" spans="1:3" x14ac:dyDescent="0.25">
      <c r="A13743">
        <f>ROW()</f>
        <v>13743</v>
      </c>
      <c r="B13743" t="s">
        <v>1873</v>
      </c>
      <c r="C13743" t="s">
        <v>56</v>
      </c>
    </row>
    <row r="13744" spans="1:3" x14ac:dyDescent="0.25">
      <c r="A13744">
        <f>ROW()</f>
        <v>13744</v>
      </c>
      <c r="B13744" t="s">
        <v>1874</v>
      </c>
      <c r="C13744" t="s">
        <v>73</v>
      </c>
    </row>
    <row r="13745" spans="1:3" x14ac:dyDescent="0.25">
      <c r="A13745">
        <f>ROW()</f>
        <v>13745</v>
      </c>
      <c r="B13745" t="s">
        <v>1875</v>
      </c>
      <c r="C13745" t="s">
        <v>166</v>
      </c>
    </row>
    <row r="13746" spans="1:3" x14ac:dyDescent="0.25">
      <c r="A13746">
        <f>ROW()</f>
        <v>13746</v>
      </c>
      <c r="B13746" t="s">
        <v>1876</v>
      </c>
      <c r="C13746" t="s">
        <v>226</v>
      </c>
    </row>
    <row r="13747" spans="1:3" x14ac:dyDescent="0.25">
      <c r="A13747">
        <f>ROW()</f>
        <v>13747</v>
      </c>
      <c r="B13747" t="s">
        <v>1877</v>
      </c>
      <c r="C13747" t="s">
        <v>106</v>
      </c>
    </row>
    <row r="13748" spans="1:3" x14ac:dyDescent="0.25">
      <c r="A13748">
        <f>ROW()</f>
        <v>13748</v>
      </c>
      <c r="B13748" t="s">
        <v>1883</v>
      </c>
      <c r="C13748" t="s">
        <v>147</v>
      </c>
    </row>
    <row r="13749" spans="1:3" x14ac:dyDescent="0.25">
      <c r="A13749">
        <f>ROW()</f>
        <v>13749</v>
      </c>
      <c r="B13749" t="s">
        <v>1878</v>
      </c>
      <c r="C13749" t="s">
        <v>56</v>
      </c>
    </row>
    <row r="13750" spans="1:3" x14ac:dyDescent="0.25">
      <c r="A13750">
        <f>ROW()</f>
        <v>13750</v>
      </c>
      <c r="B13750" t="s">
        <v>1879</v>
      </c>
      <c r="C13750" t="s">
        <v>108</v>
      </c>
    </row>
    <row r="13751" spans="1:3" x14ac:dyDescent="0.25">
      <c r="A13751">
        <f>ROW()</f>
        <v>13751</v>
      </c>
      <c r="B13751" t="s">
        <v>1880</v>
      </c>
      <c r="C13751" t="s">
        <v>108</v>
      </c>
    </row>
    <row r="13752" spans="1:3" x14ac:dyDescent="0.25">
      <c r="A13752">
        <f>ROW()</f>
        <v>13752</v>
      </c>
      <c r="B13752" t="s">
        <v>1882</v>
      </c>
      <c r="C13752" t="s">
        <v>125</v>
      </c>
    </row>
    <row r="13753" spans="1:3" x14ac:dyDescent="0.25">
      <c r="A13753">
        <f>ROW()</f>
        <v>13753</v>
      </c>
      <c r="B13753" t="s">
        <v>1893</v>
      </c>
      <c r="C13753" t="s">
        <v>55</v>
      </c>
    </row>
    <row r="13754" spans="1:3" x14ac:dyDescent="0.25">
      <c r="A13754">
        <f>ROW()</f>
        <v>13754</v>
      </c>
      <c r="B13754" t="s">
        <v>1881</v>
      </c>
      <c r="C13754" t="s">
        <v>56</v>
      </c>
    </row>
    <row r="13755" spans="1:3" x14ac:dyDescent="0.25">
      <c r="A13755">
        <f>ROW()</f>
        <v>13755</v>
      </c>
      <c r="B13755" t="s">
        <v>1899</v>
      </c>
      <c r="C13755" t="s">
        <v>133</v>
      </c>
    </row>
    <row r="13756" spans="1:3" x14ac:dyDescent="0.25">
      <c r="A13756">
        <f>ROW()</f>
        <v>13756</v>
      </c>
      <c r="B13756" t="s">
        <v>1888</v>
      </c>
      <c r="C13756" t="s">
        <v>105</v>
      </c>
    </row>
    <row r="13757" spans="1:3" x14ac:dyDescent="0.25">
      <c r="A13757">
        <f>ROW()</f>
        <v>13757</v>
      </c>
      <c r="B13757" t="s">
        <v>1889</v>
      </c>
      <c r="C13757" t="s">
        <v>75</v>
      </c>
    </row>
    <row r="13758" spans="1:3" x14ac:dyDescent="0.25">
      <c r="A13758">
        <f>ROW()</f>
        <v>13758</v>
      </c>
      <c r="B13758" t="s">
        <v>1890</v>
      </c>
      <c r="C13758" t="s">
        <v>74</v>
      </c>
    </row>
    <row r="13759" spans="1:3" x14ac:dyDescent="0.25">
      <c r="A13759">
        <f>ROW()</f>
        <v>13759</v>
      </c>
      <c r="B13759" t="s">
        <v>1891</v>
      </c>
      <c r="C13759" t="s">
        <v>70</v>
      </c>
    </row>
    <row r="13760" spans="1:3" x14ac:dyDescent="0.25">
      <c r="A13760">
        <f>ROW()</f>
        <v>13760</v>
      </c>
      <c r="B13760" t="s">
        <v>1892</v>
      </c>
      <c r="C13760" t="s">
        <v>84</v>
      </c>
    </row>
    <row r="13761" spans="1:3" x14ac:dyDescent="0.25">
      <c r="A13761">
        <f>ROW()</f>
        <v>13761</v>
      </c>
      <c r="B13761" t="s">
        <v>1895</v>
      </c>
      <c r="C13761" t="s">
        <v>184</v>
      </c>
    </row>
    <row r="13762" spans="1:3" x14ac:dyDescent="0.25">
      <c r="A13762">
        <f>ROW()</f>
        <v>13762</v>
      </c>
      <c r="B13762" t="s">
        <v>1936</v>
      </c>
      <c r="C13762" t="s">
        <v>84</v>
      </c>
    </row>
    <row r="13763" spans="1:3" x14ac:dyDescent="0.25">
      <c r="A13763">
        <f>ROW()</f>
        <v>13763</v>
      </c>
      <c r="B13763" t="s">
        <v>1937</v>
      </c>
      <c r="C13763" t="s">
        <v>549</v>
      </c>
    </row>
    <row r="13764" spans="1:3" x14ac:dyDescent="0.25">
      <c r="A13764">
        <f>ROW()</f>
        <v>13764</v>
      </c>
      <c r="B13764" t="s">
        <v>1806</v>
      </c>
      <c r="C13764" t="s">
        <v>65</v>
      </c>
    </row>
    <row r="13765" spans="1:3" x14ac:dyDescent="0.25">
      <c r="A13765">
        <f>ROW()</f>
        <v>13765</v>
      </c>
      <c r="B13765" s="1"/>
      <c r="C13765" s="1"/>
    </row>
    <row r="13766" spans="1:3" x14ac:dyDescent="0.25">
      <c r="A13766">
        <f>ROW()</f>
        <v>13766</v>
      </c>
      <c r="B13766" t="s">
        <v>3783</v>
      </c>
      <c r="C13766" t="s">
        <v>2</v>
      </c>
    </row>
    <row r="13767" spans="1:3" x14ac:dyDescent="0.25">
      <c r="A13767">
        <f>ROW()</f>
        <v>13767</v>
      </c>
      <c r="B13767" t="s">
        <v>52</v>
      </c>
      <c r="C13767" t="s">
        <v>2</v>
      </c>
    </row>
    <row r="13768" spans="1:3" x14ac:dyDescent="0.25">
      <c r="A13768">
        <f>ROW()</f>
        <v>13768</v>
      </c>
      <c r="B13768" t="s">
        <v>1843</v>
      </c>
      <c r="C13768" t="s">
        <v>2018</v>
      </c>
    </row>
    <row r="13769" spans="1:3" x14ac:dyDescent="0.25">
      <c r="A13769">
        <f>ROW()</f>
        <v>13769</v>
      </c>
      <c r="B13769" t="s">
        <v>1844</v>
      </c>
      <c r="C13769" t="s">
        <v>55</v>
      </c>
    </row>
    <row r="13770" spans="1:3" x14ac:dyDescent="0.25">
      <c r="A13770">
        <f>ROW()</f>
        <v>13770</v>
      </c>
      <c r="B13770" t="s">
        <v>1845</v>
      </c>
      <c r="C13770" t="s">
        <v>117</v>
      </c>
    </row>
    <row r="13771" spans="1:3" x14ac:dyDescent="0.25">
      <c r="A13771">
        <f>ROW()</f>
        <v>13771</v>
      </c>
      <c r="B13771" t="s">
        <v>1846</v>
      </c>
      <c r="C13771" t="s">
        <v>118</v>
      </c>
    </row>
    <row r="13772" spans="1:3" x14ac:dyDescent="0.25">
      <c r="A13772">
        <f>ROW()</f>
        <v>13772</v>
      </c>
      <c r="B13772" t="s">
        <v>1847</v>
      </c>
      <c r="C13772" t="s">
        <v>2019</v>
      </c>
    </row>
    <row r="13773" spans="1:3" x14ac:dyDescent="0.25">
      <c r="A13773">
        <f>ROW()</f>
        <v>13773</v>
      </c>
      <c r="B13773" t="s">
        <v>1850</v>
      </c>
      <c r="C13773" t="s">
        <v>102</v>
      </c>
    </row>
    <row r="13774" spans="1:3" x14ac:dyDescent="0.25">
      <c r="A13774">
        <f>ROW()</f>
        <v>13774</v>
      </c>
      <c r="B13774" t="s">
        <v>1851</v>
      </c>
      <c r="C13774" t="s">
        <v>56</v>
      </c>
    </row>
    <row r="13775" spans="1:3" x14ac:dyDescent="0.25">
      <c r="A13775">
        <f>ROW()</f>
        <v>13775</v>
      </c>
      <c r="B13775" t="s">
        <v>1852</v>
      </c>
      <c r="C13775" t="s">
        <v>56</v>
      </c>
    </row>
    <row r="13776" spans="1:3" x14ac:dyDescent="0.25">
      <c r="A13776">
        <f>ROW()</f>
        <v>13776</v>
      </c>
      <c r="B13776" t="s">
        <v>1853</v>
      </c>
      <c r="C13776" t="s">
        <v>56</v>
      </c>
    </row>
    <row r="13777" spans="1:3" x14ac:dyDescent="0.25">
      <c r="A13777">
        <f>ROW()</f>
        <v>13777</v>
      </c>
      <c r="B13777" t="s">
        <v>1854</v>
      </c>
      <c r="C13777" t="s">
        <v>579</v>
      </c>
    </row>
    <row r="13778" spans="1:3" x14ac:dyDescent="0.25">
      <c r="A13778">
        <f>ROW()</f>
        <v>13778</v>
      </c>
      <c r="B13778" t="s">
        <v>1856</v>
      </c>
      <c r="C13778" t="s">
        <v>64</v>
      </c>
    </row>
    <row r="13779" spans="1:3" x14ac:dyDescent="0.25">
      <c r="A13779">
        <f>ROW()</f>
        <v>13779</v>
      </c>
      <c r="B13779" t="s">
        <v>1857</v>
      </c>
      <c r="C13779" t="s">
        <v>65</v>
      </c>
    </row>
    <row r="13780" spans="1:3" x14ac:dyDescent="0.25">
      <c r="A13780">
        <f>ROW()</f>
        <v>13780</v>
      </c>
      <c r="B13780" t="s">
        <v>1858</v>
      </c>
      <c r="C13780" t="s">
        <v>56</v>
      </c>
    </row>
    <row r="13781" spans="1:3" x14ac:dyDescent="0.25">
      <c r="A13781">
        <f>ROW()</f>
        <v>13781</v>
      </c>
      <c r="B13781" t="s">
        <v>1896</v>
      </c>
      <c r="C13781" t="s">
        <v>65</v>
      </c>
    </row>
    <row r="13782" spans="1:3" x14ac:dyDescent="0.25">
      <c r="A13782">
        <f>ROW()</f>
        <v>13782</v>
      </c>
      <c r="B13782" t="s">
        <v>1859</v>
      </c>
      <c r="C13782" t="s">
        <v>63</v>
      </c>
    </row>
    <row r="13783" spans="1:3" x14ac:dyDescent="0.25">
      <c r="A13783">
        <f>ROW()</f>
        <v>13783</v>
      </c>
      <c r="B13783" t="s">
        <v>1860</v>
      </c>
      <c r="C13783" t="s">
        <v>73</v>
      </c>
    </row>
    <row r="13784" spans="1:3" x14ac:dyDescent="0.25">
      <c r="A13784">
        <f>ROW()</f>
        <v>13784</v>
      </c>
      <c r="B13784" t="s">
        <v>1861</v>
      </c>
      <c r="C13784" t="s">
        <v>73</v>
      </c>
    </row>
    <row r="13785" spans="1:3" x14ac:dyDescent="0.25">
      <c r="A13785">
        <f>ROW()</f>
        <v>13785</v>
      </c>
      <c r="B13785" t="s">
        <v>1862</v>
      </c>
      <c r="C13785" t="s">
        <v>56</v>
      </c>
    </row>
    <row r="13786" spans="1:3" x14ac:dyDescent="0.25">
      <c r="A13786">
        <f>ROW()</f>
        <v>13786</v>
      </c>
      <c r="B13786" t="s">
        <v>1863</v>
      </c>
      <c r="C13786" t="s">
        <v>123</v>
      </c>
    </row>
    <row r="13787" spans="1:3" x14ac:dyDescent="0.25">
      <c r="A13787">
        <f>ROW()</f>
        <v>13787</v>
      </c>
      <c r="B13787" t="s">
        <v>1864</v>
      </c>
      <c r="C13787" t="s">
        <v>2017</v>
      </c>
    </row>
    <row r="13788" spans="1:3" x14ac:dyDescent="0.25">
      <c r="A13788">
        <f>ROW()</f>
        <v>13788</v>
      </c>
      <c r="B13788" t="s">
        <v>1865</v>
      </c>
      <c r="C13788" t="s">
        <v>105</v>
      </c>
    </row>
    <row r="13789" spans="1:3" x14ac:dyDescent="0.25">
      <c r="A13789">
        <f>ROW()</f>
        <v>13789</v>
      </c>
      <c r="B13789" t="s">
        <v>1866</v>
      </c>
      <c r="C13789" t="s">
        <v>70</v>
      </c>
    </row>
    <row r="13790" spans="1:3" x14ac:dyDescent="0.25">
      <c r="A13790">
        <f>ROW()</f>
        <v>13790</v>
      </c>
      <c r="B13790" t="s">
        <v>1867</v>
      </c>
      <c r="C13790" t="s">
        <v>63</v>
      </c>
    </row>
    <row r="13791" spans="1:3" x14ac:dyDescent="0.25">
      <c r="A13791">
        <f>ROW()</f>
        <v>13791</v>
      </c>
      <c r="B13791" t="s">
        <v>1868</v>
      </c>
      <c r="C13791" t="s">
        <v>71</v>
      </c>
    </row>
    <row r="13792" spans="1:3" x14ac:dyDescent="0.25">
      <c r="A13792">
        <f>ROW()</f>
        <v>13792</v>
      </c>
      <c r="B13792" t="s">
        <v>1869</v>
      </c>
      <c r="C13792" t="s">
        <v>71</v>
      </c>
    </row>
    <row r="13793" spans="1:3" x14ac:dyDescent="0.25">
      <c r="A13793">
        <f>ROW()</f>
        <v>13793</v>
      </c>
      <c r="B13793" t="s">
        <v>1870</v>
      </c>
      <c r="C13793" t="s">
        <v>71</v>
      </c>
    </row>
    <row r="13794" spans="1:3" x14ac:dyDescent="0.25">
      <c r="A13794">
        <f>ROW()</f>
        <v>13794</v>
      </c>
      <c r="B13794" t="s">
        <v>1871</v>
      </c>
      <c r="C13794" t="s">
        <v>56</v>
      </c>
    </row>
    <row r="13795" spans="1:3" x14ac:dyDescent="0.25">
      <c r="A13795">
        <f>ROW()</f>
        <v>13795</v>
      </c>
      <c r="B13795" t="s">
        <v>1872</v>
      </c>
      <c r="C13795" t="s">
        <v>72</v>
      </c>
    </row>
    <row r="13796" spans="1:3" x14ac:dyDescent="0.25">
      <c r="A13796">
        <f>ROW()</f>
        <v>13796</v>
      </c>
      <c r="B13796" t="s">
        <v>1873</v>
      </c>
      <c r="C13796" t="s">
        <v>56</v>
      </c>
    </row>
    <row r="13797" spans="1:3" x14ac:dyDescent="0.25">
      <c r="A13797">
        <f>ROW()</f>
        <v>13797</v>
      </c>
      <c r="B13797" t="s">
        <v>1874</v>
      </c>
      <c r="C13797" t="s">
        <v>73</v>
      </c>
    </row>
    <row r="13798" spans="1:3" x14ac:dyDescent="0.25">
      <c r="A13798">
        <f>ROW()</f>
        <v>13798</v>
      </c>
      <c r="B13798" t="s">
        <v>1875</v>
      </c>
      <c r="C13798" t="s">
        <v>166</v>
      </c>
    </row>
    <row r="13799" spans="1:3" x14ac:dyDescent="0.25">
      <c r="A13799">
        <f>ROW()</f>
        <v>13799</v>
      </c>
      <c r="B13799" t="s">
        <v>1876</v>
      </c>
      <c r="C13799" t="s">
        <v>226</v>
      </c>
    </row>
    <row r="13800" spans="1:3" x14ac:dyDescent="0.25">
      <c r="A13800">
        <f>ROW()</f>
        <v>13800</v>
      </c>
      <c r="B13800" t="s">
        <v>1877</v>
      </c>
      <c r="C13800" t="s">
        <v>106</v>
      </c>
    </row>
    <row r="13801" spans="1:3" x14ac:dyDescent="0.25">
      <c r="A13801">
        <f>ROW()</f>
        <v>13801</v>
      </c>
      <c r="B13801" t="s">
        <v>1883</v>
      </c>
      <c r="C13801" t="s">
        <v>147</v>
      </c>
    </row>
    <row r="13802" spans="1:3" x14ac:dyDescent="0.25">
      <c r="A13802">
        <f>ROW()</f>
        <v>13802</v>
      </c>
      <c r="B13802" t="s">
        <v>1878</v>
      </c>
      <c r="C13802" t="s">
        <v>56</v>
      </c>
    </row>
    <row r="13803" spans="1:3" x14ac:dyDescent="0.25">
      <c r="A13803">
        <f>ROW()</f>
        <v>13803</v>
      </c>
      <c r="B13803" t="s">
        <v>1879</v>
      </c>
      <c r="C13803" t="s">
        <v>108</v>
      </c>
    </row>
    <row r="13804" spans="1:3" x14ac:dyDescent="0.25">
      <c r="A13804">
        <f>ROW()</f>
        <v>13804</v>
      </c>
      <c r="B13804" t="s">
        <v>1880</v>
      </c>
      <c r="C13804" t="s">
        <v>108</v>
      </c>
    </row>
    <row r="13805" spans="1:3" x14ac:dyDescent="0.25">
      <c r="A13805">
        <f>ROW()</f>
        <v>13805</v>
      </c>
      <c r="B13805" t="s">
        <v>1882</v>
      </c>
      <c r="C13805" t="s">
        <v>125</v>
      </c>
    </row>
    <row r="13806" spans="1:3" x14ac:dyDescent="0.25">
      <c r="A13806">
        <f>ROW()</f>
        <v>13806</v>
      </c>
      <c r="B13806" t="s">
        <v>1893</v>
      </c>
      <c r="C13806" t="s">
        <v>55</v>
      </c>
    </row>
    <row r="13807" spans="1:3" x14ac:dyDescent="0.25">
      <c r="A13807">
        <f>ROW()</f>
        <v>13807</v>
      </c>
      <c r="B13807" t="s">
        <v>1881</v>
      </c>
      <c r="C13807" t="s">
        <v>56</v>
      </c>
    </row>
    <row r="13808" spans="1:3" x14ac:dyDescent="0.25">
      <c r="A13808">
        <f>ROW()</f>
        <v>13808</v>
      </c>
      <c r="B13808" t="s">
        <v>1899</v>
      </c>
      <c r="C13808" t="s">
        <v>133</v>
      </c>
    </row>
    <row r="13809" spans="1:3" x14ac:dyDescent="0.25">
      <c r="A13809">
        <f>ROW()</f>
        <v>13809</v>
      </c>
      <c r="B13809" t="s">
        <v>1888</v>
      </c>
      <c r="C13809" t="s">
        <v>105</v>
      </c>
    </row>
    <row r="13810" spans="1:3" x14ac:dyDescent="0.25">
      <c r="A13810">
        <f>ROW()</f>
        <v>13810</v>
      </c>
      <c r="B13810" t="s">
        <v>1889</v>
      </c>
      <c r="C13810" t="s">
        <v>75</v>
      </c>
    </row>
    <row r="13811" spans="1:3" x14ac:dyDescent="0.25">
      <c r="A13811">
        <f>ROW()</f>
        <v>13811</v>
      </c>
      <c r="B13811" t="s">
        <v>1890</v>
      </c>
      <c r="C13811" t="s">
        <v>74</v>
      </c>
    </row>
    <row r="13812" spans="1:3" x14ac:dyDescent="0.25">
      <c r="A13812">
        <f>ROW()</f>
        <v>13812</v>
      </c>
      <c r="B13812" t="s">
        <v>1891</v>
      </c>
      <c r="C13812" t="s">
        <v>70</v>
      </c>
    </row>
    <row r="13813" spans="1:3" x14ac:dyDescent="0.25">
      <c r="A13813">
        <f>ROW()</f>
        <v>13813</v>
      </c>
      <c r="B13813" t="s">
        <v>1892</v>
      </c>
      <c r="C13813" t="s">
        <v>84</v>
      </c>
    </row>
    <row r="13814" spans="1:3" x14ac:dyDescent="0.25">
      <c r="A13814">
        <f>ROW()</f>
        <v>13814</v>
      </c>
      <c r="B13814" t="s">
        <v>1895</v>
      </c>
      <c r="C13814" t="s">
        <v>184</v>
      </c>
    </row>
    <row r="13815" spans="1:3" x14ac:dyDescent="0.25">
      <c r="A13815">
        <f>ROW()</f>
        <v>13815</v>
      </c>
      <c r="B13815" t="s">
        <v>1936</v>
      </c>
      <c r="C13815" t="s">
        <v>84</v>
      </c>
    </row>
    <row r="13816" spans="1:3" x14ac:dyDescent="0.25">
      <c r="A13816">
        <f>ROW()</f>
        <v>13816</v>
      </c>
      <c r="B13816" t="s">
        <v>1937</v>
      </c>
      <c r="C13816" t="s">
        <v>549</v>
      </c>
    </row>
    <row r="13817" spans="1:3" x14ac:dyDescent="0.25">
      <c r="A13817">
        <f>ROW()</f>
        <v>13817</v>
      </c>
      <c r="B13817" t="s">
        <v>1806</v>
      </c>
      <c r="C13817" t="s">
        <v>65</v>
      </c>
    </row>
    <row r="13818" spans="1:3" x14ac:dyDescent="0.25">
      <c r="A13818">
        <f>ROW()</f>
        <v>13818</v>
      </c>
      <c r="B13818" t="s">
        <v>2</v>
      </c>
      <c r="C13818" t="s">
        <v>2</v>
      </c>
    </row>
    <row r="13819" spans="1:3" x14ac:dyDescent="0.25">
      <c r="A13819">
        <f>ROW()</f>
        <v>13819</v>
      </c>
      <c r="B13819" t="s">
        <v>2</v>
      </c>
      <c r="C13819" t="s">
        <v>2</v>
      </c>
    </row>
    <row r="13820" spans="1:3" x14ac:dyDescent="0.25">
      <c r="A13820">
        <f>ROW()</f>
        <v>13820</v>
      </c>
      <c r="B13820" t="s">
        <v>2</v>
      </c>
      <c r="C13820" t="s">
        <v>2</v>
      </c>
    </row>
    <row r="13821" spans="1:3" x14ac:dyDescent="0.25">
      <c r="A13821">
        <f>ROW()</f>
        <v>13821</v>
      </c>
      <c r="B13821" t="s">
        <v>2020</v>
      </c>
      <c r="C13821" t="s">
        <v>2</v>
      </c>
    </row>
    <row r="13822" spans="1:3" x14ac:dyDescent="0.25">
      <c r="A13822">
        <f>ROW()</f>
        <v>13822</v>
      </c>
      <c r="B13822" t="s">
        <v>2</v>
      </c>
      <c r="C13822" t="s">
        <v>2</v>
      </c>
    </row>
    <row r="13823" spans="1:3" x14ac:dyDescent="0.25">
      <c r="A13823">
        <f>ROW()</f>
        <v>13823</v>
      </c>
      <c r="B13823" t="s">
        <v>3784</v>
      </c>
      <c r="C13823" t="s">
        <v>2</v>
      </c>
    </row>
    <row r="13824" spans="1:3" x14ac:dyDescent="0.25">
      <c r="A13824">
        <f>ROW()</f>
        <v>13824</v>
      </c>
      <c r="B13824" t="s">
        <v>52</v>
      </c>
      <c r="C13824" t="s">
        <v>2</v>
      </c>
    </row>
    <row r="13825" spans="1:3" x14ac:dyDescent="0.25">
      <c r="A13825">
        <f>ROW()</f>
        <v>13825</v>
      </c>
      <c r="B13825" t="s">
        <v>1843</v>
      </c>
      <c r="C13825" t="s">
        <v>2021</v>
      </c>
    </row>
    <row r="13826" spans="1:3" x14ac:dyDescent="0.25">
      <c r="A13826">
        <f>ROW()</f>
        <v>13826</v>
      </c>
      <c r="B13826" t="s">
        <v>1844</v>
      </c>
      <c r="C13826" t="s">
        <v>55</v>
      </c>
    </row>
    <row r="13827" spans="1:3" x14ac:dyDescent="0.25">
      <c r="A13827">
        <f>ROW()</f>
        <v>13827</v>
      </c>
      <c r="B13827" t="s">
        <v>1845</v>
      </c>
      <c r="C13827" t="s">
        <v>105</v>
      </c>
    </row>
    <row r="13828" spans="1:3" x14ac:dyDescent="0.25">
      <c r="A13828">
        <f>ROW()</f>
        <v>13828</v>
      </c>
      <c r="B13828" t="s">
        <v>1846</v>
      </c>
      <c r="C13828" t="s">
        <v>2022</v>
      </c>
    </row>
    <row r="13829" spans="1:3" x14ac:dyDescent="0.25">
      <c r="A13829">
        <f>ROW()</f>
        <v>13829</v>
      </c>
      <c r="B13829" t="s">
        <v>1847</v>
      </c>
      <c r="C13829" t="s">
        <v>2023</v>
      </c>
    </row>
    <row r="13830" spans="1:3" x14ac:dyDescent="0.25">
      <c r="A13830">
        <f>ROW()</f>
        <v>13830</v>
      </c>
      <c r="B13830" t="s">
        <v>1848</v>
      </c>
      <c r="C13830" t="s">
        <v>59</v>
      </c>
    </row>
    <row r="13831" spans="1:3" x14ac:dyDescent="0.25">
      <c r="A13831">
        <f>ROW()</f>
        <v>13831</v>
      </c>
      <c r="B13831" t="s">
        <v>1849</v>
      </c>
      <c r="C13831" t="s">
        <v>1991</v>
      </c>
    </row>
    <row r="13832" spans="1:3" x14ac:dyDescent="0.25">
      <c r="A13832">
        <f>ROW()</f>
        <v>13832</v>
      </c>
      <c r="B13832" t="s">
        <v>1850</v>
      </c>
      <c r="C13832" t="s">
        <v>102</v>
      </c>
    </row>
    <row r="13833" spans="1:3" x14ac:dyDescent="0.25">
      <c r="A13833">
        <f>ROW()</f>
        <v>13833</v>
      </c>
      <c r="B13833" t="s">
        <v>1851</v>
      </c>
      <c r="C13833" t="s">
        <v>56</v>
      </c>
    </row>
    <row r="13834" spans="1:3" x14ac:dyDescent="0.25">
      <c r="A13834">
        <f>ROW()</f>
        <v>13834</v>
      </c>
      <c r="B13834" t="s">
        <v>1852</v>
      </c>
      <c r="C13834" t="s">
        <v>56</v>
      </c>
    </row>
    <row r="13835" spans="1:3" x14ac:dyDescent="0.25">
      <c r="A13835">
        <f>ROW()</f>
        <v>13835</v>
      </c>
      <c r="B13835" t="s">
        <v>1853</v>
      </c>
      <c r="C13835" t="s">
        <v>56</v>
      </c>
    </row>
    <row r="13836" spans="1:3" x14ac:dyDescent="0.25">
      <c r="A13836">
        <f>ROW()</f>
        <v>13836</v>
      </c>
      <c r="B13836" t="s">
        <v>1854</v>
      </c>
      <c r="C13836" t="s">
        <v>2024</v>
      </c>
    </row>
    <row r="13837" spans="1:3" x14ac:dyDescent="0.25">
      <c r="A13837">
        <f>ROW()</f>
        <v>13837</v>
      </c>
      <c r="B13837" t="s">
        <v>1855</v>
      </c>
      <c r="C13837" t="s">
        <v>65</v>
      </c>
    </row>
    <row r="13838" spans="1:3" x14ac:dyDescent="0.25">
      <c r="A13838">
        <f>ROW()</f>
        <v>13838</v>
      </c>
      <c r="B13838" t="s">
        <v>1856</v>
      </c>
      <c r="C13838" t="s">
        <v>64</v>
      </c>
    </row>
    <row r="13839" spans="1:3" x14ac:dyDescent="0.25">
      <c r="A13839">
        <f>ROW()</f>
        <v>13839</v>
      </c>
      <c r="B13839" t="s">
        <v>1857</v>
      </c>
      <c r="C13839" t="s">
        <v>65</v>
      </c>
    </row>
    <row r="13840" spans="1:3" x14ac:dyDescent="0.25">
      <c r="A13840">
        <f>ROW()</f>
        <v>13840</v>
      </c>
      <c r="B13840" t="s">
        <v>1858</v>
      </c>
      <c r="C13840" t="s">
        <v>56</v>
      </c>
    </row>
    <row r="13841" spans="1:3" x14ac:dyDescent="0.25">
      <c r="A13841">
        <f>ROW()</f>
        <v>13841</v>
      </c>
      <c r="B13841" t="s">
        <v>1859</v>
      </c>
      <c r="C13841" t="s">
        <v>55</v>
      </c>
    </row>
    <row r="13842" spans="1:3" x14ac:dyDescent="0.25">
      <c r="A13842">
        <f>ROW()</f>
        <v>13842</v>
      </c>
      <c r="B13842" t="s">
        <v>1860</v>
      </c>
      <c r="C13842" t="s">
        <v>73</v>
      </c>
    </row>
    <row r="13843" spans="1:3" x14ac:dyDescent="0.25">
      <c r="A13843">
        <f>ROW()</f>
        <v>13843</v>
      </c>
      <c r="B13843" t="s">
        <v>1861</v>
      </c>
      <c r="C13843" t="s">
        <v>105</v>
      </c>
    </row>
    <row r="13844" spans="1:3" x14ac:dyDescent="0.25">
      <c r="A13844">
        <f>ROW()</f>
        <v>13844</v>
      </c>
      <c r="B13844" t="s">
        <v>1862</v>
      </c>
      <c r="C13844" t="s">
        <v>56</v>
      </c>
    </row>
    <row r="13845" spans="1:3" x14ac:dyDescent="0.25">
      <c r="A13845">
        <f>ROW()</f>
        <v>13845</v>
      </c>
      <c r="B13845" t="s">
        <v>1863</v>
      </c>
      <c r="C13845" t="s">
        <v>95</v>
      </c>
    </row>
    <row r="13846" spans="1:3" x14ac:dyDescent="0.25">
      <c r="A13846">
        <f>ROW()</f>
        <v>13846</v>
      </c>
      <c r="B13846" t="s">
        <v>1864</v>
      </c>
      <c r="C13846" t="s">
        <v>1992</v>
      </c>
    </row>
    <row r="13847" spans="1:3" x14ac:dyDescent="0.25">
      <c r="A13847">
        <f>ROW()</f>
        <v>13847</v>
      </c>
      <c r="B13847" t="s">
        <v>1865</v>
      </c>
      <c r="C13847" t="s">
        <v>67</v>
      </c>
    </row>
    <row r="13848" spans="1:3" x14ac:dyDescent="0.25">
      <c r="A13848">
        <f>ROW()</f>
        <v>13848</v>
      </c>
      <c r="B13848" t="s">
        <v>1866</v>
      </c>
      <c r="C13848" t="s">
        <v>70</v>
      </c>
    </row>
    <row r="13849" spans="1:3" x14ac:dyDescent="0.25">
      <c r="A13849">
        <f>ROW()</f>
        <v>13849</v>
      </c>
      <c r="B13849" t="s">
        <v>1867</v>
      </c>
      <c r="C13849" t="s">
        <v>63</v>
      </c>
    </row>
    <row r="13850" spans="1:3" x14ac:dyDescent="0.25">
      <c r="A13850">
        <f>ROW()</f>
        <v>13850</v>
      </c>
      <c r="B13850" t="s">
        <v>1868</v>
      </c>
      <c r="C13850" t="s">
        <v>71</v>
      </c>
    </row>
    <row r="13851" spans="1:3" x14ac:dyDescent="0.25">
      <c r="A13851">
        <f>ROW()</f>
        <v>13851</v>
      </c>
      <c r="B13851" t="s">
        <v>1869</v>
      </c>
      <c r="C13851" t="s">
        <v>71</v>
      </c>
    </row>
    <row r="13852" spans="1:3" x14ac:dyDescent="0.25">
      <c r="A13852">
        <f>ROW()</f>
        <v>13852</v>
      </c>
      <c r="B13852" t="s">
        <v>1870</v>
      </c>
      <c r="C13852" t="s">
        <v>71</v>
      </c>
    </row>
    <row r="13853" spans="1:3" x14ac:dyDescent="0.25">
      <c r="A13853">
        <f>ROW()</f>
        <v>13853</v>
      </c>
      <c r="B13853" t="s">
        <v>1871</v>
      </c>
      <c r="C13853" t="s">
        <v>56</v>
      </c>
    </row>
    <row r="13854" spans="1:3" x14ac:dyDescent="0.25">
      <c r="A13854">
        <f>ROW()</f>
        <v>13854</v>
      </c>
      <c r="B13854" t="s">
        <v>1872</v>
      </c>
      <c r="C13854" t="s">
        <v>72</v>
      </c>
    </row>
    <row r="13855" spans="1:3" x14ac:dyDescent="0.25">
      <c r="A13855">
        <f>ROW()</f>
        <v>13855</v>
      </c>
      <c r="B13855" t="s">
        <v>1873</v>
      </c>
      <c r="C13855" t="s">
        <v>56</v>
      </c>
    </row>
    <row r="13856" spans="1:3" x14ac:dyDescent="0.25">
      <c r="A13856">
        <f>ROW()</f>
        <v>13856</v>
      </c>
      <c r="B13856" t="s">
        <v>1874</v>
      </c>
      <c r="C13856" t="s">
        <v>73</v>
      </c>
    </row>
    <row r="13857" spans="1:3" x14ac:dyDescent="0.25">
      <c r="A13857">
        <f>ROW()</f>
        <v>13857</v>
      </c>
      <c r="B13857" t="s">
        <v>1875</v>
      </c>
      <c r="C13857" t="s">
        <v>106</v>
      </c>
    </row>
    <row r="13858" spans="1:3" x14ac:dyDescent="0.25">
      <c r="A13858">
        <f>ROW()</f>
        <v>13858</v>
      </c>
      <c r="B13858" t="s">
        <v>1876</v>
      </c>
      <c r="C13858" t="s">
        <v>285</v>
      </c>
    </row>
    <row r="13859" spans="1:3" x14ac:dyDescent="0.25">
      <c r="A13859">
        <f>ROW()</f>
        <v>13859</v>
      </c>
      <c r="B13859" t="s">
        <v>1877</v>
      </c>
      <c r="C13859" t="s">
        <v>107</v>
      </c>
    </row>
    <row r="13860" spans="1:3" x14ac:dyDescent="0.25">
      <c r="A13860">
        <f>ROW()</f>
        <v>13860</v>
      </c>
      <c r="B13860" t="s">
        <v>1878</v>
      </c>
      <c r="C13860" t="s">
        <v>56</v>
      </c>
    </row>
    <row r="13861" spans="1:3" x14ac:dyDescent="0.25">
      <c r="A13861">
        <f>ROW()</f>
        <v>13861</v>
      </c>
      <c r="B13861" t="s">
        <v>1879</v>
      </c>
      <c r="C13861" t="s">
        <v>113</v>
      </c>
    </row>
    <row r="13862" spans="1:3" x14ac:dyDescent="0.25">
      <c r="A13862">
        <f>ROW()</f>
        <v>13862</v>
      </c>
      <c r="B13862" t="s">
        <v>1880</v>
      </c>
      <c r="C13862" t="s">
        <v>113</v>
      </c>
    </row>
    <row r="13863" spans="1:3" x14ac:dyDescent="0.25">
      <c r="A13863">
        <f>ROW()</f>
        <v>13863</v>
      </c>
      <c r="B13863" t="s">
        <v>1915</v>
      </c>
      <c r="C13863" t="s">
        <v>341</v>
      </c>
    </row>
    <row r="13864" spans="1:3" x14ac:dyDescent="0.25">
      <c r="A13864">
        <f>ROW()</f>
        <v>13864</v>
      </c>
      <c r="B13864" t="s">
        <v>1881</v>
      </c>
      <c r="C13864" t="s">
        <v>56</v>
      </c>
    </row>
    <row r="13865" spans="1:3" x14ac:dyDescent="0.25">
      <c r="A13865">
        <f>ROW()</f>
        <v>13865</v>
      </c>
      <c r="B13865" t="s">
        <v>1882</v>
      </c>
      <c r="C13865" t="s">
        <v>2025</v>
      </c>
    </row>
    <row r="13866" spans="1:3" x14ac:dyDescent="0.25">
      <c r="A13866">
        <f>ROW()</f>
        <v>13866</v>
      </c>
      <c r="B13866" t="s">
        <v>1893</v>
      </c>
      <c r="C13866" t="s">
        <v>772</v>
      </c>
    </row>
    <row r="13867" spans="1:3" x14ac:dyDescent="0.25">
      <c r="A13867">
        <f>ROW()</f>
        <v>13867</v>
      </c>
      <c r="B13867" t="s">
        <v>1884</v>
      </c>
      <c r="C13867" t="s">
        <v>105</v>
      </c>
    </row>
    <row r="13868" spans="1:3" x14ac:dyDescent="0.25">
      <c r="A13868">
        <f>ROW()</f>
        <v>13868</v>
      </c>
      <c r="B13868" t="s">
        <v>1885</v>
      </c>
      <c r="C13868" t="s">
        <v>137</v>
      </c>
    </row>
    <row r="13869" spans="1:3" x14ac:dyDescent="0.25">
      <c r="A13869">
        <f>ROW()</f>
        <v>13869</v>
      </c>
      <c r="B13869" t="s">
        <v>1888</v>
      </c>
      <c r="C13869" t="s">
        <v>56</v>
      </c>
    </row>
    <row r="13870" spans="1:3" x14ac:dyDescent="0.25">
      <c r="A13870">
        <f>ROW()</f>
        <v>13870</v>
      </c>
      <c r="B13870" t="s">
        <v>1889</v>
      </c>
      <c r="C13870" t="s">
        <v>210</v>
      </c>
    </row>
    <row r="13871" spans="1:3" x14ac:dyDescent="0.25">
      <c r="A13871">
        <f>ROW()</f>
        <v>13871</v>
      </c>
      <c r="B13871" t="s">
        <v>1890</v>
      </c>
      <c r="C13871" t="s">
        <v>188</v>
      </c>
    </row>
    <row r="13872" spans="1:3" x14ac:dyDescent="0.25">
      <c r="A13872">
        <f>ROW()</f>
        <v>13872</v>
      </c>
      <c r="B13872" t="s">
        <v>1891</v>
      </c>
      <c r="C13872" t="s">
        <v>105</v>
      </c>
    </row>
    <row r="13873" spans="1:3" x14ac:dyDescent="0.25">
      <c r="A13873">
        <f>ROW()</f>
        <v>13873</v>
      </c>
      <c r="B13873" t="s">
        <v>1892</v>
      </c>
      <c r="C13873" t="s">
        <v>63</v>
      </c>
    </row>
    <row r="13874" spans="1:3" x14ac:dyDescent="0.25">
      <c r="A13874">
        <f>ROW()</f>
        <v>13874</v>
      </c>
      <c r="B13874" t="s">
        <v>1899</v>
      </c>
      <c r="C13874" t="s">
        <v>77</v>
      </c>
    </row>
    <row r="13875" spans="1:3" x14ac:dyDescent="0.25">
      <c r="A13875">
        <f>ROW()</f>
        <v>13875</v>
      </c>
      <c r="B13875" t="s">
        <v>1932</v>
      </c>
      <c r="C13875" t="s">
        <v>79</v>
      </c>
    </row>
    <row r="13876" spans="1:3" x14ac:dyDescent="0.25">
      <c r="A13876">
        <f>ROW()</f>
        <v>13876</v>
      </c>
      <c r="B13876" t="s">
        <v>1985</v>
      </c>
      <c r="C13876" t="s">
        <v>917</v>
      </c>
    </row>
    <row r="13877" spans="1:3" x14ac:dyDescent="0.25">
      <c r="A13877">
        <f>ROW()</f>
        <v>13877</v>
      </c>
      <c r="B13877" t="s">
        <v>1806</v>
      </c>
      <c r="C13877" t="s">
        <v>73</v>
      </c>
    </row>
    <row r="13878" spans="1:3" x14ac:dyDescent="0.25">
      <c r="A13878">
        <f>ROW()</f>
        <v>13878</v>
      </c>
      <c r="B13878" t="s">
        <v>2</v>
      </c>
      <c r="C13878" t="s">
        <v>2</v>
      </c>
    </row>
    <row r="13879" spans="1:3" x14ac:dyDescent="0.25">
      <c r="A13879">
        <f>ROW()</f>
        <v>13879</v>
      </c>
      <c r="B13879" t="s">
        <v>2</v>
      </c>
      <c r="C13879" t="s">
        <v>2</v>
      </c>
    </row>
    <row r="13880" spans="1:3" x14ac:dyDescent="0.25">
      <c r="A13880">
        <f>ROW()</f>
        <v>13880</v>
      </c>
      <c r="B13880" t="s">
        <v>2026</v>
      </c>
      <c r="C13880" t="s">
        <v>2</v>
      </c>
    </row>
    <row r="13881" spans="1:3" x14ac:dyDescent="0.25">
      <c r="A13881">
        <f>ROW()</f>
        <v>13881</v>
      </c>
      <c r="B13881" t="s">
        <v>2</v>
      </c>
      <c r="C13881" t="s">
        <v>2</v>
      </c>
    </row>
    <row r="13882" spans="1:3" x14ac:dyDescent="0.25">
      <c r="A13882">
        <f>ROW()</f>
        <v>13882</v>
      </c>
      <c r="B13882" t="s">
        <v>3785</v>
      </c>
      <c r="C13882" t="s">
        <v>2</v>
      </c>
    </row>
    <row r="13883" spans="1:3" x14ac:dyDescent="0.25">
      <c r="A13883">
        <f>ROW()</f>
        <v>13883</v>
      </c>
      <c r="B13883" t="s">
        <v>52</v>
      </c>
      <c r="C13883" t="s">
        <v>2</v>
      </c>
    </row>
    <row r="13884" spans="1:3" x14ac:dyDescent="0.25">
      <c r="A13884">
        <f>ROW()</f>
        <v>13884</v>
      </c>
      <c r="B13884" t="s">
        <v>1843</v>
      </c>
      <c r="C13884" t="s">
        <v>2027</v>
      </c>
    </row>
    <row r="13885" spans="1:3" x14ac:dyDescent="0.25">
      <c r="A13885">
        <f>ROW()</f>
        <v>13885</v>
      </c>
      <c r="B13885" t="s">
        <v>1844</v>
      </c>
      <c r="C13885" t="s">
        <v>55</v>
      </c>
    </row>
    <row r="13886" spans="1:3" x14ac:dyDescent="0.25">
      <c r="A13886">
        <f>ROW()</f>
        <v>13886</v>
      </c>
      <c r="B13886" t="s">
        <v>1846</v>
      </c>
      <c r="C13886" t="s">
        <v>2028</v>
      </c>
    </row>
    <row r="13887" spans="1:3" x14ac:dyDescent="0.25">
      <c r="A13887">
        <f>ROW()</f>
        <v>13887</v>
      </c>
      <c r="B13887" t="s">
        <v>1847</v>
      </c>
      <c r="C13887" t="s">
        <v>2029</v>
      </c>
    </row>
    <row r="13888" spans="1:3" x14ac:dyDescent="0.25">
      <c r="A13888">
        <f>ROW()</f>
        <v>13888</v>
      </c>
      <c r="B13888" t="s">
        <v>1850</v>
      </c>
      <c r="C13888" t="s">
        <v>155</v>
      </c>
    </row>
    <row r="13889" spans="1:3" x14ac:dyDescent="0.25">
      <c r="A13889">
        <f>ROW()</f>
        <v>13889</v>
      </c>
      <c r="B13889" t="s">
        <v>1851</v>
      </c>
      <c r="C13889" t="s">
        <v>56</v>
      </c>
    </row>
    <row r="13890" spans="1:3" x14ac:dyDescent="0.25">
      <c r="A13890">
        <f>ROW()</f>
        <v>13890</v>
      </c>
      <c r="B13890" t="s">
        <v>1852</v>
      </c>
      <c r="C13890" t="s">
        <v>56</v>
      </c>
    </row>
    <row r="13891" spans="1:3" x14ac:dyDescent="0.25">
      <c r="A13891">
        <f>ROW()</f>
        <v>13891</v>
      </c>
      <c r="B13891" t="s">
        <v>1853</v>
      </c>
      <c r="C13891" t="s">
        <v>56</v>
      </c>
    </row>
    <row r="13892" spans="1:3" x14ac:dyDescent="0.25">
      <c r="A13892">
        <f>ROW()</f>
        <v>13892</v>
      </c>
      <c r="B13892" t="s">
        <v>1854</v>
      </c>
      <c r="C13892" t="s">
        <v>2030</v>
      </c>
    </row>
    <row r="13893" spans="1:3" x14ac:dyDescent="0.25">
      <c r="A13893">
        <f>ROW()</f>
        <v>13893</v>
      </c>
      <c r="B13893" t="s">
        <v>1855</v>
      </c>
      <c r="C13893" t="s">
        <v>65</v>
      </c>
    </row>
    <row r="13894" spans="1:3" x14ac:dyDescent="0.25">
      <c r="A13894">
        <f>ROW()</f>
        <v>13894</v>
      </c>
      <c r="B13894" t="s">
        <v>1857</v>
      </c>
      <c r="C13894" t="s">
        <v>341</v>
      </c>
    </row>
    <row r="13895" spans="1:3" x14ac:dyDescent="0.25">
      <c r="A13895">
        <f>ROW()</f>
        <v>13895</v>
      </c>
      <c r="B13895" t="s">
        <v>1858</v>
      </c>
      <c r="C13895" t="s">
        <v>56</v>
      </c>
    </row>
    <row r="13896" spans="1:3" x14ac:dyDescent="0.25">
      <c r="A13896">
        <f>ROW()</f>
        <v>13896</v>
      </c>
      <c r="B13896" t="s">
        <v>1859</v>
      </c>
      <c r="C13896" t="s">
        <v>55</v>
      </c>
    </row>
    <row r="13897" spans="1:3" x14ac:dyDescent="0.25">
      <c r="A13897">
        <f>ROW()</f>
        <v>13897</v>
      </c>
      <c r="B13897" t="s">
        <v>1860</v>
      </c>
      <c r="C13897" t="s">
        <v>73</v>
      </c>
    </row>
    <row r="13898" spans="1:3" x14ac:dyDescent="0.25">
      <c r="A13898">
        <f>ROW()</f>
        <v>13898</v>
      </c>
      <c r="B13898" t="s">
        <v>1861</v>
      </c>
      <c r="C13898" t="s">
        <v>309</v>
      </c>
    </row>
    <row r="13899" spans="1:3" x14ac:dyDescent="0.25">
      <c r="A13899">
        <f>ROW()</f>
        <v>13899</v>
      </c>
      <c r="B13899" t="s">
        <v>1862</v>
      </c>
      <c r="C13899" t="s">
        <v>56</v>
      </c>
    </row>
    <row r="13900" spans="1:3" x14ac:dyDescent="0.25">
      <c r="A13900">
        <f>ROW()</f>
        <v>13900</v>
      </c>
      <c r="B13900" t="s">
        <v>1863</v>
      </c>
      <c r="C13900" t="s">
        <v>81</v>
      </c>
    </row>
    <row r="13901" spans="1:3" x14ac:dyDescent="0.25">
      <c r="A13901">
        <f>ROW()</f>
        <v>13901</v>
      </c>
      <c r="B13901" t="s">
        <v>1864</v>
      </c>
      <c r="C13901" t="s">
        <v>624</v>
      </c>
    </row>
    <row r="13902" spans="1:3" x14ac:dyDescent="0.25">
      <c r="A13902">
        <f>ROW()</f>
        <v>13902</v>
      </c>
      <c r="B13902" t="s">
        <v>1865</v>
      </c>
      <c r="C13902" t="s">
        <v>84</v>
      </c>
    </row>
    <row r="13903" spans="1:3" x14ac:dyDescent="0.25">
      <c r="A13903">
        <f>ROW()</f>
        <v>13903</v>
      </c>
      <c r="B13903" t="s">
        <v>1866</v>
      </c>
      <c r="C13903" t="s">
        <v>139</v>
      </c>
    </row>
    <row r="13904" spans="1:3" x14ac:dyDescent="0.25">
      <c r="A13904">
        <f>ROW()</f>
        <v>13904</v>
      </c>
      <c r="B13904" t="s">
        <v>1867</v>
      </c>
      <c r="C13904" t="s">
        <v>63</v>
      </c>
    </row>
    <row r="13905" spans="1:3" x14ac:dyDescent="0.25">
      <c r="A13905">
        <f>ROW()</f>
        <v>13905</v>
      </c>
      <c r="B13905" t="s">
        <v>1868</v>
      </c>
      <c r="C13905" t="s">
        <v>71</v>
      </c>
    </row>
    <row r="13906" spans="1:3" x14ac:dyDescent="0.25">
      <c r="A13906">
        <f>ROW()</f>
        <v>13906</v>
      </c>
      <c r="B13906" t="s">
        <v>1869</v>
      </c>
      <c r="C13906" t="s">
        <v>71</v>
      </c>
    </row>
    <row r="13907" spans="1:3" x14ac:dyDescent="0.25">
      <c r="A13907">
        <f>ROW()</f>
        <v>13907</v>
      </c>
      <c r="B13907" t="s">
        <v>1871</v>
      </c>
      <c r="C13907" t="s">
        <v>56</v>
      </c>
    </row>
    <row r="13908" spans="1:3" x14ac:dyDescent="0.25">
      <c r="A13908">
        <f>ROW()</f>
        <v>13908</v>
      </c>
      <c r="B13908" t="s">
        <v>1905</v>
      </c>
      <c r="C13908" t="s">
        <v>56</v>
      </c>
    </row>
    <row r="13909" spans="1:3" x14ac:dyDescent="0.25">
      <c r="A13909">
        <f>ROW()</f>
        <v>13909</v>
      </c>
      <c r="B13909" t="s">
        <v>1906</v>
      </c>
      <c r="C13909" t="s">
        <v>318</v>
      </c>
    </row>
    <row r="13910" spans="1:3" x14ac:dyDescent="0.25">
      <c r="A13910">
        <f>ROW()</f>
        <v>13910</v>
      </c>
      <c r="B13910" t="s">
        <v>1872</v>
      </c>
      <c r="C13910" t="s">
        <v>72</v>
      </c>
    </row>
    <row r="13911" spans="1:3" x14ac:dyDescent="0.25">
      <c r="A13911">
        <f>ROW()</f>
        <v>13911</v>
      </c>
      <c r="B13911" t="s">
        <v>1873</v>
      </c>
      <c r="C13911" t="s">
        <v>56</v>
      </c>
    </row>
    <row r="13912" spans="1:3" x14ac:dyDescent="0.25">
      <c r="A13912">
        <f>ROW()</f>
        <v>13912</v>
      </c>
      <c r="B13912" t="s">
        <v>1907</v>
      </c>
      <c r="C13912" t="s">
        <v>55</v>
      </c>
    </row>
    <row r="13913" spans="1:3" x14ac:dyDescent="0.25">
      <c r="A13913">
        <f>ROW()</f>
        <v>13913</v>
      </c>
      <c r="B13913" t="s">
        <v>1874</v>
      </c>
      <c r="C13913" t="s">
        <v>73</v>
      </c>
    </row>
    <row r="13914" spans="1:3" x14ac:dyDescent="0.25">
      <c r="A13914">
        <f>ROW()</f>
        <v>13914</v>
      </c>
      <c r="B13914" t="s">
        <v>1909</v>
      </c>
      <c r="C13914" t="s">
        <v>93</v>
      </c>
    </row>
    <row r="13915" spans="1:3" x14ac:dyDescent="0.25">
      <c r="A13915">
        <f>ROW()</f>
        <v>13915</v>
      </c>
      <c r="B13915" t="s">
        <v>1875</v>
      </c>
      <c r="C13915" t="s">
        <v>146</v>
      </c>
    </row>
    <row r="13916" spans="1:3" x14ac:dyDescent="0.25">
      <c r="A13916">
        <f>ROW()</f>
        <v>13916</v>
      </c>
      <c r="B13916" t="s">
        <v>1910</v>
      </c>
      <c r="C13916" t="s">
        <v>124</v>
      </c>
    </row>
    <row r="13917" spans="1:3" x14ac:dyDescent="0.25">
      <c r="A13917">
        <f>ROW()</f>
        <v>13917</v>
      </c>
      <c r="B13917" t="s">
        <v>1876</v>
      </c>
      <c r="C13917" t="s">
        <v>158</v>
      </c>
    </row>
    <row r="13918" spans="1:3" x14ac:dyDescent="0.25">
      <c r="A13918">
        <f>ROW()</f>
        <v>13918</v>
      </c>
      <c r="B13918" t="s">
        <v>1911</v>
      </c>
      <c r="C13918" t="s">
        <v>268</v>
      </c>
    </row>
    <row r="13919" spans="1:3" x14ac:dyDescent="0.25">
      <c r="A13919">
        <f>ROW()</f>
        <v>13919</v>
      </c>
      <c r="B13919" t="s">
        <v>1877</v>
      </c>
      <c r="C13919" t="s">
        <v>168</v>
      </c>
    </row>
    <row r="13920" spans="1:3" x14ac:dyDescent="0.25">
      <c r="A13920">
        <f>ROW()</f>
        <v>13920</v>
      </c>
      <c r="B13920" t="s">
        <v>1923</v>
      </c>
      <c r="C13920" t="s">
        <v>95</v>
      </c>
    </row>
    <row r="13921" spans="1:3" x14ac:dyDescent="0.25">
      <c r="A13921">
        <f>ROW()</f>
        <v>13921</v>
      </c>
      <c r="B13921" t="s">
        <v>1878</v>
      </c>
      <c r="C13921" t="s">
        <v>56</v>
      </c>
    </row>
    <row r="13922" spans="1:3" x14ac:dyDescent="0.25">
      <c r="A13922">
        <f>ROW()</f>
        <v>13922</v>
      </c>
      <c r="B13922" t="s">
        <v>1912</v>
      </c>
      <c r="C13922" t="s">
        <v>133</v>
      </c>
    </row>
    <row r="13923" spans="1:3" x14ac:dyDescent="0.25">
      <c r="A13923">
        <f>ROW()</f>
        <v>13923</v>
      </c>
      <c r="B13923" t="s">
        <v>1879</v>
      </c>
      <c r="C13923" t="s">
        <v>76</v>
      </c>
    </row>
    <row r="13924" spans="1:3" x14ac:dyDescent="0.25">
      <c r="A13924">
        <f>ROW()</f>
        <v>13924</v>
      </c>
      <c r="B13924" t="s">
        <v>1880</v>
      </c>
      <c r="C13924" t="s">
        <v>149</v>
      </c>
    </row>
    <row r="13925" spans="1:3" x14ac:dyDescent="0.25">
      <c r="A13925">
        <f>ROW()</f>
        <v>13925</v>
      </c>
      <c r="B13925" t="s">
        <v>1882</v>
      </c>
      <c r="C13925" t="s">
        <v>319</v>
      </c>
    </row>
    <row r="13926" spans="1:3" x14ac:dyDescent="0.25">
      <c r="A13926">
        <f>ROW()</f>
        <v>13926</v>
      </c>
      <c r="B13926" t="s">
        <v>1913</v>
      </c>
      <c r="C13926" t="s">
        <v>319</v>
      </c>
    </row>
    <row r="13927" spans="1:3" x14ac:dyDescent="0.25">
      <c r="A13927">
        <f>ROW()</f>
        <v>13927</v>
      </c>
      <c r="B13927" t="s">
        <v>1893</v>
      </c>
      <c r="C13927" t="s">
        <v>939</v>
      </c>
    </row>
    <row r="13928" spans="1:3" x14ac:dyDescent="0.25">
      <c r="A13928">
        <f>ROW()</f>
        <v>13928</v>
      </c>
      <c r="B13928" t="s">
        <v>1914</v>
      </c>
      <c r="C13928" t="s">
        <v>568</v>
      </c>
    </row>
    <row r="13929" spans="1:3" x14ac:dyDescent="0.25">
      <c r="A13929">
        <f>ROW()</f>
        <v>13929</v>
      </c>
      <c r="B13929" t="s">
        <v>1926</v>
      </c>
      <c r="C13929" t="s">
        <v>146</v>
      </c>
    </row>
    <row r="13930" spans="1:3" x14ac:dyDescent="0.25">
      <c r="A13930">
        <f>ROW()</f>
        <v>13930</v>
      </c>
      <c r="B13930" t="s">
        <v>1915</v>
      </c>
      <c r="C13930" t="s">
        <v>2031</v>
      </c>
    </row>
    <row r="13931" spans="1:3" x14ac:dyDescent="0.25">
      <c r="A13931">
        <f>ROW()</f>
        <v>13931</v>
      </c>
      <c r="B13931" t="s">
        <v>1883</v>
      </c>
      <c r="C13931" t="s">
        <v>126</v>
      </c>
    </row>
    <row r="13932" spans="1:3" x14ac:dyDescent="0.25">
      <c r="A13932">
        <f>ROW()</f>
        <v>13932</v>
      </c>
      <c r="B13932" t="s">
        <v>1884</v>
      </c>
      <c r="C13932" t="s">
        <v>63</v>
      </c>
    </row>
    <row r="13933" spans="1:3" x14ac:dyDescent="0.25">
      <c r="A13933">
        <f>ROW()</f>
        <v>13933</v>
      </c>
      <c r="B13933" t="s">
        <v>1888</v>
      </c>
      <c r="C13933" t="s">
        <v>105</v>
      </c>
    </row>
    <row r="13934" spans="1:3" x14ac:dyDescent="0.25">
      <c r="A13934">
        <f>ROW()</f>
        <v>13934</v>
      </c>
      <c r="B13934" t="s">
        <v>1889</v>
      </c>
      <c r="C13934" t="s">
        <v>121</v>
      </c>
    </row>
    <row r="13935" spans="1:3" x14ac:dyDescent="0.25">
      <c r="A13935">
        <f>ROW()</f>
        <v>13935</v>
      </c>
      <c r="B13935" t="s">
        <v>1890</v>
      </c>
      <c r="C13935" t="s">
        <v>83</v>
      </c>
    </row>
    <row r="13936" spans="1:3" x14ac:dyDescent="0.25">
      <c r="A13936">
        <f>ROW()</f>
        <v>13936</v>
      </c>
      <c r="B13936" t="s">
        <v>1891</v>
      </c>
      <c r="C13936" t="s">
        <v>121</v>
      </c>
    </row>
    <row r="13937" spans="1:3" x14ac:dyDescent="0.25">
      <c r="A13937">
        <f>ROW()</f>
        <v>13937</v>
      </c>
      <c r="B13937" t="s">
        <v>1892</v>
      </c>
      <c r="C13937" t="s">
        <v>67</v>
      </c>
    </row>
    <row r="13938" spans="1:3" x14ac:dyDescent="0.25">
      <c r="A13938">
        <f>ROW()</f>
        <v>13938</v>
      </c>
      <c r="B13938" t="s">
        <v>1924</v>
      </c>
      <c r="C13938" t="s">
        <v>84</v>
      </c>
    </row>
    <row r="13939" spans="1:3" x14ac:dyDescent="0.25">
      <c r="A13939">
        <f>ROW()</f>
        <v>13939</v>
      </c>
      <c r="B13939" t="s">
        <v>1806</v>
      </c>
      <c r="C13939" t="s">
        <v>65</v>
      </c>
    </row>
    <row r="13940" spans="1:3" x14ac:dyDescent="0.25">
      <c r="A13940">
        <f>ROW()</f>
        <v>13940</v>
      </c>
      <c r="B13940" t="s">
        <v>2</v>
      </c>
      <c r="C13940" t="s">
        <v>2</v>
      </c>
    </row>
    <row r="13941" spans="1:3" x14ac:dyDescent="0.25">
      <c r="A13941">
        <f>ROW()</f>
        <v>13941</v>
      </c>
      <c r="B13941" t="s">
        <v>2</v>
      </c>
      <c r="C13941" t="s">
        <v>2</v>
      </c>
    </row>
    <row r="13942" spans="1:3" x14ac:dyDescent="0.25">
      <c r="A13942">
        <f>ROW()</f>
        <v>13942</v>
      </c>
      <c r="B13942" t="s">
        <v>2032</v>
      </c>
      <c r="C13942" t="s">
        <v>2</v>
      </c>
    </row>
    <row r="13943" spans="1:3" x14ac:dyDescent="0.25">
      <c r="A13943">
        <f>ROW()</f>
        <v>13943</v>
      </c>
      <c r="B13943" t="s">
        <v>2</v>
      </c>
      <c r="C13943" t="s">
        <v>2</v>
      </c>
    </row>
    <row r="13944" spans="1:3" x14ac:dyDescent="0.25">
      <c r="A13944">
        <f>ROW()</f>
        <v>13944</v>
      </c>
      <c r="B13944" t="s">
        <v>3786</v>
      </c>
      <c r="C13944" t="s">
        <v>2</v>
      </c>
    </row>
    <row r="13945" spans="1:3" x14ac:dyDescent="0.25">
      <c r="A13945">
        <f>ROW()</f>
        <v>13945</v>
      </c>
      <c r="B13945" t="s">
        <v>52</v>
      </c>
      <c r="C13945" t="s">
        <v>2</v>
      </c>
    </row>
    <row r="13946" spans="1:3" x14ac:dyDescent="0.25">
      <c r="A13946">
        <f>ROW()</f>
        <v>13946</v>
      </c>
      <c r="B13946" t="s">
        <v>1843</v>
      </c>
      <c r="C13946" t="s">
        <v>2033</v>
      </c>
    </row>
    <row r="13947" spans="1:3" x14ac:dyDescent="0.25">
      <c r="A13947">
        <f>ROW()</f>
        <v>13947</v>
      </c>
      <c r="B13947" t="s">
        <v>1844</v>
      </c>
      <c r="C13947" t="s">
        <v>55</v>
      </c>
    </row>
    <row r="13948" spans="1:3" x14ac:dyDescent="0.25">
      <c r="A13948">
        <f>ROW()</f>
        <v>13948</v>
      </c>
      <c r="B13948" t="s">
        <v>1845</v>
      </c>
      <c r="C13948" t="s">
        <v>67</v>
      </c>
    </row>
    <row r="13949" spans="1:3" x14ac:dyDescent="0.25">
      <c r="A13949">
        <f>ROW()</f>
        <v>13949</v>
      </c>
      <c r="B13949" t="s">
        <v>1846</v>
      </c>
      <c r="C13949" t="s">
        <v>2034</v>
      </c>
    </row>
    <row r="13950" spans="1:3" x14ac:dyDescent="0.25">
      <c r="A13950">
        <f>ROW()</f>
        <v>13950</v>
      </c>
      <c r="B13950" t="s">
        <v>1847</v>
      </c>
      <c r="C13950" t="s">
        <v>2035</v>
      </c>
    </row>
    <row r="13951" spans="1:3" x14ac:dyDescent="0.25">
      <c r="A13951">
        <f>ROW()</f>
        <v>13951</v>
      </c>
      <c r="B13951" t="s">
        <v>1850</v>
      </c>
      <c r="C13951" t="s">
        <v>155</v>
      </c>
    </row>
    <row r="13952" spans="1:3" x14ac:dyDescent="0.25">
      <c r="A13952">
        <f>ROW()</f>
        <v>13952</v>
      </c>
      <c r="B13952" t="s">
        <v>1851</v>
      </c>
      <c r="C13952" t="s">
        <v>56</v>
      </c>
    </row>
    <row r="13953" spans="1:3" x14ac:dyDescent="0.25">
      <c r="A13953">
        <f>ROW()</f>
        <v>13953</v>
      </c>
      <c r="B13953" t="s">
        <v>1852</v>
      </c>
      <c r="C13953" t="s">
        <v>56</v>
      </c>
    </row>
    <row r="13954" spans="1:3" x14ac:dyDescent="0.25">
      <c r="A13954">
        <f>ROW()</f>
        <v>13954</v>
      </c>
      <c r="B13954" t="s">
        <v>1853</v>
      </c>
      <c r="C13954" t="s">
        <v>56</v>
      </c>
    </row>
    <row r="13955" spans="1:3" x14ac:dyDescent="0.25">
      <c r="A13955">
        <f>ROW()</f>
        <v>13955</v>
      </c>
      <c r="B13955" t="s">
        <v>1854</v>
      </c>
      <c r="C13955" t="s">
        <v>2036</v>
      </c>
    </row>
    <row r="13956" spans="1:3" x14ac:dyDescent="0.25">
      <c r="A13956">
        <f>ROW()</f>
        <v>13956</v>
      </c>
      <c r="B13956" t="s">
        <v>1855</v>
      </c>
      <c r="C13956" t="s">
        <v>65</v>
      </c>
    </row>
    <row r="13957" spans="1:3" x14ac:dyDescent="0.25">
      <c r="A13957">
        <f>ROW()</f>
        <v>13957</v>
      </c>
      <c r="B13957" t="s">
        <v>1856</v>
      </c>
      <c r="C13957" t="s">
        <v>64</v>
      </c>
    </row>
    <row r="13958" spans="1:3" x14ac:dyDescent="0.25">
      <c r="A13958">
        <f>ROW()</f>
        <v>13958</v>
      </c>
      <c r="B13958" t="s">
        <v>1857</v>
      </c>
      <c r="C13958" t="s">
        <v>65</v>
      </c>
    </row>
    <row r="13959" spans="1:3" x14ac:dyDescent="0.25">
      <c r="A13959">
        <f>ROW()</f>
        <v>13959</v>
      </c>
      <c r="B13959" t="s">
        <v>1858</v>
      </c>
      <c r="C13959" t="s">
        <v>56</v>
      </c>
    </row>
    <row r="13960" spans="1:3" x14ac:dyDescent="0.25">
      <c r="A13960">
        <f>ROW()</f>
        <v>13960</v>
      </c>
      <c r="B13960" t="s">
        <v>1896</v>
      </c>
      <c r="C13960" t="s">
        <v>65</v>
      </c>
    </row>
    <row r="13961" spans="1:3" x14ac:dyDescent="0.25">
      <c r="A13961">
        <f>ROW()</f>
        <v>13961</v>
      </c>
      <c r="B13961" t="s">
        <v>1859</v>
      </c>
      <c r="C13961" t="s">
        <v>55</v>
      </c>
    </row>
    <row r="13962" spans="1:3" x14ac:dyDescent="0.25">
      <c r="A13962">
        <f>ROW()</f>
        <v>13962</v>
      </c>
      <c r="B13962" t="s">
        <v>1860</v>
      </c>
      <c r="C13962" t="s">
        <v>139</v>
      </c>
    </row>
    <row r="13963" spans="1:3" x14ac:dyDescent="0.25">
      <c r="A13963">
        <f>ROW()</f>
        <v>13963</v>
      </c>
      <c r="B13963" t="s">
        <v>1861</v>
      </c>
      <c r="C13963" t="s">
        <v>73</v>
      </c>
    </row>
    <row r="13964" spans="1:3" x14ac:dyDescent="0.25">
      <c r="A13964">
        <f>ROW()</f>
        <v>13964</v>
      </c>
      <c r="B13964" t="s">
        <v>1862</v>
      </c>
      <c r="C13964" t="s">
        <v>56</v>
      </c>
    </row>
    <row r="13965" spans="1:3" x14ac:dyDescent="0.25">
      <c r="A13965">
        <f>ROW()</f>
        <v>13965</v>
      </c>
      <c r="B13965" t="s">
        <v>1863</v>
      </c>
      <c r="C13965" t="s">
        <v>75</v>
      </c>
    </row>
    <row r="13966" spans="1:3" x14ac:dyDescent="0.25">
      <c r="A13966">
        <f>ROW()</f>
        <v>13966</v>
      </c>
      <c r="B13966" t="s">
        <v>1864</v>
      </c>
      <c r="C13966" t="s">
        <v>745</v>
      </c>
    </row>
    <row r="13967" spans="1:3" x14ac:dyDescent="0.25">
      <c r="A13967">
        <f>ROW()</f>
        <v>13967</v>
      </c>
      <c r="B13967" t="s">
        <v>1865</v>
      </c>
      <c r="C13967" t="s">
        <v>67</v>
      </c>
    </row>
    <row r="13968" spans="1:3" x14ac:dyDescent="0.25">
      <c r="A13968">
        <f>ROW()</f>
        <v>13968</v>
      </c>
      <c r="B13968" t="s">
        <v>1866</v>
      </c>
      <c r="C13968" t="s">
        <v>70</v>
      </c>
    </row>
    <row r="13969" spans="1:3" x14ac:dyDescent="0.25">
      <c r="A13969">
        <f>ROW()</f>
        <v>13969</v>
      </c>
      <c r="B13969" t="s">
        <v>1867</v>
      </c>
      <c r="C13969" t="s">
        <v>63</v>
      </c>
    </row>
    <row r="13970" spans="1:3" x14ac:dyDescent="0.25">
      <c r="A13970">
        <f>ROW()</f>
        <v>13970</v>
      </c>
      <c r="B13970" t="s">
        <v>1868</v>
      </c>
      <c r="C13970" t="s">
        <v>157</v>
      </c>
    </row>
    <row r="13971" spans="1:3" x14ac:dyDescent="0.25">
      <c r="A13971">
        <f>ROW()</f>
        <v>13971</v>
      </c>
      <c r="B13971" t="s">
        <v>1869</v>
      </c>
      <c r="C13971" t="s">
        <v>71</v>
      </c>
    </row>
    <row r="13972" spans="1:3" x14ac:dyDescent="0.25">
      <c r="A13972">
        <f>ROW()</f>
        <v>13972</v>
      </c>
      <c r="B13972" t="s">
        <v>1870</v>
      </c>
      <c r="C13972" t="s">
        <v>71</v>
      </c>
    </row>
    <row r="13973" spans="1:3" x14ac:dyDescent="0.25">
      <c r="A13973">
        <f>ROW()</f>
        <v>13973</v>
      </c>
      <c r="B13973" t="s">
        <v>1871</v>
      </c>
      <c r="C13973" t="s">
        <v>56</v>
      </c>
    </row>
    <row r="13974" spans="1:3" x14ac:dyDescent="0.25">
      <c r="A13974">
        <f>ROW()</f>
        <v>13974</v>
      </c>
      <c r="B13974" t="s">
        <v>1872</v>
      </c>
      <c r="C13974" t="s">
        <v>72</v>
      </c>
    </row>
    <row r="13975" spans="1:3" x14ac:dyDescent="0.25">
      <c r="A13975">
        <f>ROW()</f>
        <v>13975</v>
      </c>
      <c r="B13975" t="s">
        <v>1873</v>
      </c>
      <c r="C13975" t="s">
        <v>56</v>
      </c>
    </row>
    <row r="13976" spans="1:3" x14ac:dyDescent="0.25">
      <c r="A13976">
        <f>ROW()</f>
        <v>13976</v>
      </c>
      <c r="B13976" t="s">
        <v>1874</v>
      </c>
      <c r="C13976" t="s">
        <v>73</v>
      </c>
    </row>
    <row r="13977" spans="1:3" x14ac:dyDescent="0.25">
      <c r="A13977">
        <f>ROW()</f>
        <v>13977</v>
      </c>
      <c r="B13977" t="s">
        <v>1875</v>
      </c>
      <c r="C13977" t="s">
        <v>268</v>
      </c>
    </row>
    <row r="13978" spans="1:3" x14ac:dyDescent="0.25">
      <c r="A13978">
        <f>ROW()</f>
        <v>13978</v>
      </c>
      <c r="B13978" t="s">
        <v>1876</v>
      </c>
      <c r="C13978" t="s">
        <v>113</v>
      </c>
    </row>
    <row r="13979" spans="1:3" x14ac:dyDescent="0.25">
      <c r="A13979">
        <f>ROW()</f>
        <v>13979</v>
      </c>
      <c r="B13979" t="s">
        <v>1877</v>
      </c>
      <c r="C13979" t="s">
        <v>107</v>
      </c>
    </row>
    <row r="13980" spans="1:3" x14ac:dyDescent="0.25">
      <c r="A13980">
        <f>ROW()</f>
        <v>13980</v>
      </c>
      <c r="B13980" t="s">
        <v>1878</v>
      </c>
      <c r="C13980" t="s">
        <v>56</v>
      </c>
    </row>
    <row r="13981" spans="1:3" x14ac:dyDescent="0.25">
      <c r="A13981">
        <f>ROW()</f>
        <v>13981</v>
      </c>
      <c r="B13981" t="s">
        <v>1879</v>
      </c>
      <c r="C13981" t="s">
        <v>108</v>
      </c>
    </row>
    <row r="13982" spans="1:3" x14ac:dyDescent="0.25">
      <c r="A13982">
        <f>ROW()</f>
        <v>13982</v>
      </c>
      <c r="B13982" t="s">
        <v>1880</v>
      </c>
      <c r="C13982" t="s">
        <v>158</v>
      </c>
    </row>
    <row r="13983" spans="1:3" x14ac:dyDescent="0.25">
      <c r="A13983">
        <f>ROW()</f>
        <v>13983</v>
      </c>
      <c r="B13983" t="s">
        <v>1882</v>
      </c>
      <c r="C13983" t="s">
        <v>261</v>
      </c>
    </row>
    <row r="13984" spans="1:3" x14ac:dyDescent="0.25">
      <c r="A13984">
        <f>ROW()</f>
        <v>13984</v>
      </c>
      <c r="B13984" t="s">
        <v>1893</v>
      </c>
      <c r="C13984" t="s">
        <v>2037</v>
      </c>
    </row>
    <row r="13985" spans="1:3" x14ac:dyDescent="0.25">
      <c r="A13985">
        <f>ROW()</f>
        <v>13985</v>
      </c>
      <c r="B13985" t="s">
        <v>1881</v>
      </c>
      <c r="C13985" t="s">
        <v>56</v>
      </c>
    </row>
    <row r="13986" spans="1:3" x14ac:dyDescent="0.25">
      <c r="A13986">
        <f>ROW()</f>
        <v>13986</v>
      </c>
      <c r="B13986" t="s">
        <v>1899</v>
      </c>
      <c r="C13986" t="s">
        <v>113</v>
      </c>
    </row>
    <row r="13987" spans="1:3" x14ac:dyDescent="0.25">
      <c r="A13987">
        <f>ROW()</f>
        <v>13987</v>
      </c>
      <c r="B13987" t="s">
        <v>1937</v>
      </c>
      <c r="C13987" t="s">
        <v>549</v>
      </c>
    </row>
    <row r="13988" spans="1:3" x14ac:dyDescent="0.25">
      <c r="A13988">
        <f>ROW()</f>
        <v>13988</v>
      </c>
      <c r="B13988" t="s">
        <v>1936</v>
      </c>
      <c r="C13988" t="s">
        <v>95</v>
      </c>
    </row>
    <row r="13989" spans="1:3" x14ac:dyDescent="0.25">
      <c r="A13989">
        <f>ROW()</f>
        <v>13989</v>
      </c>
      <c r="B13989" t="s">
        <v>1887</v>
      </c>
      <c r="C13989" t="s">
        <v>56</v>
      </c>
    </row>
    <row r="13990" spans="1:3" x14ac:dyDescent="0.25">
      <c r="A13990">
        <f>ROW()</f>
        <v>13990</v>
      </c>
      <c r="B13990" t="s">
        <v>1894</v>
      </c>
      <c r="C13990" t="s">
        <v>76</v>
      </c>
    </row>
    <row r="13991" spans="1:3" x14ac:dyDescent="0.25">
      <c r="A13991">
        <f>ROW()</f>
        <v>13991</v>
      </c>
      <c r="B13991" t="s">
        <v>1888</v>
      </c>
      <c r="C13991" t="s">
        <v>56</v>
      </c>
    </row>
    <row r="13992" spans="1:3" x14ac:dyDescent="0.25">
      <c r="A13992">
        <f>ROW()</f>
        <v>13992</v>
      </c>
      <c r="B13992" t="s">
        <v>1889</v>
      </c>
      <c r="C13992" t="s">
        <v>74</v>
      </c>
    </row>
    <row r="13993" spans="1:3" x14ac:dyDescent="0.25">
      <c r="A13993">
        <f>ROW()</f>
        <v>13993</v>
      </c>
      <c r="B13993" t="s">
        <v>1890</v>
      </c>
      <c r="C13993" t="s">
        <v>84</v>
      </c>
    </row>
    <row r="13994" spans="1:3" x14ac:dyDescent="0.25">
      <c r="A13994">
        <f>ROW()</f>
        <v>13994</v>
      </c>
      <c r="B13994" t="s">
        <v>1891</v>
      </c>
      <c r="C13994" t="s">
        <v>74</v>
      </c>
    </row>
    <row r="13995" spans="1:3" x14ac:dyDescent="0.25">
      <c r="A13995">
        <f>ROW()</f>
        <v>13995</v>
      </c>
      <c r="B13995" t="s">
        <v>1892</v>
      </c>
      <c r="C13995" t="s">
        <v>63</v>
      </c>
    </row>
    <row r="13996" spans="1:3" x14ac:dyDescent="0.25">
      <c r="A13996">
        <f>ROW()</f>
        <v>13996</v>
      </c>
      <c r="B13996" t="s">
        <v>1927</v>
      </c>
      <c r="C13996" t="s">
        <v>107</v>
      </c>
    </row>
    <row r="13997" spans="1:3" x14ac:dyDescent="0.25">
      <c r="A13997">
        <f>ROW()</f>
        <v>13997</v>
      </c>
      <c r="B13997" t="s">
        <v>1883</v>
      </c>
      <c r="C13997" t="s">
        <v>126</v>
      </c>
    </row>
    <row r="13998" spans="1:3" x14ac:dyDescent="0.25">
      <c r="A13998">
        <f>ROW()</f>
        <v>13998</v>
      </c>
      <c r="B13998" t="s">
        <v>1806</v>
      </c>
      <c r="C13998" t="s">
        <v>73</v>
      </c>
    </row>
    <row r="13999" spans="1:3" x14ac:dyDescent="0.25">
      <c r="A13999">
        <f>ROW()</f>
        <v>13999</v>
      </c>
      <c r="B13999" t="s">
        <v>2</v>
      </c>
      <c r="C13999" t="s">
        <v>2</v>
      </c>
    </row>
    <row r="14000" spans="1:3" x14ac:dyDescent="0.25">
      <c r="A14000">
        <f>ROW()</f>
        <v>14000</v>
      </c>
      <c r="B14000" t="s">
        <v>2</v>
      </c>
      <c r="C14000" t="s">
        <v>2</v>
      </c>
    </row>
    <row r="14001" spans="1:3" x14ac:dyDescent="0.25">
      <c r="A14001">
        <f>ROW()</f>
        <v>14001</v>
      </c>
      <c r="B14001" t="s">
        <v>2038</v>
      </c>
      <c r="C14001" t="s">
        <v>2</v>
      </c>
    </row>
    <row r="14002" spans="1:3" x14ac:dyDescent="0.25">
      <c r="A14002">
        <f>ROW()</f>
        <v>14002</v>
      </c>
      <c r="B14002" t="s">
        <v>2</v>
      </c>
      <c r="C14002" t="s">
        <v>2</v>
      </c>
    </row>
    <row r="14003" spans="1:3" x14ac:dyDescent="0.25">
      <c r="A14003">
        <f>ROW()</f>
        <v>14003</v>
      </c>
      <c r="B14003" t="s">
        <v>2041</v>
      </c>
      <c r="C14003" t="s">
        <v>2</v>
      </c>
    </row>
    <row r="14004" spans="1:3" x14ac:dyDescent="0.25">
      <c r="A14004">
        <f>ROW()</f>
        <v>14004</v>
      </c>
      <c r="B14004" t="s">
        <v>2</v>
      </c>
      <c r="C14004" t="s">
        <v>2</v>
      </c>
    </row>
    <row r="14005" spans="1:3" x14ac:dyDescent="0.25">
      <c r="A14005">
        <f>ROW()</f>
        <v>14005</v>
      </c>
      <c r="B14005" t="s">
        <v>3787</v>
      </c>
      <c r="C14005" t="s">
        <v>2</v>
      </c>
    </row>
    <row r="14006" spans="1:3" x14ac:dyDescent="0.25">
      <c r="A14006">
        <f>ROW()</f>
        <v>14006</v>
      </c>
      <c r="B14006" t="s">
        <v>52</v>
      </c>
      <c r="C14006" t="s">
        <v>2</v>
      </c>
    </row>
    <row r="14007" spans="1:3" x14ac:dyDescent="0.25">
      <c r="A14007">
        <f>ROW()</f>
        <v>14007</v>
      </c>
      <c r="B14007" t="s">
        <v>1843</v>
      </c>
      <c r="C14007" t="s">
        <v>2042</v>
      </c>
    </row>
    <row r="14008" spans="1:3" x14ac:dyDescent="0.25">
      <c r="A14008">
        <f>ROW()</f>
        <v>14008</v>
      </c>
      <c r="B14008" t="s">
        <v>1844</v>
      </c>
      <c r="C14008" t="s">
        <v>55</v>
      </c>
    </row>
    <row r="14009" spans="1:3" x14ac:dyDescent="0.25">
      <c r="A14009">
        <f>ROW()</f>
        <v>14009</v>
      </c>
      <c r="B14009" t="s">
        <v>1845</v>
      </c>
      <c r="C14009" t="s">
        <v>70</v>
      </c>
    </row>
    <row r="14010" spans="1:3" x14ac:dyDescent="0.25">
      <c r="A14010">
        <f>ROW()</f>
        <v>14010</v>
      </c>
      <c r="B14010" t="s">
        <v>1846</v>
      </c>
      <c r="C14010" t="s">
        <v>2043</v>
      </c>
    </row>
    <row r="14011" spans="1:3" x14ac:dyDescent="0.25">
      <c r="A14011">
        <f>ROW()</f>
        <v>14011</v>
      </c>
      <c r="B14011" t="s">
        <v>1847</v>
      </c>
      <c r="C14011" t="s">
        <v>2044</v>
      </c>
    </row>
    <row r="14012" spans="1:3" x14ac:dyDescent="0.25">
      <c r="A14012">
        <f>ROW()</f>
        <v>14012</v>
      </c>
      <c r="B14012" t="s">
        <v>1850</v>
      </c>
      <c r="C14012" t="s">
        <v>155</v>
      </c>
    </row>
    <row r="14013" spans="1:3" x14ac:dyDescent="0.25">
      <c r="A14013">
        <f>ROW()</f>
        <v>14013</v>
      </c>
      <c r="B14013" t="s">
        <v>1851</v>
      </c>
      <c r="C14013" t="s">
        <v>56</v>
      </c>
    </row>
    <row r="14014" spans="1:3" x14ac:dyDescent="0.25">
      <c r="A14014">
        <f>ROW()</f>
        <v>14014</v>
      </c>
      <c r="B14014" t="s">
        <v>1852</v>
      </c>
      <c r="C14014" t="s">
        <v>56</v>
      </c>
    </row>
    <row r="14015" spans="1:3" x14ac:dyDescent="0.25">
      <c r="A14015">
        <f>ROW()</f>
        <v>14015</v>
      </c>
      <c r="B14015" t="s">
        <v>1853</v>
      </c>
      <c r="C14015" t="s">
        <v>56</v>
      </c>
    </row>
    <row r="14016" spans="1:3" x14ac:dyDescent="0.25">
      <c r="A14016">
        <f>ROW()</f>
        <v>14016</v>
      </c>
      <c r="B14016" t="s">
        <v>1854</v>
      </c>
      <c r="C14016" t="s">
        <v>3565</v>
      </c>
    </row>
    <row r="14017" spans="1:3" x14ac:dyDescent="0.25">
      <c r="A14017">
        <f>ROW()</f>
        <v>14017</v>
      </c>
      <c r="B14017" t="s">
        <v>1855</v>
      </c>
      <c r="C14017" t="s">
        <v>65</v>
      </c>
    </row>
    <row r="14018" spans="1:3" x14ac:dyDescent="0.25">
      <c r="A14018">
        <f>ROW()</f>
        <v>14018</v>
      </c>
      <c r="B14018" t="s">
        <v>1856</v>
      </c>
      <c r="C14018" t="s">
        <v>64</v>
      </c>
    </row>
    <row r="14019" spans="1:3" x14ac:dyDescent="0.25">
      <c r="A14019">
        <f>ROW()</f>
        <v>14019</v>
      </c>
      <c r="B14019" t="s">
        <v>1857</v>
      </c>
      <c r="C14019" t="s">
        <v>65</v>
      </c>
    </row>
    <row r="14020" spans="1:3" x14ac:dyDescent="0.25">
      <c r="A14020">
        <f>ROW()</f>
        <v>14020</v>
      </c>
      <c r="B14020" t="s">
        <v>1858</v>
      </c>
      <c r="C14020" t="s">
        <v>56</v>
      </c>
    </row>
    <row r="14021" spans="1:3" x14ac:dyDescent="0.25">
      <c r="A14021">
        <f>ROW()</f>
        <v>14021</v>
      </c>
      <c r="B14021" t="s">
        <v>1859</v>
      </c>
      <c r="C14021" t="s">
        <v>55</v>
      </c>
    </row>
    <row r="14022" spans="1:3" x14ac:dyDescent="0.25">
      <c r="A14022">
        <f>ROW()</f>
        <v>14022</v>
      </c>
      <c r="B14022" t="s">
        <v>1860</v>
      </c>
      <c r="C14022" t="s">
        <v>80</v>
      </c>
    </row>
    <row r="14023" spans="1:3" x14ac:dyDescent="0.25">
      <c r="A14023">
        <f>ROW()</f>
        <v>14023</v>
      </c>
      <c r="B14023" t="s">
        <v>1861</v>
      </c>
      <c r="C14023" t="s">
        <v>62</v>
      </c>
    </row>
    <row r="14024" spans="1:3" x14ac:dyDescent="0.25">
      <c r="A14024">
        <f>ROW()</f>
        <v>14024</v>
      </c>
      <c r="B14024" t="s">
        <v>1862</v>
      </c>
      <c r="C14024" t="s">
        <v>56</v>
      </c>
    </row>
    <row r="14025" spans="1:3" x14ac:dyDescent="0.25">
      <c r="A14025">
        <f>ROW()</f>
        <v>14025</v>
      </c>
      <c r="B14025" t="s">
        <v>1863</v>
      </c>
      <c r="C14025" t="s">
        <v>138</v>
      </c>
    </row>
    <row r="14026" spans="1:3" x14ac:dyDescent="0.25">
      <c r="A14026">
        <f>ROW()</f>
        <v>14026</v>
      </c>
      <c r="B14026" t="s">
        <v>1864</v>
      </c>
      <c r="C14026" t="s">
        <v>2011</v>
      </c>
    </row>
    <row r="14027" spans="1:3" x14ac:dyDescent="0.25">
      <c r="A14027">
        <f>ROW()</f>
        <v>14027</v>
      </c>
      <c r="B14027" t="s">
        <v>1865</v>
      </c>
      <c r="C14027" t="s">
        <v>70</v>
      </c>
    </row>
    <row r="14028" spans="1:3" x14ac:dyDescent="0.25">
      <c r="A14028">
        <f>ROW()</f>
        <v>14028</v>
      </c>
      <c r="B14028" t="s">
        <v>1866</v>
      </c>
      <c r="C14028" t="s">
        <v>70</v>
      </c>
    </row>
    <row r="14029" spans="1:3" x14ac:dyDescent="0.25">
      <c r="A14029">
        <f>ROW()</f>
        <v>14029</v>
      </c>
      <c r="B14029" t="s">
        <v>1867</v>
      </c>
      <c r="C14029" t="s">
        <v>63</v>
      </c>
    </row>
    <row r="14030" spans="1:3" x14ac:dyDescent="0.25">
      <c r="A14030">
        <f>ROW()</f>
        <v>14030</v>
      </c>
      <c r="B14030" t="s">
        <v>1868</v>
      </c>
      <c r="C14030" t="s">
        <v>157</v>
      </c>
    </row>
    <row r="14031" spans="1:3" x14ac:dyDescent="0.25">
      <c r="A14031">
        <f>ROW()</f>
        <v>14031</v>
      </c>
      <c r="B14031" t="s">
        <v>1869</v>
      </c>
      <c r="C14031" t="s">
        <v>71</v>
      </c>
    </row>
    <row r="14032" spans="1:3" x14ac:dyDescent="0.25">
      <c r="A14032">
        <f>ROW()</f>
        <v>14032</v>
      </c>
      <c r="B14032" t="s">
        <v>1870</v>
      </c>
      <c r="C14032" t="s">
        <v>71</v>
      </c>
    </row>
    <row r="14033" spans="1:3" x14ac:dyDescent="0.25">
      <c r="A14033">
        <f>ROW()</f>
        <v>14033</v>
      </c>
      <c r="B14033" t="s">
        <v>1871</v>
      </c>
      <c r="C14033" t="s">
        <v>56</v>
      </c>
    </row>
    <row r="14034" spans="1:3" x14ac:dyDescent="0.25">
      <c r="A14034">
        <f>ROW()</f>
        <v>14034</v>
      </c>
      <c r="B14034" t="s">
        <v>1872</v>
      </c>
      <c r="C14034" t="s">
        <v>318</v>
      </c>
    </row>
    <row r="14035" spans="1:3" x14ac:dyDescent="0.25">
      <c r="A14035">
        <f>ROW()</f>
        <v>14035</v>
      </c>
      <c r="B14035" t="s">
        <v>1873</v>
      </c>
      <c r="C14035" t="s">
        <v>55</v>
      </c>
    </row>
    <row r="14036" spans="1:3" x14ac:dyDescent="0.25">
      <c r="A14036">
        <f>ROW()</f>
        <v>14036</v>
      </c>
      <c r="B14036" t="s">
        <v>1874</v>
      </c>
      <c r="C14036" t="s">
        <v>73</v>
      </c>
    </row>
    <row r="14037" spans="1:3" x14ac:dyDescent="0.25">
      <c r="A14037">
        <f>ROW()</f>
        <v>14037</v>
      </c>
      <c r="B14037" t="s">
        <v>1875</v>
      </c>
      <c r="C14037" t="s">
        <v>73</v>
      </c>
    </row>
    <row r="14038" spans="1:3" x14ac:dyDescent="0.25">
      <c r="A14038">
        <f>ROW()</f>
        <v>14038</v>
      </c>
      <c r="B14038" t="s">
        <v>1876</v>
      </c>
      <c r="C14038" t="s">
        <v>76</v>
      </c>
    </row>
    <row r="14039" spans="1:3" x14ac:dyDescent="0.25">
      <c r="A14039">
        <f>ROW()</f>
        <v>14039</v>
      </c>
      <c r="B14039" t="s">
        <v>1877</v>
      </c>
      <c r="C14039" t="s">
        <v>168</v>
      </c>
    </row>
    <row r="14040" spans="1:3" x14ac:dyDescent="0.25">
      <c r="A14040">
        <f>ROW()</f>
        <v>14040</v>
      </c>
      <c r="B14040" t="s">
        <v>1883</v>
      </c>
      <c r="C14040" t="s">
        <v>159</v>
      </c>
    </row>
    <row r="14041" spans="1:3" x14ac:dyDescent="0.25">
      <c r="A14041">
        <f>ROW()</f>
        <v>14041</v>
      </c>
      <c r="B14041" t="s">
        <v>1878</v>
      </c>
      <c r="C14041" t="s">
        <v>77</v>
      </c>
    </row>
    <row r="14042" spans="1:3" x14ac:dyDescent="0.25">
      <c r="A14042">
        <f>ROW()</f>
        <v>14042</v>
      </c>
      <c r="B14042" t="s">
        <v>1879</v>
      </c>
      <c r="C14042" t="s">
        <v>76</v>
      </c>
    </row>
    <row r="14043" spans="1:3" x14ac:dyDescent="0.25">
      <c r="A14043">
        <f>ROW()</f>
        <v>14043</v>
      </c>
      <c r="B14043" t="s">
        <v>1880</v>
      </c>
      <c r="C14043" t="s">
        <v>86</v>
      </c>
    </row>
    <row r="14044" spans="1:3" x14ac:dyDescent="0.25">
      <c r="A14044">
        <f>ROW()</f>
        <v>14044</v>
      </c>
      <c r="B14044" t="s">
        <v>1882</v>
      </c>
      <c r="C14044" t="s">
        <v>714</v>
      </c>
    </row>
    <row r="14045" spans="1:3" x14ac:dyDescent="0.25">
      <c r="A14045">
        <f>ROW()</f>
        <v>14045</v>
      </c>
      <c r="B14045" t="s">
        <v>1893</v>
      </c>
      <c r="C14045" t="s">
        <v>77</v>
      </c>
    </row>
    <row r="14046" spans="1:3" x14ac:dyDescent="0.25">
      <c r="A14046">
        <f>ROW()</f>
        <v>14046</v>
      </c>
      <c r="B14046" t="s">
        <v>1898</v>
      </c>
      <c r="C14046" t="s">
        <v>108</v>
      </c>
    </row>
    <row r="14047" spans="1:3" x14ac:dyDescent="0.25">
      <c r="A14047">
        <f>ROW()</f>
        <v>14047</v>
      </c>
      <c r="B14047" t="s">
        <v>1894</v>
      </c>
      <c r="C14047" t="s">
        <v>108</v>
      </c>
    </row>
    <row r="14048" spans="1:3" x14ac:dyDescent="0.25">
      <c r="A14048">
        <f>ROW()</f>
        <v>14048</v>
      </c>
      <c r="B14048" t="s">
        <v>1884</v>
      </c>
      <c r="C14048" t="s">
        <v>63</v>
      </c>
    </row>
    <row r="14049" spans="1:3" x14ac:dyDescent="0.25">
      <c r="A14049">
        <f>ROW()</f>
        <v>14049</v>
      </c>
      <c r="B14049" t="s">
        <v>1888</v>
      </c>
      <c r="C14049" t="s">
        <v>105</v>
      </c>
    </row>
    <row r="14050" spans="1:3" x14ac:dyDescent="0.25">
      <c r="A14050">
        <f>ROW()</f>
        <v>14050</v>
      </c>
      <c r="B14050" t="s">
        <v>1889</v>
      </c>
      <c r="C14050" t="s">
        <v>74</v>
      </c>
    </row>
    <row r="14051" spans="1:3" x14ac:dyDescent="0.25">
      <c r="A14051">
        <f>ROW()</f>
        <v>14051</v>
      </c>
      <c r="B14051" t="s">
        <v>1890</v>
      </c>
      <c r="C14051" t="s">
        <v>67</v>
      </c>
    </row>
    <row r="14052" spans="1:3" x14ac:dyDescent="0.25">
      <c r="A14052">
        <f>ROW()</f>
        <v>14052</v>
      </c>
      <c r="B14052" t="s">
        <v>1891</v>
      </c>
      <c r="C14052" t="s">
        <v>74</v>
      </c>
    </row>
    <row r="14053" spans="1:3" x14ac:dyDescent="0.25">
      <c r="A14053">
        <f>ROW()</f>
        <v>14053</v>
      </c>
      <c r="B14053" t="s">
        <v>1892</v>
      </c>
      <c r="C14053" t="s">
        <v>121</v>
      </c>
    </row>
    <row r="14054" spans="1:3" x14ac:dyDescent="0.25">
      <c r="A14054">
        <f>ROW()</f>
        <v>14054</v>
      </c>
      <c r="B14054" t="s">
        <v>1928</v>
      </c>
      <c r="C14054" t="s">
        <v>270</v>
      </c>
    </row>
    <row r="14055" spans="1:3" x14ac:dyDescent="0.25">
      <c r="A14055">
        <f>ROW()</f>
        <v>14055</v>
      </c>
      <c r="B14055" t="s">
        <v>1897</v>
      </c>
      <c r="C14055" t="s">
        <v>93</v>
      </c>
    </row>
    <row r="14056" spans="1:3" x14ac:dyDescent="0.25">
      <c r="A14056">
        <f>ROW()</f>
        <v>14056</v>
      </c>
      <c r="B14056" t="s">
        <v>1806</v>
      </c>
      <c r="C14056" t="s">
        <v>73</v>
      </c>
    </row>
    <row r="14057" spans="1:3" x14ac:dyDescent="0.25">
      <c r="A14057">
        <f>ROW()</f>
        <v>14057</v>
      </c>
      <c r="B14057" t="s">
        <v>2</v>
      </c>
      <c r="C14057" t="s">
        <v>2</v>
      </c>
    </row>
    <row r="14058" spans="1:3" x14ac:dyDescent="0.25">
      <c r="A14058">
        <f>ROW()</f>
        <v>14058</v>
      </c>
      <c r="B14058" t="s">
        <v>2</v>
      </c>
      <c r="C14058" t="s">
        <v>2</v>
      </c>
    </row>
    <row r="14059" spans="1:3" x14ac:dyDescent="0.25">
      <c r="A14059">
        <f>ROW()</f>
        <v>14059</v>
      </c>
      <c r="B14059" t="s">
        <v>2</v>
      </c>
      <c r="C14059" t="s">
        <v>2</v>
      </c>
    </row>
    <row r="14060" spans="1:3" x14ac:dyDescent="0.25">
      <c r="A14060">
        <f>ROW()</f>
        <v>14060</v>
      </c>
      <c r="B14060" t="s">
        <v>2045</v>
      </c>
      <c r="C14060" t="s">
        <v>2</v>
      </c>
    </row>
    <row r="14061" spans="1:3" x14ac:dyDescent="0.25">
      <c r="A14061">
        <f>ROW()</f>
        <v>14061</v>
      </c>
      <c r="B14061" t="s">
        <v>2</v>
      </c>
      <c r="C14061" t="s">
        <v>2</v>
      </c>
    </row>
    <row r="14062" spans="1:3" x14ac:dyDescent="0.25">
      <c r="A14062">
        <f>ROW()</f>
        <v>14062</v>
      </c>
      <c r="B14062" t="s">
        <v>3788</v>
      </c>
      <c r="C14062" t="s">
        <v>2</v>
      </c>
    </row>
    <row r="14063" spans="1:3" x14ac:dyDescent="0.25">
      <c r="A14063">
        <f>ROW()</f>
        <v>14063</v>
      </c>
      <c r="B14063" t="s">
        <v>52</v>
      </c>
      <c r="C14063" t="s">
        <v>2</v>
      </c>
    </row>
    <row r="14064" spans="1:3" x14ac:dyDescent="0.25">
      <c r="A14064">
        <f>ROW()</f>
        <v>14064</v>
      </c>
      <c r="B14064" t="s">
        <v>1843</v>
      </c>
      <c r="C14064" t="s">
        <v>2046</v>
      </c>
    </row>
    <row r="14065" spans="1:3" x14ac:dyDescent="0.25">
      <c r="A14065">
        <f>ROW()</f>
        <v>14065</v>
      </c>
      <c r="B14065" t="s">
        <v>1844</v>
      </c>
      <c r="C14065" t="s">
        <v>55</v>
      </c>
    </row>
    <row r="14066" spans="1:3" x14ac:dyDescent="0.25">
      <c r="A14066">
        <f>ROW()</f>
        <v>14066</v>
      </c>
      <c r="B14066" t="s">
        <v>1845</v>
      </c>
      <c r="C14066" t="s">
        <v>80</v>
      </c>
    </row>
    <row r="14067" spans="1:3" x14ac:dyDescent="0.25">
      <c r="A14067">
        <f>ROW()</f>
        <v>14067</v>
      </c>
      <c r="B14067" t="s">
        <v>1846</v>
      </c>
      <c r="C14067" t="s">
        <v>487</v>
      </c>
    </row>
    <row r="14068" spans="1:3" x14ac:dyDescent="0.25">
      <c r="A14068">
        <f>ROW()</f>
        <v>14068</v>
      </c>
      <c r="B14068" t="s">
        <v>1847</v>
      </c>
      <c r="C14068" t="s">
        <v>888</v>
      </c>
    </row>
    <row r="14069" spans="1:3" x14ac:dyDescent="0.25">
      <c r="A14069">
        <f>ROW()</f>
        <v>14069</v>
      </c>
      <c r="B14069" t="s">
        <v>1850</v>
      </c>
      <c r="C14069" t="s">
        <v>155</v>
      </c>
    </row>
    <row r="14070" spans="1:3" x14ac:dyDescent="0.25">
      <c r="A14070">
        <f>ROW()</f>
        <v>14070</v>
      </c>
      <c r="B14070" t="s">
        <v>1851</v>
      </c>
      <c r="C14070" t="s">
        <v>56</v>
      </c>
    </row>
    <row r="14071" spans="1:3" x14ac:dyDescent="0.25">
      <c r="A14071">
        <f>ROW()</f>
        <v>14071</v>
      </c>
      <c r="B14071" t="s">
        <v>1852</v>
      </c>
      <c r="C14071" t="s">
        <v>56</v>
      </c>
    </row>
    <row r="14072" spans="1:3" x14ac:dyDescent="0.25">
      <c r="A14072">
        <f>ROW()</f>
        <v>14072</v>
      </c>
      <c r="B14072" t="s">
        <v>1853</v>
      </c>
      <c r="C14072" t="s">
        <v>56</v>
      </c>
    </row>
    <row r="14073" spans="1:3" x14ac:dyDescent="0.25">
      <c r="A14073">
        <f>ROW()</f>
        <v>14073</v>
      </c>
      <c r="B14073" t="s">
        <v>1854</v>
      </c>
      <c r="C14073" t="s">
        <v>889</v>
      </c>
    </row>
    <row r="14074" spans="1:3" x14ac:dyDescent="0.25">
      <c r="A14074">
        <f>ROW()</f>
        <v>14074</v>
      </c>
      <c r="B14074" t="s">
        <v>1856</v>
      </c>
      <c r="C14074" t="s">
        <v>64</v>
      </c>
    </row>
    <row r="14075" spans="1:3" x14ac:dyDescent="0.25">
      <c r="A14075">
        <f>ROW()</f>
        <v>14075</v>
      </c>
      <c r="B14075" t="s">
        <v>1858</v>
      </c>
      <c r="C14075" t="s">
        <v>56</v>
      </c>
    </row>
    <row r="14076" spans="1:3" x14ac:dyDescent="0.25">
      <c r="A14076">
        <f>ROW()</f>
        <v>14076</v>
      </c>
      <c r="B14076" t="s">
        <v>1859</v>
      </c>
      <c r="C14076" t="s">
        <v>63</v>
      </c>
    </row>
    <row r="14077" spans="1:3" x14ac:dyDescent="0.25">
      <c r="A14077">
        <f>ROW()</f>
        <v>14077</v>
      </c>
      <c r="B14077" t="s">
        <v>1860</v>
      </c>
      <c r="C14077" t="s">
        <v>188</v>
      </c>
    </row>
    <row r="14078" spans="1:3" x14ac:dyDescent="0.25">
      <c r="A14078">
        <f>ROW()</f>
        <v>14078</v>
      </c>
      <c r="B14078" t="s">
        <v>1872</v>
      </c>
      <c r="C14078" t="s">
        <v>72</v>
      </c>
    </row>
    <row r="14079" spans="1:3" x14ac:dyDescent="0.25">
      <c r="A14079">
        <f>ROW()</f>
        <v>14079</v>
      </c>
      <c r="B14079" t="s">
        <v>1861</v>
      </c>
      <c r="C14079" t="s">
        <v>121</v>
      </c>
    </row>
    <row r="14080" spans="1:3" x14ac:dyDescent="0.25">
      <c r="A14080">
        <f>ROW()</f>
        <v>14080</v>
      </c>
      <c r="B14080" t="s">
        <v>1862</v>
      </c>
      <c r="C14080" t="s">
        <v>56</v>
      </c>
    </row>
    <row r="14081" spans="1:3" x14ac:dyDescent="0.25">
      <c r="A14081">
        <f>ROW()</f>
        <v>14081</v>
      </c>
      <c r="B14081" t="s">
        <v>1863</v>
      </c>
      <c r="C14081" t="s">
        <v>56</v>
      </c>
    </row>
    <row r="14082" spans="1:3" x14ac:dyDescent="0.25">
      <c r="A14082">
        <f>ROW()</f>
        <v>14082</v>
      </c>
      <c r="B14082" t="s">
        <v>1864</v>
      </c>
      <c r="C14082" t="s">
        <v>262</v>
      </c>
    </row>
    <row r="14083" spans="1:3" x14ac:dyDescent="0.25">
      <c r="A14083">
        <f>ROW()</f>
        <v>14083</v>
      </c>
      <c r="B14083" t="s">
        <v>1865</v>
      </c>
      <c r="C14083" t="s">
        <v>84</v>
      </c>
    </row>
    <row r="14084" spans="1:3" x14ac:dyDescent="0.25">
      <c r="A14084">
        <f>ROW()</f>
        <v>14084</v>
      </c>
      <c r="B14084" t="s">
        <v>1866</v>
      </c>
      <c r="C14084" t="s">
        <v>70</v>
      </c>
    </row>
    <row r="14085" spans="1:3" x14ac:dyDescent="0.25">
      <c r="A14085">
        <f>ROW()</f>
        <v>14085</v>
      </c>
      <c r="B14085" t="s">
        <v>1867</v>
      </c>
      <c r="C14085" t="s">
        <v>105</v>
      </c>
    </row>
    <row r="14086" spans="1:3" x14ac:dyDescent="0.25">
      <c r="A14086">
        <f>ROW()</f>
        <v>14086</v>
      </c>
      <c r="B14086" t="s">
        <v>1868</v>
      </c>
      <c r="C14086" t="s">
        <v>157</v>
      </c>
    </row>
    <row r="14087" spans="1:3" x14ac:dyDescent="0.25">
      <c r="A14087">
        <f>ROW()</f>
        <v>14087</v>
      </c>
      <c r="B14087" t="s">
        <v>1871</v>
      </c>
      <c r="C14087" t="s">
        <v>84</v>
      </c>
    </row>
    <row r="14088" spans="1:3" x14ac:dyDescent="0.25">
      <c r="A14088">
        <f>ROW()</f>
        <v>14088</v>
      </c>
      <c r="B14088" t="s">
        <v>1873</v>
      </c>
      <c r="C14088" t="s">
        <v>56</v>
      </c>
    </row>
    <row r="14089" spans="1:3" x14ac:dyDescent="0.25">
      <c r="A14089">
        <f>ROW()</f>
        <v>14089</v>
      </c>
      <c r="B14089" t="s">
        <v>1874</v>
      </c>
      <c r="C14089" t="s">
        <v>73</v>
      </c>
    </row>
    <row r="14090" spans="1:3" x14ac:dyDescent="0.25">
      <c r="A14090">
        <f>ROW()</f>
        <v>14090</v>
      </c>
      <c r="B14090" t="s">
        <v>1875</v>
      </c>
      <c r="C14090" t="s">
        <v>1966</v>
      </c>
    </row>
    <row r="14091" spans="1:3" x14ac:dyDescent="0.25">
      <c r="A14091">
        <f>ROW()</f>
        <v>14091</v>
      </c>
      <c r="B14091" t="s">
        <v>1876</v>
      </c>
      <c r="C14091" t="s">
        <v>1984</v>
      </c>
    </row>
    <row r="14092" spans="1:3" x14ac:dyDescent="0.25">
      <c r="A14092">
        <f>ROW()</f>
        <v>14092</v>
      </c>
      <c r="B14092" t="s">
        <v>1903</v>
      </c>
      <c r="C14092" t="s">
        <v>490</v>
      </c>
    </row>
    <row r="14093" spans="1:3" x14ac:dyDescent="0.25">
      <c r="A14093">
        <f>ROW()</f>
        <v>14093</v>
      </c>
      <c r="B14093" t="s">
        <v>1877</v>
      </c>
      <c r="C14093" t="s">
        <v>106</v>
      </c>
    </row>
    <row r="14094" spans="1:3" x14ac:dyDescent="0.25">
      <c r="A14094">
        <f>ROW()</f>
        <v>14094</v>
      </c>
      <c r="B14094" t="s">
        <v>1878</v>
      </c>
      <c r="C14094" t="s">
        <v>56</v>
      </c>
    </row>
    <row r="14095" spans="1:3" x14ac:dyDescent="0.25">
      <c r="A14095">
        <f>ROW()</f>
        <v>14095</v>
      </c>
      <c r="B14095" t="s">
        <v>1879</v>
      </c>
      <c r="C14095" t="s">
        <v>106</v>
      </c>
    </row>
    <row r="14096" spans="1:3" x14ac:dyDescent="0.25">
      <c r="A14096">
        <f>ROW()</f>
        <v>14096</v>
      </c>
      <c r="B14096" t="s">
        <v>1880</v>
      </c>
      <c r="C14096" t="s">
        <v>71</v>
      </c>
    </row>
    <row r="14097" spans="1:3" x14ac:dyDescent="0.25">
      <c r="A14097">
        <f>ROW()</f>
        <v>14097</v>
      </c>
      <c r="B14097" t="s">
        <v>1882</v>
      </c>
      <c r="C14097" t="s">
        <v>491</v>
      </c>
    </row>
    <row r="14098" spans="1:3" x14ac:dyDescent="0.25">
      <c r="A14098">
        <f>ROW()</f>
        <v>14098</v>
      </c>
      <c r="B14098" t="s">
        <v>1893</v>
      </c>
      <c r="C14098" t="s">
        <v>240</v>
      </c>
    </row>
    <row r="14099" spans="1:3" x14ac:dyDescent="0.25">
      <c r="A14099">
        <f>ROW()</f>
        <v>14099</v>
      </c>
      <c r="B14099" t="s">
        <v>1883</v>
      </c>
      <c r="C14099" t="s">
        <v>159</v>
      </c>
    </row>
    <row r="14100" spans="1:3" x14ac:dyDescent="0.25">
      <c r="A14100">
        <f>ROW()</f>
        <v>14100</v>
      </c>
      <c r="B14100" t="s">
        <v>1884</v>
      </c>
      <c r="C14100" t="s">
        <v>77</v>
      </c>
    </row>
    <row r="14101" spans="1:3" x14ac:dyDescent="0.25">
      <c r="A14101">
        <f>ROW()</f>
        <v>14101</v>
      </c>
      <c r="B14101" t="s">
        <v>1888</v>
      </c>
      <c r="C14101" t="s">
        <v>56</v>
      </c>
    </row>
    <row r="14102" spans="1:3" x14ac:dyDescent="0.25">
      <c r="A14102">
        <f>ROW()</f>
        <v>14102</v>
      </c>
      <c r="B14102" t="s">
        <v>1889</v>
      </c>
      <c r="C14102" t="s">
        <v>63</v>
      </c>
    </row>
    <row r="14103" spans="1:3" x14ac:dyDescent="0.25">
      <c r="A14103">
        <f>ROW()</f>
        <v>14103</v>
      </c>
      <c r="B14103" t="s">
        <v>1890</v>
      </c>
      <c r="C14103" t="s">
        <v>84</v>
      </c>
    </row>
    <row r="14104" spans="1:3" x14ac:dyDescent="0.25">
      <c r="A14104">
        <f>ROW()</f>
        <v>14104</v>
      </c>
      <c r="B14104" t="s">
        <v>1891</v>
      </c>
      <c r="C14104" t="s">
        <v>63</v>
      </c>
    </row>
    <row r="14105" spans="1:3" x14ac:dyDescent="0.25">
      <c r="A14105">
        <f>ROW()</f>
        <v>14105</v>
      </c>
      <c r="B14105" t="s">
        <v>1892</v>
      </c>
      <c r="C14105" t="s">
        <v>74</v>
      </c>
    </row>
    <row r="14106" spans="1:3" x14ac:dyDescent="0.25">
      <c r="A14106">
        <f>ROW()</f>
        <v>14106</v>
      </c>
      <c r="B14106" t="s">
        <v>1928</v>
      </c>
      <c r="C14106" t="s">
        <v>270</v>
      </c>
    </row>
    <row r="14107" spans="1:3" x14ac:dyDescent="0.25">
      <c r="A14107">
        <f>ROW()</f>
        <v>14107</v>
      </c>
      <c r="B14107" t="s">
        <v>1902</v>
      </c>
      <c r="C14107" t="s">
        <v>71</v>
      </c>
    </row>
    <row r="14108" spans="1:3" x14ac:dyDescent="0.25">
      <c r="A14108">
        <f>ROW()</f>
        <v>14108</v>
      </c>
      <c r="B14108" t="s">
        <v>1933</v>
      </c>
      <c r="C14108" t="s">
        <v>56</v>
      </c>
    </row>
    <row r="14109" spans="1:3" x14ac:dyDescent="0.25">
      <c r="A14109">
        <f>ROW()</f>
        <v>14109</v>
      </c>
      <c r="B14109" t="s">
        <v>1936</v>
      </c>
      <c r="C14109" t="s">
        <v>55</v>
      </c>
    </row>
    <row r="14110" spans="1:3" x14ac:dyDescent="0.25">
      <c r="A14110">
        <f>ROW()</f>
        <v>14110</v>
      </c>
      <c r="B14110" t="s">
        <v>1937</v>
      </c>
      <c r="C14110" t="s">
        <v>563</v>
      </c>
    </row>
    <row r="14111" spans="1:3" x14ac:dyDescent="0.25">
      <c r="A14111">
        <f>ROW()</f>
        <v>14111</v>
      </c>
      <c r="B14111" t="s">
        <v>1895</v>
      </c>
      <c r="C14111" t="s">
        <v>184</v>
      </c>
    </row>
    <row r="14112" spans="1:3" x14ac:dyDescent="0.25">
      <c r="A14112">
        <f>ROW()</f>
        <v>14112</v>
      </c>
      <c r="B14112" t="s">
        <v>1806</v>
      </c>
      <c r="C14112" t="s">
        <v>65</v>
      </c>
    </row>
    <row r="14113" spans="1:3" x14ac:dyDescent="0.25">
      <c r="A14113">
        <f>ROW()</f>
        <v>14113</v>
      </c>
      <c r="B14113" t="s">
        <v>2</v>
      </c>
      <c r="C14113" t="s">
        <v>2</v>
      </c>
    </row>
    <row r="14114" spans="1:3" x14ac:dyDescent="0.25">
      <c r="A14114">
        <f>ROW()</f>
        <v>14114</v>
      </c>
      <c r="B14114" t="s">
        <v>2</v>
      </c>
      <c r="C14114" t="s">
        <v>2</v>
      </c>
    </row>
    <row r="14115" spans="1:3" x14ac:dyDescent="0.25">
      <c r="A14115">
        <f>ROW()</f>
        <v>14115</v>
      </c>
      <c r="B14115" t="s">
        <v>2047</v>
      </c>
      <c r="C14115" t="s">
        <v>2</v>
      </c>
    </row>
    <row r="14116" spans="1:3" x14ac:dyDescent="0.25">
      <c r="A14116">
        <f>ROW()</f>
        <v>14116</v>
      </c>
      <c r="B14116" t="s">
        <v>2</v>
      </c>
      <c r="C14116" t="s">
        <v>2</v>
      </c>
    </row>
    <row r="14117" spans="1:3" x14ac:dyDescent="0.25">
      <c r="A14117">
        <f>ROW()</f>
        <v>14117</v>
      </c>
      <c r="B14117" t="s">
        <v>3789</v>
      </c>
      <c r="C14117" t="s">
        <v>2</v>
      </c>
    </row>
    <row r="14118" spans="1:3" x14ac:dyDescent="0.25">
      <c r="A14118">
        <f>ROW()</f>
        <v>14118</v>
      </c>
      <c r="B14118" t="s">
        <v>52</v>
      </c>
      <c r="C14118" t="s">
        <v>2</v>
      </c>
    </row>
    <row r="14119" spans="1:3" x14ac:dyDescent="0.25">
      <c r="A14119">
        <f>ROW()</f>
        <v>14119</v>
      </c>
      <c r="B14119" t="s">
        <v>1843</v>
      </c>
      <c r="C14119" t="s">
        <v>2048</v>
      </c>
    </row>
    <row r="14120" spans="1:3" x14ac:dyDescent="0.25">
      <c r="A14120">
        <f>ROW()</f>
        <v>14120</v>
      </c>
      <c r="B14120" t="s">
        <v>1844</v>
      </c>
      <c r="C14120" t="s">
        <v>55</v>
      </c>
    </row>
    <row r="14121" spans="1:3" x14ac:dyDescent="0.25">
      <c r="A14121">
        <f>ROW()</f>
        <v>14121</v>
      </c>
      <c r="B14121" t="s">
        <v>1846</v>
      </c>
      <c r="C14121" t="s">
        <v>57</v>
      </c>
    </row>
    <row r="14122" spans="1:3" x14ac:dyDescent="0.25">
      <c r="A14122">
        <f>ROW()</f>
        <v>14122</v>
      </c>
      <c r="B14122" t="s">
        <v>1847</v>
      </c>
      <c r="C14122" t="s">
        <v>2049</v>
      </c>
    </row>
    <row r="14123" spans="1:3" x14ac:dyDescent="0.25">
      <c r="A14123">
        <f>ROW()</f>
        <v>14123</v>
      </c>
      <c r="B14123" t="s">
        <v>1850</v>
      </c>
      <c r="C14123" t="s">
        <v>61</v>
      </c>
    </row>
    <row r="14124" spans="1:3" x14ac:dyDescent="0.25">
      <c r="A14124">
        <f>ROW()</f>
        <v>14124</v>
      </c>
      <c r="B14124" t="s">
        <v>1851</v>
      </c>
      <c r="C14124" t="s">
        <v>56</v>
      </c>
    </row>
    <row r="14125" spans="1:3" x14ac:dyDescent="0.25">
      <c r="A14125">
        <f>ROW()</f>
        <v>14125</v>
      </c>
      <c r="B14125" t="s">
        <v>1852</v>
      </c>
      <c r="C14125" t="s">
        <v>56</v>
      </c>
    </row>
    <row r="14126" spans="1:3" x14ac:dyDescent="0.25">
      <c r="A14126">
        <f>ROW()</f>
        <v>14126</v>
      </c>
      <c r="B14126" t="s">
        <v>1853</v>
      </c>
      <c r="C14126" t="s">
        <v>56</v>
      </c>
    </row>
    <row r="14127" spans="1:3" x14ac:dyDescent="0.25">
      <c r="A14127">
        <f>ROW()</f>
        <v>14127</v>
      </c>
      <c r="B14127" t="s">
        <v>1854</v>
      </c>
      <c r="C14127" t="s">
        <v>111</v>
      </c>
    </row>
    <row r="14128" spans="1:3" x14ac:dyDescent="0.25">
      <c r="A14128">
        <f>ROW()</f>
        <v>14128</v>
      </c>
      <c r="B14128" t="s">
        <v>1855</v>
      </c>
      <c r="C14128" t="s">
        <v>65</v>
      </c>
    </row>
    <row r="14129" spans="1:3" x14ac:dyDescent="0.25">
      <c r="A14129">
        <f>ROW()</f>
        <v>14129</v>
      </c>
      <c r="B14129" t="s">
        <v>1856</v>
      </c>
      <c r="C14129" t="s">
        <v>64</v>
      </c>
    </row>
    <row r="14130" spans="1:3" x14ac:dyDescent="0.25">
      <c r="A14130">
        <f>ROW()</f>
        <v>14130</v>
      </c>
      <c r="B14130" t="s">
        <v>1857</v>
      </c>
      <c r="C14130" t="s">
        <v>159</v>
      </c>
    </row>
    <row r="14131" spans="1:3" x14ac:dyDescent="0.25">
      <c r="A14131">
        <f>ROW()</f>
        <v>14131</v>
      </c>
      <c r="B14131" t="s">
        <v>1858</v>
      </c>
      <c r="C14131" t="s">
        <v>56</v>
      </c>
    </row>
    <row r="14132" spans="1:3" x14ac:dyDescent="0.25">
      <c r="A14132">
        <f>ROW()</f>
        <v>14132</v>
      </c>
      <c r="B14132" t="s">
        <v>1859</v>
      </c>
      <c r="C14132" t="s">
        <v>55</v>
      </c>
    </row>
    <row r="14133" spans="1:3" x14ac:dyDescent="0.25">
      <c r="A14133">
        <f>ROW()</f>
        <v>14133</v>
      </c>
      <c r="B14133" t="s">
        <v>1860</v>
      </c>
      <c r="C14133" t="s">
        <v>66</v>
      </c>
    </row>
    <row r="14134" spans="1:3" x14ac:dyDescent="0.25">
      <c r="A14134">
        <f>ROW()</f>
        <v>14134</v>
      </c>
      <c r="B14134" t="s">
        <v>1861</v>
      </c>
      <c r="C14134" t="s">
        <v>55</v>
      </c>
    </row>
    <row r="14135" spans="1:3" x14ac:dyDescent="0.25">
      <c r="A14135">
        <f>ROW()</f>
        <v>14135</v>
      </c>
      <c r="B14135" t="s">
        <v>1862</v>
      </c>
      <c r="C14135" t="s">
        <v>56</v>
      </c>
    </row>
    <row r="14136" spans="1:3" x14ac:dyDescent="0.25">
      <c r="A14136">
        <f>ROW()</f>
        <v>14136</v>
      </c>
      <c r="B14136" t="s">
        <v>1863</v>
      </c>
      <c r="C14136" t="s">
        <v>55</v>
      </c>
    </row>
    <row r="14137" spans="1:3" x14ac:dyDescent="0.25">
      <c r="A14137">
        <f>ROW()</f>
        <v>14137</v>
      </c>
      <c r="B14137" t="s">
        <v>1864</v>
      </c>
      <c r="C14137" t="s">
        <v>261</v>
      </c>
    </row>
    <row r="14138" spans="1:3" x14ac:dyDescent="0.25">
      <c r="A14138">
        <f>ROW()</f>
        <v>14138</v>
      </c>
      <c r="B14138" t="s">
        <v>1865</v>
      </c>
      <c r="C14138" t="s">
        <v>63</v>
      </c>
    </row>
    <row r="14139" spans="1:3" x14ac:dyDescent="0.25">
      <c r="A14139">
        <f>ROW()</f>
        <v>14139</v>
      </c>
      <c r="B14139" t="s">
        <v>1866</v>
      </c>
      <c r="C14139" t="s">
        <v>70</v>
      </c>
    </row>
    <row r="14140" spans="1:3" x14ac:dyDescent="0.25">
      <c r="A14140">
        <f>ROW()</f>
        <v>14140</v>
      </c>
      <c r="B14140" t="s">
        <v>1867</v>
      </c>
      <c r="C14140" t="s">
        <v>55</v>
      </c>
    </row>
    <row r="14141" spans="1:3" x14ac:dyDescent="0.25">
      <c r="A14141">
        <f>ROW()</f>
        <v>14141</v>
      </c>
      <c r="B14141" t="s">
        <v>1868</v>
      </c>
      <c r="C14141" t="s">
        <v>663</v>
      </c>
    </row>
    <row r="14142" spans="1:3" x14ac:dyDescent="0.25">
      <c r="A14142">
        <f>ROW()</f>
        <v>14142</v>
      </c>
      <c r="B14142" t="s">
        <v>1869</v>
      </c>
      <c r="C14142" t="s">
        <v>71</v>
      </c>
    </row>
    <row r="14143" spans="1:3" x14ac:dyDescent="0.25">
      <c r="A14143">
        <f>ROW()</f>
        <v>14143</v>
      </c>
      <c r="B14143" t="s">
        <v>1870</v>
      </c>
      <c r="C14143" t="s">
        <v>71</v>
      </c>
    </row>
    <row r="14144" spans="1:3" x14ac:dyDescent="0.25">
      <c r="A14144">
        <f>ROW()</f>
        <v>14144</v>
      </c>
      <c r="B14144" t="s">
        <v>1871</v>
      </c>
      <c r="C14144" t="s">
        <v>105</v>
      </c>
    </row>
    <row r="14145" spans="1:3" x14ac:dyDescent="0.25">
      <c r="A14145">
        <f>ROW()</f>
        <v>14145</v>
      </c>
      <c r="B14145" t="s">
        <v>1872</v>
      </c>
      <c r="C14145" t="s">
        <v>72</v>
      </c>
    </row>
    <row r="14146" spans="1:3" x14ac:dyDescent="0.25">
      <c r="A14146">
        <f>ROW()</f>
        <v>14146</v>
      </c>
      <c r="B14146" t="s">
        <v>1873</v>
      </c>
      <c r="C14146" t="s">
        <v>56</v>
      </c>
    </row>
    <row r="14147" spans="1:3" x14ac:dyDescent="0.25">
      <c r="A14147">
        <f>ROW()</f>
        <v>14147</v>
      </c>
      <c r="B14147" t="s">
        <v>1874</v>
      </c>
      <c r="C14147" t="s">
        <v>73</v>
      </c>
    </row>
    <row r="14148" spans="1:3" x14ac:dyDescent="0.25">
      <c r="A14148">
        <f>ROW()</f>
        <v>14148</v>
      </c>
      <c r="B14148" t="s">
        <v>1875</v>
      </c>
      <c r="C14148" t="s">
        <v>56</v>
      </c>
    </row>
    <row r="14149" spans="1:3" x14ac:dyDescent="0.25">
      <c r="A14149">
        <f>ROW()</f>
        <v>14149</v>
      </c>
      <c r="B14149" t="s">
        <v>1876</v>
      </c>
      <c r="C14149" t="s">
        <v>149</v>
      </c>
    </row>
    <row r="14150" spans="1:3" x14ac:dyDescent="0.25">
      <c r="A14150">
        <f>ROW()</f>
        <v>14150</v>
      </c>
      <c r="B14150" t="s">
        <v>1903</v>
      </c>
      <c r="C14150" t="s">
        <v>897</v>
      </c>
    </row>
    <row r="14151" spans="1:3" x14ac:dyDescent="0.25">
      <c r="A14151">
        <f>ROW()</f>
        <v>14151</v>
      </c>
      <c r="B14151" t="s">
        <v>1877</v>
      </c>
      <c r="C14151" t="s">
        <v>108</v>
      </c>
    </row>
    <row r="14152" spans="1:3" x14ac:dyDescent="0.25">
      <c r="A14152">
        <f>ROW()</f>
        <v>14152</v>
      </c>
      <c r="B14152" t="s">
        <v>1878</v>
      </c>
      <c r="C14152" t="s">
        <v>56</v>
      </c>
    </row>
    <row r="14153" spans="1:3" x14ac:dyDescent="0.25">
      <c r="A14153">
        <f>ROW()</f>
        <v>14153</v>
      </c>
      <c r="B14153" t="s">
        <v>1879</v>
      </c>
      <c r="C14153" t="s">
        <v>133</v>
      </c>
    </row>
    <row r="14154" spans="1:3" x14ac:dyDescent="0.25">
      <c r="A14154">
        <f>ROW()</f>
        <v>14154</v>
      </c>
      <c r="B14154" t="s">
        <v>1880</v>
      </c>
      <c r="C14154" t="s">
        <v>113</v>
      </c>
    </row>
    <row r="14155" spans="1:3" x14ac:dyDescent="0.25">
      <c r="A14155">
        <f>ROW()</f>
        <v>14155</v>
      </c>
      <c r="B14155" t="s">
        <v>1881</v>
      </c>
      <c r="C14155" t="s">
        <v>56</v>
      </c>
    </row>
    <row r="14156" spans="1:3" x14ac:dyDescent="0.25">
      <c r="A14156">
        <f>ROW()</f>
        <v>14156</v>
      </c>
      <c r="B14156" t="s">
        <v>1882</v>
      </c>
      <c r="C14156" t="s">
        <v>639</v>
      </c>
    </row>
    <row r="14157" spans="1:3" x14ac:dyDescent="0.25">
      <c r="A14157">
        <f>ROW()</f>
        <v>14157</v>
      </c>
      <c r="B14157" t="s">
        <v>1893</v>
      </c>
      <c r="C14157" t="s">
        <v>158</v>
      </c>
    </row>
    <row r="14158" spans="1:3" x14ac:dyDescent="0.25">
      <c r="A14158">
        <f>ROW()</f>
        <v>14158</v>
      </c>
      <c r="B14158" t="s">
        <v>1884</v>
      </c>
      <c r="C14158" t="s">
        <v>81</v>
      </c>
    </row>
    <row r="14159" spans="1:3" x14ac:dyDescent="0.25">
      <c r="A14159">
        <f>ROW()</f>
        <v>14159</v>
      </c>
      <c r="B14159" t="s">
        <v>1885</v>
      </c>
      <c r="C14159" t="s">
        <v>66</v>
      </c>
    </row>
    <row r="14160" spans="1:3" x14ac:dyDescent="0.25">
      <c r="A14160">
        <f>ROW()</f>
        <v>14160</v>
      </c>
      <c r="B14160" t="s">
        <v>1886</v>
      </c>
      <c r="C14160" t="s">
        <v>93</v>
      </c>
    </row>
    <row r="14161" spans="1:3" x14ac:dyDescent="0.25">
      <c r="A14161">
        <f>ROW()</f>
        <v>14161</v>
      </c>
      <c r="B14161" t="s">
        <v>1887</v>
      </c>
      <c r="C14161" t="s">
        <v>83</v>
      </c>
    </row>
    <row r="14162" spans="1:3" x14ac:dyDescent="0.25">
      <c r="A14162">
        <f>ROW()</f>
        <v>14162</v>
      </c>
      <c r="B14162" t="s">
        <v>1931</v>
      </c>
      <c r="C14162" t="s">
        <v>200</v>
      </c>
    </row>
    <row r="14163" spans="1:3" x14ac:dyDescent="0.25">
      <c r="A14163">
        <f>ROW()</f>
        <v>14163</v>
      </c>
      <c r="B14163" t="s">
        <v>1888</v>
      </c>
      <c r="C14163" t="s">
        <v>137</v>
      </c>
    </row>
    <row r="14164" spans="1:3" x14ac:dyDescent="0.25">
      <c r="A14164">
        <f>ROW()</f>
        <v>14164</v>
      </c>
      <c r="B14164" t="s">
        <v>1889</v>
      </c>
      <c r="C14164" t="s">
        <v>137</v>
      </c>
    </row>
    <row r="14165" spans="1:3" x14ac:dyDescent="0.25">
      <c r="A14165">
        <f>ROW()</f>
        <v>14165</v>
      </c>
      <c r="B14165" t="s">
        <v>1890</v>
      </c>
      <c r="C14165" t="s">
        <v>137</v>
      </c>
    </row>
    <row r="14166" spans="1:3" x14ac:dyDescent="0.25">
      <c r="A14166">
        <f>ROW()</f>
        <v>14166</v>
      </c>
      <c r="B14166" t="s">
        <v>1891</v>
      </c>
      <c r="C14166" t="s">
        <v>137</v>
      </c>
    </row>
    <row r="14167" spans="1:3" x14ac:dyDescent="0.25">
      <c r="A14167">
        <f>ROW()</f>
        <v>14167</v>
      </c>
      <c r="B14167" t="s">
        <v>1892</v>
      </c>
      <c r="C14167" t="s">
        <v>137</v>
      </c>
    </row>
    <row r="14168" spans="1:3" x14ac:dyDescent="0.25">
      <c r="A14168">
        <f>ROW()</f>
        <v>14168</v>
      </c>
      <c r="B14168" t="s">
        <v>1806</v>
      </c>
      <c r="C14168" t="s">
        <v>65</v>
      </c>
    </row>
    <row r="14169" spans="1:3" x14ac:dyDescent="0.25">
      <c r="A14169">
        <f>ROW()</f>
        <v>14169</v>
      </c>
      <c r="B14169" t="s">
        <v>2</v>
      </c>
      <c r="C14169" t="s">
        <v>2</v>
      </c>
    </row>
    <row r="14170" spans="1:3" x14ac:dyDescent="0.25">
      <c r="A14170">
        <f>ROW()</f>
        <v>14170</v>
      </c>
      <c r="B14170" t="s">
        <v>2</v>
      </c>
      <c r="C14170" t="s">
        <v>2</v>
      </c>
    </row>
    <row r="14171" spans="1:3" x14ac:dyDescent="0.25">
      <c r="A14171">
        <f>ROW()</f>
        <v>14171</v>
      </c>
      <c r="B14171" t="s">
        <v>2050</v>
      </c>
      <c r="C14171" t="s">
        <v>2</v>
      </c>
    </row>
    <row r="14172" spans="1:3" x14ac:dyDescent="0.25">
      <c r="A14172">
        <f>ROW()</f>
        <v>14172</v>
      </c>
      <c r="B14172" t="s">
        <v>2</v>
      </c>
      <c r="C14172" t="s">
        <v>2</v>
      </c>
    </row>
    <row r="14173" spans="1:3" x14ac:dyDescent="0.25">
      <c r="A14173">
        <f>ROW()</f>
        <v>14173</v>
      </c>
      <c r="B14173" t="s">
        <v>3790</v>
      </c>
      <c r="C14173" t="s">
        <v>2</v>
      </c>
    </row>
    <row r="14174" spans="1:3" x14ac:dyDescent="0.25">
      <c r="A14174">
        <f>ROW()</f>
        <v>14174</v>
      </c>
      <c r="B14174" t="s">
        <v>52</v>
      </c>
      <c r="C14174" t="s">
        <v>2</v>
      </c>
    </row>
    <row r="14175" spans="1:3" x14ac:dyDescent="0.25">
      <c r="A14175">
        <f>ROW()</f>
        <v>14175</v>
      </c>
      <c r="B14175" t="s">
        <v>1843</v>
      </c>
      <c r="C14175" t="s">
        <v>2051</v>
      </c>
    </row>
    <row r="14176" spans="1:3" x14ac:dyDescent="0.25">
      <c r="A14176">
        <f>ROW()</f>
        <v>14176</v>
      </c>
      <c r="B14176" t="s">
        <v>1844</v>
      </c>
      <c r="C14176" t="s">
        <v>55</v>
      </c>
    </row>
    <row r="14177" spans="1:3" x14ac:dyDescent="0.25">
      <c r="A14177">
        <f>ROW()</f>
        <v>14177</v>
      </c>
      <c r="B14177" t="s">
        <v>1846</v>
      </c>
      <c r="C14177" t="s">
        <v>2052</v>
      </c>
    </row>
    <row r="14178" spans="1:3" x14ac:dyDescent="0.25">
      <c r="A14178">
        <f>ROW()</f>
        <v>14178</v>
      </c>
      <c r="B14178" t="s">
        <v>1847</v>
      </c>
      <c r="C14178" t="s">
        <v>2053</v>
      </c>
    </row>
    <row r="14179" spans="1:3" x14ac:dyDescent="0.25">
      <c r="A14179">
        <f>ROW()</f>
        <v>14179</v>
      </c>
      <c r="B14179" t="s">
        <v>1850</v>
      </c>
      <c r="C14179" t="s">
        <v>102</v>
      </c>
    </row>
    <row r="14180" spans="1:3" x14ac:dyDescent="0.25">
      <c r="A14180">
        <f>ROW()</f>
        <v>14180</v>
      </c>
      <c r="B14180" t="s">
        <v>1851</v>
      </c>
      <c r="C14180" t="s">
        <v>56</v>
      </c>
    </row>
    <row r="14181" spans="1:3" x14ac:dyDescent="0.25">
      <c r="A14181">
        <f>ROW()</f>
        <v>14181</v>
      </c>
      <c r="B14181" t="s">
        <v>1852</v>
      </c>
      <c r="C14181" t="s">
        <v>56</v>
      </c>
    </row>
    <row r="14182" spans="1:3" x14ac:dyDescent="0.25">
      <c r="A14182">
        <f>ROW()</f>
        <v>14182</v>
      </c>
      <c r="B14182" t="s">
        <v>1853</v>
      </c>
      <c r="C14182" t="s">
        <v>56</v>
      </c>
    </row>
    <row r="14183" spans="1:3" x14ac:dyDescent="0.25">
      <c r="A14183">
        <f>ROW()</f>
        <v>14183</v>
      </c>
      <c r="B14183" t="s">
        <v>1854</v>
      </c>
      <c r="C14183" t="s">
        <v>2024</v>
      </c>
    </row>
    <row r="14184" spans="1:3" x14ac:dyDescent="0.25">
      <c r="A14184">
        <f>ROW()</f>
        <v>14184</v>
      </c>
      <c r="B14184" t="s">
        <v>1855</v>
      </c>
      <c r="C14184" t="s">
        <v>65</v>
      </c>
    </row>
    <row r="14185" spans="1:3" x14ac:dyDescent="0.25">
      <c r="A14185">
        <f>ROW()</f>
        <v>14185</v>
      </c>
      <c r="B14185" t="s">
        <v>1856</v>
      </c>
      <c r="C14185" t="s">
        <v>64</v>
      </c>
    </row>
    <row r="14186" spans="1:3" x14ac:dyDescent="0.25">
      <c r="A14186">
        <f>ROW()</f>
        <v>14186</v>
      </c>
      <c r="B14186" t="s">
        <v>1857</v>
      </c>
      <c r="C14186" t="s">
        <v>2054</v>
      </c>
    </row>
    <row r="14187" spans="1:3" x14ac:dyDescent="0.25">
      <c r="A14187">
        <f>ROW()</f>
        <v>14187</v>
      </c>
      <c r="B14187" t="s">
        <v>1858</v>
      </c>
      <c r="C14187" t="s">
        <v>56</v>
      </c>
    </row>
    <row r="14188" spans="1:3" x14ac:dyDescent="0.25">
      <c r="A14188">
        <f>ROW()</f>
        <v>14188</v>
      </c>
      <c r="B14188" t="s">
        <v>1896</v>
      </c>
      <c r="C14188" t="s">
        <v>65</v>
      </c>
    </row>
    <row r="14189" spans="1:3" x14ac:dyDescent="0.25">
      <c r="A14189">
        <f>ROW()</f>
        <v>14189</v>
      </c>
      <c r="B14189" t="s">
        <v>1859</v>
      </c>
      <c r="C14189" t="s">
        <v>55</v>
      </c>
    </row>
    <row r="14190" spans="1:3" x14ac:dyDescent="0.25">
      <c r="A14190">
        <f>ROW()</f>
        <v>14190</v>
      </c>
      <c r="B14190" t="s">
        <v>1860</v>
      </c>
      <c r="C14190" t="s">
        <v>139</v>
      </c>
    </row>
    <row r="14191" spans="1:3" x14ac:dyDescent="0.25">
      <c r="A14191">
        <f>ROW()</f>
        <v>14191</v>
      </c>
      <c r="B14191" t="s">
        <v>1861</v>
      </c>
      <c r="C14191" t="s">
        <v>95</v>
      </c>
    </row>
    <row r="14192" spans="1:3" x14ac:dyDescent="0.25">
      <c r="A14192">
        <f>ROW()</f>
        <v>14192</v>
      </c>
      <c r="B14192" t="s">
        <v>1862</v>
      </c>
      <c r="C14192" t="s">
        <v>56</v>
      </c>
    </row>
    <row r="14193" spans="1:3" x14ac:dyDescent="0.25">
      <c r="A14193">
        <f>ROW()</f>
        <v>14193</v>
      </c>
      <c r="B14193" t="s">
        <v>1863</v>
      </c>
      <c r="C14193" t="s">
        <v>121</v>
      </c>
    </row>
    <row r="14194" spans="1:3" x14ac:dyDescent="0.25">
      <c r="A14194">
        <f>ROW()</f>
        <v>14194</v>
      </c>
      <c r="B14194" t="s">
        <v>1864</v>
      </c>
      <c r="C14194" t="s">
        <v>211</v>
      </c>
    </row>
    <row r="14195" spans="1:3" x14ac:dyDescent="0.25">
      <c r="A14195">
        <f>ROW()</f>
        <v>14195</v>
      </c>
      <c r="B14195" t="s">
        <v>1865</v>
      </c>
      <c r="C14195" t="s">
        <v>67</v>
      </c>
    </row>
    <row r="14196" spans="1:3" x14ac:dyDescent="0.25">
      <c r="A14196">
        <f>ROW()</f>
        <v>14196</v>
      </c>
      <c r="B14196" t="s">
        <v>1866</v>
      </c>
      <c r="C14196" t="s">
        <v>70</v>
      </c>
    </row>
    <row r="14197" spans="1:3" x14ac:dyDescent="0.25">
      <c r="A14197">
        <f>ROW()</f>
        <v>14197</v>
      </c>
      <c r="B14197" t="s">
        <v>1867</v>
      </c>
      <c r="C14197" t="s">
        <v>55</v>
      </c>
    </row>
    <row r="14198" spans="1:3" x14ac:dyDescent="0.25">
      <c r="A14198">
        <f>ROW()</f>
        <v>14198</v>
      </c>
      <c r="B14198" t="s">
        <v>1868</v>
      </c>
      <c r="C14198" t="s">
        <v>663</v>
      </c>
    </row>
    <row r="14199" spans="1:3" x14ac:dyDescent="0.25">
      <c r="A14199">
        <f>ROW()</f>
        <v>14199</v>
      </c>
      <c r="B14199" t="s">
        <v>1869</v>
      </c>
      <c r="C14199" t="s">
        <v>71</v>
      </c>
    </row>
    <row r="14200" spans="1:3" x14ac:dyDescent="0.25">
      <c r="A14200">
        <f>ROW()</f>
        <v>14200</v>
      </c>
      <c r="B14200" t="s">
        <v>1870</v>
      </c>
      <c r="C14200" t="s">
        <v>71</v>
      </c>
    </row>
    <row r="14201" spans="1:3" x14ac:dyDescent="0.25">
      <c r="A14201">
        <f>ROW()</f>
        <v>14201</v>
      </c>
      <c r="B14201" t="s">
        <v>1871</v>
      </c>
      <c r="C14201" t="s">
        <v>105</v>
      </c>
    </row>
    <row r="14202" spans="1:3" x14ac:dyDescent="0.25">
      <c r="A14202">
        <f>ROW()</f>
        <v>14202</v>
      </c>
      <c r="B14202" t="s">
        <v>1872</v>
      </c>
      <c r="C14202" t="s">
        <v>72</v>
      </c>
    </row>
    <row r="14203" spans="1:3" x14ac:dyDescent="0.25">
      <c r="A14203">
        <f>ROW()</f>
        <v>14203</v>
      </c>
      <c r="B14203" t="s">
        <v>1873</v>
      </c>
      <c r="C14203" t="s">
        <v>56</v>
      </c>
    </row>
    <row r="14204" spans="1:3" x14ac:dyDescent="0.25">
      <c r="A14204">
        <f>ROW()</f>
        <v>14204</v>
      </c>
      <c r="B14204" t="s">
        <v>1874</v>
      </c>
      <c r="C14204" t="s">
        <v>73</v>
      </c>
    </row>
    <row r="14205" spans="1:3" x14ac:dyDescent="0.25">
      <c r="A14205">
        <f>ROW()</f>
        <v>14205</v>
      </c>
      <c r="B14205" t="s">
        <v>1875</v>
      </c>
      <c r="C14205" t="s">
        <v>106</v>
      </c>
    </row>
    <row r="14206" spans="1:3" x14ac:dyDescent="0.25">
      <c r="A14206">
        <f>ROW()</f>
        <v>14206</v>
      </c>
      <c r="B14206" t="s">
        <v>1876</v>
      </c>
      <c r="C14206" t="s">
        <v>260</v>
      </c>
    </row>
    <row r="14207" spans="1:3" x14ac:dyDescent="0.25">
      <c r="A14207">
        <f>ROW()</f>
        <v>14207</v>
      </c>
      <c r="B14207" t="s">
        <v>1877</v>
      </c>
      <c r="C14207" t="s">
        <v>148</v>
      </c>
    </row>
    <row r="14208" spans="1:3" x14ac:dyDescent="0.25">
      <c r="A14208">
        <f>ROW()</f>
        <v>14208</v>
      </c>
      <c r="B14208" t="s">
        <v>1878</v>
      </c>
      <c r="C14208" t="s">
        <v>56</v>
      </c>
    </row>
    <row r="14209" spans="1:3" x14ac:dyDescent="0.25">
      <c r="A14209">
        <f>ROW()</f>
        <v>14209</v>
      </c>
      <c r="B14209" t="s">
        <v>1879</v>
      </c>
      <c r="C14209" t="s">
        <v>124</v>
      </c>
    </row>
    <row r="14210" spans="1:3" x14ac:dyDescent="0.25">
      <c r="A14210">
        <f>ROW()</f>
        <v>14210</v>
      </c>
      <c r="B14210" t="s">
        <v>1883</v>
      </c>
      <c r="C14210" t="s">
        <v>184</v>
      </c>
    </row>
    <row r="14211" spans="1:3" x14ac:dyDescent="0.25">
      <c r="A14211">
        <f>ROW()</f>
        <v>14211</v>
      </c>
      <c r="B14211" t="s">
        <v>1880</v>
      </c>
      <c r="C14211" t="s">
        <v>77</v>
      </c>
    </row>
    <row r="14212" spans="1:3" x14ac:dyDescent="0.25">
      <c r="A14212">
        <f>ROW()</f>
        <v>14212</v>
      </c>
      <c r="B14212" t="s">
        <v>1881</v>
      </c>
      <c r="C14212" t="s">
        <v>56</v>
      </c>
    </row>
    <row r="14213" spans="1:3" x14ac:dyDescent="0.25">
      <c r="A14213">
        <f>ROW()</f>
        <v>14213</v>
      </c>
      <c r="B14213" t="s">
        <v>1882</v>
      </c>
      <c r="C14213" t="s">
        <v>939</v>
      </c>
    </row>
    <row r="14214" spans="1:3" x14ac:dyDescent="0.25">
      <c r="A14214">
        <f>ROW()</f>
        <v>14214</v>
      </c>
      <c r="B14214" t="s">
        <v>1893</v>
      </c>
      <c r="C14214" t="s">
        <v>909</v>
      </c>
    </row>
    <row r="14215" spans="1:3" x14ac:dyDescent="0.25">
      <c r="A14215">
        <f>ROW()</f>
        <v>14215</v>
      </c>
      <c r="B14215" t="s">
        <v>1884</v>
      </c>
      <c r="C14215" t="s">
        <v>121</v>
      </c>
    </row>
    <row r="14216" spans="1:3" x14ac:dyDescent="0.25">
      <c r="A14216">
        <f>ROW()</f>
        <v>14216</v>
      </c>
      <c r="B14216" t="s">
        <v>1885</v>
      </c>
      <c r="C14216" t="s">
        <v>121</v>
      </c>
    </row>
    <row r="14217" spans="1:3" x14ac:dyDescent="0.25">
      <c r="A14217">
        <f>ROW()</f>
        <v>14217</v>
      </c>
      <c r="B14217" t="s">
        <v>1886</v>
      </c>
      <c r="C14217" t="s">
        <v>121</v>
      </c>
    </row>
    <row r="14218" spans="1:3" x14ac:dyDescent="0.25">
      <c r="A14218">
        <f>ROW()</f>
        <v>14218</v>
      </c>
      <c r="B14218" t="s">
        <v>1887</v>
      </c>
      <c r="C14218" t="s">
        <v>121</v>
      </c>
    </row>
    <row r="14219" spans="1:3" x14ac:dyDescent="0.25">
      <c r="A14219">
        <f>ROW()</f>
        <v>14219</v>
      </c>
      <c r="B14219" t="s">
        <v>1931</v>
      </c>
      <c r="C14219" t="s">
        <v>200</v>
      </c>
    </row>
    <row r="14220" spans="1:3" x14ac:dyDescent="0.25">
      <c r="A14220">
        <f>ROW()</f>
        <v>14220</v>
      </c>
      <c r="B14220" t="s">
        <v>1888</v>
      </c>
      <c r="C14220" t="s">
        <v>74</v>
      </c>
    </row>
    <row r="14221" spans="1:3" x14ac:dyDescent="0.25">
      <c r="A14221">
        <f>ROW()</f>
        <v>14221</v>
      </c>
      <c r="B14221" t="s">
        <v>1889</v>
      </c>
      <c r="C14221" t="s">
        <v>84</v>
      </c>
    </row>
    <row r="14222" spans="1:3" x14ac:dyDescent="0.25">
      <c r="A14222">
        <f>ROW()</f>
        <v>14222</v>
      </c>
      <c r="B14222" t="s">
        <v>1890</v>
      </c>
      <c r="C14222" t="s">
        <v>74</v>
      </c>
    </row>
    <row r="14223" spans="1:3" x14ac:dyDescent="0.25">
      <c r="A14223">
        <f>ROW()</f>
        <v>14223</v>
      </c>
      <c r="B14223" t="s">
        <v>1891</v>
      </c>
      <c r="C14223" t="s">
        <v>84</v>
      </c>
    </row>
    <row r="14224" spans="1:3" x14ac:dyDescent="0.25">
      <c r="A14224">
        <f>ROW()</f>
        <v>14224</v>
      </c>
      <c r="B14224" t="s">
        <v>1892</v>
      </c>
      <c r="C14224" t="s">
        <v>74</v>
      </c>
    </row>
    <row r="14225" spans="1:3" x14ac:dyDescent="0.25">
      <c r="A14225">
        <f>ROW()</f>
        <v>14225</v>
      </c>
      <c r="B14225" t="s">
        <v>1806</v>
      </c>
      <c r="C14225" t="s">
        <v>65</v>
      </c>
    </row>
    <row r="14226" spans="1:3" x14ac:dyDescent="0.25">
      <c r="A14226">
        <f>ROW()</f>
        <v>14226</v>
      </c>
      <c r="B14226" t="s">
        <v>2</v>
      </c>
      <c r="C14226" t="s">
        <v>2</v>
      </c>
    </row>
    <row r="14227" spans="1:3" x14ac:dyDescent="0.25">
      <c r="A14227">
        <f>ROW()</f>
        <v>14227</v>
      </c>
      <c r="B14227" t="s">
        <v>2</v>
      </c>
      <c r="C14227" t="s">
        <v>2</v>
      </c>
    </row>
    <row r="14228" spans="1:3" x14ac:dyDescent="0.25">
      <c r="A14228">
        <f>ROW()</f>
        <v>14228</v>
      </c>
      <c r="B14228" t="s">
        <v>3791</v>
      </c>
      <c r="C14228" t="s">
        <v>2</v>
      </c>
    </row>
    <row r="14229" spans="1:3" x14ac:dyDescent="0.25">
      <c r="A14229">
        <f>ROW()</f>
        <v>14229</v>
      </c>
      <c r="B14229" t="s">
        <v>52</v>
      </c>
      <c r="C14229" t="s">
        <v>2</v>
      </c>
    </row>
    <row r="14230" spans="1:3" x14ac:dyDescent="0.25">
      <c r="A14230">
        <f>ROW()</f>
        <v>14230</v>
      </c>
      <c r="B14230" t="s">
        <v>1843</v>
      </c>
      <c r="C14230" t="s">
        <v>2055</v>
      </c>
    </row>
    <row r="14231" spans="1:3" x14ac:dyDescent="0.25">
      <c r="A14231">
        <f>ROW()</f>
        <v>14231</v>
      </c>
      <c r="B14231" t="s">
        <v>1844</v>
      </c>
      <c r="C14231" t="s">
        <v>55</v>
      </c>
    </row>
    <row r="14232" spans="1:3" x14ac:dyDescent="0.25">
      <c r="A14232">
        <f>ROW()</f>
        <v>14232</v>
      </c>
      <c r="B14232" t="s">
        <v>1846</v>
      </c>
      <c r="C14232" t="s">
        <v>2056</v>
      </c>
    </row>
    <row r="14233" spans="1:3" x14ac:dyDescent="0.25">
      <c r="A14233">
        <f>ROW()</f>
        <v>14233</v>
      </c>
      <c r="B14233" t="s">
        <v>1847</v>
      </c>
      <c r="C14233" t="s">
        <v>2057</v>
      </c>
    </row>
    <row r="14234" spans="1:3" x14ac:dyDescent="0.25">
      <c r="A14234">
        <f>ROW()</f>
        <v>14234</v>
      </c>
      <c r="B14234" t="s">
        <v>1850</v>
      </c>
      <c r="C14234" t="s">
        <v>102</v>
      </c>
    </row>
    <row r="14235" spans="1:3" x14ac:dyDescent="0.25">
      <c r="A14235">
        <f>ROW()</f>
        <v>14235</v>
      </c>
      <c r="B14235" t="s">
        <v>1851</v>
      </c>
      <c r="C14235" t="s">
        <v>56</v>
      </c>
    </row>
    <row r="14236" spans="1:3" x14ac:dyDescent="0.25">
      <c r="A14236">
        <f>ROW()</f>
        <v>14236</v>
      </c>
      <c r="B14236" t="s">
        <v>1852</v>
      </c>
      <c r="C14236" t="s">
        <v>56</v>
      </c>
    </row>
    <row r="14237" spans="1:3" x14ac:dyDescent="0.25">
      <c r="A14237">
        <f>ROW()</f>
        <v>14237</v>
      </c>
      <c r="B14237" t="s">
        <v>1853</v>
      </c>
      <c r="C14237" t="s">
        <v>56</v>
      </c>
    </row>
    <row r="14238" spans="1:3" x14ac:dyDescent="0.25">
      <c r="A14238">
        <f>ROW()</f>
        <v>14238</v>
      </c>
      <c r="B14238" t="s">
        <v>1854</v>
      </c>
      <c r="C14238" t="s">
        <v>2058</v>
      </c>
    </row>
    <row r="14239" spans="1:3" x14ac:dyDescent="0.25">
      <c r="A14239">
        <f>ROW()</f>
        <v>14239</v>
      </c>
      <c r="B14239" t="s">
        <v>1855</v>
      </c>
      <c r="C14239" t="s">
        <v>65</v>
      </c>
    </row>
    <row r="14240" spans="1:3" x14ac:dyDescent="0.25">
      <c r="A14240">
        <f>ROW()</f>
        <v>14240</v>
      </c>
      <c r="B14240" t="s">
        <v>1856</v>
      </c>
      <c r="C14240" t="s">
        <v>64</v>
      </c>
    </row>
    <row r="14241" spans="1:3" x14ac:dyDescent="0.25">
      <c r="A14241">
        <f>ROW()</f>
        <v>14241</v>
      </c>
      <c r="B14241" t="s">
        <v>1857</v>
      </c>
      <c r="C14241" t="s">
        <v>111</v>
      </c>
    </row>
    <row r="14242" spans="1:3" x14ac:dyDescent="0.25">
      <c r="A14242">
        <f>ROW()</f>
        <v>14242</v>
      </c>
      <c r="B14242" t="s">
        <v>1858</v>
      </c>
      <c r="C14242" t="s">
        <v>56</v>
      </c>
    </row>
    <row r="14243" spans="1:3" x14ac:dyDescent="0.25">
      <c r="A14243">
        <f>ROW()</f>
        <v>14243</v>
      </c>
      <c r="B14243" t="s">
        <v>1859</v>
      </c>
      <c r="C14243" t="s">
        <v>55</v>
      </c>
    </row>
    <row r="14244" spans="1:3" x14ac:dyDescent="0.25">
      <c r="A14244">
        <f>ROW()</f>
        <v>14244</v>
      </c>
      <c r="B14244" t="s">
        <v>1860</v>
      </c>
      <c r="C14244" t="s">
        <v>139</v>
      </c>
    </row>
    <row r="14245" spans="1:3" x14ac:dyDescent="0.25">
      <c r="A14245">
        <f>ROW()</f>
        <v>14245</v>
      </c>
      <c r="B14245" t="s">
        <v>1861</v>
      </c>
      <c r="C14245" t="s">
        <v>83</v>
      </c>
    </row>
    <row r="14246" spans="1:3" x14ac:dyDescent="0.25">
      <c r="A14246">
        <f>ROW()</f>
        <v>14246</v>
      </c>
      <c r="B14246" t="s">
        <v>1862</v>
      </c>
      <c r="C14246" t="s">
        <v>56</v>
      </c>
    </row>
    <row r="14247" spans="1:3" x14ac:dyDescent="0.25">
      <c r="A14247">
        <f>ROW()</f>
        <v>14247</v>
      </c>
      <c r="B14247" t="s">
        <v>1863</v>
      </c>
      <c r="C14247" t="s">
        <v>121</v>
      </c>
    </row>
    <row r="14248" spans="1:3" x14ac:dyDescent="0.25">
      <c r="A14248">
        <f>ROW()</f>
        <v>14248</v>
      </c>
      <c r="B14248" t="s">
        <v>1864</v>
      </c>
      <c r="C14248" t="s">
        <v>211</v>
      </c>
    </row>
    <row r="14249" spans="1:3" x14ac:dyDescent="0.25">
      <c r="A14249">
        <f>ROW()</f>
        <v>14249</v>
      </c>
      <c r="B14249" t="s">
        <v>1865</v>
      </c>
      <c r="C14249" t="s">
        <v>67</v>
      </c>
    </row>
    <row r="14250" spans="1:3" x14ac:dyDescent="0.25">
      <c r="A14250">
        <f>ROW()</f>
        <v>14250</v>
      </c>
      <c r="B14250" t="s">
        <v>1866</v>
      </c>
      <c r="C14250" t="s">
        <v>70</v>
      </c>
    </row>
    <row r="14251" spans="1:3" x14ac:dyDescent="0.25">
      <c r="A14251">
        <f>ROW()</f>
        <v>14251</v>
      </c>
      <c r="B14251" t="s">
        <v>1867</v>
      </c>
      <c r="C14251" t="s">
        <v>55</v>
      </c>
    </row>
    <row r="14252" spans="1:3" x14ac:dyDescent="0.25">
      <c r="A14252">
        <f>ROW()</f>
        <v>14252</v>
      </c>
      <c r="B14252" t="s">
        <v>1868</v>
      </c>
      <c r="C14252" t="s">
        <v>663</v>
      </c>
    </row>
    <row r="14253" spans="1:3" x14ac:dyDescent="0.25">
      <c r="A14253">
        <f>ROW()</f>
        <v>14253</v>
      </c>
      <c r="B14253" t="s">
        <v>1869</v>
      </c>
      <c r="C14253" t="s">
        <v>71</v>
      </c>
    </row>
    <row r="14254" spans="1:3" x14ac:dyDescent="0.25">
      <c r="A14254">
        <f>ROW()</f>
        <v>14254</v>
      </c>
      <c r="B14254" t="s">
        <v>1870</v>
      </c>
      <c r="C14254" t="s">
        <v>71</v>
      </c>
    </row>
    <row r="14255" spans="1:3" x14ac:dyDescent="0.25">
      <c r="A14255">
        <f>ROW()</f>
        <v>14255</v>
      </c>
      <c r="B14255" t="s">
        <v>1871</v>
      </c>
      <c r="C14255" t="s">
        <v>121</v>
      </c>
    </row>
    <row r="14256" spans="1:3" x14ac:dyDescent="0.25">
      <c r="A14256">
        <f>ROW()</f>
        <v>14256</v>
      </c>
      <c r="B14256" t="s">
        <v>1872</v>
      </c>
      <c r="C14256" t="s">
        <v>72</v>
      </c>
    </row>
    <row r="14257" spans="1:3" x14ac:dyDescent="0.25">
      <c r="A14257">
        <f>ROW()</f>
        <v>14257</v>
      </c>
      <c r="B14257" t="s">
        <v>1873</v>
      </c>
      <c r="C14257" t="s">
        <v>56</v>
      </c>
    </row>
    <row r="14258" spans="1:3" x14ac:dyDescent="0.25">
      <c r="A14258">
        <f>ROW()</f>
        <v>14258</v>
      </c>
      <c r="B14258" t="s">
        <v>1874</v>
      </c>
      <c r="C14258" t="s">
        <v>73</v>
      </c>
    </row>
    <row r="14259" spans="1:3" x14ac:dyDescent="0.25">
      <c r="A14259">
        <f>ROW()</f>
        <v>14259</v>
      </c>
      <c r="B14259" t="s">
        <v>1875</v>
      </c>
      <c r="C14259" t="s">
        <v>168</v>
      </c>
    </row>
    <row r="14260" spans="1:3" x14ac:dyDescent="0.25">
      <c r="A14260">
        <f>ROW()</f>
        <v>14260</v>
      </c>
      <c r="B14260" t="s">
        <v>1876</v>
      </c>
      <c r="C14260" t="s">
        <v>106</v>
      </c>
    </row>
    <row r="14261" spans="1:3" x14ac:dyDescent="0.25">
      <c r="A14261">
        <f>ROW()</f>
        <v>14261</v>
      </c>
      <c r="B14261" t="s">
        <v>1903</v>
      </c>
      <c r="C14261" t="s">
        <v>773</v>
      </c>
    </row>
    <row r="14262" spans="1:3" x14ac:dyDescent="0.25">
      <c r="A14262">
        <f>ROW()</f>
        <v>14262</v>
      </c>
      <c r="B14262" t="s">
        <v>1877</v>
      </c>
      <c r="C14262" t="s">
        <v>77</v>
      </c>
    </row>
    <row r="14263" spans="1:3" x14ac:dyDescent="0.25">
      <c r="A14263">
        <f>ROW()</f>
        <v>14263</v>
      </c>
      <c r="B14263" t="s">
        <v>1878</v>
      </c>
      <c r="C14263" t="s">
        <v>56</v>
      </c>
    </row>
    <row r="14264" spans="1:3" x14ac:dyDescent="0.25">
      <c r="A14264">
        <f>ROW()</f>
        <v>14264</v>
      </c>
      <c r="B14264" t="s">
        <v>1879</v>
      </c>
      <c r="C14264" t="s">
        <v>93</v>
      </c>
    </row>
    <row r="14265" spans="1:3" x14ac:dyDescent="0.25">
      <c r="A14265">
        <f>ROW()</f>
        <v>14265</v>
      </c>
      <c r="B14265" t="s">
        <v>1883</v>
      </c>
      <c r="C14265" t="s">
        <v>94</v>
      </c>
    </row>
    <row r="14266" spans="1:3" x14ac:dyDescent="0.25">
      <c r="A14266">
        <f>ROW()</f>
        <v>14266</v>
      </c>
      <c r="B14266" t="s">
        <v>1880</v>
      </c>
      <c r="C14266" t="s">
        <v>168</v>
      </c>
    </row>
    <row r="14267" spans="1:3" x14ac:dyDescent="0.25">
      <c r="A14267">
        <f>ROW()</f>
        <v>14267</v>
      </c>
      <c r="B14267" t="s">
        <v>1881</v>
      </c>
      <c r="C14267" t="s">
        <v>56</v>
      </c>
    </row>
    <row r="14268" spans="1:3" x14ac:dyDescent="0.25">
      <c r="A14268">
        <f>ROW()</f>
        <v>14268</v>
      </c>
      <c r="B14268" t="s">
        <v>1882</v>
      </c>
      <c r="C14268" t="s">
        <v>113</v>
      </c>
    </row>
    <row r="14269" spans="1:3" x14ac:dyDescent="0.25">
      <c r="A14269">
        <f>ROW()</f>
        <v>14269</v>
      </c>
      <c r="B14269" t="s">
        <v>1893</v>
      </c>
      <c r="C14269" t="s">
        <v>145</v>
      </c>
    </row>
    <row r="14270" spans="1:3" x14ac:dyDescent="0.25">
      <c r="A14270">
        <f>ROW()</f>
        <v>14270</v>
      </c>
      <c r="B14270" t="s">
        <v>1884</v>
      </c>
      <c r="C14270" t="s">
        <v>138</v>
      </c>
    </row>
    <row r="14271" spans="1:3" x14ac:dyDescent="0.25">
      <c r="A14271">
        <f>ROW()</f>
        <v>14271</v>
      </c>
      <c r="B14271" t="s">
        <v>1885</v>
      </c>
      <c r="C14271" t="s">
        <v>81</v>
      </c>
    </row>
    <row r="14272" spans="1:3" x14ac:dyDescent="0.25">
      <c r="A14272">
        <f>ROW()</f>
        <v>14272</v>
      </c>
      <c r="B14272" t="s">
        <v>1886</v>
      </c>
      <c r="C14272" t="s">
        <v>80</v>
      </c>
    </row>
    <row r="14273" spans="1:3" x14ac:dyDescent="0.25">
      <c r="A14273">
        <f>ROW()</f>
        <v>14273</v>
      </c>
      <c r="B14273" t="s">
        <v>1887</v>
      </c>
      <c r="C14273" t="s">
        <v>83</v>
      </c>
    </row>
    <row r="14274" spans="1:3" x14ac:dyDescent="0.25">
      <c r="A14274">
        <f>ROW()</f>
        <v>14274</v>
      </c>
      <c r="B14274" t="s">
        <v>1931</v>
      </c>
      <c r="C14274" t="s">
        <v>93</v>
      </c>
    </row>
    <row r="14275" spans="1:3" x14ac:dyDescent="0.25">
      <c r="A14275">
        <f>ROW()</f>
        <v>14275</v>
      </c>
      <c r="B14275" t="s">
        <v>1888</v>
      </c>
      <c r="C14275" t="s">
        <v>56</v>
      </c>
    </row>
    <row r="14276" spans="1:3" x14ac:dyDescent="0.25">
      <c r="A14276">
        <f>ROW()</f>
        <v>14276</v>
      </c>
      <c r="B14276" t="s">
        <v>1889</v>
      </c>
      <c r="C14276" t="s">
        <v>74</v>
      </c>
    </row>
    <row r="14277" spans="1:3" x14ac:dyDescent="0.25">
      <c r="A14277">
        <f>ROW()</f>
        <v>14277</v>
      </c>
      <c r="B14277" t="s">
        <v>1890</v>
      </c>
      <c r="C14277" t="s">
        <v>63</v>
      </c>
    </row>
    <row r="14278" spans="1:3" x14ac:dyDescent="0.25">
      <c r="A14278">
        <f>ROW()</f>
        <v>14278</v>
      </c>
      <c r="B14278" t="s">
        <v>1891</v>
      </c>
      <c r="C14278" t="s">
        <v>84</v>
      </c>
    </row>
    <row r="14279" spans="1:3" x14ac:dyDescent="0.25">
      <c r="A14279">
        <f>ROW()</f>
        <v>14279</v>
      </c>
      <c r="B14279" t="s">
        <v>1892</v>
      </c>
      <c r="C14279" t="s">
        <v>70</v>
      </c>
    </row>
    <row r="14280" spans="1:3" x14ac:dyDescent="0.25">
      <c r="A14280">
        <f>ROW()</f>
        <v>14280</v>
      </c>
      <c r="B14280" t="s">
        <v>1806</v>
      </c>
      <c r="C14280" t="s">
        <v>65</v>
      </c>
    </row>
  </sheetData>
  <mergeCells count="1">
    <mergeCell ref="P18:R18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7D47-39B6-42B0-B3B9-8EB58C719A03}">
  <dimension ref="A1:AL446"/>
  <sheetViews>
    <sheetView topLeftCell="A33" workbookViewId="0">
      <selection activeCell="Q53" sqref="Q53"/>
    </sheetView>
  </sheetViews>
  <sheetFormatPr defaultRowHeight="15" x14ac:dyDescent="0.25"/>
  <sheetData>
    <row r="1" spans="1:38" x14ac:dyDescent="0.25">
      <c r="A1" t="s">
        <v>3286</v>
      </c>
    </row>
    <row r="2" spans="1:38" x14ac:dyDescent="0.25">
      <c r="A2" t="s">
        <v>3287</v>
      </c>
    </row>
    <row r="3" spans="1:38" x14ac:dyDescent="0.25">
      <c r="A3" t="s">
        <v>3288</v>
      </c>
      <c r="M3" s="184"/>
      <c r="N3" s="184" t="s">
        <v>3387</v>
      </c>
      <c r="O3" s="184" t="s">
        <v>3388</v>
      </c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</row>
    <row r="4" spans="1:38" x14ac:dyDescent="0.25">
      <c r="A4" t="s">
        <v>3289</v>
      </c>
      <c r="M4" s="184"/>
      <c r="N4" s="184"/>
      <c r="O4" s="184">
        <v>5</v>
      </c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</row>
    <row r="5" spans="1:38" x14ac:dyDescent="0.25">
      <c r="A5" t="s">
        <v>3290</v>
      </c>
      <c r="M5" s="184"/>
      <c r="N5" s="184"/>
      <c r="O5" s="184">
        <v>10</v>
      </c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</row>
    <row r="6" spans="1:38" x14ac:dyDescent="0.25">
      <c r="A6" t="s">
        <v>3291</v>
      </c>
      <c r="M6" s="184"/>
      <c r="N6" s="184"/>
      <c r="O6" s="184">
        <v>15</v>
      </c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</row>
    <row r="7" spans="1:38" x14ac:dyDescent="0.25">
      <c r="A7" t="s">
        <v>3292</v>
      </c>
      <c r="M7" s="184"/>
      <c r="N7" s="184"/>
      <c r="O7" s="184">
        <v>20</v>
      </c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</row>
    <row r="8" spans="1:38" x14ac:dyDescent="0.25">
      <c r="A8" t="s">
        <v>3293</v>
      </c>
      <c r="M8" s="184"/>
      <c r="N8" s="184"/>
      <c r="O8" s="184">
        <v>25</v>
      </c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</row>
    <row r="9" spans="1:38" x14ac:dyDescent="0.25">
      <c r="M9" s="184"/>
      <c r="N9" s="184"/>
      <c r="O9" s="184">
        <v>30</v>
      </c>
      <c r="P9" s="184" t="s">
        <v>3389</v>
      </c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</row>
    <row r="10" spans="1:38" x14ac:dyDescent="0.25">
      <c r="A10" t="s">
        <v>3294</v>
      </c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</row>
    <row r="11" spans="1:38" x14ac:dyDescent="0.25">
      <c r="A11" t="s">
        <v>3295</v>
      </c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</row>
    <row r="12" spans="1:38" x14ac:dyDescent="0.25">
      <c r="A12" t="s">
        <v>3296</v>
      </c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 t="s">
        <v>3404</v>
      </c>
      <c r="AI12" s="184"/>
      <c r="AJ12" s="184"/>
      <c r="AK12" s="184"/>
      <c r="AL12" s="184"/>
    </row>
    <row r="13" spans="1:38" x14ac:dyDescent="0.25">
      <c r="A13" t="s">
        <v>3297</v>
      </c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 t="s">
        <v>3395</v>
      </c>
      <c r="AE13" s="184"/>
      <c r="AG13" s="184"/>
      <c r="AI13" s="184"/>
      <c r="AJ13" s="184"/>
      <c r="AK13" s="184"/>
      <c r="AL13" s="184"/>
    </row>
    <row r="14" spans="1:38" x14ac:dyDescent="0.25">
      <c r="A14" t="s">
        <v>3298</v>
      </c>
      <c r="M14" s="184"/>
      <c r="N14" s="184" t="s">
        <v>3391</v>
      </c>
      <c r="O14" s="184"/>
      <c r="P14" s="184"/>
      <c r="Q14" s="184"/>
      <c r="R14" s="184"/>
      <c r="S14" s="184"/>
      <c r="T14" s="184"/>
      <c r="U14" s="184"/>
      <c r="V14" s="184" t="s">
        <v>3393</v>
      </c>
      <c r="W14" s="184"/>
      <c r="X14" s="184"/>
      <c r="Y14" s="184"/>
      <c r="Z14" s="184"/>
      <c r="AA14" s="184"/>
      <c r="AB14" s="184"/>
      <c r="AC14" s="184"/>
      <c r="AD14" s="184" t="s">
        <v>3394</v>
      </c>
      <c r="AE14" s="184"/>
      <c r="AF14" s="184"/>
      <c r="AG14" s="184"/>
      <c r="AH14" s="184"/>
      <c r="AI14" s="184"/>
      <c r="AJ14" s="184"/>
      <c r="AK14" s="184"/>
      <c r="AL14" s="184"/>
    </row>
    <row r="15" spans="1:38" x14ac:dyDescent="0.25">
      <c r="A15" t="s">
        <v>3299</v>
      </c>
      <c r="M15" s="184"/>
      <c r="N15" s="184" t="s">
        <v>3390</v>
      </c>
      <c r="O15" s="184" t="s">
        <v>3388</v>
      </c>
      <c r="P15" s="184" t="s">
        <v>3277</v>
      </c>
      <c r="Q15" s="184" t="s">
        <v>3280</v>
      </c>
      <c r="R15" s="184" t="s">
        <v>3392</v>
      </c>
      <c r="S15" s="184" t="s">
        <v>3276</v>
      </c>
      <c r="T15" s="184" t="s">
        <v>3278</v>
      </c>
      <c r="U15" s="184"/>
      <c r="V15" s="184" t="s">
        <v>3390</v>
      </c>
      <c r="W15" s="184" t="s">
        <v>3388</v>
      </c>
      <c r="X15" s="184" t="s">
        <v>3277</v>
      </c>
      <c r="Y15" s="184" t="s">
        <v>3280</v>
      </c>
      <c r="Z15" s="184" t="s">
        <v>3392</v>
      </c>
      <c r="AA15" s="184" t="s">
        <v>3276</v>
      </c>
      <c r="AB15" s="184" t="s">
        <v>3278</v>
      </c>
      <c r="AC15" s="184"/>
      <c r="AD15" s="184" t="s">
        <v>3390</v>
      </c>
      <c r="AE15" s="184" t="s">
        <v>3388</v>
      </c>
      <c r="AF15" s="184" t="s">
        <v>3277</v>
      </c>
      <c r="AG15" s="184" t="s">
        <v>3280</v>
      </c>
      <c r="AH15" s="184" t="s">
        <v>3392</v>
      </c>
      <c r="AI15" s="184" t="s">
        <v>3276</v>
      </c>
      <c r="AJ15" s="184" t="s">
        <v>3278</v>
      </c>
      <c r="AK15" s="184"/>
      <c r="AL15" s="184"/>
    </row>
    <row r="16" spans="1:38" x14ac:dyDescent="0.25">
      <c r="A16" t="s">
        <v>3300</v>
      </c>
      <c r="M16" s="184"/>
      <c r="N16" s="184">
        <v>1</v>
      </c>
      <c r="O16" s="184">
        <v>5</v>
      </c>
      <c r="P16" s="184">
        <v>20</v>
      </c>
      <c r="Q16" s="184">
        <v>20</v>
      </c>
      <c r="R16" s="184">
        <v>20</v>
      </c>
      <c r="S16" s="184">
        <v>20</v>
      </c>
      <c r="T16" s="184">
        <v>20</v>
      </c>
      <c r="U16" s="184"/>
      <c r="V16" s="184">
        <v>1</v>
      </c>
      <c r="W16" s="184"/>
      <c r="X16" s="184"/>
      <c r="Y16" s="184"/>
      <c r="Z16" s="184"/>
      <c r="AA16" s="184" t="s">
        <v>3393</v>
      </c>
      <c r="AB16" s="184"/>
      <c r="AC16" s="184"/>
      <c r="AD16" s="184">
        <v>1</v>
      </c>
      <c r="AE16" s="184"/>
      <c r="AF16" s="184"/>
      <c r="AG16" s="184">
        <v>5</v>
      </c>
      <c r="AH16" s="184">
        <v>10</v>
      </c>
      <c r="AI16" s="184"/>
      <c r="AJ16" s="184">
        <v>20</v>
      </c>
      <c r="AK16" s="184"/>
      <c r="AL16" s="184"/>
    </row>
    <row r="17" spans="1:38" x14ac:dyDescent="0.25">
      <c r="M17" s="184"/>
      <c r="N17" s="184">
        <v>2</v>
      </c>
      <c r="O17" s="184">
        <v>10</v>
      </c>
      <c r="P17" s="184">
        <v>25</v>
      </c>
      <c r="Q17" s="184">
        <v>25</v>
      </c>
      <c r="R17" s="184">
        <v>25</v>
      </c>
      <c r="S17" s="184">
        <v>25</v>
      </c>
      <c r="T17" s="184">
        <v>25</v>
      </c>
      <c r="U17" s="184"/>
      <c r="V17" s="184">
        <v>2</v>
      </c>
      <c r="W17" s="184"/>
      <c r="X17" s="184" t="s">
        <v>3393</v>
      </c>
      <c r="Y17" s="184"/>
      <c r="Z17" s="184"/>
      <c r="AA17" s="184" t="s">
        <v>3393</v>
      </c>
      <c r="AB17" s="184"/>
      <c r="AC17" s="184"/>
      <c r="AD17" s="184">
        <v>2</v>
      </c>
      <c r="AE17" s="184"/>
      <c r="AF17" s="184"/>
      <c r="AG17" s="184">
        <v>5</v>
      </c>
      <c r="AH17" s="184">
        <v>10</v>
      </c>
      <c r="AI17" s="184"/>
      <c r="AJ17" s="184">
        <v>20</v>
      </c>
      <c r="AK17" s="184"/>
      <c r="AL17" s="184"/>
    </row>
    <row r="18" spans="1:38" x14ac:dyDescent="0.25">
      <c r="A18" t="s">
        <v>3301</v>
      </c>
      <c r="M18" s="184"/>
      <c r="N18" s="184">
        <v>3</v>
      </c>
      <c r="O18" s="184">
        <v>15</v>
      </c>
      <c r="P18" s="184">
        <v>30</v>
      </c>
      <c r="Q18" s="184">
        <v>30</v>
      </c>
      <c r="R18" s="184">
        <v>30</v>
      </c>
      <c r="S18" s="184">
        <v>30</v>
      </c>
      <c r="T18" s="184">
        <v>30</v>
      </c>
      <c r="U18" s="184"/>
      <c r="V18" s="184">
        <v>3</v>
      </c>
      <c r="W18" s="184"/>
      <c r="X18" s="184" t="s">
        <v>3393</v>
      </c>
      <c r="Y18" s="184"/>
      <c r="Z18" s="184"/>
      <c r="AA18" s="184" t="s">
        <v>3393</v>
      </c>
      <c r="AB18" s="184" t="s">
        <v>3393</v>
      </c>
      <c r="AC18" s="184"/>
      <c r="AD18" s="184">
        <v>3</v>
      </c>
      <c r="AE18" s="184"/>
      <c r="AF18" s="184"/>
      <c r="AG18" s="184">
        <v>5</v>
      </c>
      <c r="AH18" s="184">
        <v>10</v>
      </c>
      <c r="AI18" s="184"/>
      <c r="AJ18" s="184">
        <v>20</v>
      </c>
      <c r="AK18" s="184"/>
      <c r="AL18" s="184"/>
    </row>
    <row r="19" spans="1:38" x14ac:dyDescent="0.25">
      <c r="A19" t="s">
        <v>3302</v>
      </c>
      <c r="M19" s="184"/>
      <c r="N19" s="184">
        <v>4</v>
      </c>
      <c r="O19" s="184">
        <v>20</v>
      </c>
      <c r="P19" s="184">
        <v>35</v>
      </c>
      <c r="Q19" s="184">
        <v>35</v>
      </c>
      <c r="R19" s="184">
        <v>35</v>
      </c>
      <c r="S19" s="184">
        <v>35</v>
      </c>
      <c r="T19" s="184">
        <v>35</v>
      </c>
      <c r="U19" s="184"/>
      <c r="V19" s="184">
        <v>4</v>
      </c>
      <c r="W19" s="184"/>
      <c r="X19" s="184" t="s">
        <v>3393</v>
      </c>
      <c r="Y19" s="184" t="s">
        <v>3393</v>
      </c>
      <c r="Z19" s="184"/>
      <c r="AA19" s="184" t="s">
        <v>3393</v>
      </c>
      <c r="AB19" s="184" t="s">
        <v>3393</v>
      </c>
      <c r="AC19" s="184"/>
      <c r="AD19" s="184">
        <v>4</v>
      </c>
      <c r="AE19" s="184"/>
      <c r="AF19" s="184"/>
      <c r="AG19" s="184">
        <v>5</v>
      </c>
      <c r="AH19" s="184">
        <v>10</v>
      </c>
      <c r="AI19" s="184"/>
      <c r="AJ19" s="184">
        <v>20</v>
      </c>
      <c r="AK19" s="184"/>
      <c r="AL19" s="184"/>
    </row>
    <row r="20" spans="1:38" x14ac:dyDescent="0.25">
      <c r="A20" t="s">
        <v>3303</v>
      </c>
      <c r="M20" s="184"/>
      <c r="N20" s="184">
        <v>5</v>
      </c>
      <c r="O20" s="184">
        <v>25</v>
      </c>
      <c r="P20" s="184">
        <v>40</v>
      </c>
      <c r="Q20" s="184">
        <v>40</v>
      </c>
      <c r="R20" s="184">
        <v>40</v>
      </c>
      <c r="S20" s="184">
        <v>40</v>
      </c>
      <c r="T20" s="184">
        <v>40</v>
      </c>
      <c r="U20" s="184"/>
      <c r="V20" s="184">
        <v>5</v>
      </c>
      <c r="W20" s="184"/>
      <c r="X20" s="184" t="s">
        <v>3393</v>
      </c>
      <c r="Y20" s="184" t="s">
        <v>3393</v>
      </c>
      <c r="Z20" s="184"/>
      <c r="AA20" s="184" t="s">
        <v>3393</v>
      </c>
      <c r="AB20" s="184" t="s">
        <v>3393</v>
      </c>
      <c r="AC20" s="184"/>
      <c r="AD20" s="184">
        <v>5</v>
      </c>
      <c r="AE20" s="184"/>
      <c r="AF20" s="184"/>
      <c r="AG20" s="184">
        <v>5</v>
      </c>
      <c r="AH20" s="184">
        <v>10</v>
      </c>
      <c r="AI20" s="184"/>
      <c r="AJ20" s="184">
        <v>20</v>
      </c>
      <c r="AK20" s="184"/>
      <c r="AL20" s="184"/>
    </row>
    <row r="21" spans="1:38" x14ac:dyDescent="0.25">
      <c r="A21" t="s">
        <v>3304</v>
      </c>
      <c r="M21" s="184"/>
      <c r="N21" s="184">
        <v>6</v>
      </c>
      <c r="O21" s="184">
        <v>30</v>
      </c>
      <c r="P21" s="184">
        <v>50</v>
      </c>
      <c r="Q21" s="184">
        <v>50</v>
      </c>
      <c r="R21" s="184">
        <v>50</v>
      </c>
      <c r="S21" s="184">
        <v>50</v>
      </c>
      <c r="T21" s="184">
        <v>50</v>
      </c>
      <c r="U21" s="184"/>
      <c r="V21" s="184">
        <v>6</v>
      </c>
      <c r="W21" s="184" t="s">
        <v>3393</v>
      </c>
      <c r="X21" s="184" t="s">
        <v>3393</v>
      </c>
      <c r="Y21" s="184" t="s">
        <v>3393</v>
      </c>
      <c r="Z21" s="184"/>
      <c r="AA21" s="184" t="s">
        <v>3393</v>
      </c>
      <c r="AB21" s="184" t="s">
        <v>3393</v>
      </c>
      <c r="AC21" s="184"/>
      <c r="AD21" s="184">
        <v>6</v>
      </c>
      <c r="AE21" s="184"/>
      <c r="AF21" s="184"/>
      <c r="AG21" s="184">
        <v>5</v>
      </c>
      <c r="AH21" s="184">
        <v>10</v>
      </c>
      <c r="AI21" s="184"/>
      <c r="AJ21" s="184">
        <v>20</v>
      </c>
      <c r="AK21" s="184"/>
      <c r="AL21" s="184"/>
    </row>
    <row r="22" spans="1:38" x14ac:dyDescent="0.25">
      <c r="A22" t="s">
        <v>3305</v>
      </c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</row>
    <row r="23" spans="1:38" x14ac:dyDescent="0.25">
      <c r="A23" t="s">
        <v>3306</v>
      </c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</row>
    <row r="24" spans="1:38" x14ac:dyDescent="0.25">
      <c r="A24" t="s">
        <v>3307</v>
      </c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 t="s">
        <v>3407</v>
      </c>
      <c r="AG24" s="184"/>
      <c r="AH24" s="184"/>
      <c r="AI24" s="184"/>
      <c r="AJ24" s="184"/>
      <c r="AK24" s="184"/>
      <c r="AL24" s="184"/>
    </row>
    <row r="25" spans="1:38" x14ac:dyDescent="0.25"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 t="s">
        <v>3280</v>
      </c>
      <c r="AF25" s="184">
        <v>5</v>
      </c>
      <c r="AG25" s="184"/>
      <c r="AH25" s="184"/>
      <c r="AI25" s="184"/>
      <c r="AJ25" s="184"/>
      <c r="AK25" s="184"/>
      <c r="AL25" s="184"/>
    </row>
    <row r="26" spans="1:38" x14ac:dyDescent="0.25">
      <c r="A26" t="s">
        <v>3308</v>
      </c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 t="s">
        <v>3279</v>
      </c>
      <c r="AF26" s="184">
        <v>10</v>
      </c>
      <c r="AG26" s="184"/>
      <c r="AH26" s="184"/>
      <c r="AI26" s="184"/>
      <c r="AJ26" s="184"/>
      <c r="AK26" s="184"/>
      <c r="AL26" s="184"/>
    </row>
    <row r="27" spans="1:38" x14ac:dyDescent="0.25">
      <c r="A27" t="s">
        <v>3309</v>
      </c>
      <c r="M27" s="184"/>
      <c r="N27" s="184" t="s">
        <v>3405</v>
      </c>
      <c r="O27" s="184">
        <v>1</v>
      </c>
      <c r="P27" s="184">
        <v>2</v>
      </c>
      <c r="Q27" s="184">
        <v>3</v>
      </c>
      <c r="R27" s="184">
        <v>4</v>
      </c>
      <c r="S27" s="184">
        <v>5</v>
      </c>
      <c r="T27" s="184">
        <v>6</v>
      </c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 t="s">
        <v>3278</v>
      </c>
      <c r="AF27" s="184">
        <v>20</v>
      </c>
      <c r="AG27" s="184"/>
      <c r="AH27" s="184"/>
      <c r="AI27" s="184"/>
      <c r="AJ27" s="184"/>
      <c r="AK27" s="184"/>
      <c r="AL27" s="184"/>
    </row>
    <row r="28" spans="1:38" x14ac:dyDescent="0.25">
      <c r="A28" t="s">
        <v>3310</v>
      </c>
      <c r="M28" s="184"/>
      <c r="N28" s="184" t="s">
        <v>1762</v>
      </c>
      <c r="O28" s="184">
        <v>1.05</v>
      </c>
      <c r="P28" s="184">
        <v>1.1000000000000001</v>
      </c>
      <c r="Q28" s="184">
        <v>1.1499999999999999</v>
      </c>
      <c r="R28" s="184">
        <v>1.2</v>
      </c>
      <c r="S28" s="184">
        <v>1.25</v>
      </c>
      <c r="T28" s="184">
        <v>1.3</v>
      </c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 t="s">
        <v>3388</v>
      </c>
      <c r="AF28" s="184">
        <v>0</v>
      </c>
      <c r="AG28" s="184"/>
      <c r="AH28" s="184"/>
      <c r="AI28" s="184"/>
      <c r="AJ28" s="184"/>
      <c r="AK28" s="184"/>
      <c r="AL28" s="184"/>
    </row>
    <row r="29" spans="1:38" x14ac:dyDescent="0.25">
      <c r="A29" t="s">
        <v>3311</v>
      </c>
      <c r="M29" s="184"/>
      <c r="N29" s="184" t="s">
        <v>1765</v>
      </c>
      <c r="O29" s="184">
        <v>1.05</v>
      </c>
      <c r="P29" s="184">
        <v>1.1000000000000001</v>
      </c>
      <c r="Q29" s="184">
        <v>1.1499999999999999</v>
      </c>
      <c r="R29" s="184">
        <v>1.2</v>
      </c>
      <c r="S29" s="184">
        <v>1.25</v>
      </c>
      <c r="T29" s="184">
        <v>1.3</v>
      </c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 t="s">
        <v>3277</v>
      </c>
      <c r="AF29" s="184">
        <v>0</v>
      </c>
      <c r="AG29" s="184"/>
      <c r="AH29" s="184"/>
      <c r="AI29" s="184"/>
      <c r="AJ29" s="184"/>
      <c r="AK29" s="184"/>
      <c r="AL29" s="184"/>
    </row>
    <row r="30" spans="1:38" x14ac:dyDescent="0.25">
      <c r="A30" t="s">
        <v>3312</v>
      </c>
      <c r="N30" s="184" t="s">
        <v>1724</v>
      </c>
      <c r="O30" s="184">
        <v>1.2</v>
      </c>
      <c r="P30" s="184">
        <v>1.25</v>
      </c>
      <c r="Q30" s="184">
        <v>1.3</v>
      </c>
      <c r="R30" s="184">
        <v>1.35</v>
      </c>
      <c r="S30" s="184">
        <v>1.4</v>
      </c>
      <c r="T30" s="184">
        <v>1.5</v>
      </c>
      <c r="AE30" s="184" t="s">
        <v>3276</v>
      </c>
      <c r="AF30" s="184">
        <v>0</v>
      </c>
    </row>
    <row r="31" spans="1:38" x14ac:dyDescent="0.25">
      <c r="A31" t="s">
        <v>3313</v>
      </c>
      <c r="N31" s="184" t="s">
        <v>1766</v>
      </c>
      <c r="O31" s="184">
        <v>1.2</v>
      </c>
      <c r="P31" s="184">
        <v>1.25</v>
      </c>
      <c r="Q31" s="184">
        <v>1.3</v>
      </c>
      <c r="R31" s="184">
        <v>1.35</v>
      </c>
      <c r="S31" s="184">
        <v>1.4</v>
      </c>
      <c r="T31" s="184">
        <v>1.5</v>
      </c>
      <c r="AE31" s="184" t="s">
        <v>3272</v>
      </c>
      <c r="AF31" s="184">
        <v>0</v>
      </c>
    </row>
    <row r="32" spans="1:38" x14ac:dyDescent="0.25">
      <c r="A32" t="s">
        <v>3314</v>
      </c>
      <c r="N32" s="184" t="s">
        <v>1763</v>
      </c>
      <c r="O32" s="184">
        <v>1.1000000000000001</v>
      </c>
      <c r="P32" s="184">
        <v>1.1499999999999999</v>
      </c>
      <c r="Q32" s="184">
        <v>1.2</v>
      </c>
      <c r="R32" s="184">
        <v>1.25</v>
      </c>
      <c r="S32" s="184">
        <v>1.3</v>
      </c>
      <c r="T32" s="184">
        <v>1.35</v>
      </c>
    </row>
    <row r="33" spans="1:20" x14ac:dyDescent="0.25">
      <c r="N33" s="184" t="s">
        <v>1764</v>
      </c>
      <c r="O33" s="184">
        <v>1.2</v>
      </c>
      <c r="P33" s="184">
        <v>1.25</v>
      </c>
      <c r="Q33" s="184">
        <v>1.3</v>
      </c>
      <c r="R33" s="184">
        <v>1.35</v>
      </c>
      <c r="S33" s="184">
        <v>1.4</v>
      </c>
      <c r="T33" s="184">
        <v>1.5</v>
      </c>
    </row>
    <row r="34" spans="1:20" x14ac:dyDescent="0.25">
      <c r="A34" t="s">
        <v>3315</v>
      </c>
    </row>
    <row r="35" spans="1:20" x14ac:dyDescent="0.25">
      <c r="A35" t="s">
        <v>3316</v>
      </c>
    </row>
    <row r="36" spans="1:20" x14ac:dyDescent="0.25">
      <c r="A36" t="s">
        <v>3317</v>
      </c>
    </row>
    <row r="37" spans="1:20" x14ac:dyDescent="0.25">
      <c r="A37" t="s">
        <v>3318</v>
      </c>
    </row>
    <row r="38" spans="1:20" x14ac:dyDescent="0.25">
      <c r="A38" t="s">
        <v>3319</v>
      </c>
      <c r="N38" s="216" t="s">
        <v>3434</v>
      </c>
      <c r="O38" s="216">
        <v>1</v>
      </c>
      <c r="P38" s="216">
        <v>2</v>
      </c>
      <c r="Q38" s="216">
        <v>3</v>
      </c>
      <c r="R38" s="216">
        <v>4</v>
      </c>
      <c r="S38" s="216">
        <v>5</v>
      </c>
      <c r="T38" s="216">
        <v>6</v>
      </c>
    </row>
    <row r="39" spans="1:20" x14ac:dyDescent="0.25">
      <c r="A39" t="s">
        <v>3320</v>
      </c>
      <c r="N39" s="216" t="s">
        <v>1762</v>
      </c>
      <c r="O39" s="216">
        <v>1.2</v>
      </c>
      <c r="P39" s="216">
        <v>1.25</v>
      </c>
      <c r="Q39" s="216">
        <v>1.3</v>
      </c>
      <c r="R39" s="216">
        <v>1.35</v>
      </c>
      <c r="S39" s="216">
        <v>1.4</v>
      </c>
      <c r="T39" s="216">
        <v>1.5</v>
      </c>
    </row>
    <row r="40" spans="1:20" x14ac:dyDescent="0.25">
      <c r="A40" t="s">
        <v>3321</v>
      </c>
      <c r="N40" s="216" t="s">
        <v>1765</v>
      </c>
      <c r="O40" s="216">
        <v>1.2</v>
      </c>
      <c r="P40" s="216">
        <v>1.25</v>
      </c>
      <c r="Q40" s="216">
        <v>1.3</v>
      </c>
      <c r="R40" s="216">
        <v>1.35</v>
      </c>
      <c r="S40" s="216">
        <v>1.4</v>
      </c>
      <c r="T40" s="216">
        <v>1.5</v>
      </c>
    </row>
    <row r="41" spans="1:20" x14ac:dyDescent="0.25">
      <c r="N41" s="216" t="s">
        <v>1724</v>
      </c>
      <c r="O41" s="216">
        <v>1.2</v>
      </c>
      <c r="P41" s="216">
        <v>1.25</v>
      </c>
      <c r="Q41" s="216">
        <v>1.3</v>
      </c>
      <c r="R41" s="216">
        <v>1.35</v>
      </c>
      <c r="S41" s="216">
        <v>1.4</v>
      </c>
      <c r="T41" s="216">
        <v>1.5</v>
      </c>
    </row>
    <row r="42" spans="1:20" x14ac:dyDescent="0.25">
      <c r="A42" t="s">
        <v>3322</v>
      </c>
      <c r="N42" s="216" t="s">
        <v>1766</v>
      </c>
      <c r="O42" s="216">
        <v>1.2</v>
      </c>
      <c r="P42" s="216">
        <v>1.25</v>
      </c>
      <c r="Q42" s="216">
        <v>1.3</v>
      </c>
      <c r="R42" s="216">
        <v>1.35</v>
      </c>
      <c r="S42" s="216">
        <v>1.4</v>
      </c>
      <c r="T42" s="216">
        <v>1.5</v>
      </c>
    </row>
    <row r="43" spans="1:20" x14ac:dyDescent="0.25">
      <c r="A43" t="s">
        <v>3316</v>
      </c>
      <c r="N43" s="216" t="s">
        <v>1763</v>
      </c>
      <c r="O43" s="216">
        <v>1.2</v>
      </c>
      <c r="P43" s="216">
        <v>1.25</v>
      </c>
      <c r="Q43" s="216">
        <v>1.3</v>
      </c>
      <c r="R43" s="216">
        <v>1.35</v>
      </c>
      <c r="S43" s="216">
        <v>1.4</v>
      </c>
      <c r="T43" s="216">
        <v>1.5</v>
      </c>
    </row>
    <row r="44" spans="1:20" x14ac:dyDescent="0.25">
      <c r="A44" t="s">
        <v>3317</v>
      </c>
      <c r="N44" s="216" t="s">
        <v>1764</v>
      </c>
      <c r="O44" s="216">
        <v>1.2</v>
      </c>
      <c r="P44" s="216">
        <v>1.25</v>
      </c>
      <c r="Q44" s="216">
        <v>1.3</v>
      </c>
      <c r="R44" s="216">
        <v>1.35</v>
      </c>
      <c r="S44" s="216">
        <v>1.4</v>
      </c>
      <c r="T44" s="216">
        <v>1.5</v>
      </c>
    </row>
    <row r="45" spans="1:20" x14ac:dyDescent="0.25">
      <c r="A45" t="s">
        <v>3323</v>
      </c>
    </row>
    <row r="46" spans="1:20" x14ac:dyDescent="0.25">
      <c r="A46" t="s">
        <v>3324</v>
      </c>
    </row>
    <row r="47" spans="1:20" x14ac:dyDescent="0.25">
      <c r="A47" t="s">
        <v>3325</v>
      </c>
    </row>
    <row r="48" spans="1:20" x14ac:dyDescent="0.25">
      <c r="A48" t="s">
        <v>3326</v>
      </c>
    </row>
    <row r="50" spans="1:1" x14ac:dyDescent="0.25">
      <c r="A50" t="s">
        <v>3327</v>
      </c>
    </row>
    <row r="51" spans="1:1" x14ac:dyDescent="0.25">
      <c r="A51" t="s">
        <v>3328</v>
      </c>
    </row>
    <row r="52" spans="1:1" x14ac:dyDescent="0.25">
      <c r="A52" t="s">
        <v>3329</v>
      </c>
    </row>
    <row r="53" spans="1:1" x14ac:dyDescent="0.25">
      <c r="A53" t="s">
        <v>3330</v>
      </c>
    </row>
    <row r="54" spans="1:1" x14ac:dyDescent="0.25">
      <c r="A54" t="s">
        <v>3331</v>
      </c>
    </row>
    <row r="55" spans="1:1" x14ac:dyDescent="0.25">
      <c r="A55" t="s">
        <v>3332</v>
      </c>
    </row>
    <row r="56" spans="1:1" x14ac:dyDescent="0.25">
      <c r="A56" t="s">
        <v>3333</v>
      </c>
    </row>
    <row r="58" spans="1:1" x14ac:dyDescent="0.25">
      <c r="A58" t="s">
        <v>3334</v>
      </c>
    </row>
    <row r="59" spans="1:1" x14ac:dyDescent="0.25">
      <c r="A59" t="s">
        <v>3335</v>
      </c>
    </row>
    <row r="60" spans="1:1" x14ac:dyDescent="0.25">
      <c r="A60" t="s">
        <v>3336</v>
      </c>
    </row>
    <row r="61" spans="1:1" x14ac:dyDescent="0.25">
      <c r="A61" t="s">
        <v>3337</v>
      </c>
    </row>
    <row r="62" spans="1:1" x14ac:dyDescent="0.25">
      <c r="A62" t="s">
        <v>3338</v>
      </c>
    </row>
    <row r="63" spans="1:1" x14ac:dyDescent="0.25">
      <c r="A63" t="s">
        <v>3339</v>
      </c>
    </row>
    <row r="64" spans="1:1" x14ac:dyDescent="0.25">
      <c r="A64" t="s">
        <v>3340</v>
      </c>
    </row>
    <row r="66" spans="1:1" x14ac:dyDescent="0.25">
      <c r="A66" t="s">
        <v>3341</v>
      </c>
    </row>
    <row r="67" spans="1:1" x14ac:dyDescent="0.25">
      <c r="A67" t="s">
        <v>3342</v>
      </c>
    </row>
    <row r="68" spans="1:1" x14ac:dyDescent="0.25">
      <c r="A68" t="s">
        <v>3343</v>
      </c>
    </row>
    <row r="69" spans="1:1" x14ac:dyDescent="0.25">
      <c r="A69" t="s">
        <v>3344</v>
      </c>
    </row>
    <row r="70" spans="1:1" x14ac:dyDescent="0.25">
      <c r="A70" t="s">
        <v>3345</v>
      </c>
    </row>
    <row r="71" spans="1:1" x14ac:dyDescent="0.25">
      <c r="A71" t="s">
        <v>3346</v>
      </c>
    </row>
    <row r="72" spans="1:1" x14ac:dyDescent="0.25">
      <c r="A72" t="s">
        <v>3347</v>
      </c>
    </row>
    <row r="73" spans="1:1" x14ac:dyDescent="0.25">
      <c r="A73" t="s">
        <v>3348</v>
      </c>
    </row>
    <row r="75" spans="1:1" x14ac:dyDescent="0.25">
      <c r="A75" t="s">
        <v>3349</v>
      </c>
    </row>
    <row r="76" spans="1:1" x14ac:dyDescent="0.25">
      <c r="A76" t="s">
        <v>3350</v>
      </c>
    </row>
    <row r="77" spans="1:1" x14ac:dyDescent="0.25">
      <c r="A77" t="s">
        <v>3287</v>
      </c>
    </row>
    <row r="78" spans="1:1" x14ac:dyDescent="0.25">
      <c r="A78" t="s">
        <v>3351</v>
      </c>
    </row>
    <row r="79" spans="1:1" x14ac:dyDescent="0.25">
      <c r="A79" t="s">
        <v>3352</v>
      </c>
    </row>
    <row r="80" spans="1:1" x14ac:dyDescent="0.25">
      <c r="A80" t="s">
        <v>3353</v>
      </c>
    </row>
    <row r="81" spans="1:1" x14ac:dyDescent="0.25">
      <c r="A81" t="s">
        <v>3354</v>
      </c>
    </row>
    <row r="82" spans="1:1" x14ac:dyDescent="0.25">
      <c r="A82" t="s">
        <v>3355</v>
      </c>
    </row>
    <row r="83" spans="1:1" x14ac:dyDescent="0.25">
      <c r="A83" t="s">
        <v>3356</v>
      </c>
    </row>
    <row r="85" spans="1:1" x14ac:dyDescent="0.25">
      <c r="A85" t="s">
        <v>3294</v>
      </c>
    </row>
    <row r="86" spans="1:1" x14ac:dyDescent="0.25">
      <c r="A86" t="s">
        <v>3295</v>
      </c>
    </row>
    <row r="87" spans="1:1" x14ac:dyDescent="0.25">
      <c r="A87" t="s">
        <v>3296</v>
      </c>
    </row>
    <row r="88" spans="1:1" x14ac:dyDescent="0.25">
      <c r="A88" t="s">
        <v>3297</v>
      </c>
    </row>
    <row r="89" spans="1:1" x14ac:dyDescent="0.25">
      <c r="A89" t="s">
        <v>3298</v>
      </c>
    </row>
    <row r="90" spans="1:1" x14ac:dyDescent="0.25">
      <c r="A90" t="s">
        <v>3299</v>
      </c>
    </row>
    <row r="91" spans="1:1" x14ac:dyDescent="0.25">
      <c r="A91" t="s">
        <v>3300</v>
      </c>
    </row>
    <row r="93" spans="1:1" x14ac:dyDescent="0.25">
      <c r="A93" t="s">
        <v>3301</v>
      </c>
    </row>
    <row r="94" spans="1:1" x14ac:dyDescent="0.25">
      <c r="A94" t="s">
        <v>3302</v>
      </c>
    </row>
    <row r="95" spans="1:1" x14ac:dyDescent="0.25">
      <c r="A95" t="s">
        <v>3303</v>
      </c>
    </row>
    <row r="96" spans="1:1" x14ac:dyDescent="0.25">
      <c r="A96" t="s">
        <v>3304</v>
      </c>
    </row>
    <row r="97" spans="1:1" x14ac:dyDescent="0.25">
      <c r="A97" t="s">
        <v>3305</v>
      </c>
    </row>
    <row r="98" spans="1:1" x14ac:dyDescent="0.25">
      <c r="A98" t="s">
        <v>3306</v>
      </c>
    </row>
    <row r="99" spans="1:1" x14ac:dyDescent="0.25">
      <c r="A99" t="s">
        <v>3307</v>
      </c>
    </row>
    <row r="101" spans="1:1" x14ac:dyDescent="0.25">
      <c r="A101" t="s">
        <v>3308</v>
      </c>
    </row>
    <row r="102" spans="1:1" x14ac:dyDescent="0.25">
      <c r="A102" t="s">
        <v>3309</v>
      </c>
    </row>
    <row r="103" spans="1:1" x14ac:dyDescent="0.25">
      <c r="A103" t="s">
        <v>3310</v>
      </c>
    </row>
    <row r="104" spans="1:1" x14ac:dyDescent="0.25">
      <c r="A104" t="s">
        <v>3311</v>
      </c>
    </row>
    <row r="105" spans="1:1" x14ac:dyDescent="0.25">
      <c r="A105" t="s">
        <v>3357</v>
      </c>
    </row>
    <row r="106" spans="1:1" x14ac:dyDescent="0.25">
      <c r="A106" t="s">
        <v>3358</v>
      </c>
    </row>
    <row r="107" spans="1:1" x14ac:dyDescent="0.25">
      <c r="A107" t="s">
        <v>3359</v>
      </c>
    </row>
    <row r="109" spans="1:1" x14ac:dyDescent="0.25">
      <c r="A109" t="s">
        <v>3315</v>
      </c>
    </row>
    <row r="110" spans="1:1" x14ac:dyDescent="0.25">
      <c r="A110" t="s">
        <v>3316</v>
      </c>
    </row>
    <row r="111" spans="1:1" x14ac:dyDescent="0.25">
      <c r="A111" t="s">
        <v>3317</v>
      </c>
    </row>
    <row r="112" spans="1:1" x14ac:dyDescent="0.25">
      <c r="A112" t="s">
        <v>3318</v>
      </c>
    </row>
    <row r="113" spans="1:1" x14ac:dyDescent="0.25">
      <c r="A113" t="s">
        <v>3319</v>
      </c>
    </row>
    <row r="114" spans="1:1" x14ac:dyDescent="0.25">
      <c r="A114" t="s">
        <v>3320</v>
      </c>
    </row>
    <row r="115" spans="1:1" x14ac:dyDescent="0.25">
      <c r="A115" t="s">
        <v>3321</v>
      </c>
    </row>
    <row r="117" spans="1:1" x14ac:dyDescent="0.25">
      <c r="A117" t="s">
        <v>3322</v>
      </c>
    </row>
    <row r="118" spans="1:1" x14ac:dyDescent="0.25">
      <c r="A118" t="s">
        <v>3316</v>
      </c>
    </row>
    <row r="119" spans="1:1" x14ac:dyDescent="0.25">
      <c r="A119" t="s">
        <v>3317</v>
      </c>
    </row>
    <row r="120" spans="1:1" x14ac:dyDescent="0.25">
      <c r="A120" t="s">
        <v>3323</v>
      </c>
    </row>
    <row r="121" spans="1:1" x14ac:dyDescent="0.25">
      <c r="A121" t="s">
        <v>3324</v>
      </c>
    </row>
    <row r="122" spans="1:1" x14ac:dyDescent="0.25">
      <c r="A122" t="s">
        <v>3325</v>
      </c>
    </row>
    <row r="123" spans="1:1" x14ac:dyDescent="0.25">
      <c r="A123" t="s">
        <v>3326</v>
      </c>
    </row>
    <row r="125" spans="1:1" x14ac:dyDescent="0.25">
      <c r="A125" t="s">
        <v>3327</v>
      </c>
    </row>
    <row r="126" spans="1:1" x14ac:dyDescent="0.25">
      <c r="A126" t="s">
        <v>3328</v>
      </c>
    </row>
    <row r="127" spans="1:1" x14ac:dyDescent="0.25">
      <c r="A127" t="s">
        <v>3329</v>
      </c>
    </row>
    <row r="128" spans="1:1" x14ac:dyDescent="0.25">
      <c r="A128" t="s">
        <v>3330</v>
      </c>
    </row>
    <row r="129" spans="1:1" x14ac:dyDescent="0.25">
      <c r="A129" t="s">
        <v>3331</v>
      </c>
    </row>
    <row r="130" spans="1:1" x14ac:dyDescent="0.25">
      <c r="A130" t="s">
        <v>3332</v>
      </c>
    </row>
    <row r="131" spans="1:1" x14ac:dyDescent="0.25">
      <c r="A131" t="s">
        <v>3333</v>
      </c>
    </row>
    <row r="133" spans="1:1" x14ac:dyDescent="0.25">
      <c r="A133" t="s">
        <v>3334</v>
      </c>
    </row>
    <row r="134" spans="1:1" x14ac:dyDescent="0.25">
      <c r="A134" t="s">
        <v>3335</v>
      </c>
    </row>
    <row r="135" spans="1:1" x14ac:dyDescent="0.25">
      <c r="A135" t="s">
        <v>3336</v>
      </c>
    </row>
    <row r="136" spans="1:1" x14ac:dyDescent="0.25">
      <c r="A136" t="s">
        <v>3337</v>
      </c>
    </row>
    <row r="137" spans="1:1" x14ac:dyDescent="0.25">
      <c r="A137" t="s">
        <v>3338</v>
      </c>
    </row>
    <row r="138" spans="1:1" x14ac:dyDescent="0.25">
      <c r="A138" t="s">
        <v>3339</v>
      </c>
    </row>
    <row r="139" spans="1:1" x14ac:dyDescent="0.25">
      <c r="A139" t="s">
        <v>3340</v>
      </c>
    </row>
    <row r="141" spans="1:1" x14ac:dyDescent="0.25">
      <c r="A141" t="s">
        <v>3341</v>
      </c>
    </row>
    <row r="142" spans="1:1" x14ac:dyDescent="0.25">
      <c r="A142" t="s">
        <v>3360</v>
      </c>
    </row>
    <row r="143" spans="1:1" x14ac:dyDescent="0.25">
      <c r="A143" t="s">
        <v>3361</v>
      </c>
    </row>
    <row r="144" spans="1:1" x14ac:dyDescent="0.25">
      <c r="A144" t="s">
        <v>3362</v>
      </c>
    </row>
    <row r="145" spans="1:1" x14ac:dyDescent="0.25">
      <c r="A145" t="s">
        <v>3363</v>
      </c>
    </row>
    <row r="146" spans="1:1" x14ac:dyDescent="0.25">
      <c r="A146" t="s">
        <v>3364</v>
      </c>
    </row>
    <row r="147" spans="1:1" x14ac:dyDescent="0.25">
      <c r="A147" t="s">
        <v>3365</v>
      </c>
    </row>
    <row r="148" spans="1:1" x14ac:dyDescent="0.25">
      <c r="A148" t="s">
        <v>3348</v>
      </c>
    </row>
    <row r="150" spans="1:1" x14ac:dyDescent="0.25">
      <c r="A150" t="s">
        <v>3349</v>
      </c>
    </row>
    <row r="151" spans="1:1" x14ac:dyDescent="0.25">
      <c r="A151" t="s">
        <v>3366</v>
      </c>
    </row>
    <row r="152" spans="1:1" x14ac:dyDescent="0.25">
      <c r="A152" t="s">
        <v>3287</v>
      </c>
    </row>
    <row r="153" spans="1:1" x14ac:dyDescent="0.25">
      <c r="A153" t="s">
        <v>3351</v>
      </c>
    </row>
    <row r="154" spans="1:1" x14ac:dyDescent="0.25">
      <c r="A154" t="s">
        <v>3352</v>
      </c>
    </row>
    <row r="155" spans="1:1" x14ac:dyDescent="0.25">
      <c r="A155" t="s">
        <v>3353</v>
      </c>
    </row>
    <row r="156" spans="1:1" x14ac:dyDescent="0.25">
      <c r="A156" t="s">
        <v>3354</v>
      </c>
    </row>
    <row r="157" spans="1:1" x14ac:dyDescent="0.25">
      <c r="A157" t="s">
        <v>3355</v>
      </c>
    </row>
    <row r="158" spans="1:1" x14ac:dyDescent="0.25">
      <c r="A158" t="s">
        <v>3356</v>
      </c>
    </row>
    <row r="160" spans="1:1" x14ac:dyDescent="0.25">
      <c r="A160" t="s">
        <v>3294</v>
      </c>
    </row>
    <row r="161" spans="1:1" x14ac:dyDescent="0.25">
      <c r="A161" t="s">
        <v>3295</v>
      </c>
    </row>
    <row r="162" spans="1:1" x14ac:dyDescent="0.25">
      <c r="A162" t="s">
        <v>3296</v>
      </c>
    </row>
    <row r="163" spans="1:1" x14ac:dyDescent="0.25">
      <c r="A163" t="s">
        <v>3297</v>
      </c>
    </row>
    <row r="164" spans="1:1" x14ac:dyDescent="0.25">
      <c r="A164" t="s">
        <v>3298</v>
      </c>
    </row>
    <row r="165" spans="1:1" x14ac:dyDescent="0.25">
      <c r="A165" t="s">
        <v>3299</v>
      </c>
    </row>
    <row r="166" spans="1:1" x14ac:dyDescent="0.25">
      <c r="A166" t="s">
        <v>3300</v>
      </c>
    </row>
    <row r="168" spans="1:1" x14ac:dyDescent="0.25">
      <c r="A168" t="s">
        <v>3301</v>
      </c>
    </row>
    <row r="169" spans="1:1" x14ac:dyDescent="0.25">
      <c r="A169" t="s">
        <v>3302</v>
      </c>
    </row>
    <row r="170" spans="1:1" x14ac:dyDescent="0.25">
      <c r="A170" t="s">
        <v>3303</v>
      </c>
    </row>
    <row r="171" spans="1:1" x14ac:dyDescent="0.25">
      <c r="A171" t="s">
        <v>3304</v>
      </c>
    </row>
    <row r="172" spans="1:1" x14ac:dyDescent="0.25">
      <c r="A172" t="s">
        <v>3305</v>
      </c>
    </row>
    <row r="173" spans="1:1" x14ac:dyDescent="0.25">
      <c r="A173" t="s">
        <v>3306</v>
      </c>
    </row>
    <row r="174" spans="1:1" x14ac:dyDescent="0.25">
      <c r="A174" t="s">
        <v>3307</v>
      </c>
    </row>
    <row r="176" spans="1:1" x14ac:dyDescent="0.25">
      <c r="A176" t="s">
        <v>3308</v>
      </c>
    </row>
    <row r="177" spans="1:1" x14ac:dyDescent="0.25">
      <c r="A177" t="s">
        <v>3342</v>
      </c>
    </row>
    <row r="178" spans="1:1" x14ac:dyDescent="0.25">
      <c r="A178" t="s">
        <v>3343</v>
      </c>
    </row>
    <row r="179" spans="1:1" x14ac:dyDescent="0.25">
      <c r="A179" t="s">
        <v>3344</v>
      </c>
    </row>
    <row r="180" spans="1:1" x14ac:dyDescent="0.25">
      <c r="A180" t="s">
        <v>3345</v>
      </c>
    </row>
    <row r="181" spans="1:1" x14ac:dyDescent="0.25">
      <c r="A181" t="s">
        <v>3346</v>
      </c>
    </row>
    <row r="182" spans="1:1" x14ac:dyDescent="0.25">
      <c r="A182" t="s">
        <v>3347</v>
      </c>
    </row>
    <row r="184" spans="1:1" x14ac:dyDescent="0.25">
      <c r="A184" t="s">
        <v>3315</v>
      </c>
    </row>
    <row r="185" spans="1:1" x14ac:dyDescent="0.25">
      <c r="A185" t="s">
        <v>3316</v>
      </c>
    </row>
    <row r="186" spans="1:1" x14ac:dyDescent="0.25">
      <c r="A186" t="s">
        <v>3317</v>
      </c>
    </row>
    <row r="187" spans="1:1" x14ac:dyDescent="0.25">
      <c r="A187" t="s">
        <v>3318</v>
      </c>
    </row>
    <row r="188" spans="1:1" x14ac:dyDescent="0.25">
      <c r="A188" t="s">
        <v>3319</v>
      </c>
    </row>
    <row r="189" spans="1:1" x14ac:dyDescent="0.25">
      <c r="A189" t="s">
        <v>3320</v>
      </c>
    </row>
    <row r="190" spans="1:1" x14ac:dyDescent="0.25">
      <c r="A190" t="s">
        <v>3321</v>
      </c>
    </row>
    <row r="192" spans="1:1" x14ac:dyDescent="0.25">
      <c r="A192" t="s">
        <v>3322</v>
      </c>
    </row>
    <row r="193" spans="1:1" x14ac:dyDescent="0.25">
      <c r="A193" t="s">
        <v>3316</v>
      </c>
    </row>
    <row r="194" spans="1:1" x14ac:dyDescent="0.25">
      <c r="A194" t="s">
        <v>3317</v>
      </c>
    </row>
    <row r="195" spans="1:1" x14ac:dyDescent="0.25">
      <c r="A195" t="s">
        <v>3323</v>
      </c>
    </row>
    <row r="196" spans="1:1" x14ac:dyDescent="0.25">
      <c r="A196" t="s">
        <v>3324</v>
      </c>
    </row>
    <row r="197" spans="1:1" x14ac:dyDescent="0.25">
      <c r="A197" t="s">
        <v>3325</v>
      </c>
    </row>
    <row r="198" spans="1:1" x14ac:dyDescent="0.25">
      <c r="A198" t="s">
        <v>3326</v>
      </c>
    </row>
    <row r="200" spans="1:1" x14ac:dyDescent="0.25">
      <c r="A200" t="s">
        <v>3327</v>
      </c>
    </row>
    <row r="201" spans="1:1" x14ac:dyDescent="0.25">
      <c r="A201" t="s">
        <v>3328</v>
      </c>
    </row>
    <row r="202" spans="1:1" x14ac:dyDescent="0.25">
      <c r="A202" t="s">
        <v>3329</v>
      </c>
    </row>
    <row r="203" spans="1:1" x14ac:dyDescent="0.25">
      <c r="A203" t="s">
        <v>3330</v>
      </c>
    </row>
    <row r="204" spans="1:1" x14ac:dyDescent="0.25">
      <c r="A204" t="s">
        <v>3331</v>
      </c>
    </row>
    <row r="205" spans="1:1" x14ac:dyDescent="0.25">
      <c r="A205" t="s">
        <v>3332</v>
      </c>
    </row>
    <row r="206" spans="1:1" x14ac:dyDescent="0.25">
      <c r="A206" t="s">
        <v>3333</v>
      </c>
    </row>
    <row r="208" spans="1:1" x14ac:dyDescent="0.25">
      <c r="A208" t="s">
        <v>3334</v>
      </c>
    </row>
    <row r="209" spans="1:1" x14ac:dyDescent="0.25">
      <c r="A209" t="s">
        <v>3335</v>
      </c>
    </row>
    <row r="210" spans="1:1" x14ac:dyDescent="0.25">
      <c r="A210" t="s">
        <v>3336</v>
      </c>
    </row>
    <row r="211" spans="1:1" x14ac:dyDescent="0.25">
      <c r="A211" t="s">
        <v>3337</v>
      </c>
    </row>
    <row r="212" spans="1:1" x14ac:dyDescent="0.25">
      <c r="A212" t="s">
        <v>3338</v>
      </c>
    </row>
    <row r="213" spans="1:1" x14ac:dyDescent="0.25">
      <c r="A213" t="s">
        <v>3339</v>
      </c>
    </row>
    <row r="214" spans="1:1" x14ac:dyDescent="0.25">
      <c r="A214" t="s">
        <v>3340</v>
      </c>
    </row>
    <row r="216" spans="1:1" x14ac:dyDescent="0.25">
      <c r="A216" t="s">
        <v>3341</v>
      </c>
    </row>
    <row r="217" spans="1:1" x14ac:dyDescent="0.25">
      <c r="A217" t="s">
        <v>3360</v>
      </c>
    </row>
    <row r="218" spans="1:1" x14ac:dyDescent="0.25">
      <c r="A218" t="s">
        <v>3361</v>
      </c>
    </row>
    <row r="219" spans="1:1" x14ac:dyDescent="0.25">
      <c r="A219" t="s">
        <v>3362</v>
      </c>
    </row>
    <row r="220" spans="1:1" x14ac:dyDescent="0.25">
      <c r="A220" t="s">
        <v>3363</v>
      </c>
    </row>
    <row r="221" spans="1:1" x14ac:dyDescent="0.25">
      <c r="A221" t="s">
        <v>3364</v>
      </c>
    </row>
    <row r="222" spans="1:1" x14ac:dyDescent="0.25">
      <c r="A222" t="s">
        <v>3365</v>
      </c>
    </row>
    <row r="223" spans="1:1" x14ac:dyDescent="0.25">
      <c r="A223" t="s">
        <v>3348</v>
      </c>
    </row>
    <row r="225" spans="1:1" x14ac:dyDescent="0.25">
      <c r="A225" t="s">
        <v>3349</v>
      </c>
    </row>
    <row r="226" spans="1:1" x14ac:dyDescent="0.25">
      <c r="A226" t="s">
        <v>3367</v>
      </c>
    </row>
    <row r="227" spans="1:1" x14ac:dyDescent="0.25">
      <c r="A227" t="s">
        <v>3287</v>
      </c>
    </row>
    <row r="228" spans="1:1" x14ac:dyDescent="0.25">
      <c r="A228" t="s">
        <v>3368</v>
      </c>
    </row>
    <row r="229" spans="1:1" x14ac:dyDescent="0.25">
      <c r="A229" t="s">
        <v>3369</v>
      </c>
    </row>
    <row r="230" spans="1:1" x14ac:dyDescent="0.25">
      <c r="A230" t="s">
        <v>3290</v>
      </c>
    </row>
    <row r="231" spans="1:1" x14ac:dyDescent="0.25">
      <c r="A231" t="s">
        <v>3370</v>
      </c>
    </row>
    <row r="232" spans="1:1" x14ac:dyDescent="0.25">
      <c r="A232" t="s">
        <v>3292</v>
      </c>
    </row>
    <row r="233" spans="1:1" x14ac:dyDescent="0.25">
      <c r="A233" t="s">
        <v>3371</v>
      </c>
    </row>
    <row r="235" spans="1:1" x14ac:dyDescent="0.25">
      <c r="A235" t="s">
        <v>3294</v>
      </c>
    </row>
    <row r="236" spans="1:1" x14ac:dyDescent="0.25">
      <c r="A236" t="s">
        <v>3295</v>
      </c>
    </row>
    <row r="237" spans="1:1" x14ac:dyDescent="0.25">
      <c r="A237" t="s">
        <v>3296</v>
      </c>
    </row>
    <row r="238" spans="1:1" x14ac:dyDescent="0.25">
      <c r="A238" t="s">
        <v>3297</v>
      </c>
    </row>
    <row r="239" spans="1:1" x14ac:dyDescent="0.25">
      <c r="A239" t="s">
        <v>3298</v>
      </c>
    </row>
    <row r="240" spans="1:1" x14ac:dyDescent="0.25">
      <c r="A240" t="s">
        <v>3299</v>
      </c>
    </row>
    <row r="241" spans="1:1" x14ac:dyDescent="0.25">
      <c r="A241" t="s">
        <v>3300</v>
      </c>
    </row>
    <row r="243" spans="1:1" x14ac:dyDescent="0.25">
      <c r="A243" t="s">
        <v>3301</v>
      </c>
    </row>
    <row r="244" spans="1:1" x14ac:dyDescent="0.25">
      <c r="A244" t="s">
        <v>3302</v>
      </c>
    </row>
    <row r="245" spans="1:1" x14ac:dyDescent="0.25">
      <c r="A245" t="s">
        <v>3303</v>
      </c>
    </row>
    <row r="246" spans="1:1" x14ac:dyDescent="0.25">
      <c r="A246" t="s">
        <v>3304</v>
      </c>
    </row>
    <row r="247" spans="1:1" x14ac:dyDescent="0.25">
      <c r="A247" t="s">
        <v>3305</v>
      </c>
    </row>
    <row r="248" spans="1:1" x14ac:dyDescent="0.25">
      <c r="A248" t="s">
        <v>3306</v>
      </c>
    </row>
    <row r="249" spans="1:1" x14ac:dyDescent="0.25">
      <c r="A249" t="s">
        <v>3307</v>
      </c>
    </row>
    <row r="251" spans="1:1" x14ac:dyDescent="0.25">
      <c r="A251" t="s">
        <v>3308</v>
      </c>
    </row>
    <row r="252" spans="1:1" x14ac:dyDescent="0.25">
      <c r="A252" t="s">
        <v>3342</v>
      </c>
    </row>
    <row r="253" spans="1:1" x14ac:dyDescent="0.25">
      <c r="A253" t="s">
        <v>3343</v>
      </c>
    </row>
    <row r="254" spans="1:1" x14ac:dyDescent="0.25">
      <c r="A254" t="s">
        <v>3344</v>
      </c>
    </row>
    <row r="255" spans="1:1" x14ac:dyDescent="0.25">
      <c r="A255" t="s">
        <v>3372</v>
      </c>
    </row>
    <row r="256" spans="1:1" x14ac:dyDescent="0.25">
      <c r="A256" t="s">
        <v>3373</v>
      </c>
    </row>
    <row r="257" spans="1:1" x14ac:dyDescent="0.25">
      <c r="A257" t="s">
        <v>3374</v>
      </c>
    </row>
    <row r="259" spans="1:1" x14ac:dyDescent="0.25">
      <c r="A259" t="s">
        <v>3315</v>
      </c>
    </row>
    <row r="260" spans="1:1" x14ac:dyDescent="0.25">
      <c r="A260" t="s">
        <v>3316</v>
      </c>
    </row>
    <row r="261" spans="1:1" x14ac:dyDescent="0.25">
      <c r="A261" t="s">
        <v>3317</v>
      </c>
    </row>
    <row r="262" spans="1:1" x14ac:dyDescent="0.25">
      <c r="A262" t="s">
        <v>3318</v>
      </c>
    </row>
    <row r="263" spans="1:1" x14ac:dyDescent="0.25">
      <c r="A263" t="s">
        <v>3319</v>
      </c>
    </row>
    <row r="264" spans="1:1" x14ac:dyDescent="0.25">
      <c r="A264" t="s">
        <v>3320</v>
      </c>
    </row>
    <row r="265" spans="1:1" x14ac:dyDescent="0.25">
      <c r="A265" t="s">
        <v>3321</v>
      </c>
    </row>
    <row r="267" spans="1:1" x14ac:dyDescent="0.25">
      <c r="A267" t="s">
        <v>3322</v>
      </c>
    </row>
    <row r="268" spans="1:1" x14ac:dyDescent="0.25">
      <c r="A268" t="s">
        <v>3316</v>
      </c>
    </row>
    <row r="269" spans="1:1" x14ac:dyDescent="0.25">
      <c r="A269" t="s">
        <v>3317</v>
      </c>
    </row>
    <row r="270" spans="1:1" x14ac:dyDescent="0.25">
      <c r="A270" t="s">
        <v>3323</v>
      </c>
    </row>
    <row r="271" spans="1:1" x14ac:dyDescent="0.25">
      <c r="A271" t="s">
        <v>3324</v>
      </c>
    </row>
    <row r="272" spans="1:1" x14ac:dyDescent="0.25">
      <c r="A272" t="s">
        <v>3325</v>
      </c>
    </row>
    <row r="273" spans="1:1" x14ac:dyDescent="0.25">
      <c r="A273" t="s">
        <v>3326</v>
      </c>
    </row>
    <row r="275" spans="1:1" x14ac:dyDescent="0.25">
      <c r="A275" t="s">
        <v>3327</v>
      </c>
    </row>
    <row r="276" spans="1:1" x14ac:dyDescent="0.25">
      <c r="A276" t="s">
        <v>3328</v>
      </c>
    </row>
    <row r="277" spans="1:1" x14ac:dyDescent="0.25">
      <c r="A277" t="s">
        <v>3329</v>
      </c>
    </row>
    <row r="278" spans="1:1" x14ac:dyDescent="0.25">
      <c r="A278" t="s">
        <v>3330</v>
      </c>
    </row>
    <row r="279" spans="1:1" x14ac:dyDescent="0.25">
      <c r="A279" t="s">
        <v>3331</v>
      </c>
    </row>
    <row r="280" spans="1:1" x14ac:dyDescent="0.25">
      <c r="A280" t="s">
        <v>3332</v>
      </c>
    </row>
    <row r="281" spans="1:1" x14ac:dyDescent="0.25">
      <c r="A281" t="s">
        <v>3333</v>
      </c>
    </row>
    <row r="283" spans="1:1" x14ac:dyDescent="0.25">
      <c r="A283" t="s">
        <v>3334</v>
      </c>
    </row>
    <row r="284" spans="1:1" x14ac:dyDescent="0.25">
      <c r="A284" t="s">
        <v>3335</v>
      </c>
    </row>
    <row r="285" spans="1:1" x14ac:dyDescent="0.25">
      <c r="A285" t="s">
        <v>3336</v>
      </c>
    </row>
    <row r="286" spans="1:1" x14ac:dyDescent="0.25">
      <c r="A286" t="s">
        <v>3337</v>
      </c>
    </row>
    <row r="287" spans="1:1" x14ac:dyDescent="0.25">
      <c r="A287" t="s">
        <v>3338</v>
      </c>
    </row>
    <row r="288" spans="1:1" x14ac:dyDescent="0.25">
      <c r="A288" t="s">
        <v>3339</v>
      </c>
    </row>
    <row r="289" spans="1:1" x14ac:dyDescent="0.25">
      <c r="A289" t="s">
        <v>3340</v>
      </c>
    </row>
    <row r="291" spans="1:1" x14ac:dyDescent="0.25">
      <c r="A291" t="s">
        <v>3341</v>
      </c>
    </row>
    <row r="292" spans="1:1" x14ac:dyDescent="0.25">
      <c r="A292" t="s">
        <v>3360</v>
      </c>
    </row>
    <row r="293" spans="1:1" x14ac:dyDescent="0.25">
      <c r="A293" t="s">
        <v>3361</v>
      </c>
    </row>
    <row r="294" spans="1:1" x14ac:dyDescent="0.25">
      <c r="A294" t="s">
        <v>3362</v>
      </c>
    </row>
    <row r="295" spans="1:1" x14ac:dyDescent="0.25">
      <c r="A295" t="s">
        <v>3363</v>
      </c>
    </row>
    <row r="296" spans="1:1" x14ac:dyDescent="0.25">
      <c r="A296" t="s">
        <v>3364</v>
      </c>
    </row>
    <row r="297" spans="1:1" x14ac:dyDescent="0.25">
      <c r="A297" t="s">
        <v>3375</v>
      </c>
    </row>
    <row r="298" spans="1:1" x14ac:dyDescent="0.25">
      <c r="A298" t="s">
        <v>3348</v>
      </c>
    </row>
    <row r="300" spans="1:1" x14ac:dyDescent="0.25">
      <c r="A300" t="s">
        <v>3349</v>
      </c>
    </row>
    <row r="301" spans="1:1" x14ac:dyDescent="0.25">
      <c r="A301" t="s">
        <v>3376</v>
      </c>
    </row>
    <row r="302" spans="1:1" x14ac:dyDescent="0.25">
      <c r="A302" t="s">
        <v>3287</v>
      </c>
    </row>
    <row r="303" spans="1:1" x14ac:dyDescent="0.25">
      <c r="A303" t="s">
        <v>3351</v>
      </c>
    </row>
    <row r="304" spans="1:1" x14ac:dyDescent="0.25">
      <c r="A304" t="s">
        <v>3352</v>
      </c>
    </row>
    <row r="305" spans="1:1" x14ac:dyDescent="0.25">
      <c r="A305" t="s">
        <v>3377</v>
      </c>
    </row>
    <row r="306" spans="1:1" x14ac:dyDescent="0.25">
      <c r="A306" t="s">
        <v>3378</v>
      </c>
    </row>
    <row r="307" spans="1:1" x14ac:dyDescent="0.25">
      <c r="A307" t="s">
        <v>3379</v>
      </c>
    </row>
    <row r="308" spans="1:1" x14ac:dyDescent="0.25">
      <c r="A308" t="s">
        <v>3380</v>
      </c>
    </row>
    <row r="310" spans="1:1" x14ac:dyDescent="0.25">
      <c r="A310" t="s">
        <v>3294</v>
      </c>
    </row>
    <row r="311" spans="1:1" x14ac:dyDescent="0.25">
      <c r="A311" t="s">
        <v>3295</v>
      </c>
    </row>
    <row r="312" spans="1:1" x14ac:dyDescent="0.25">
      <c r="A312" t="s">
        <v>3296</v>
      </c>
    </row>
    <row r="313" spans="1:1" x14ac:dyDescent="0.25">
      <c r="A313" t="s">
        <v>3297</v>
      </c>
    </row>
    <row r="314" spans="1:1" x14ac:dyDescent="0.25">
      <c r="A314" t="s">
        <v>3298</v>
      </c>
    </row>
    <row r="315" spans="1:1" x14ac:dyDescent="0.25">
      <c r="A315" t="s">
        <v>3299</v>
      </c>
    </row>
    <row r="316" spans="1:1" x14ac:dyDescent="0.25">
      <c r="A316" t="s">
        <v>3300</v>
      </c>
    </row>
    <row r="318" spans="1:1" x14ac:dyDescent="0.25">
      <c r="A318" t="s">
        <v>3301</v>
      </c>
    </row>
    <row r="319" spans="1:1" x14ac:dyDescent="0.25">
      <c r="A319" t="s">
        <v>3302</v>
      </c>
    </row>
    <row r="320" spans="1:1" x14ac:dyDescent="0.25">
      <c r="A320" t="s">
        <v>3303</v>
      </c>
    </row>
    <row r="321" spans="1:1" x14ac:dyDescent="0.25">
      <c r="A321" t="s">
        <v>3304</v>
      </c>
    </row>
    <row r="322" spans="1:1" x14ac:dyDescent="0.25">
      <c r="A322" t="s">
        <v>3305</v>
      </c>
    </row>
    <row r="323" spans="1:1" x14ac:dyDescent="0.25">
      <c r="A323" t="s">
        <v>3306</v>
      </c>
    </row>
    <row r="324" spans="1:1" x14ac:dyDescent="0.25">
      <c r="A324" t="s">
        <v>3307</v>
      </c>
    </row>
    <row r="326" spans="1:1" x14ac:dyDescent="0.25">
      <c r="A326" t="s">
        <v>3308</v>
      </c>
    </row>
    <row r="327" spans="1:1" x14ac:dyDescent="0.25">
      <c r="A327" t="s">
        <v>3310</v>
      </c>
    </row>
    <row r="328" spans="1:1" x14ac:dyDescent="0.25">
      <c r="A328" t="s">
        <v>3381</v>
      </c>
    </row>
    <row r="329" spans="1:1" x14ac:dyDescent="0.25">
      <c r="A329" t="s">
        <v>3382</v>
      </c>
    </row>
    <row r="330" spans="1:1" x14ac:dyDescent="0.25">
      <c r="A330" t="s">
        <v>3383</v>
      </c>
    </row>
    <row r="331" spans="1:1" x14ac:dyDescent="0.25">
      <c r="A331" t="s">
        <v>3384</v>
      </c>
    </row>
    <row r="332" spans="1:1" x14ac:dyDescent="0.25">
      <c r="A332" t="s">
        <v>3385</v>
      </c>
    </row>
    <row r="334" spans="1:1" x14ac:dyDescent="0.25">
      <c r="A334" t="s">
        <v>3315</v>
      </c>
    </row>
    <row r="335" spans="1:1" x14ac:dyDescent="0.25">
      <c r="A335" t="s">
        <v>3316</v>
      </c>
    </row>
    <row r="336" spans="1:1" x14ac:dyDescent="0.25">
      <c r="A336" t="s">
        <v>3317</v>
      </c>
    </row>
    <row r="337" spans="1:1" x14ac:dyDescent="0.25">
      <c r="A337" t="s">
        <v>3318</v>
      </c>
    </row>
    <row r="338" spans="1:1" x14ac:dyDescent="0.25">
      <c r="A338" t="s">
        <v>3319</v>
      </c>
    </row>
    <row r="339" spans="1:1" x14ac:dyDescent="0.25">
      <c r="A339" t="s">
        <v>3320</v>
      </c>
    </row>
    <row r="340" spans="1:1" x14ac:dyDescent="0.25">
      <c r="A340" t="s">
        <v>3321</v>
      </c>
    </row>
    <row r="342" spans="1:1" x14ac:dyDescent="0.25">
      <c r="A342" t="s">
        <v>3322</v>
      </c>
    </row>
    <row r="343" spans="1:1" x14ac:dyDescent="0.25">
      <c r="A343" t="s">
        <v>3316</v>
      </c>
    </row>
    <row r="344" spans="1:1" x14ac:dyDescent="0.25">
      <c r="A344" t="s">
        <v>3317</v>
      </c>
    </row>
    <row r="345" spans="1:1" x14ac:dyDescent="0.25">
      <c r="A345" t="s">
        <v>3323</v>
      </c>
    </row>
    <row r="346" spans="1:1" x14ac:dyDescent="0.25">
      <c r="A346" t="s">
        <v>3324</v>
      </c>
    </row>
    <row r="347" spans="1:1" x14ac:dyDescent="0.25">
      <c r="A347" t="s">
        <v>3325</v>
      </c>
    </row>
    <row r="348" spans="1:1" x14ac:dyDescent="0.25">
      <c r="A348" t="s">
        <v>3326</v>
      </c>
    </row>
    <row r="350" spans="1:1" x14ac:dyDescent="0.25">
      <c r="A350" t="s">
        <v>3327</v>
      </c>
    </row>
    <row r="351" spans="1:1" x14ac:dyDescent="0.25">
      <c r="A351" t="s">
        <v>3328</v>
      </c>
    </row>
    <row r="352" spans="1:1" x14ac:dyDescent="0.25">
      <c r="A352" t="s">
        <v>3329</v>
      </c>
    </row>
    <row r="353" spans="1:1" x14ac:dyDescent="0.25">
      <c r="A353" t="s">
        <v>3330</v>
      </c>
    </row>
    <row r="354" spans="1:1" x14ac:dyDescent="0.25">
      <c r="A354" t="s">
        <v>3331</v>
      </c>
    </row>
    <row r="355" spans="1:1" x14ac:dyDescent="0.25">
      <c r="A355" t="s">
        <v>3332</v>
      </c>
    </row>
    <row r="356" spans="1:1" x14ac:dyDescent="0.25">
      <c r="A356" t="s">
        <v>3333</v>
      </c>
    </row>
    <row r="358" spans="1:1" x14ac:dyDescent="0.25">
      <c r="A358" t="s">
        <v>3334</v>
      </c>
    </row>
    <row r="359" spans="1:1" x14ac:dyDescent="0.25">
      <c r="A359" t="s">
        <v>3335</v>
      </c>
    </row>
    <row r="360" spans="1:1" x14ac:dyDescent="0.25">
      <c r="A360" t="s">
        <v>3336</v>
      </c>
    </row>
    <row r="361" spans="1:1" x14ac:dyDescent="0.25">
      <c r="A361" t="s">
        <v>3337</v>
      </c>
    </row>
    <row r="362" spans="1:1" x14ac:dyDescent="0.25">
      <c r="A362" t="s">
        <v>3338</v>
      </c>
    </row>
    <row r="363" spans="1:1" x14ac:dyDescent="0.25">
      <c r="A363" t="s">
        <v>3339</v>
      </c>
    </row>
    <row r="364" spans="1:1" x14ac:dyDescent="0.25">
      <c r="A364" t="s">
        <v>3340</v>
      </c>
    </row>
    <row r="366" spans="1:1" x14ac:dyDescent="0.25">
      <c r="A366" t="s">
        <v>3341</v>
      </c>
    </row>
    <row r="367" spans="1:1" x14ac:dyDescent="0.25">
      <c r="A367" t="s">
        <v>3360</v>
      </c>
    </row>
    <row r="368" spans="1:1" x14ac:dyDescent="0.25">
      <c r="A368" t="s">
        <v>3361</v>
      </c>
    </row>
    <row r="369" spans="1:1" x14ac:dyDescent="0.25">
      <c r="A369" t="s">
        <v>3362</v>
      </c>
    </row>
    <row r="370" spans="1:1" x14ac:dyDescent="0.25">
      <c r="A370" t="s">
        <v>3363</v>
      </c>
    </row>
    <row r="371" spans="1:1" x14ac:dyDescent="0.25">
      <c r="A371" t="s">
        <v>3364</v>
      </c>
    </row>
    <row r="372" spans="1:1" x14ac:dyDescent="0.25">
      <c r="A372" t="s">
        <v>3375</v>
      </c>
    </row>
    <row r="373" spans="1:1" x14ac:dyDescent="0.25">
      <c r="A373" t="s">
        <v>3348</v>
      </c>
    </row>
    <row r="374" spans="1:1" x14ac:dyDescent="0.25">
      <c r="A374" t="s">
        <v>3349</v>
      </c>
    </row>
    <row r="375" spans="1:1" x14ac:dyDescent="0.25">
      <c r="A375" t="s">
        <v>3386</v>
      </c>
    </row>
    <row r="376" spans="1:1" x14ac:dyDescent="0.25">
      <c r="A376" t="s">
        <v>3287</v>
      </c>
    </row>
    <row r="377" spans="1:1" x14ac:dyDescent="0.25">
      <c r="A377" t="s">
        <v>3351</v>
      </c>
    </row>
    <row r="378" spans="1:1" x14ac:dyDescent="0.25">
      <c r="A378" t="s">
        <v>3352</v>
      </c>
    </row>
    <row r="379" spans="1:1" x14ac:dyDescent="0.25">
      <c r="A379" t="s">
        <v>3353</v>
      </c>
    </row>
    <row r="380" spans="1:1" x14ac:dyDescent="0.25">
      <c r="A380" t="s">
        <v>3354</v>
      </c>
    </row>
    <row r="381" spans="1:1" x14ac:dyDescent="0.25">
      <c r="A381" t="s">
        <v>3355</v>
      </c>
    </row>
    <row r="382" spans="1:1" x14ac:dyDescent="0.25">
      <c r="A382" t="s">
        <v>3356</v>
      </c>
    </row>
    <row r="384" spans="1:1" x14ac:dyDescent="0.25">
      <c r="A384" t="s">
        <v>3294</v>
      </c>
    </row>
    <row r="385" spans="1:1" x14ac:dyDescent="0.25">
      <c r="A385" t="s">
        <v>3295</v>
      </c>
    </row>
    <row r="386" spans="1:1" x14ac:dyDescent="0.25">
      <c r="A386" t="s">
        <v>3296</v>
      </c>
    </row>
    <row r="387" spans="1:1" x14ac:dyDescent="0.25">
      <c r="A387" t="s">
        <v>3297</v>
      </c>
    </row>
    <row r="388" spans="1:1" x14ac:dyDescent="0.25">
      <c r="A388" t="s">
        <v>3298</v>
      </c>
    </row>
    <row r="389" spans="1:1" x14ac:dyDescent="0.25">
      <c r="A389" t="s">
        <v>3299</v>
      </c>
    </row>
    <row r="390" spans="1:1" x14ac:dyDescent="0.25">
      <c r="A390" t="s">
        <v>3300</v>
      </c>
    </row>
    <row r="392" spans="1:1" x14ac:dyDescent="0.25">
      <c r="A392" t="s">
        <v>3301</v>
      </c>
    </row>
    <row r="393" spans="1:1" x14ac:dyDescent="0.25">
      <c r="A393" t="s">
        <v>3302</v>
      </c>
    </row>
    <row r="394" spans="1:1" x14ac:dyDescent="0.25">
      <c r="A394" t="s">
        <v>3303</v>
      </c>
    </row>
    <row r="395" spans="1:1" x14ac:dyDescent="0.25">
      <c r="A395" t="s">
        <v>3304</v>
      </c>
    </row>
    <row r="396" spans="1:1" x14ac:dyDescent="0.25">
      <c r="A396" t="s">
        <v>3305</v>
      </c>
    </row>
    <row r="397" spans="1:1" x14ac:dyDescent="0.25">
      <c r="A397" t="s">
        <v>3306</v>
      </c>
    </row>
    <row r="398" spans="1:1" x14ac:dyDescent="0.25">
      <c r="A398" t="s">
        <v>3307</v>
      </c>
    </row>
    <row r="400" spans="1:1" x14ac:dyDescent="0.25">
      <c r="A400" t="s">
        <v>3308</v>
      </c>
    </row>
    <row r="401" spans="1:1" x14ac:dyDescent="0.25">
      <c r="A401" t="s">
        <v>3342</v>
      </c>
    </row>
    <row r="402" spans="1:1" x14ac:dyDescent="0.25">
      <c r="A402" t="s">
        <v>3343</v>
      </c>
    </row>
    <row r="403" spans="1:1" x14ac:dyDescent="0.25">
      <c r="A403" t="s">
        <v>3344</v>
      </c>
    </row>
    <row r="404" spans="1:1" x14ac:dyDescent="0.25">
      <c r="A404" t="s">
        <v>3345</v>
      </c>
    </row>
    <row r="405" spans="1:1" x14ac:dyDescent="0.25">
      <c r="A405" t="s">
        <v>3346</v>
      </c>
    </row>
    <row r="406" spans="1:1" x14ac:dyDescent="0.25">
      <c r="A406" t="s">
        <v>3347</v>
      </c>
    </row>
    <row r="408" spans="1:1" x14ac:dyDescent="0.25">
      <c r="A408" t="s">
        <v>3315</v>
      </c>
    </row>
    <row r="409" spans="1:1" x14ac:dyDescent="0.25">
      <c r="A409" t="s">
        <v>3316</v>
      </c>
    </row>
    <row r="410" spans="1:1" x14ac:dyDescent="0.25">
      <c r="A410" t="s">
        <v>3317</v>
      </c>
    </row>
    <row r="411" spans="1:1" x14ac:dyDescent="0.25">
      <c r="A411" t="s">
        <v>3318</v>
      </c>
    </row>
    <row r="412" spans="1:1" x14ac:dyDescent="0.25">
      <c r="A412" t="s">
        <v>3319</v>
      </c>
    </row>
    <row r="413" spans="1:1" x14ac:dyDescent="0.25">
      <c r="A413" t="s">
        <v>3320</v>
      </c>
    </row>
    <row r="414" spans="1:1" x14ac:dyDescent="0.25">
      <c r="A414" t="s">
        <v>3321</v>
      </c>
    </row>
    <row r="416" spans="1:1" x14ac:dyDescent="0.25">
      <c r="A416" t="s">
        <v>3322</v>
      </c>
    </row>
    <row r="417" spans="1:1" x14ac:dyDescent="0.25">
      <c r="A417" t="s">
        <v>3316</v>
      </c>
    </row>
    <row r="418" spans="1:1" x14ac:dyDescent="0.25">
      <c r="A418" t="s">
        <v>3317</v>
      </c>
    </row>
    <row r="419" spans="1:1" x14ac:dyDescent="0.25">
      <c r="A419" t="s">
        <v>3323</v>
      </c>
    </row>
    <row r="420" spans="1:1" x14ac:dyDescent="0.25">
      <c r="A420" t="s">
        <v>3324</v>
      </c>
    </row>
    <row r="421" spans="1:1" x14ac:dyDescent="0.25">
      <c r="A421" t="s">
        <v>3325</v>
      </c>
    </row>
    <row r="422" spans="1:1" x14ac:dyDescent="0.25">
      <c r="A422" t="s">
        <v>3326</v>
      </c>
    </row>
    <row r="424" spans="1:1" x14ac:dyDescent="0.25">
      <c r="A424" t="s">
        <v>3327</v>
      </c>
    </row>
    <row r="425" spans="1:1" x14ac:dyDescent="0.25">
      <c r="A425" t="s">
        <v>3328</v>
      </c>
    </row>
    <row r="426" spans="1:1" x14ac:dyDescent="0.25">
      <c r="A426" t="s">
        <v>3329</v>
      </c>
    </row>
    <row r="427" spans="1:1" x14ac:dyDescent="0.25">
      <c r="A427" t="s">
        <v>3330</v>
      </c>
    </row>
    <row r="428" spans="1:1" x14ac:dyDescent="0.25">
      <c r="A428" t="s">
        <v>3331</v>
      </c>
    </row>
    <row r="429" spans="1:1" x14ac:dyDescent="0.25">
      <c r="A429" t="s">
        <v>3332</v>
      </c>
    </row>
    <row r="430" spans="1:1" x14ac:dyDescent="0.25">
      <c r="A430" t="s">
        <v>3333</v>
      </c>
    </row>
    <row r="432" spans="1:1" x14ac:dyDescent="0.25">
      <c r="A432" t="s">
        <v>3334</v>
      </c>
    </row>
    <row r="433" spans="1:1" x14ac:dyDescent="0.25">
      <c r="A433" t="s">
        <v>3335</v>
      </c>
    </row>
    <row r="434" spans="1:1" x14ac:dyDescent="0.25">
      <c r="A434" t="s">
        <v>3336</v>
      </c>
    </row>
    <row r="435" spans="1:1" x14ac:dyDescent="0.25">
      <c r="A435" t="s">
        <v>3337</v>
      </c>
    </row>
    <row r="436" spans="1:1" x14ac:dyDescent="0.25">
      <c r="A436" t="s">
        <v>3338</v>
      </c>
    </row>
    <row r="437" spans="1:1" x14ac:dyDescent="0.25">
      <c r="A437" t="s">
        <v>3339</v>
      </c>
    </row>
    <row r="438" spans="1:1" x14ac:dyDescent="0.25">
      <c r="A438" t="s">
        <v>3340</v>
      </c>
    </row>
    <row r="440" spans="1:1" x14ac:dyDescent="0.25">
      <c r="A440" t="s">
        <v>3341</v>
      </c>
    </row>
    <row r="441" spans="1:1" x14ac:dyDescent="0.25">
      <c r="A441" t="s">
        <v>3360</v>
      </c>
    </row>
    <row r="442" spans="1:1" x14ac:dyDescent="0.25">
      <c r="A442" t="s">
        <v>3361</v>
      </c>
    </row>
    <row r="443" spans="1:1" x14ac:dyDescent="0.25">
      <c r="A443" t="s">
        <v>3362</v>
      </c>
    </row>
    <row r="444" spans="1:1" x14ac:dyDescent="0.25">
      <c r="A444" t="s">
        <v>3363</v>
      </c>
    </row>
    <row r="445" spans="1:1" x14ac:dyDescent="0.25">
      <c r="A445" t="s">
        <v>3364</v>
      </c>
    </row>
    <row r="446" spans="1:1" x14ac:dyDescent="0.25">
      <c r="A446" t="s">
        <v>3365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AF38-EC45-4F73-B094-9A2170C12A67}">
  <dimension ref="A1:T3010"/>
  <sheetViews>
    <sheetView topLeftCell="B1" workbookViewId="0">
      <pane ySplit="1" topLeftCell="A584" activePane="bottomLeft" state="frozen"/>
      <selection pane="bottomLeft" activeCell="Q638" sqref="Q638"/>
    </sheetView>
  </sheetViews>
  <sheetFormatPr defaultRowHeight="15" x14ac:dyDescent="0.25"/>
  <cols>
    <col min="1" max="2" width="44" customWidth="1"/>
    <col min="3" max="3" width="11.140625" customWidth="1"/>
    <col min="4" max="4" width="21.42578125" customWidth="1"/>
    <col min="5" max="5" width="20.5703125" customWidth="1"/>
    <col min="6" max="6" width="19.7109375" customWidth="1"/>
    <col min="7" max="7" width="21.5703125" customWidth="1"/>
    <col min="8" max="8" width="16" customWidth="1"/>
    <col min="9" max="9" width="17.7109375" customWidth="1"/>
    <col min="10" max="10" width="14.5703125" customWidth="1"/>
    <col min="11" max="11" width="12.42578125" customWidth="1"/>
    <col min="12" max="12" width="11.140625" customWidth="1"/>
    <col min="13" max="13" width="21.85546875" customWidth="1"/>
    <col min="14" max="14" width="19.85546875" customWidth="1"/>
    <col min="15" max="15" width="25.140625" customWidth="1"/>
  </cols>
  <sheetData>
    <row r="1" spans="1:14" x14ac:dyDescent="0.25">
      <c r="A1" t="s">
        <v>1002</v>
      </c>
      <c r="C1" t="s">
        <v>1677</v>
      </c>
      <c r="D1" s="2" t="s">
        <v>1678</v>
      </c>
      <c r="E1" s="2" t="s">
        <v>1679</v>
      </c>
      <c r="F1" s="2" t="s">
        <v>1680</v>
      </c>
      <c r="G1" s="2" t="s">
        <v>1681</v>
      </c>
      <c r="H1" s="2" t="s">
        <v>1682</v>
      </c>
      <c r="I1" s="2" t="s">
        <v>1683</v>
      </c>
      <c r="J1" s="2" t="s">
        <v>1684</v>
      </c>
      <c r="K1" s="2" t="s">
        <v>1685</v>
      </c>
      <c r="L1" s="2" t="s">
        <v>1686</v>
      </c>
      <c r="M1" s="2" t="s">
        <v>1687</v>
      </c>
      <c r="N1" s="2" t="s">
        <v>1688</v>
      </c>
    </row>
    <row r="2" spans="1:14" x14ac:dyDescent="0.25">
      <c r="C2">
        <v>25</v>
      </c>
      <c r="D2" s="2" t="s">
        <v>1689</v>
      </c>
      <c r="E2" s="2">
        <v>15</v>
      </c>
      <c r="F2" s="2">
        <v>0</v>
      </c>
      <c r="G2" s="2">
        <v>22</v>
      </c>
      <c r="H2" s="2">
        <v>130</v>
      </c>
      <c r="I2" s="2">
        <v>0</v>
      </c>
      <c r="J2" s="2">
        <v>130</v>
      </c>
      <c r="K2" s="2">
        <v>0</v>
      </c>
      <c r="L2" s="2">
        <v>0</v>
      </c>
      <c r="M2" s="2"/>
      <c r="N2" s="2"/>
    </row>
    <row r="3" spans="1:14" x14ac:dyDescent="0.25">
      <c r="A3" t="s">
        <v>52</v>
      </c>
      <c r="C3">
        <v>25</v>
      </c>
      <c r="D3" s="2" t="s">
        <v>1690</v>
      </c>
      <c r="E3" s="2">
        <v>-5</v>
      </c>
      <c r="F3" s="2">
        <v>0</v>
      </c>
      <c r="G3" s="2">
        <v>24</v>
      </c>
      <c r="H3" s="2">
        <v>120</v>
      </c>
      <c r="I3" s="2">
        <v>0</v>
      </c>
      <c r="J3" s="2">
        <v>50</v>
      </c>
      <c r="K3" s="2">
        <v>0</v>
      </c>
      <c r="L3" s="2">
        <v>0</v>
      </c>
      <c r="M3" s="2"/>
      <c r="N3" s="2"/>
    </row>
    <row r="4" spans="1:14" x14ac:dyDescent="0.25">
      <c r="A4" t="s">
        <v>1003</v>
      </c>
      <c r="C4">
        <v>12</v>
      </c>
      <c r="D4" s="2" t="s">
        <v>1691</v>
      </c>
      <c r="E4" s="2">
        <v>0</v>
      </c>
      <c r="F4" s="2">
        <v>-20</v>
      </c>
      <c r="G4" s="2">
        <v>21</v>
      </c>
      <c r="H4" s="2">
        <v>100</v>
      </c>
      <c r="I4" s="2">
        <v>0</v>
      </c>
      <c r="J4" s="2">
        <v>45</v>
      </c>
      <c r="K4" s="2">
        <v>0</v>
      </c>
      <c r="L4" s="2">
        <v>0</v>
      </c>
      <c r="M4" s="2"/>
      <c r="N4" s="2"/>
    </row>
    <row r="5" spans="1:14" x14ac:dyDescent="0.25">
      <c r="A5" t="s">
        <v>1004</v>
      </c>
      <c r="C5">
        <v>12</v>
      </c>
      <c r="D5" s="2" t="s">
        <v>1692</v>
      </c>
      <c r="E5" s="2">
        <v>0</v>
      </c>
      <c r="F5" s="2">
        <v>0</v>
      </c>
      <c r="G5" s="2">
        <v>21</v>
      </c>
      <c r="H5" s="2">
        <v>100</v>
      </c>
      <c r="I5" s="2">
        <v>0</v>
      </c>
      <c r="J5" s="2">
        <v>80</v>
      </c>
      <c r="K5" s="2">
        <v>0</v>
      </c>
      <c r="L5" s="2">
        <v>0</v>
      </c>
      <c r="M5" s="2"/>
      <c r="N5" s="2"/>
    </row>
    <row r="6" spans="1:14" x14ac:dyDescent="0.25">
      <c r="A6" t="s">
        <v>1005</v>
      </c>
      <c r="C6">
        <v>25</v>
      </c>
      <c r="D6" s="2" t="s">
        <v>1693</v>
      </c>
      <c r="E6" s="2">
        <v>0</v>
      </c>
      <c r="F6" s="2">
        <v>0</v>
      </c>
      <c r="G6" s="2">
        <v>45</v>
      </c>
      <c r="H6" s="2">
        <v>100</v>
      </c>
      <c r="I6" s="2">
        <v>0</v>
      </c>
      <c r="J6" s="2">
        <v>80</v>
      </c>
      <c r="K6" s="2">
        <v>0</v>
      </c>
      <c r="L6" s="2">
        <v>0</v>
      </c>
      <c r="M6" s="2"/>
      <c r="N6" s="2"/>
    </row>
    <row r="7" spans="1:14" x14ac:dyDescent="0.25">
      <c r="A7" t="s">
        <v>1006</v>
      </c>
      <c r="C7">
        <v>29</v>
      </c>
      <c r="D7" s="2" t="s">
        <v>1694</v>
      </c>
      <c r="E7" s="2">
        <v>-30</v>
      </c>
      <c r="F7" s="2">
        <v>-50</v>
      </c>
      <c r="G7" s="2">
        <v>120</v>
      </c>
      <c r="H7" s="2">
        <v>100</v>
      </c>
      <c r="I7" s="2">
        <v>0</v>
      </c>
      <c r="J7" s="2">
        <v>100</v>
      </c>
      <c r="K7" s="2">
        <v>0</v>
      </c>
      <c r="L7" s="2">
        <v>0</v>
      </c>
      <c r="M7" s="2"/>
      <c r="N7" s="2"/>
    </row>
    <row r="8" spans="1:14" x14ac:dyDescent="0.25">
      <c r="A8" t="s">
        <v>1007</v>
      </c>
      <c r="C8">
        <v>15</v>
      </c>
      <c r="D8" s="2" t="s">
        <v>1695</v>
      </c>
      <c r="E8" s="2">
        <v>-100</v>
      </c>
      <c r="F8" s="2">
        <v>-100</v>
      </c>
      <c r="G8" s="2">
        <v>90</v>
      </c>
      <c r="H8" s="2">
        <v>100</v>
      </c>
      <c r="I8" s="2">
        <v>0</v>
      </c>
      <c r="J8" s="2">
        <v>100</v>
      </c>
      <c r="K8" s="2">
        <v>0</v>
      </c>
      <c r="L8" s="2">
        <v>0</v>
      </c>
      <c r="M8" s="2"/>
      <c r="N8" s="2">
        <v>-30</v>
      </c>
    </row>
    <row r="9" spans="1:14" x14ac:dyDescent="0.25">
      <c r="A9" t="s">
        <v>1008</v>
      </c>
      <c r="C9">
        <v>12</v>
      </c>
      <c r="D9" s="2" t="s">
        <v>1696</v>
      </c>
      <c r="E9" s="2">
        <v>-5</v>
      </c>
      <c r="F9" s="2">
        <v>0</v>
      </c>
      <c r="G9" s="2">
        <v>12</v>
      </c>
      <c r="H9" s="2">
        <v>100</v>
      </c>
      <c r="I9" s="2">
        <v>0</v>
      </c>
      <c r="J9" s="2">
        <v>50</v>
      </c>
      <c r="K9" s="2">
        <v>0</v>
      </c>
      <c r="L9" s="2">
        <v>0</v>
      </c>
      <c r="M9" s="2"/>
      <c r="N9" s="2"/>
    </row>
    <row r="10" spans="1:14" x14ac:dyDescent="0.25">
      <c r="A10" t="s">
        <v>1009</v>
      </c>
      <c r="C10">
        <v>12</v>
      </c>
      <c r="D10" s="2" t="s">
        <v>1697</v>
      </c>
      <c r="E10" s="2">
        <v>10</v>
      </c>
      <c r="F10" s="2">
        <v>0</v>
      </c>
      <c r="G10" s="2">
        <v>12</v>
      </c>
      <c r="H10" s="2">
        <v>120</v>
      </c>
      <c r="I10" s="2">
        <v>0</v>
      </c>
      <c r="J10" s="2">
        <v>120</v>
      </c>
      <c r="K10" s="2">
        <v>0</v>
      </c>
      <c r="L10" s="2">
        <v>0</v>
      </c>
      <c r="M10" s="2"/>
      <c r="N10" s="2"/>
    </row>
    <row r="11" spans="1:14" x14ac:dyDescent="0.25">
      <c r="A11" t="s">
        <v>1010</v>
      </c>
      <c r="C11">
        <v>12</v>
      </c>
      <c r="D11" s="2" t="s">
        <v>1698</v>
      </c>
      <c r="E11" s="2">
        <v>-20</v>
      </c>
      <c r="F11" s="2">
        <v>-80</v>
      </c>
      <c r="G11" s="2">
        <v>9</v>
      </c>
      <c r="H11" s="2">
        <v>65</v>
      </c>
      <c r="I11" s="2">
        <v>0</v>
      </c>
      <c r="J11" s="2">
        <v>20</v>
      </c>
      <c r="K11" s="2">
        <v>0</v>
      </c>
      <c r="L11" s="2">
        <v>0</v>
      </c>
      <c r="M11" s="2"/>
      <c r="N11" s="2"/>
    </row>
    <row r="12" spans="1:14" x14ac:dyDescent="0.25">
      <c r="A12" t="s">
        <v>1011</v>
      </c>
      <c r="C12">
        <v>8</v>
      </c>
      <c r="D12" s="2" t="s">
        <v>1699</v>
      </c>
      <c r="E12" s="2">
        <v>20</v>
      </c>
      <c r="F12" s="2">
        <v>0</v>
      </c>
      <c r="G12" s="2">
        <v>14</v>
      </c>
      <c r="H12" s="2">
        <v>100</v>
      </c>
      <c r="I12" s="2">
        <v>0</v>
      </c>
      <c r="J12" s="2">
        <v>100</v>
      </c>
      <c r="K12" s="2">
        <v>0</v>
      </c>
      <c r="L12" s="2">
        <v>0</v>
      </c>
      <c r="M12" s="2"/>
      <c r="N12" s="2"/>
    </row>
    <row r="13" spans="1:14" x14ac:dyDescent="0.25">
      <c r="A13" t="s">
        <v>1012</v>
      </c>
      <c r="C13">
        <v>8</v>
      </c>
      <c r="D13" s="2" t="s">
        <v>1700</v>
      </c>
      <c r="E13" s="2">
        <v>-15</v>
      </c>
      <c r="F13" s="2">
        <v>-50</v>
      </c>
      <c r="G13" s="2">
        <v>16</v>
      </c>
      <c r="H13" s="2">
        <v>100</v>
      </c>
      <c r="I13" s="2">
        <v>0</v>
      </c>
      <c r="J13" s="2">
        <v>100</v>
      </c>
      <c r="K13" s="2">
        <v>0</v>
      </c>
      <c r="L13" s="2">
        <v>0</v>
      </c>
      <c r="M13" s="2"/>
      <c r="N13" s="2"/>
    </row>
    <row r="14" spans="1:14" x14ac:dyDescent="0.25">
      <c r="A14" t="s">
        <v>1013</v>
      </c>
      <c r="C14">
        <v>8</v>
      </c>
      <c r="D14" s="2" t="s">
        <v>1701</v>
      </c>
      <c r="E14" s="2">
        <v>-35</v>
      </c>
      <c r="F14" s="2">
        <v>-66</v>
      </c>
      <c r="G14" s="2">
        <v>25</v>
      </c>
      <c r="H14" s="2">
        <v>100</v>
      </c>
      <c r="I14" s="2">
        <v>0</v>
      </c>
      <c r="J14" s="2">
        <v>100</v>
      </c>
      <c r="K14" s="2">
        <v>0</v>
      </c>
      <c r="L14" s="2">
        <v>0</v>
      </c>
      <c r="M14" s="2"/>
      <c r="N14" s="2"/>
    </row>
    <row r="15" spans="1:14" x14ac:dyDescent="0.25">
      <c r="A15" t="s">
        <v>1014</v>
      </c>
      <c r="C15">
        <v>17</v>
      </c>
      <c r="D15" s="2" t="s">
        <v>1702</v>
      </c>
      <c r="E15" s="2">
        <v>-50</v>
      </c>
      <c r="F15" s="2">
        <v>-25</v>
      </c>
      <c r="G15" s="2">
        <v>5</v>
      </c>
      <c r="H15" s="2">
        <v>1</v>
      </c>
      <c r="I15" s="2">
        <v>0</v>
      </c>
      <c r="J15" s="2">
        <v>100</v>
      </c>
      <c r="K15" s="2">
        <v>0</v>
      </c>
      <c r="L15" s="2">
        <v>0</v>
      </c>
      <c r="M15" s="2"/>
      <c r="N15" s="2">
        <v>0</v>
      </c>
    </row>
    <row r="16" spans="1:14" x14ac:dyDescent="0.25">
      <c r="A16" t="s">
        <v>1015</v>
      </c>
      <c r="C16">
        <v>17</v>
      </c>
      <c r="D16" s="2" t="s">
        <v>1703</v>
      </c>
      <c r="E16" s="2">
        <v>-30</v>
      </c>
      <c r="F16" s="2">
        <v>-50</v>
      </c>
      <c r="G16" s="2">
        <v>5</v>
      </c>
      <c r="H16" s="2">
        <v>100</v>
      </c>
      <c r="I16" s="2">
        <v>0</v>
      </c>
      <c r="J16" s="2">
        <v>420</v>
      </c>
      <c r="K16" s="2">
        <v>0</v>
      </c>
      <c r="L16" s="2">
        <v>0</v>
      </c>
      <c r="M16" s="2" t="s">
        <v>1704</v>
      </c>
      <c r="N16" s="2">
        <v>-10</v>
      </c>
    </row>
    <row r="17" spans="1:14" x14ac:dyDescent="0.25">
      <c r="A17" t="s">
        <v>1016</v>
      </c>
      <c r="C17">
        <v>11</v>
      </c>
      <c r="D17" s="2" t="s">
        <v>1705</v>
      </c>
      <c r="E17" s="2">
        <v>0</v>
      </c>
      <c r="F17" s="2">
        <v>-70</v>
      </c>
      <c r="G17" s="2">
        <v>46</v>
      </c>
      <c r="H17" s="2">
        <v>100</v>
      </c>
      <c r="I17" s="2">
        <v>0</v>
      </c>
      <c r="J17" s="2">
        <v>200</v>
      </c>
      <c r="K17" s="2">
        <v>0</v>
      </c>
      <c r="L17" s="2">
        <v>12</v>
      </c>
      <c r="M17" s="2"/>
      <c r="N17" s="2"/>
    </row>
    <row r="18" spans="1:14" x14ac:dyDescent="0.25">
      <c r="A18" t="s">
        <v>1017</v>
      </c>
      <c r="C18">
        <v>11</v>
      </c>
      <c r="D18" s="2" t="s">
        <v>1706</v>
      </c>
      <c r="E18" s="2">
        <v>-30</v>
      </c>
      <c r="F18" s="2">
        <v>-80</v>
      </c>
      <c r="G18" s="2">
        <v>28</v>
      </c>
      <c r="H18" s="2">
        <v>75</v>
      </c>
      <c r="I18" s="2">
        <v>0</v>
      </c>
      <c r="J18" s="2">
        <v>100</v>
      </c>
      <c r="K18" s="2">
        <v>0</v>
      </c>
      <c r="L18" s="2">
        <v>5</v>
      </c>
      <c r="M18" s="2"/>
      <c r="N18" s="2"/>
    </row>
    <row r="19" spans="1:14" x14ac:dyDescent="0.25">
      <c r="A19" t="s">
        <v>1018</v>
      </c>
      <c r="C19">
        <v>11</v>
      </c>
      <c r="D19" s="2" t="s">
        <v>1707</v>
      </c>
      <c r="E19" s="2">
        <v>0</v>
      </c>
      <c r="F19" s="2">
        <v>0</v>
      </c>
      <c r="G19" s="2">
        <v>46</v>
      </c>
      <c r="H19" s="2">
        <v>100</v>
      </c>
      <c r="I19" s="2">
        <v>0</v>
      </c>
      <c r="J19" s="2">
        <v>30</v>
      </c>
      <c r="K19" s="2">
        <v>0</v>
      </c>
      <c r="L19" s="2">
        <v>0</v>
      </c>
      <c r="M19" s="2"/>
      <c r="N19" s="2"/>
    </row>
    <row r="20" spans="1:14" x14ac:dyDescent="0.25">
      <c r="A20" t="s">
        <v>1019</v>
      </c>
      <c r="C20">
        <v>26</v>
      </c>
      <c r="D20" s="2" t="s">
        <v>1708</v>
      </c>
      <c r="E20" s="2">
        <v>0</v>
      </c>
      <c r="F20" s="2">
        <v>-80</v>
      </c>
      <c r="G20" s="2">
        <v>10</v>
      </c>
      <c r="H20" s="2">
        <v>100</v>
      </c>
      <c r="I20" s="2">
        <v>0</v>
      </c>
      <c r="J20" s="2">
        <v>50</v>
      </c>
      <c r="K20" s="2">
        <v>0</v>
      </c>
      <c r="L20" s="2">
        <v>0</v>
      </c>
      <c r="M20" s="2"/>
      <c r="N20" s="2"/>
    </row>
    <row r="21" spans="1:14" x14ac:dyDescent="0.25">
      <c r="A21" t="s">
        <v>1020</v>
      </c>
      <c r="C21">
        <v>6</v>
      </c>
      <c r="D21" s="2" t="s">
        <v>1709</v>
      </c>
      <c r="E21" s="2">
        <v>-25</v>
      </c>
      <c r="F21" s="2">
        <v>20</v>
      </c>
      <c r="G21" s="2">
        <v>14</v>
      </c>
      <c r="H21" s="2">
        <v>100</v>
      </c>
      <c r="I21" s="2">
        <v>0</v>
      </c>
      <c r="J21" s="2">
        <v>60</v>
      </c>
      <c r="K21" s="2">
        <v>0</v>
      </c>
      <c r="L21" s="2">
        <v>0</v>
      </c>
      <c r="M21" s="2"/>
      <c r="N21" s="2"/>
    </row>
    <row r="22" spans="1:14" x14ac:dyDescent="0.25">
      <c r="A22" t="s">
        <v>1021</v>
      </c>
      <c r="C22">
        <v>6</v>
      </c>
      <c r="D22" s="2" t="s">
        <v>1710</v>
      </c>
      <c r="E22" s="2">
        <v>0</v>
      </c>
      <c r="F22" s="2">
        <v>-80</v>
      </c>
      <c r="G22" s="2">
        <v>14</v>
      </c>
      <c r="H22" s="2">
        <v>100</v>
      </c>
      <c r="I22" s="2">
        <v>0</v>
      </c>
      <c r="J22" s="2">
        <v>100</v>
      </c>
      <c r="K22" s="2">
        <v>0</v>
      </c>
      <c r="L22" s="2">
        <v>0</v>
      </c>
      <c r="M22" s="2"/>
      <c r="N22" s="2"/>
    </row>
    <row r="23" spans="1:14" x14ac:dyDescent="0.25">
      <c r="C23">
        <v>23</v>
      </c>
      <c r="D23" s="2" t="s">
        <v>1711</v>
      </c>
      <c r="E23" s="2">
        <v>-10</v>
      </c>
      <c r="F23" s="2">
        <v>-25</v>
      </c>
      <c r="G23" s="2">
        <v>7</v>
      </c>
      <c r="H23" s="2">
        <v>100</v>
      </c>
      <c r="I23" s="2">
        <v>0</v>
      </c>
      <c r="J23" s="2">
        <v>35</v>
      </c>
      <c r="K23" s="2">
        <v>0</v>
      </c>
      <c r="L23" s="2">
        <v>0</v>
      </c>
      <c r="M23" s="2"/>
      <c r="N23" s="2"/>
    </row>
    <row r="24" spans="1:14" x14ac:dyDescent="0.25">
      <c r="A24" t="s">
        <v>52</v>
      </c>
      <c r="C24">
        <v>23</v>
      </c>
      <c r="D24" s="2" t="s">
        <v>1712</v>
      </c>
      <c r="E24" s="2">
        <v>-20</v>
      </c>
      <c r="F24" s="2">
        <v>25</v>
      </c>
      <c r="G24" s="2">
        <v>18</v>
      </c>
      <c r="H24" s="2">
        <v>80</v>
      </c>
      <c r="I24" s="2">
        <v>0</v>
      </c>
      <c r="J24" s="2">
        <v>100</v>
      </c>
      <c r="K24" s="2">
        <v>0</v>
      </c>
      <c r="L24" s="2">
        <v>0</v>
      </c>
      <c r="M24" s="2"/>
      <c r="N24" s="2"/>
    </row>
    <row r="25" spans="1:14" x14ac:dyDescent="0.25">
      <c r="A25" t="s">
        <v>1022</v>
      </c>
      <c r="C25">
        <v>18</v>
      </c>
      <c r="D25" s="2" t="s">
        <v>1713</v>
      </c>
      <c r="E25" s="2">
        <v>-5</v>
      </c>
      <c r="F25" s="2">
        <v>-33</v>
      </c>
      <c r="G25" s="2">
        <v>28</v>
      </c>
      <c r="H25" s="2">
        <v>100</v>
      </c>
      <c r="I25" s="2">
        <v>0</v>
      </c>
      <c r="J25" s="2">
        <v>25</v>
      </c>
      <c r="K25" s="2">
        <v>0</v>
      </c>
      <c r="L25" s="2">
        <v>0</v>
      </c>
      <c r="M25" s="2"/>
      <c r="N25" s="2"/>
    </row>
    <row r="26" spans="1:14" x14ac:dyDescent="0.25">
      <c r="A26" t="s">
        <v>1004</v>
      </c>
      <c r="C26">
        <v>21</v>
      </c>
      <c r="D26" s="2" t="s">
        <v>1714</v>
      </c>
      <c r="E26" s="2">
        <v>-5</v>
      </c>
      <c r="F26" s="2">
        <v>-40</v>
      </c>
      <c r="G26" s="2">
        <v>29</v>
      </c>
      <c r="H26" s="2">
        <v>100</v>
      </c>
      <c r="I26" s="2">
        <v>0</v>
      </c>
      <c r="J26" s="2">
        <v>25</v>
      </c>
      <c r="K26" s="2">
        <v>0</v>
      </c>
      <c r="L26" s="2">
        <v>0</v>
      </c>
      <c r="M26" s="2"/>
      <c r="N26" s="2"/>
    </row>
    <row r="27" spans="1:14" x14ac:dyDescent="0.25">
      <c r="A27" t="s">
        <v>1023</v>
      </c>
      <c r="C27">
        <v>21</v>
      </c>
      <c r="D27" s="2" t="s">
        <v>1715</v>
      </c>
      <c r="E27" s="2">
        <v>-15</v>
      </c>
      <c r="F27" s="2">
        <v>-20</v>
      </c>
      <c r="G27" s="2">
        <v>29</v>
      </c>
      <c r="H27" s="2">
        <v>20</v>
      </c>
      <c r="I27" s="2">
        <v>0</v>
      </c>
      <c r="J27" s="2">
        <v>50</v>
      </c>
      <c r="K27" s="2">
        <v>0</v>
      </c>
      <c r="L27" s="2">
        <v>0</v>
      </c>
      <c r="M27" s="2"/>
      <c r="N27" s="2">
        <v>-15</v>
      </c>
    </row>
    <row r="28" spans="1:14" x14ac:dyDescent="0.25">
      <c r="A28" t="s">
        <v>1024</v>
      </c>
      <c r="C28">
        <v>20</v>
      </c>
      <c r="D28" s="2" t="s">
        <v>1716</v>
      </c>
      <c r="E28" s="2">
        <v>-5</v>
      </c>
      <c r="F28" s="2">
        <v>-10</v>
      </c>
      <c r="G28" s="2">
        <v>17</v>
      </c>
      <c r="H28" s="2">
        <v>100</v>
      </c>
      <c r="I28" s="2">
        <v>0</v>
      </c>
      <c r="J28" s="2">
        <v>15</v>
      </c>
      <c r="K28" s="2">
        <v>0</v>
      </c>
      <c r="L28" s="2">
        <v>0</v>
      </c>
      <c r="M28" s="2"/>
      <c r="N28" s="2"/>
    </row>
    <row r="29" spans="1:14" x14ac:dyDescent="0.25">
      <c r="A29" t="s">
        <v>1025</v>
      </c>
      <c r="C29">
        <v>32</v>
      </c>
      <c r="D29" s="2" t="s">
        <v>1717</v>
      </c>
      <c r="E29" s="2">
        <v>-5</v>
      </c>
      <c r="F29" s="2">
        <v>-50</v>
      </c>
      <c r="G29" s="2">
        <v>27</v>
      </c>
      <c r="H29" s="2">
        <v>100</v>
      </c>
      <c r="I29" s="2">
        <v>0</v>
      </c>
      <c r="J29" s="2">
        <v>20</v>
      </c>
      <c r="K29" s="2">
        <v>0</v>
      </c>
      <c r="L29" s="2">
        <v>0</v>
      </c>
      <c r="M29" s="2"/>
      <c r="N29" s="2"/>
    </row>
    <row r="30" spans="1:14" x14ac:dyDescent="0.25">
      <c r="A30" t="s">
        <v>1008</v>
      </c>
      <c r="C30">
        <v>1</v>
      </c>
      <c r="D30" s="2" t="s">
        <v>1718</v>
      </c>
      <c r="E30" s="2">
        <v>-30</v>
      </c>
      <c r="F30" s="2">
        <v>-30</v>
      </c>
      <c r="G30" s="2">
        <v>1500</v>
      </c>
      <c r="H30" s="2">
        <v>0</v>
      </c>
      <c r="I30" s="2">
        <v>100</v>
      </c>
      <c r="J30" s="2">
        <v>100</v>
      </c>
      <c r="K30" s="2">
        <v>2</v>
      </c>
      <c r="L30" s="2">
        <v>0</v>
      </c>
      <c r="M30" s="2"/>
      <c r="N30" s="2"/>
    </row>
    <row r="31" spans="1:14" x14ac:dyDescent="0.25">
      <c r="A31" t="s">
        <v>1009</v>
      </c>
      <c r="C31">
        <v>1</v>
      </c>
      <c r="D31" s="2" t="s">
        <v>1719</v>
      </c>
      <c r="E31" s="2">
        <v>0</v>
      </c>
      <c r="F31" s="2">
        <v>0</v>
      </c>
      <c r="G31" s="2">
        <v>1500</v>
      </c>
      <c r="H31" s="2">
        <v>10</v>
      </c>
      <c r="I31" s="2">
        <v>75</v>
      </c>
      <c r="J31" s="2">
        <v>50</v>
      </c>
      <c r="K31" s="2">
        <v>4</v>
      </c>
      <c r="L31" s="2">
        <v>0</v>
      </c>
      <c r="M31" s="2"/>
      <c r="N31" s="2"/>
    </row>
    <row r="32" spans="1:14" x14ac:dyDescent="0.25">
      <c r="A32" t="s">
        <v>1010</v>
      </c>
      <c r="C32">
        <v>27</v>
      </c>
      <c r="D32" s="2" t="s">
        <v>1720</v>
      </c>
      <c r="E32" s="2">
        <v>0</v>
      </c>
      <c r="F32" s="2">
        <v>0</v>
      </c>
      <c r="G32" s="2">
        <v>411</v>
      </c>
      <c r="H32" s="2">
        <v>10</v>
      </c>
      <c r="I32" s="2">
        <v>100</v>
      </c>
      <c r="J32" s="2">
        <v>100</v>
      </c>
      <c r="K32" s="2">
        <v>2</v>
      </c>
      <c r="L32" s="2">
        <v>0</v>
      </c>
      <c r="M32" s="2"/>
      <c r="N32" s="2"/>
    </row>
    <row r="33" spans="1:14" x14ac:dyDescent="0.25">
      <c r="A33" t="s">
        <v>1026</v>
      </c>
      <c r="C33">
        <v>27</v>
      </c>
      <c r="D33" s="2" t="s">
        <v>1721</v>
      </c>
      <c r="E33" s="2">
        <v>0</v>
      </c>
      <c r="F33" s="2">
        <v>0</v>
      </c>
      <c r="G33" s="2">
        <v>411</v>
      </c>
      <c r="H33" s="2">
        <v>0</v>
      </c>
      <c r="I33" s="2">
        <v>0</v>
      </c>
      <c r="J33" s="2">
        <v>0</v>
      </c>
      <c r="K33" s="2">
        <v>3</v>
      </c>
      <c r="L33" s="2">
        <v>0</v>
      </c>
      <c r="M33" s="2" t="s">
        <v>1722</v>
      </c>
      <c r="N33" s="2"/>
    </row>
    <row r="34" spans="1:14" x14ac:dyDescent="0.25">
      <c r="A34" t="s">
        <v>1012</v>
      </c>
      <c r="C34">
        <v>27</v>
      </c>
      <c r="D34" s="2" t="s">
        <v>1723</v>
      </c>
      <c r="E34" s="2">
        <v>0</v>
      </c>
      <c r="F34" s="2">
        <v>0</v>
      </c>
      <c r="G34" s="2">
        <v>411</v>
      </c>
      <c r="H34" s="2">
        <v>0</v>
      </c>
      <c r="I34" s="2">
        <v>0</v>
      </c>
      <c r="J34" s="2">
        <v>0</v>
      </c>
      <c r="K34" s="2">
        <v>2</v>
      </c>
      <c r="L34" s="2">
        <v>0</v>
      </c>
      <c r="M34" s="2" t="s">
        <v>1724</v>
      </c>
      <c r="N34" s="2"/>
    </row>
    <row r="35" spans="1:14" x14ac:dyDescent="0.25">
      <c r="A35" t="s">
        <v>1013</v>
      </c>
      <c r="C35">
        <v>28</v>
      </c>
      <c r="D35" s="2" t="s">
        <v>1725</v>
      </c>
      <c r="E35" s="2">
        <v>0</v>
      </c>
      <c r="F35" s="2">
        <v>0</v>
      </c>
      <c r="G35" s="2">
        <v>4500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 t="s">
        <v>1726</v>
      </c>
      <c r="N35" s="2"/>
    </row>
    <row r="36" spans="1:14" x14ac:dyDescent="0.25">
      <c r="A36" t="s">
        <v>1014</v>
      </c>
      <c r="C36">
        <v>28</v>
      </c>
      <c r="D36" s="2" t="s">
        <v>1727</v>
      </c>
      <c r="E36" s="2">
        <v>-10</v>
      </c>
      <c r="F36" s="2">
        <v>0</v>
      </c>
      <c r="G36" s="2">
        <v>100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 t="s">
        <v>1726</v>
      </c>
      <c r="N36" s="2">
        <v>-50</v>
      </c>
    </row>
    <row r="37" spans="1:14" x14ac:dyDescent="0.25">
      <c r="A37" t="s">
        <v>1015</v>
      </c>
      <c r="C37">
        <v>28</v>
      </c>
      <c r="D37" s="2" t="s">
        <v>1728</v>
      </c>
      <c r="E37" s="2">
        <v>-20</v>
      </c>
      <c r="F37" s="2">
        <v>0</v>
      </c>
      <c r="G37" s="2">
        <v>100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 t="s">
        <v>1726</v>
      </c>
      <c r="N37" s="2"/>
    </row>
    <row r="38" spans="1:14" x14ac:dyDescent="0.25">
      <c r="A38" t="s">
        <v>1016</v>
      </c>
      <c r="C38">
        <v>30</v>
      </c>
      <c r="D38" s="2" t="s">
        <v>1729</v>
      </c>
      <c r="E38" s="2">
        <v>0</v>
      </c>
      <c r="F38" s="2">
        <v>0</v>
      </c>
      <c r="G38" s="2">
        <v>35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 t="s">
        <v>1730</v>
      </c>
      <c r="N38" s="2"/>
    </row>
    <row r="39" spans="1:14" x14ac:dyDescent="0.25">
      <c r="A39" t="s">
        <v>1017</v>
      </c>
      <c r="C39">
        <v>3</v>
      </c>
      <c r="D39" s="2" t="s">
        <v>1731</v>
      </c>
      <c r="E39" s="2">
        <v>10</v>
      </c>
      <c r="F39" s="2">
        <v>0</v>
      </c>
      <c r="G39" s="2">
        <v>34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/>
      <c r="N39" s="2"/>
    </row>
    <row r="40" spans="1:14" x14ac:dyDescent="0.25">
      <c r="A40" t="s">
        <v>1018</v>
      </c>
      <c r="C40">
        <v>3</v>
      </c>
      <c r="D40" s="2" t="s">
        <v>1732</v>
      </c>
      <c r="E40" s="2">
        <v>0</v>
      </c>
      <c r="F40" s="2">
        <v>0</v>
      </c>
      <c r="G40" s="2">
        <v>25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/>
      <c r="N40" s="2"/>
    </row>
    <row r="41" spans="1:14" x14ac:dyDescent="0.25">
      <c r="A41" t="s">
        <v>1027</v>
      </c>
      <c r="C41">
        <v>4</v>
      </c>
      <c r="D41" s="2" t="s">
        <v>1733</v>
      </c>
      <c r="E41" s="2">
        <v>0</v>
      </c>
      <c r="F41" s="2">
        <v>0</v>
      </c>
      <c r="G41" s="2">
        <v>50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/>
      <c r="N41" s="2"/>
    </row>
    <row r="42" spans="1:14" x14ac:dyDescent="0.25">
      <c r="A42" t="s">
        <v>1028</v>
      </c>
      <c r="D42" s="2" t="s">
        <v>1734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/>
      <c r="N42" s="2"/>
    </row>
    <row r="43" spans="1:14" x14ac:dyDescent="0.25">
      <c r="C43">
        <v>40</v>
      </c>
      <c r="D43" s="2" t="s">
        <v>1735</v>
      </c>
      <c r="E43" s="2">
        <v>-5</v>
      </c>
      <c r="F43" s="2">
        <v>0</v>
      </c>
      <c r="G43" s="2">
        <v>17</v>
      </c>
      <c r="H43" s="2">
        <v>100</v>
      </c>
      <c r="I43" s="2">
        <v>0</v>
      </c>
      <c r="J43" s="2">
        <v>20</v>
      </c>
      <c r="K43" s="2">
        <v>0</v>
      </c>
      <c r="L43" s="2">
        <v>0</v>
      </c>
      <c r="M43" s="2"/>
      <c r="N43" s="2"/>
    </row>
    <row r="44" spans="1:14" x14ac:dyDescent="0.25">
      <c r="A44" t="s">
        <v>52</v>
      </c>
      <c r="C44">
        <v>33</v>
      </c>
      <c r="D44" s="2" t="s">
        <v>1736</v>
      </c>
      <c r="E44" s="2">
        <v>-10</v>
      </c>
      <c r="F44" s="2">
        <v>-33</v>
      </c>
      <c r="G44" s="2">
        <v>26</v>
      </c>
      <c r="H44" s="2">
        <v>100</v>
      </c>
      <c r="I44" s="2">
        <v>0</v>
      </c>
      <c r="J44" s="2">
        <v>20</v>
      </c>
      <c r="K44" s="2">
        <v>0</v>
      </c>
      <c r="L44" s="2">
        <v>0</v>
      </c>
      <c r="M44" s="2"/>
      <c r="N44" s="2"/>
    </row>
    <row r="45" spans="1:14" x14ac:dyDescent="0.25">
      <c r="A45" t="s">
        <v>1029</v>
      </c>
      <c r="C45">
        <v>19</v>
      </c>
      <c r="D45" s="2" t="s">
        <v>1737</v>
      </c>
      <c r="E45" s="2">
        <v>0</v>
      </c>
      <c r="F45" s="2">
        <v>-10</v>
      </c>
      <c r="G45" s="2">
        <v>28</v>
      </c>
      <c r="H45" s="2">
        <v>100</v>
      </c>
      <c r="I45" s="2">
        <v>0</v>
      </c>
      <c r="J45" s="2">
        <v>30</v>
      </c>
      <c r="K45" s="2">
        <v>0</v>
      </c>
      <c r="L45" s="2">
        <v>0</v>
      </c>
      <c r="M45" s="2"/>
      <c r="N45" s="2"/>
    </row>
    <row r="46" spans="1:14" x14ac:dyDescent="0.25">
      <c r="A46" t="s">
        <v>1004</v>
      </c>
      <c r="C46">
        <v>37</v>
      </c>
      <c r="D46" s="2" t="s">
        <v>1738</v>
      </c>
      <c r="E46" s="2">
        <v>-5</v>
      </c>
      <c r="F46" s="2">
        <v>-40</v>
      </c>
      <c r="G46" s="2">
        <v>11</v>
      </c>
      <c r="H46" s="2">
        <v>100</v>
      </c>
      <c r="I46" s="2">
        <v>0</v>
      </c>
      <c r="J46" s="2">
        <v>30</v>
      </c>
      <c r="K46" s="2">
        <v>0</v>
      </c>
      <c r="L46" s="2">
        <v>0</v>
      </c>
      <c r="M46" s="2"/>
      <c r="N46" s="2"/>
    </row>
    <row r="47" spans="1:14" x14ac:dyDescent="0.25">
      <c r="A47" t="s">
        <v>1030</v>
      </c>
      <c r="C47">
        <v>43</v>
      </c>
      <c r="D47" s="2" t="s">
        <v>1739</v>
      </c>
      <c r="E47" s="2">
        <v>0</v>
      </c>
      <c r="F47" s="2">
        <v>0</v>
      </c>
      <c r="G47" s="2">
        <v>40</v>
      </c>
      <c r="H47" s="2">
        <v>100</v>
      </c>
      <c r="I47" s="2">
        <v>0</v>
      </c>
      <c r="J47" s="2">
        <v>100</v>
      </c>
      <c r="K47" s="2">
        <v>0</v>
      </c>
      <c r="L47" s="2">
        <v>0</v>
      </c>
      <c r="M47" s="2"/>
      <c r="N47" s="2"/>
    </row>
    <row r="48" spans="1:14" x14ac:dyDescent="0.25">
      <c r="A48" t="s">
        <v>1031</v>
      </c>
      <c r="C48">
        <v>42</v>
      </c>
      <c r="D48" s="2" t="s">
        <v>1740</v>
      </c>
      <c r="E48" s="2">
        <v>10</v>
      </c>
      <c r="F48" s="2">
        <v>0</v>
      </c>
      <c r="G48" s="2">
        <v>28</v>
      </c>
      <c r="H48" s="2">
        <v>120</v>
      </c>
      <c r="I48" s="2">
        <v>0</v>
      </c>
      <c r="J48" s="2">
        <v>120</v>
      </c>
      <c r="K48" s="2">
        <v>0</v>
      </c>
      <c r="L48" s="2">
        <v>0</v>
      </c>
      <c r="M48" s="2"/>
      <c r="N48" s="2"/>
    </row>
    <row r="49" spans="1:14" x14ac:dyDescent="0.25">
      <c r="A49" t="s">
        <v>1032</v>
      </c>
      <c r="C49">
        <v>35</v>
      </c>
      <c r="D49" s="2" t="s">
        <v>1741</v>
      </c>
      <c r="E49" s="2">
        <v>-30</v>
      </c>
      <c r="F49" s="2">
        <v>-50</v>
      </c>
      <c r="G49" s="2">
        <v>120</v>
      </c>
      <c r="H49" s="2">
        <v>100</v>
      </c>
      <c r="I49" s="2">
        <v>0</v>
      </c>
      <c r="J49" s="2">
        <v>100</v>
      </c>
      <c r="K49" s="2">
        <v>0</v>
      </c>
      <c r="L49" s="2">
        <v>0</v>
      </c>
      <c r="M49" s="2"/>
      <c r="N49" s="2"/>
    </row>
    <row r="50" spans="1:14" x14ac:dyDescent="0.25">
      <c r="A50" t="s">
        <v>1008</v>
      </c>
      <c r="C50">
        <v>36</v>
      </c>
      <c r="D50" s="2" t="s">
        <v>1742</v>
      </c>
      <c r="E50" s="2">
        <v>-30</v>
      </c>
      <c r="F50" s="2">
        <v>-50</v>
      </c>
      <c r="G50" s="2">
        <v>120</v>
      </c>
      <c r="H50" s="2">
        <v>100</v>
      </c>
      <c r="I50" s="2">
        <v>0</v>
      </c>
      <c r="J50" s="2">
        <v>100</v>
      </c>
      <c r="K50" s="2">
        <v>0</v>
      </c>
      <c r="L50" s="2">
        <v>0</v>
      </c>
      <c r="M50" s="2"/>
      <c r="N50" s="2"/>
    </row>
    <row r="51" spans="1:14" x14ac:dyDescent="0.25">
      <c r="A51" t="s">
        <v>1009</v>
      </c>
      <c r="C51">
        <v>38</v>
      </c>
      <c r="D51" s="2" t="s">
        <v>1743</v>
      </c>
      <c r="E51" s="2">
        <v>0</v>
      </c>
      <c r="F51" s="2">
        <v>0</v>
      </c>
      <c r="G51" s="2">
        <v>750</v>
      </c>
      <c r="H51" s="2">
        <v>20</v>
      </c>
      <c r="I51" s="2">
        <v>100</v>
      </c>
      <c r="J51" s="2">
        <v>100</v>
      </c>
      <c r="K51" s="2">
        <v>3</v>
      </c>
      <c r="L51" s="2">
        <v>0</v>
      </c>
      <c r="M51" s="2"/>
      <c r="N51" s="2"/>
    </row>
    <row r="52" spans="1:14" x14ac:dyDescent="0.25">
      <c r="A52" t="s">
        <v>1010</v>
      </c>
      <c r="C52">
        <v>39</v>
      </c>
      <c r="D52" s="2" t="s">
        <v>1744</v>
      </c>
      <c r="E52" s="2">
        <v>-15</v>
      </c>
      <c r="F52" s="2">
        <v>0</v>
      </c>
      <c r="G52" s="2">
        <v>50</v>
      </c>
      <c r="H52" s="2">
        <v>100</v>
      </c>
      <c r="I52" s="2">
        <v>0</v>
      </c>
      <c r="J52" s="2">
        <v>80</v>
      </c>
      <c r="K52" s="2">
        <v>0</v>
      </c>
      <c r="L52" s="2">
        <v>0</v>
      </c>
      <c r="M52" s="2"/>
      <c r="N52" s="2"/>
    </row>
    <row r="53" spans="1:14" x14ac:dyDescent="0.25">
      <c r="A53" t="s">
        <v>1033</v>
      </c>
      <c r="C53">
        <v>48</v>
      </c>
      <c r="D53" s="2" t="s">
        <v>1745</v>
      </c>
      <c r="E53" s="2">
        <v>20</v>
      </c>
      <c r="F53" s="2">
        <v>0</v>
      </c>
      <c r="G53" s="2">
        <v>30</v>
      </c>
      <c r="H53" s="2">
        <v>250</v>
      </c>
      <c r="I53" s="2">
        <v>0</v>
      </c>
      <c r="J53" s="2">
        <v>150</v>
      </c>
      <c r="K53" s="2">
        <v>0</v>
      </c>
      <c r="L53" s="2">
        <v>0</v>
      </c>
      <c r="M53" s="2"/>
      <c r="N53" s="2"/>
    </row>
    <row r="54" spans="1:14" x14ac:dyDescent="0.25">
      <c r="A54" t="s">
        <v>1012</v>
      </c>
      <c r="C54">
        <v>41</v>
      </c>
      <c r="D54" s="2" t="s">
        <v>1746</v>
      </c>
      <c r="E54" s="2">
        <v>0</v>
      </c>
      <c r="F54" s="2">
        <v>-60</v>
      </c>
      <c r="G54" s="2">
        <v>64</v>
      </c>
      <c r="H54" s="2">
        <v>250</v>
      </c>
      <c r="I54" s="2">
        <v>0</v>
      </c>
      <c r="J54" s="2">
        <v>150</v>
      </c>
      <c r="K54" s="2">
        <v>0</v>
      </c>
      <c r="L54" s="2">
        <v>10</v>
      </c>
      <c r="M54" s="2"/>
      <c r="N54" s="2"/>
    </row>
    <row r="55" spans="1:14" x14ac:dyDescent="0.25">
      <c r="A55" t="s">
        <v>1013</v>
      </c>
      <c r="C55">
        <v>44</v>
      </c>
      <c r="D55" s="2" t="s">
        <v>1747</v>
      </c>
      <c r="E55" s="2">
        <v>20</v>
      </c>
      <c r="F55" s="2">
        <v>0</v>
      </c>
      <c r="G55" s="2">
        <v>50</v>
      </c>
      <c r="H55" s="2">
        <v>250</v>
      </c>
      <c r="I55" s="2">
        <v>0</v>
      </c>
      <c r="J55" s="2">
        <v>150</v>
      </c>
      <c r="K55" s="2">
        <v>0</v>
      </c>
      <c r="L55" s="2">
        <v>0</v>
      </c>
      <c r="M55" s="2"/>
      <c r="N55" s="2"/>
    </row>
    <row r="56" spans="1:14" x14ac:dyDescent="0.25">
      <c r="A56" t="s">
        <v>1034</v>
      </c>
      <c r="C56">
        <v>47</v>
      </c>
      <c r="D56" s="2" t="s">
        <v>1748</v>
      </c>
      <c r="E56" s="2">
        <v>0</v>
      </c>
      <c r="F56" s="2">
        <v>0</v>
      </c>
      <c r="G56" s="2">
        <v>450</v>
      </c>
      <c r="H56" s="2">
        <v>20</v>
      </c>
      <c r="I56" s="2">
        <v>100</v>
      </c>
      <c r="J56" s="2">
        <v>40</v>
      </c>
      <c r="K56" s="2">
        <v>2</v>
      </c>
      <c r="L56" s="2">
        <v>0</v>
      </c>
      <c r="M56" s="2"/>
      <c r="N56" s="2"/>
    </row>
    <row r="57" spans="1:14" x14ac:dyDescent="0.25">
      <c r="A57" t="s">
        <v>1015</v>
      </c>
      <c r="C57">
        <v>45</v>
      </c>
      <c r="D57" s="2" t="s">
        <v>1749</v>
      </c>
      <c r="E57" s="2">
        <v>10</v>
      </c>
      <c r="F57" s="2">
        <v>0</v>
      </c>
      <c r="G57" s="2">
        <v>36</v>
      </c>
      <c r="H57" s="2">
        <v>150</v>
      </c>
      <c r="I57" s="2">
        <v>0</v>
      </c>
      <c r="J57" s="2">
        <v>200</v>
      </c>
      <c r="K57" s="2">
        <v>0</v>
      </c>
      <c r="L57" s="2">
        <v>0</v>
      </c>
      <c r="M57" s="2"/>
      <c r="N57" s="2"/>
    </row>
    <row r="58" spans="1:14" x14ac:dyDescent="0.25">
      <c r="A58" t="s">
        <v>1016</v>
      </c>
      <c r="C58">
        <v>49</v>
      </c>
      <c r="D58" s="2" t="s">
        <v>1750</v>
      </c>
      <c r="E58" s="2">
        <v>-5</v>
      </c>
      <c r="F58" s="2">
        <v>-20</v>
      </c>
      <c r="G58" s="2">
        <v>12</v>
      </c>
      <c r="H58" s="2">
        <v>100</v>
      </c>
      <c r="I58" s="2">
        <v>0</v>
      </c>
      <c r="J58" s="2">
        <v>50</v>
      </c>
      <c r="K58" s="2">
        <v>0</v>
      </c>
      <c r="L58" s="2">
        <v>0</v>
      </c>
      <c r="M58" s="2"/>
      <c r="N58" s="2"/>
    </row>
    <row r="59" spans="1:14" x14ac:dyDescent="0.25">
      <c r="A59" t="s">
        <v>1017</v>
      </c>
      <c r="C59">
        <v>50</v>
      </c>
      <c r="D59" s="2" t="s">
        <v>1751</v>
      </c>
      <c r="E59" s="2">
        <v>10</v>
      </c>
      <c r="F59" s="2">
        <v>0</v>
      </c>
      <c r="G59" s="2">
        <v>50</v>
      </c>
      <c r="H59" s="2">
        <v>150</v>
      </c>
      <c r="I59" s="2">
        <v>0</v>
      </c>
      <c r="J59" s="2">
        <v>200</v>
      </c>
      <c r="K59" s="2">
        <v>0</v>
      </c>
      <c r="L59" s="2">
        <v>0</v>
      </c>
      <c r="M59" s="2"/>
      <c r="N59" s="2"/>
    </row>
    <row r="60" spans="1:14" x14ac:dyDescent="0.25">
      <c r="A60" t="s">
        <v>1035</v>
      </c>
      <c r="C60">
        <v>51</v>
      </c>
      <c r="D60" s="2" t="s">
        <v>1752</v>
      </c>
      <c r="E60" s="2">
        <v>5</v>
      </c>
      <c r="F60" s="2">
        <v>0</v>
      </c>
      <c r="G60" s="2">
        <v>26</v>
      </c>
      <c r="H60" s="2">
        <v>120</v>
      </c>
      <c r="I60" s="2">
        <v>0</v>
      </c>
      <c r="J60" s="2">
        <v>120</v>
      </c>
      <c r="K60" s="2">
        <v>0</v>
      </c>
      <c r="L60" s="2">
        <v>0</v>
      </c>
      <c r="M60" s="2"/>
      <c r="N60" s="2"/>
    </row>
    <row r="61" spans="1:14" x14ac:dyDescent="0.25">
      <c r="A61" t="s">
        <v>1036</v>
      </c>
      <c r="C61">
        <v>22</v>
      </c>
      <c r="D61" s="2" t="s">
        <v>1753</v>
      </c>
      <c r="E61" s="2">
        <v>0</v>
      </c>
      <c r="F61" s="2">
        <v>-20</v>
      </c>
      <c r="G61" s="2">
        <v>28</v>
      </c>
      <c r="H61" s="2">
        <v>100</v>
      </c>
      <c r="I61" s="2">
        <v>0</v>
      </c>
      <c r="J61" s="2">
        <v>30</v>
      </c>
      <c r="K61" s="2">
        <v>0</v>
      </c>
      <c r="L61" s="2">
        <v>0</v>
      </c>
      <c r="M61" s="2"/>
      <c r="N61" s="2"/>
    </row>
    <row r="62" spans="1:14" x14ac:dyDescent="0.25">
      <c r="A62" t="s">
        <v>1037</v>
      </c>
      <c r="C62">
        <v>46</v>
      </c>
      <c r="D62" s="2" t="s">
        <v>1754</v>
      </c>
      <c r="E62" s="2">
        <v>10</v>
      </c>
      <c r="F62" s="2">
        <v>0</v>
      </c>
      <c r="G62" s="2">
        <v>45</v>
      </c>
      <c r="H62" s="2">
        <v>100</v>
      </c>
      <c r="I62" s="2">
        <v>0</v>
      </c>
      <c r="J62" s="2">
        <v>100</v>
      </c>
      <c r="K62" s="2">
        <v>0</v>
      </c>
      <c r="L62" s="2">
        <v>0</v>
      </c>
      <c r="M62" s="2"/>
      <c r="N62" s="2"/>
    </row>
    <row r="63" spans="1:14" x14ac:dyDescent="0.25">
      <c r="A63" t="s">
        <v>1038</v>
      </c>
      <c r="C63">
        <v>34</v>
      </c>
      <c r="D63" s="2" t="s">
        <v>1755</v>
      </c>
      <c r="E63" s="2">
        <v>-10</v>
      </c>
      <c r="F63" s="2">
        <v>-40</v>
      </c>
      <c r="G63" s="2">
        <v>43</v>
      </c>
      <c r="H63" s="2">
        <v>100</v>
      </c>
      <c r="I63" s="2">
        <v>0</v>
      </c>
      <c r="J63" s="2">
        <v>100</v>
      </c>
      <c r="K63" s="2">
        <v>0</v>
      </c>
      <c r="L63" s="2">
        <v>0</v>
      </c>
      <c r="M63" s="2"/>
      <c r="N63" s="2"/>
    </row>
    <row r="64" spans="1:14" x14ac:dyDescent="0.25">
      <c r="C64">
        <v>1</v>
      </c>
      <c r="D64" s="2" t="s">
        <v>1756</v>
      </c>
      <c r="E64" s="2">
        <v>20</v>
      </c>
      <c r="F64" s="2">
        <v>0</v>
      </c>
      <c r="G64" s="2">
        <v>1500</v>
      </c>
      <c r="H64" s="2">
        <v>0</v>
      </c>
      <c r="I64" s="2">
        <v>150</v>
      </c>
      <c r="J64" s="2">
        <v>0</v>
      </c>
      <c r="K64" s="2">
        <v>3</v>
      </c>
      <c r="L64" s="2">
        <v>0</v>
      </c>
      <c r="M64" s="2"/>
      <c r="N64" s="2"/>
    </row>
    <row r="65" spans="1:16" x14ac:dyDescent="0.25">
      <c r="A65" t="s">
        <v>52</v>
      </c>
      <c r="C65">
        <v>9</v>
      </c>
      <c r="D65" s="4" t="s">
        <v>2059</v>
      </c>
      <c r="E65" s="4">
        <v>-5</v>
      </c>
      <c r="F65" s="4">
        <v>0</v>
      </c>
      <c r="G65" s="4">
        <v>24</v>
      </c>
      <c r="H65" s="4"/>
      <c r="I65" s="4"/>
      <c r="J65" s="4"/>
      <c r="K65" s="4"/>
      <c r="L65" s="4"/>
      <c r="M65" s="2"/>
      <c r="N65" s="2"/>
    </row>
    <row r="66" spans="1:16" x14ac:dyDescent="0.25">
      <c r="A66" t="s">
        <v>1039</v>
      </c>
      <c r="C66">
        <v>24</v>
      </c>
      <c r="D66" s="6" t="s">
        <v>2060</v>
      </c>
    </row>
    <row r="67" spans="1:16" x14ac:dyDescent="0.25">
      <c r="A67" t="s">
        <v>1004</v>
      </c>
    </row>
    <row r="68" spans="1:16" x14ac:dyDescent="0.25">
      <c r="A68" t="s">
        <v>1040</v>
      </c>
    </row>
    <row r="69" spans="1:16" x14ac:dyDescent="0.25">
      <c r="A69" t="s">
        <v>1041</v>
      </c>
    </row>
    <row r="70" spans="1:16" x14ac:dyDescent="0.25">
      <c r="A70" t="s">
        <v>1032</v>
      </c>
    </row>
    <row r="71" spans="1:16" x14ac:dyDescent="0.25">
      <c r="A71" t="s">
        <v>1008</v>
      </c>
    </row>
    <row r="72" spans="1:16" x14ac:dyDescent="0.25">
      <c r="A72" t="s">
        <v>1009</v>
      </c>
    </row>
    <row r="73" spans="1:16" x14ac:dyDescent="0.25">
      <c r="A73" t="s">
        <v>1010</v>
      </c>
    </row>
    <row r="74" spans="1:16" x14ac:dyDescent="0.25">
      <c r="A74" t="s">
        <v>1042</v>
      </c>
    </row>
    <row r="75" spans="1:16" x14ac:dyDescent="0.25">
      <c r="A75" t="s">
        <v>1012</v>
      </c>
      <c r="D75" t="s">
        <v>3078</v>
      </c>
      <c r="E75">
        <f>IF(COUNTIF(DmgPlanner!H22:H29,"Adrenaline Rush")&gt;=1,1,0)</f>
        <v>0</v>
      </c>
    </row>
    <row r="76" spans="1:16" x14ac:dyDescent="0.25">
      <c r="A76" t="s">
        <v>1013</v>
      </c>
      <c r="D76">
        <v>0</v>
      </c>
      <c r="E76">
        <f>ROUNDDOWN(D76*(100-DmgPlanner!E22)/100,0)*E75</f>
        <v>0</v>
      </c>
      <c r="F76" t="s">
        <v>2069</v>
      </c>
    </row>
    <row r="77" spans="1:16" x14ac:dyDescent="0.25">
      <c r="A77" t="s">
        <v>1043</v>
      </c>
      <c r="D77">
        <v>5</v>
      </c>
      <c r="E77">
        <f>ROUNDDOWN(D77*(100-DmgPlanner!E22)/100,0)*E75</f>
        <v>0</v>
      </c>
      <c r="F77" t="s">
        <v>2068</v>
      </c>
    </row>
    <row r="78" spans="1:16" x14ac:dyDescent="0.25">
      <c r="A78" t="s">
        <v>1015</v>
      </c>
      <c r="J78">
        <v>1</v>
      </c>
      <c r="K78">
        <v>2</v>
      </c>
      <c r="L78">
        <v>3</v>
      </c>
      <c r="M78">
        <v>4</v>
      </c>
      <c r="N78">
        <v>5</v>
      </c>
      <c r="O78">
        <v>6</v>
      </c>
    </row>
    <row r="79" spans="1:16" x14ac:dyDescent="0.25">
      <c r="A79" t="s">
        <v>1016</v>
      </c>
      <c r="J79" t="s">
        <v>3793</v>
      </c>
      <c r="K79" s="387" t="s">
        <v>2113</v>
      </c>
      <c r="L79" s="387"/>
      <c r="M79" t="s">
        <v>3803</v>
      </c>
      <c r="N79" t="s">
        <v>3804</v>
      </c>
      <c r="O79" t="s">
        <v>3805</v>
      </c>
      <c r="P79" t="s">
        <v>3806</v>
      </c>
    </row>
    <row r="80" spans="1:16" x14ac:dyDescent="0.25">
      <c r="A80" t="s">
        <v>1017</v>
      </c>
      <c r="D80" t="s">
        <v>3080</v>
      </c>
      <c r="E80">
        <f>IF(COUNTIF(DmgPlanner!H22:H29,"Nerves of Steel")&gt;=1,0,1)</f>
        <v>1</v>
      </c>
      <c r="J80" t="s">
        <v>3802</v>
      </c>
      <c r="K80" t="s">
        <v>3064</v>
      </c>
      <c r="L80" t="s">
        <v>3064</v>
      </c>
      <c r="M80" t="s">
        <v>3064</v>
      </c>
      <c r="N80" t="s">
        <v>3064</v>
      </c>
      <c r="O80" t="s">
        <v>3064</v>
      </c>
      <c r="P80" t="s">
        <v>3064</v>
      </c>
    </row>
    <row r="81" spans="1:12" x14ac:dyDescent="0.25">
      <c r="A81" t="s">
        <v>1044</v>
      </c>
      <c r="D81" t="s">
        <v>3081</v>
      </c>
      <c r="E81">
        <v>-10</v>
      </c>
      <c r="F81">
        <f>COUNTIF(DmgPlanner!D22:D24,"yes")</f>
        <v>0</v>
      </c>
      <c r="J81" s="280" t="s">
        <v>3794</v>
      </c>
      <c r="K81" s="281" t="s">
        <v>3810</v>
      </c>
      <c r="L81" t="s">
        <v>3064</v>
      </c>
    </row>
    <row r="82" spans="1:12" x14ac:dyDescent="0.25">
      <c r="A82" t="s">
        <v>1036</v>
      </c>
      <c r="E82">
        <f>IF(F81&gt;=1,E81,0)</f>
        <v>0</v>
      </c>
      <c r="J82" s="282" t="s">
        <v>3795</v>
      </c>
      <c r="K82" s="281" t="s">
        <v>3810</v>
      </c>
      <c r="L82" s="283" t="s">
        <v>3811</v>
      </c>
    </row>
    <row r="83" spans="1:12" x14ac:dyDescent="0.25">
      <c r="A83" t="s">
        <v>1045</v>
      </c>
      <c r="D83" t="s">
        <v>3082</v>
      </c>
      <c r="E83">
        <f>E80*E82</f>
        <v>0</v>
      </c>
      <c r="J83" s="280" t="s">
        <v>3796</v>
      </c>
      <c r="K83" s="281" t="s">
        <v>3807</v>
      </c>
      <c r="L83" s="283" t="s">
        <v>3811</v>
      </c>
    </row>
    <row r="84" spans="1:12" x14ac:dyDescent="0.25">
      <c r="A84" t="s">
        <v>1046</v>
      </c>
      <c r="J84" s="282" t="s">
        <v>1762</v>
      </c>
      <c r="K84" s="281" t="s">
        <v>3807</v>
      </c>
      <c r="L84" s="283" t="s">
        <v>3812</v>
      </c>
    </row>
    <row r="85" spans="1:12" x14ac:dyDescent="0.25">
      <c r="A85" t="s">
        <v>1047</v>
      </c>
      <c r="J85" s="280" t="s">
        <v>3797</v>
      </c>
      <c r="K85" s="281" t="s">
        <v>3808</v>
      </c>
      <c r="L85" s="283" t="s">
        <v>3812</v>
      </c>
    </row>
    <row r="86" spans="1:12" x14ac:dyDescent="0.25">
      <c r="A86" t="s">
        <v>1048</v>
      </c>
      <c r="J86" s="282" t="s">
        <v>3798</v>
      </c>
      <c r="K86" s="281" t="s">
        <v>3808</v>
      </c>
      <c r="L86" s="283" t="s">
        <v>3813</v>
      </c>
    </row>
    <row r="87" spans="1:12" x14ac:dyDescent="0.25">
      <c r="A87" t="s">
        <v>1049</v>
      </c>
      <c r="D87" t="s">
        <v>2063</v>
      </c>
      <c r="G87" t="s">
        <v>2064</v>
      </c>
      <c r="J87" s="284" t="s">
        <v>3799</v>
      </c>
      <c r="K87" s="285" t="s">
        <v>3809</v>
      </c>
      <c r="L87" s="283" t="s">
        <v>3813</v>
      </c>
    </row>
    <row r="88" spans="1:12" x14ac:dyDescent="0.25">
      <c r="A88" t="s">
        <v>1050</v>
      </c>
      <c r="D88" t="s">
        <v>2061</v>
      </c>
      <c r="G88">
        <v>1</v>
      </c>
    </row>
    <row r="89" spans="1:12" x14ac:dyDescent="0.25">
      <c r="A89" t="s">
        <v>1051</v>
      </c>
      <c r="D89" t="s">
        <v>2062</v>
      </c>
      <c r="G89">
        <v>2</v>
      </c>
    </row>
    <row r="90" spans="1:12" x14ac:dyDescent="0.25">
      <c r="G90">
        <v>3</v>
      </c>
      <c r="K90">
        <v>1</v>
      </c>
      <c r="L90">
        <v>2</v>
      </c>
    </row>
    <row r="91" spans="1:12" x14ac:dyDescent="0.25">
      <c r="A91" t="s">
        <v>52</v>
      </c>
      <c r="G91">
        <v>4</v>
      </c>
      <c r="K91" t="s">
        <v>3064</v>
      </c>
      <c r="L91">
        <v>0</v>
      </c>
    </row>
    <row r="92" spans="1:12" x14ac:dyDescent="0.25">
      <c r="A92" t="s">
        <v>1052</v>
      </c>
      <c r="G92">
        <v>5</v>
      </c>
      <c r="K92" s="281" t="s">
        <v>3810</v>
      </c>
      <c r="L92">
        <v>-5</v>
      </c>
    </row>
    <row r="93" spans="1:12" x14ac:dyDescent="0.25">
      <c r="A93" t="s">
        <v>1004</v>
      </c>
      <c r="G93">
        <v>6</v>
      </c>
      <c r="K93" s="281" t="s">
        <v>3807</v>
      </c>
      <c r="L93">
        <v>-10</v>
      </c>
    </row>
    <row r="94" spans="1:12" x14ac:dyDescent="0.25">
      <c r="A94" t="s">
        <v>1053</v>
      </c>
      <c r="G94">
        <v>7</v>
      </c>
      <c r="K94" s="281" t="s">
        <v>3808</v>
      </c>
      <c r="L94">
        <v>-15</v>
      </c>
    </row>
    <row r="95" spans="1:12" x14ac:dyDescent="0.25">
      <c r="A95" t="s">
        <v>1054</v>
      </c>
      <c r="G95">
        <v>8</v>
      </c>
      <c r="K95" s="285" t="s">
        <v>3809</v>
      </c>
      <c r="L95">
        <v>-20</v>
      </c>
    </row>
    <row r="96" spans="1:12" x14ac:dyDescent="0.25">
      <c r="A96" t="s">
        <v>1025</v>
      </c>
      <c r="G96">
        <v>9</v>
      </c>
      <c r="K96" s="283" t="s">
        <v>3811</v>
      </c>
      <c r="L96">
        <v>-5</v>
      </c>
    </row>
    <row r="97" spans="1:12" x14ac:dyDescent="0.25">
      <c r="A97" t="s">
        <v>1008</v>
      </c>
      <c r="D97" t="s">
        <v>3201</v>
      </c>
      <c r="G97">
        <v>10</v>
      </c>
      <c r="K97" s="283" t="s">
        <v>3812</v>
      </c>
      <c r="L97">
        <v>-10</v>
      </c>
    </row>
    <row r="98" spans="1:12" x14ac:dyDescent="0.25">
      <c r="A98" t="s">
        <v>1009</v>
      </c>
      <c r="D98" t="s">
        <v>3202</v>
      </c>
      <c r="G98">
        <v>11</v>
      </c>
      <c r="K98" s="283" t="s">
        <v>3813</v>
      </c>
      <c r="L98">
        <v>-15</v>
      </c>
    </row>
    <row r="99" spans="1:12" x14ac:dyDescent="0.25">
      <c r="A99" t="s">
        <v>1010</v>
      </c>
      <c r="D99" t="s">
        <v>3203</v>
      </c>
      <c r="G99">
        <v>12</v>
      </c>
    </row>
    <row r="100" spans="1:12" x14ac:dyDescent="0.25">
      <c r="A100" t="s">
        <v>1055</v>
      </c>
      <c r="D100" t="s">
        <v>3204</v>
      </c>
      <c r="G100">
        <v>13</v>
      </c>
    </row>
    <row r="101" spans="1:12" x14ac:dyDescent="0.25">
      <c r="A101" t="s">
        <v>1012</v>
      </c>
      <c r="G101">
        <v>14</v>
      </c>
    </row>
    <row r="102" spans="1:12" x14ac:dyDescent="0.25">
      <c r="A102" t="s">
        <v>1013</v>
      </c>
      <c r="G102">
        <v>15</v>
      </c>
    </row>
    <row r="103" spans="1:12" x14ac:dyDescent="0.25">
      <c r="A103" t="s">
        <v>1056</v>
      </c>
      <c r="G103">
        <v>16</v>
      </c>
      <c r="J103">
        <v>1</v>
      </c>
      <c r="K103">
        <v>2</v>
      </c>
    </row>
    <row r="104" spans="1:12" x14ac:dyDescent="0.25">
      <c r="A104" t="s">
        <v>1015</v>
      </c>
      <c r="G104">
        <v>17</v>
      </c>
      <c r="J104" t="s">
        <v>3818</v>
      </c>
    </row>
    <row r="105" spans="1:12" x14ac:dyDescent="0.25">
      <c r="A105" t="s">
        <v>1057</v>
      </c>
      <c r="D105" t="s">
        <v>3276</v>
      </c>
      <c r="E105">
        <v>20</v>
      </c>
      <c r="G105">
        <v>18</v>
      </c>
      <c r="J105" t="s">
        <v>3841</v>
      </c>
      <c r="K105" s="221" t="s">
        <v>3862</v>
      </c>
    </row>
    <row r="106" spans="1:12" x14ac:dyDescent="0.25">
      <c r="A106" t="s">
        <v>1017</v>
      </c>
      <c r="D106" t="s">
        <v>3277</v>
      </c>
      <c r="E106">
        <v>20</v>
      </c>
      <c r="G106">
        <v>19</v>
      </c>
      <c r="J106" t="s">
        <v>3819</v>
      </c>
      <c r="K106" s="221" t="s">
        <v>3842</v>
      </c>
    </row>
    <row r="107" spans="1:12" x14ac:dyDescent="0.25">
      <c r="A107" t="s">
        <v>1058</v>
      </c>
      <c r="D107" t="s">
        <v>3278</v>
      </c>
      <c r="E107">
        <v>15</v>
      </c>
      <c r="G107">
        <v>20</v>
      </c>
      <c r="J107" t="s">
        <v>3820</v>
      </c>
      <c r="K107" s="221" t="s">
        <v>3843</v>
      </c>
    </row>
    <row r="108" spans="1:12" x14ac:dyDescent="0.25">
      <c r="A108" t="s">
        <v>1059</v>
      </c>
      <c r="D108" t="s">
        <v>3280</v>
      </c>
      <c r="E108">
        <v>10</v>
      </c>
      <c r="G108">
        <v>21</v>
      </c>
      <c r="J108" t="s">
        <v>3821</v>
      </c>
      <c r="K108" s="221" t="s">
        <v>3844</v>
      </c>
    </row>
    <row r="109" spans="1:12" x14ac:dyDescent="0.25">
      <c r="A109" t="s">
        <v>1060</v>
      </c>
      <c r="D109" t="s">
        <v>3279</v>
      </c>
      <c r="E109">
        <v>10</v>
      </c>
      <c r="G109">
        <v>22</v>
      </c>
      <c r="J109" t="s">
        <v>3822</v>
      </c>
      <c r="K109" s="221" t="s">
        <v>3845</v>
      </c>
    </row>
    <row r="110" spans="1:12" x14ac:dyDescent="0.25">
      <c r="D110" t="s">
        <v>3272</v>
      </c>
      <c r="E110">
        <v>0</v>
      </c>
      <c r="G110">
        <v>23</v>
      </c>
      <c r="J110" t="s">
        <v>3823</v>
      </c>
      <c r="K110" s="221" t="s">
        <v>3846</v>
      </c>
    </row>
    <row r="111" spans="1:12" x14ac:dyDescent="0.25">
      <c r="A111" t="s">
        <v>52</v>
      </c>
      <c r="G111">
        <v>24</v>
      </c>
      <c r="J111" t="s">
        <v>3824</v>
      </c>
      <c r="K111" s="221" t="s">
        <v>3847</v>
      </c>
    </row>
    <row r="112" spans="1:12" x14ac:dyDescent="0.25">
      <c r="A112" t="s">
        <v>1061</v>
      </c>
      <c r="G112">
        <v>25</v>
      </c>
      <c r="J112" t="s">
        <v>3825</v>
      </c>
      <c r="K112" s="221" t="s">
        <v>3848</v>
      </c>
    </row>
    <row r="113" spans="1:11" x14ac:dyDescent="0.25">
      <c r="A113" t="s">
        <v>1004</v>
      </c>
      <c r="D113" t="s">
        <v>3940</v>
      </c>
      <c r="G113">
        <v>26</v>
      </c>
      <c r="J113" t="s">
        <v>1726</v>
      </c>
      <c r="K113" s="221" t="s">
        <v>3849</v>
      </c>
    </row>
    <row r="114" spans="1:11" x14ac:dyDescent="0.25">
      <c r="A114" t="s">
        <v>1062</v>
      </c>
      <c r="D114" t="s">
        <v>3282</v>
      </c>
      <c r="E114" t="str">
        <f>DmgPlanner!I6</f>
        <v>Unaimed</v>
      </c>
      <c r="G114">
        <v>27</v>
      </c>
      <c r="J114" t="s">
        <v>3826</v>
      </c>
      <c r="K114" s="221" t="s">
        <v>3850</v>
      </c>
    </row>
    <row r="115" spans="1:11" x14ac:dyDescent="0.25">
      <c r="A115" t="s">
        <v>1063</v>
      </c>
      <c r="D115">
        <f>VLOOKUP(E114,D105:E110,2,FALSE)</f>
        <v>0</v>
      </c>
      <c r="G115">
        <v>28</v>
      </c>
      <c r="J115" t="s">
        <v>3827</v>
      </c>
      <c r="K115" s="221" t="s">
        <v>3851</v>
      </c>
    </row>
    <row r="116" spans="1:11" x14ac:dyDescent="0.25">
      <c r="A116" t="s">
        <v>1025</v>
      </c>
      <c r="D116" t="s">
        <v>3941</v>
      </c>
      <c r="E116" t="str">
        <f ca="1">DmgPlanner!E46</f>
        <v>20</v>
      </c>
      <c r="F116">
        <f ca="1">E116+D115</f>
        <v>20</v>
      </c>
      <c r="G116">
        <v>29</v>
      </c>
      <c r="J116" t="s">
        <v>3828</v>
      </c>
      <c r="K116" s="221" t="s">
        <v>3852</v>
      </c>
    </row>
    <row r="117" spans="1:11" x14ac:dyDescent="0.25">
      <c r="A117" t="s">
        <v>1008</v>
      </c>
      <c r="D117" t="s">
        <v>3942</v>
      </c>
      <c r="E117" t="e">
        <f ca="1">DmgPlanner!G46</f>
        <v>#N/A</v>
      </c>
      <c r="F117" t="e">
        <f ca="1">E117+D115</f>
        <v>#N/A</v>
      </c>
      <c r="G117">
        <v>30</v>
      </c>
      <c r="J117" t="s">
        <v>3829</v>
      </c>
      <c r="K117" s="221" t="s">
        <v>3853</v>
      </c>
    </row>
    <row r="118" spans="1:11" x14ac:dyDescent="0.25">
      <c r="A118" t="s">
        <v>1009</v>
      </c>
      <c r="G118">
        <v>31</v>
      </c>
      <c r="J118" t="s">
        <v>3830</v>
      </c>
      <c r="K118" s="221" t="s">
        <v>3854</v>
      </c>
    </row>
    <row r="119" spans="1:11" x14ac:dyDescent="0.25">
      <c r="A119" t="s">
        <v>1010</v>
      </c>
      <c r="G119">
        <v>32</v>
      </c>
      <c r="J119" t="s">
        <v>3831</v>
      </c>
      <c r="K119" s="221" t="s">
        <v>3855</v>
      </c>
    </row>
    <row r="120" spans="1:11" x14ac:dyDescent="0.25">
      <c r="A120" t="s">
        <v>1064</v>
      </c>
      <c r="G120">
        <v>33</v>
      </c>
      <c r="J120" t="s">
        <v>3832</v>
      </c>
      <c r="K120" s="221" t="s">
        <v>3856</v>
      </c>
    </row>
    <row r="121" spans="1:11" x14ac:dyDescent="0.25">
      <c r="A121" t="s">
        <v>1012</v>
      </c>
      <c r="G121">
        <v>34</v>
      </c>
      <c r="J121" t="s">
        <v>3833</v>
      </c>
      <c r="K121" s="221" t="s">
        <v>3857</v>
      </c>
    </row>
    <row r="122" spans="1:11" x14ac:dyDescent="0.25">
      <c r="A122" t="s">
        <v>1013</v>
      </c>
      <c r="G122">
        <v>35</v>
      </c>
      <c r="J122" t="s">
        <v>3834</v>
      </c>
      <c r="K122" s="221" t="s">
        <v>3847</v>
      </c>
    </row>
    <row r="123" spans="1:11" x14ac:dyDescent="0.25">
      <c r="A123" t="s">
        <v>1034</v>
      </c>
      <c r="G123">
        <v>36</v>
      </c>
      <c r="J123" t="s">
        <v>3835</v>
      </c>
      <c r="K123" s="221" t="s">
        <v>3858</v>
      </c>
    </row>
    <row r="124" spans="1:11" x14ac:dyDescent="0.25">
      <c r="A124" t="s">
        <v>1015</v>
      </c>
      <c r="G124">
        <v>37</v>
      </c>
      <c r="J124" t="s">
        <v>3836</v>
      </c>
      <c r="K124" s="221" t="s">
        <v>3859</v>
      </c>
    </row>
    <row r="125" spans="1:11" x14ac:dyDescent="0.25">
      <c r="A125" t="s">
        <v>1065</v>
      </c>
      <c r="G125">
        <v>38</v>
      </c>
      <c r="J125" t="s">
        <v>3837</v>
      </c>
      <c r="K125" s="221" t="s">
        <v>3847</v>
      </c>
    </row>
    <row r="126" spans="1:11" x14ac:dyDescent="0.25">
      <c r="A126" t="s">
        <v>1066</v>
      </c>
      <c r="G126">
        <v>39</v>
      </c>
      <c r="J126" t="s">
        <v>3838</v>
      </c>
      <c r="K126" s="221" t="s">
        <v>3847</v>
      </c>
    </row>
    <row r="127" spans="1:11" x14ac:dyDescent="0.25">
      <c r="A127" t="s">
        <v>1017</v>
      </c>
      <c r="G127">
        <v>40</v>
      </c>
      <c r="J127" t="s">
        <v>3839</v>
      </c>
      <c r="K127" s="221" t="s">
        <v>3860</v>
      </c>
    </row>
    <row r="128" spans="1:11" x14ac:dyDescent="0.25">
      <c r="A128" t="s">
        <v>1067</v>
      </c>
      <c r="G128">
        <v>41</v>
      </c>
      <c r="J128" t="s">
        <v>3840</v>
      </c>
      <c r="K128" s="221" t="s">
        <v>3861</v>
      </c>
    </row>
    <row r="129" spans="1:15" x14ac:dyDescent="0.25">
      <c r="A129" t="s">
        <v>1036</v>
      </c>
      <c r="G129">
        <v>42</v>
      </c>
    </row>
    <row r="130" spans="1:15" x14ac:dyDescent="0.25">
      <c r="A130" t="s">
        <v>1068</v>
      </c>
      <c r="G130">
        <v>43</v>
      </c>
    </row>
    <row r="131" spans="1:15" x14ac:dyDescent="0.25">
      <c r="A131" t="s">
        <v>1069</v>
      </c>
      <c r="G131">
        <v>44</v>
      </c>
    </row>
    <row r="132" spans="1:15" x14ac:dyDescent="0.25">
      <c r="A132" t="s">
        <v>1070</v>
      </c>
      <c r="G132">
        <v>45</v>
      </c>
    </row>
    <row r="133" spans="1:15" x14ac:dyDescent="0.25">
      <c r="G133">
        <v>46</v>
      </c>
    </row>
    <row r="134" spans="1:15" x14ac:dyDescent="0.25">
      <c r="A134" t="s">
        <v>52</v>
      </c>
      <c r="G134">
        <v>47</v>
      </c>
    </row>
    <row r="135" spans="1:15" x14ac:dyDescent="0.25">
      <c r="A135" t="s">
        <v>1071</v>
      </c>
      <c r="G135">
        <v>48</v>
      </c>
    </row>
    <row r="136" spans="1:15" ht="26.25" x14ac:dyDescent="0.25">
      <c r="A136" t="s">
        <v>1004</v>
      </c>
      <c r="G136">
        <v>49</v>
      </c>
      <c r="K136" s="389" t="s">
        <v>3864</v>
      </c>
      <c r="L136" s="389"/>
      <c r="M136" s="389"/>
    </row>
    <row r="137" spans="1:15" x14ac:dyDescent="0.25">
      <c r="A137" t="s">
        <v>1062</v>
      </c>
      <c r="G137">
        <v>50</v>
      </c>
      <c r="K137" s="290" t="s">
        <v>2401</v>
      </c>
      <c r="L137" s="290" t="s">
        <v>3865</v>
      </c>
      <c r="M137" s="290" t="s">
        <v>3866</v>
      </c>
      <c r="N137" s="290" t="s">
        <v>3927</v>
      </c>
      <c r="O137" s="290" t="s">
        <v>3926</v>
      </c>
    </row>
    <row r="138" spans="1:15" x14ac:dyDescent="0.25">
      <c r="A138" t="s">
        <v>1063</v>
      </c>
      <c r="G138">
        <v>51</v>
      </c>
      <c r="K138" t="s">
        <v>3917</v>
      </c>
      <c r="L138" t="s">
        <v>3917</v>
      </c>
      <c r="M138">
        <v>0</v>
      </c>
      <c r="N138">
        <f t="shared" ref="N138:N165" si="0">$M$171*M138</f>
        <v>0</v>
      </c>
      <c r="O138">
        <f>$M$185*M138</f>
        <v>0</v>
      </c>
    </row>
    <row r="139" spans="1:15" x14ac:dyDescent="0.25">
      <c r="A139" t="s">
        <v>1025</v>
      </c>
      <c r="G139">
        <v>52</v>
      </c>
      <c r="K139" s="291" t="s">
        <v>3867</v>
      </c>
      <c r="L139" s="291" t="s">
        <v>3868</v>
      </c>
      <c r="M139" s="291">
        <v>2.4</v>
      </c>
      <c r="N139">
        <f t="shared" si="0"/>
        <v>25.152000000000001</v>
      </c>
      <c r="O139">
        <f t="shared" ref="O139:O166" si="1">$M$185*M139</f>
        <v>25.152000000000001</v>
      </c>
    </row>
    <row r="140" spans="1:15" ht="60" x14ac:dyDescent="0.25">
      <c r="A140" t="s">
        <v>1008</v>
      </c>
      <c r="G140">
        <v>53</v>
      </c>
      <c r="K140" s="291" t="s">
        <v>3869</v>
      </c>
      <c r="L140" s="291" t="s">
        <v>3870</v>
      </c>
      <c r="M140" s="291">
        <v>0.4</v>
      </c>
      <c r="N140">
        <f t="shared" si="0"/>
        <v>4.1920000000000002</v>
      </c>
      <c r="O140">
        <f t="shared" si="1"/>
        <v>4.1920000000000002</v>
      </c>
    </row>
    <row r="141" spans="1:15" ht="30" x14ac:dyDescent="0.25">
      <c r="A141" t="s">
        <v>1009</v>
      </c>
      <c r="G141">
        <v>54</v>
      </c>
      <c r="K141" s="291" t="s">
        <v>3871</v>
      </c>
      <c r="L141" s="291" t="s">
        <v>3409</v>
      </c>
      <c r="M141" s="291">
        <v>2.4</v>
      </c>
      <c r="N141">
        <f t="shared" si="0"/>
        <v>25.152000000000001</v>
      </c>
      <c r="O141">
        <f t="shared" si="1"/>
        <v>25.152000000000001</v>
      </c>
    </row>
    <row r="142" spans="1:15" ht="30" x14ac:dyDescent="0.25">
      <c r="A142" t="s">
        <v>1010</v>
      </c>
      <c r="G142">
        <v>55</v>
      </c>
      <c r="K142" s="291" t="s">
        <v>3872</v>
      </c>
      <c r="L142" s="291" t="s">
        <v>3873</v>
      </c>
      <c r="M142" s="291">
        <v>2</v>
      </c>
      <c r="N142">
        <f t="shared" si="0"/>
        <v>20.96</v>
      </c>
      <c r="O142">
        <f t="shared" si="1"/>
        <v>20.96</v>
      </c>
    </row>
    <row r="143" spans="1:15" ht="45" x14ac:dyDescent="0.25">
      <c r="A143" t="s">
        <v>1072</v>
      </c>
      <c r="G143">
        <v>56</v>
      </c>
      <c r="K143" s="291" t="s">
        <v>3874</v>
      </c>
      <c r="L143" s="291" t="s">
        <v>3918</v>
      </c>
      <c r="M143" s="291">
        <v>1</v>
      </c>
      <c r="N143">
        <f t="shared" si="0"/>
        <v>10.48</v>
      </c>
      <c r="O143">
        <f t="shared" si="1"/>
        <v>10.48</v>
      </c>
    </row>
    <row r="144" spans="1:15" ht="30" x14ac:dyDescent="0.25">
      <c r="A144" t="s">
        <v>1012</v>
      </c>
      <c r="G144">
        <v>57</v>
      </c>
      <c r="K144" s="291" t="s">
        <v>3875</v>
      </c>
      <c r="L144" s="291" t="s">
        <v>3876</v>
      </c>
      <c r="M144" s="291">
        <v>1</v>
      </c>
      <c r="N144">
        <f t="shared" si="0"/>
        <v>10.48</v>
      </c>
      <c r="O144">
        <f t="shared" si="1"/>
        <v>10.48</v>
      </c>
    </row>
    <row r="145" spans="1:15" ht="30" x14ac:dyDescent="0.25">
      <c r="A145" t="s">
        <v>1013</v>
      </c>
      <c r="G145">
        <v>58</v>
      </c>
      <c r="K145" s="291" t="s">
        <v>3877</v>
      </c>
      <c r="L145" s="291" t="s">
        <v>3005</v>
      </c>
      <c r="M145" s="291">
        <v>1</v>
      </c>
      <c r="N145">
        <f t="shared" si="0"/>
        <v>10.48</v>
      </c>
      <c r="O145">
        <f t="shared" si="1"/>
        <v>10.48</v>
      </c>
    </row>
    <row r="146" spans="1:15" ht="30" x14ac:dyDescent="0.25">
      <c r="A146" t="s">
        <v>1034</v>
      </c>
      <c r="G146">
        <v>59</v>
      </c>
      <c r="K146" s="291" t="s">
        <v>3878</v>
      </c>
      <c r="L146" s="291" t="s">
        <v>3006</v>
      </c>
      <c r="M146" s="291">
        <v>1</v>
      </c>
      <c r="N146">
        <f t="shared" si="0"/>
        <v>10.48</v>
      </c>
      <c r="O146">
        <f t="shared" si="1"/>
        <v>10.48</v>
      </c>
    </row>
    <row r="147" spans="1:15" ht="30" x14ac:dyDescent="0.25">
      <c r="A147" t="s">
        <v>1015</v>
      </c>
      <c r="G147">
        <v>60</v>
      </c>
      <c r="K147" s="291" t="s">
        <v>3879</v>
      </c>
      <c r="L147" s="291" t="s">
        <v>3007</v>
      </c>
      <c r="M147" s="291">
        <v>1</v>
      </c>
      <c r="N147">
        <f t="shared" si="0"/>
        <v>10.48</v>
      </c>
      <c r="O147">
        <f t="shared" si="1"/>
        <v>10.48</v>
      </c>
    </row>
    <row r="148" spans="1:15" ht="30" x14ac:dyDescent="0.25">
      <c r="A148" t="s">
        <v>1065</v>
      </c>
      <c r="G148">
        <v>61</v>
      </c>
      <c r="K148" s="291" t="s">
        <v>3880</v>
      </c>
      <c r="L148" s="291" t="s">
        <v>3008</v>
      </c>
      <c r="M148" s="291">
        <v>1</v>
      </c>
      <c r="N148">
        <f t="shared" si="0"/>
        <v>10.48</v>
      </c>
      <c r="O148">
        <f t="shared" si="1"/>
        <v>10.48</v>
      </c>
    </row>
    <row r="149" spans="1:15" ht="75" x14ac:dyDescent="0.25">
      <c r="A149" t="s">
        <v>1066</v>
      </c>
      <c r="G149">
        <v>62</v>
      </c>
      <c r="K149" s="291" t="s">
        <v>3881</v>
      </c>
      <c r="L149" s="291" t="s">
        <v>3882</v>
      </c>
      <c r="M149" s="291">
        <v>2</v>
      </c>
      <c r="N149">
        <f t="shared" si="0"/>
        <v>20.96</v>
      </c>
      <c r="O149">
        <f t="shared" si="1"/>
        <v>20.96</v>
      </c>
    </row>
    <row r="150" spans="1:15" ht="30" x14ac:dyDescent="0.25">
      <c r="A150" t="s">
        <v>1017</v>
      </c>
      <c r="G150">
        <v>63</v>
      </c>
      <c r="K150" s="291" t="s">
        <v>3883</v>
      </c>
      <c r="L150" s="291" t="s">
        <v>3884</v>
      </c>
      <c r="M150" s="291">
        <v>2</v>
      </c>
      <c r="N150">
        <f t="shared" si="0"/>
        <v>20.96</v>
      </c>
      <c r="O150">
        <f t="shared" si="1"/>
        <v>20.96</v>
      </c>
    </row>
    <row r="151" spans="1:15" ht="60" x14ac:dyDescent="0.25">
      <c r="A151" t="s">
        <v>1067</v>
      </c>
      <c r="G151">
        <v>64</v>
      </c>
      <c r="K151" s="291" t="s">
        <v>3885</v>
      </c>
      <c r="L151" s="291" t="s">
        <v>3886</v>
      </c>
      <c r="M151" s="291">
        <v>1</v>
      </c>
      <c r="N151">
        <f t="shared" si="0"/>
        <v>10.48</v>
      </c>
      <c r="O151">
        <f t="shared" si="1"/>
        <v>10.48</v>
      </c>
    </row>
    <row r="152" spans="1:15" ht="30" x14ac:dyDescent="0.25">
      <c r="A152" t="s">
        <v>1073</v>
      </c>
      <c r="G152">
        <v>65</v>
      </c>
      <c r="K152" s="291" t="s">
        <v>3887</v>
      </c>
      <c r="L152" s="291" t="s">
        <v>3888</v>
      </c>
      <c r="M152" s="291">
        <v>60</v>
      </c>
      <c r="N152">
        <f t="shared" si="0"/>
        <v>628.80000000000007</v>
      </c>
      <c r="O152">
        <f t="shared" si="1"/>
        <v>628.80000000000007</v>
      </c>
    </row>
    <row r="153" spans="1:15" ht="30" x14ac:dyDescent="0.25">
      <c r="A153" t="s">
        <v>1074</v>
      </c>
      <c r="G153">
        <v>66</v>
      </c>
      <c r="K153" s="291" t="s">
        <v>3889</v>
      </c>
      <c r="L153" s="291" t="s">
        <v>3890</v>
      </c>
      <c r="M153" s="291">
        <v>1.6</v>
      </c>
      <c r="N153">
        <f t="shared" si="0"/>
        <v>16.768000000000001</v>
      </c>
      <c r="O153">
        <f t="shared" si="1"/>
        <v>16.768000000000001</v>
      </c>
    </row>
    <row r="154" spans="1:15" ht="45" x14ac:dyDescent="0.25">
      <c r="A154" t="s">
        <v>1075</v>
      </c>
      <c r="G154">
        <v>67</v>
      </c>
      <c r="K154" s="291" t="s">
        <v>3891</v>
      </c>
      <c r="L154" s="291" t="s">
        <v>3892</v>
      </c>
      <c r="M154" s="291">
        <v>2</v>
      </c>
      <c r="N154">
        <f t="shared" si="0"/>
        <v>20.96</v>
      </c>
      <c r="O154">
        <f t="shared" si="1"/>
        <v>20.96</v>
      </c>
    </row>
    <row r="155" spans="1:15" ht="30" x14ac:dyDescent="0.25">
      <c r="A155" t="s">
        <v>1076</v>
      </c>
      <c r="G155">
        <v>68</v>
      </c>
      <c r="K155" s="291" t="s">
        <v>3893</v>
      </c>
      <c r="L155" s="291" t="s">
        <v>3894</v>
      </c>
      <c r="M155" s="291">
        <v>1</v>
      </c>
      <c r="N155">
        <f t="shared" si="0"/>
        <v>10.48</v>
      </c>
      <c r="O155">
        <f t="shared" si="1"/>
        <v>10.48</v>
      </c>
    </row>
    <row r="156" spans="1:15" ht="30" x14ac:dyDescent="0.25">
      <c r="A156" t="s">
        <v>1077</v>
      </c>
      <c r="G156">
        <v>69</v>
      </c>
      <c r="K156" s="291" t="s">
        <v>3895</v>
      </c>
      <c r="L156" s="291" t="s">
        <v>3896</v>
      </c>
      <c r="M156" s="291">
        <v>2</v>
      </c>
      <c r="N156">
        <f t="shared" si="0"/>
        <v>20.96</v>
      </c>
      <c r="O156">
        <f t="shared" si="1"/>
        <v>20.96</v>
      </c>
    </row>
    <row r="157" spans="1:15" ht="30" x14ac:dyDescent="0.25">
      <c r="A157" t="s">
        <v>1078</v>
      </c>
      <c r="G157">
        <v>70</v>
      </c>
      <c r="K157" s="291" t="s">
        <v>3897</v>
      </c>
      <c r="L157" s="291" t="s">
        <v>3898</v>
      </c>
      <c r="M157" s="291">
        <v>2</v>
      </c>
      <c r="N157">
        <f t="shared" si="0"/>
        <v>20.96</v>
      </c>
      <c r="O157">
        <f t="shared" si="1"/>
        <v>20.96</v>
      </c>
    </row>
    <row r="158" spans="1:15" ht="30" x14ac:dyDescent="0.25">
      <c r="G158">
        <v>71</v>
      </c>
      <c r="K158" s="291" t="s">
        <v>3899</v>
      </c>
      <c r="L158" s="291" t="s">
        <v>3900</v>
      </c>
      <c r="M158" s="291">
        <v>2</v>
      </c>
      <c r="N158">
        <f t="shared" si="0"/>
        <v>20.96</v>
      </c>
      <c r="O158">
        <f t="shared" si="1"/>
        <v>20.96</v>
      </c>
    </row>
    <row r="159" spans="1:15" ht="45" x14ac:dyDescent="0.25">
      <c r="G159">
        <v>72</v>
      </c>
      <c r="K159" s="291" t="s">
        <v>3901</v>
      </c>
      <c r="L159" s="291" t="s">
        <v>3902</v>
      </c>
      <c r="M159" s="291">
        <v>2</v>
      </c>
      <c r="N159">
        <f t="shared" si="0"/>
        <v>20.96</v>
      </c>
      <c r="O159">
        <f t="shared" si="1"/>
        <v>20.96</v>
      </c>
    </row>
    <row r="160" spans="1:15" ht="30" x14ac:dyDescent="0.25">
      <c r="A160" t="s">
        <v>52</v>
      </c>
      <c r="G160">
        <v>73</v>
      </c>
      <c r="K160" s="291" t="s">
        <v>3903</v>
      </c>
      <c r="L160" s="291" t="s">
        <v>3904</v>
      </c>
      <c r="M160" s="291">
        <v>1</v>
      </c>
      <c r="N160">
        <f t="shared" si="0"/>
        <v>10.48</v>
      </c>
      <c r="O160">
        <f t="shared" si="1"/>
        <v>10.48</v>
      </c>
    </row>
    <row r="161" spans="1:20" ht="45" x14ac:dyDescent="0.25">
      <c r="A161" t="s">
        <v>1079</v>
      </c>
      <c r="G161">
        <v>74</v>
      </c>
      <c r="K161" s="291" t="s">
        <v>3905</v>
      </c>
      <c r="L161" s="291" t="s">
        <v>3906</v>
      </c>
      <c r="M161" s="291">
        <v>300</v>
      </c>
      <c r="N161">
        <f t="shared" si="0"/>
        <v>3144</v>
      </c>
      <c r="O161">
        <f t="shared" si="1"/>
        <v>3144</v>
      </c>
    </row>
    <row r="162" spans="1:20" ht="30" x14ac:dyDescent="0.25">
      <c r="A162" t="s">
        <v>1004</v>
      </c>
      <c r="G162">
        <v>75</v>
      </c>
      <c r="K162" s="291" t="s">
        <v>3907</v>
      </c>
      <c r="L162" s="291" t="s">
        <v>3908</v>
      </c>
      <c r="M162" s="291">
        <v>2</v>
      </c>
      <c r="N162">
        <f t="shared" si="0"/>
        <v>20.96</v>
      </c>
      <c r="O162">
        <f t="shared" si="1"/>
        <v>20.96</v>
      </c>
    </row>
    <row r="163" spans="1:20" ht="30" x14ac:dyDescent="0.25">
      <c r="A163" t="s">
        <v>1062</v>
      </c>
      <c r="G163">
        <v>76</v>
      </c>
      <c r="K163" s="291" t="s">
        <v>3909</v>
      </c>
      <c r="L163" s="291" t="s">
        <v>3910</v>
      </c>
      <c r="M163" s="291">
        <v>10</v>
      </c>
      <c r="N163">
        <f t="shared" si="0"/>
        <v>104.80000000000001</v>
      </c>
      <c r="O163">
        <f t="shared" si="1"/>
        <v>104.80000000000001</v>
      </c>
    </row>
    <row r="164" spans="1:20" ht="30" x14ac:dyDescent="0.25">
      <c r="A164" t="s">
        <v>1080</v>
      </c>
      <c r="G164">
        <v>77</v>
      </c>
      <c r="K164" s="291" t="s">
        <v>3911</v>
      </c>
      <c r="L164" s="291" t="s">
        <v>3912</v>
      </c>
      <c r="M164" s="291">
        <v>1</v>
      </c>
      <c r="N164">
        <f t="shared" si="0"/>
        <v>10.48</v>
      </c>
      <c r="O164">
        <f t="shared" si="1"/>
        <v>10.48</v>
      </c>
    </row>
    <row r="165" spans="1:20" ht="30" x14ac:dyDescent="0.25">
      <c r="A165" t="s">
        <v>1025</v>
      </c>
      <c r="G165">
        <v>78</v>
      </c>
      <c r="K165" s="291" t="s">
        <v>3913</v>
      </c>
      <c r="L165" s="291" t="s">
        <v>3914</v>
      </c>
      <c r="M165" s="291">
        <v>60</v>
      </c>
      <c r="N165">
        <f t="shared" si="0"/>
        <v>628.80000000000007</v>
      </c>
      <c r="O165">
        <f t="shared" si="1"/>
        <v>628.80000000000007</v>
      </c>
    </row>
    <row r="166" spans="1:20" ht="45" x14ac:dyDescent="0.25">
      <c r="A166" t="s">
        <v>1008</v>
      </c>
      <c r="G166">
        <v>79</v>
      </c>
      <c r="K166" s="291" t="s">
        <v>3915</v>
      </c>
      <c r="L166" s="291" t="s">
        <v>3916</v>
      </c>
      <c r="M166" s="291">
        <v>1</v>
      </c>
      <c r="N166">
        <f>$M$171*M166</f>
        <v>10.48</v>
      </c>
      <c r="O166">
        <f t="shared" si="1"/>
        <v>10.48</v>
      </c>
    </row>
    <row r="167" spans="1:20" x14ac:dyDescent="0.25">
      <c r="A167" t="s">
        <v>1009</v>
      </c>
      <c r="G167">
        <v>80</v>
      </c>
    </row>
    <row r="168" spans="1:20" x14ac:dyDescent="0.25">
      <c r="A168" t="s">
        <v>1010</v>
      </c>
      <c r="G168">
        <v>81</v>
      </c>
    </row>
    <row r="169" spans="1:20" x14ac:dyDescent="0.25">
      <c r="A169" t="s">
        <v>1064</v>
      </c>
      <c r="G169">
        <v>82</v>
      </c>
    </row>
    <row r="170" spans="1:20" x14ac:dyDescent="0.25">
      <c r="A170" t="s">
        <v>1012</v>
      </c>
      <c r="G170">
        <v>83</v>
      </c>
      <c r="K170" t="s">
        <v>3924</v>
      </c>
    </row>
    <row r="171" spans="1:20" x14ac:dyDescent="0.25">
      <c r="A171" t="s">
        <v>1013</v>
      </c>
      <c r="G171">
        <v>84</v>
      </c>
      <c r="K171" t="s">
        <v>2927</v>
      </c>
      <c r="L171" s="221">
        <f>DmgPlanner!E19</f>
        <v>5</v>
      </c>
      <c r="M171">
        <f>VLOOKUP(L171,J173:K182,2,FALSE)</f>
        <v>10.48</v>
      </c>
    </row>
    <row r="172" spans="1:20" x14ac:dyDescent="0.25">
      <c r="A172" t="s">
        <v>1034</v>
      </c>
      <c r="G172">
        <v>85</v>
      </c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</row>
    <row r="173" spans="1:20" x14ac:dyDescent="0.25">
      <c r="A173" t="s">
        <v>1015</v>
      </c>
      <c r="G173">
        <v>86</v>
      </c>
      <c r="J173">
        <v>1</v>
      </c>
      <c r="K173" s="279">
        <v>0</v>
      </c>
    </row>
    <row r="174" spans="1:20" x14ac:dyDescent="0.25">
      <c r="A174" t="s">
        <v>1065</v>
      </c>
      <c r="G174">
        <v>87</v>
      </c>
      <c r="J174">
        <v>2</v>
      </c>
      <c r="K174" s="279">
        <v>4.5199999999999996</v>
      </c>
    </row>
    <row r="175" spans="1:20" x14ac:dyDescent="0.25">
      <c r="A175" t="s">
        <v>1066</v>
      </c>
      <c r="G175">
        <v>88</v>
      </c>
      <c r="J175">
        <v>3</v>
      </c>
      <c r="K175" s="279">
        <v>7.16</v>
      </c>
    </row>
    <row r="176" spans="1:20" x14ac:dyDescent="0.25">
      <c r="A176" t="s">
        <v>1017</v>
      </c>
      <c r="G176">
        <v>89</v>
      </c>
      <c r="J176">
        <v>4</v>
      </c>
      <c r="K176" s="279">
        <v>9.0299999999999994</v>
      </c>
    </row>
    <row r="177" spans="1:13" x14ac:dyDescent="0.25">
      <c r="A177" t="s">
        <v>1067</v>
      </c>
      <c r="G177">
        <v>90</v>
      </c>
      <c r="J177">
        <v>5</v>
      </c>
      <c r="K177" s="279">
        <v>10.48</v>
      </c>
    </row>
    <row r="178" spans="1:13" x14ac:dyDescent="0.25">
      <c r="A178" t="s">
        <v>1036</v>
      </c>
      <c r="G178">
        <v>91</v>
      </c>
      <c r="J178">
        <v>6</v>
      </c>
      <c r="K178" s="279">
        <v>11.67</v>
      </c>
    </row>
    <row r="179" spans="1:13" x14ac:dyDescent="0.25">
      <c r="A179" t="s">
        <v>1068</v>
      </c>
      <c r="G179">
        <v>92</v>
      </c>
      <c r="J179">
        <v>7</v>
      </c>
      <c r="K179" s="279">
        <v>12.68</v>
      </c>
    </row>
    <row r="180" spans="1:13" x14ac:dyDescent="0.25">
      <c r="A180" t="s">
        <v>1069</v>
      </c>
      <c r="G180">
        <v>93</v>
      </c>
      <c r="J180">
        <v>8</v>
      </c>
      <c r="K180" s="279">
        <v>13.55</v>
      </c>
    </row>
    <row r="181" spans="1:13" x14ac:dyDescent="0.25">
      <c r="A181" t="s">
        <v>1081</v>
      </c>
      <c r="G181">
        <v>94</v>
      </c>
      <c r="J181">
        <v>9</v>
      </c>
      <c r="K181" s="279">
        <v>14.31</v>
      </c>
    </row>
    <row r="182" spans="1:13" x14ac:dyDescent="0.25">
      <c r="A182" t="s">
        <v>1082</v>
      </c>
      <c r="G182">
        <v>95</v>
      </c>
      <c r="J182">
        <v>10</v>
      </c>
      <c r="K182" s="279">
        <v>15</v>
      </c>
    </row>
    <row r="183" spans="1:13" x14ac:dyDescent="0.25">
      <c r="G183">
        <v>96</v>
      </c>
    </row>
    <row r="184" spans="1:13" x14ac:dyDescent="0.25">
      <c r="A184" t="s">
        <v>52</v>
      </c>
      <c r="G184">
        <v>97</v>
      </c>
      <c r="K184" t="s">
        <v>3925</v>
      </c>
    </row>
    <row r="185" spans="1:13" x14ac:dyDescent="0.25">
      <c r="A185" t="s">
        <v>1083</v>
      </c>
      <c r="G185">
        <v>98</v>
      </c>
      <c r="K185" t="s">
        <v>2927</v>
      </c>
      <c r="L185" s="221">
        <f>DmgPlanner!E3</f>
        <v>5</v>
      </c>
      <c r="M185">
        <f>VLOOKUP(L185,J187:K196,2,FALSE)</f>
        <v>10.48</v>
      </c>
    </row>
    <row r="186" spans="1:13" x14ac:dyDescent="0.25">
      <c r="A186" t="s">
        <v>1004</v>
      </c>
      <c r="G186">
        <v>99</v>
      </c>
      <c r="K186" s="279"/>
      <c r="L186" s="279"/>
      <c r="M186" s="279"/>
    </row>
    <row r="187" spans="1:13" x14ac:dyDescent="0.25">
      <c r="A187" t="s">
        <v>1084</v>
      </c>
      <c r="G187">
        <v>100</v>
      </c>
      <c r="J187">
        <v>1</v>
      </c>
      <c r="K187" s="279">
        <v>0</v>
      </c>
    </row>
    <row r="188" spans="1:13" x14ac:dyDescent="0.25">
      <c r="A188" t="s">
        <v>1085</v>
      </c>
      <c r="J188">
        <v>2</v>
      </c>
      <c r="K188" s="279">
        <v>4.5199999999999996</v>
      </c>
    </row>
    <row r="189" spans="1:13" x14ac:dyDescent="0.25">
      <c r="A189" t="s">
        <v>1032</v>
      </c>
      <c r="J189">
        <v>3</v>
      </c>
      <c r="K189" s="279">
        <v>7.16</v>
      </c>
    </row>
    <row r="190" spans="1:13" x14ac:dyDescent="0.25">
      <c r="A190" t="s">
        <v>1008</v>
      </c>
      <c r="J190">
        <v>4</v>
      </c>
      <c r="K190" s="279">
        <v>9.0299999999999994</v>
      </c>
    </row>
    <row r="191" spans="1:13" x14ac:dyDescent="0.25">
      <c r="A191" t="s">
        <v>1009</v>
      </c>
      <c r="J191">
        <v>5</v>
      </c>
      <c r="K191" s="279">
        <v>10.48</v>
      </c>
    </row>
    <row r="192" spans="1:13" x14ac:dyDescent="0.25">
      <c r="A192" t="s">
        <v>1010</v>
      </c>
      <c r="J192">
        <v>6</v>
      </c>
      <c r="K192" s="279">
        <v>11.67</v>
      </c>
    </row>
    <row r="193" spans="1:11" x14ac:dyDescent="0.25">
      <c r="A193" t="s">
        <v>1086</v>
      </c>
      <c r="D193" t="s">
        <v>2958</v>
      </c>
      <c r="J193">
        <v>7</v>
      </c>
      <c r="K193" s="279">
        <v>12.68</v>
      </c>
    </row>
    <row r="194" spans="1:11" x14ac:dyDescent="0.25">
      <c r="A194" t="s">
        <v>1012</v>
      </c>
      <c r="D194">
        <v>1</v>
      </c>
      <c r="J194">
        <v>8</v>
      </c>
      <c r="K194" s="279">
        <v>13.55</v>
      </c>
    </row>
    <row r="195" spans="1:11" x14ac:dyDescent="0.25">
      <c r="A195" t="s">
        <v>1013</v>
      </c>
      <c r="D195">
        <v>2</v>
      </c>
      <c r="J195">
        <v>9</v>
      </c>
      <c r="K195" s="279">
        <v>14.31</v>
      </c>
    </row>
    <row r="196" spans="1:11" x14ac:dyDescent="0.25">
      <c r="A196" t="s">
        <v>1087</v>
      </c>
      <c r="D196">
        <v>3</v>
      </c>
      <c r="J196">
        <v>10</v>
      </c>
      <c r="K196" s="279">
        <v>15</v>
      </c>
    </row>
    <row r="197" spans="1:11" x14ac:dyDescent="0.25">
      <c r="A197" t="s">
        <v>1015</v>
      </c>
      <c r="D197">
        <v>4</v>
      </c>
    </row>
    <row r="198" spans="1:11" x14ac:dyDescent="0.25">
      <c r="A198" t="s">
        <v>1088</v>
      </c>
      <c r="D198">
        <v>5</v>
      </c>
    </row>
    <row r="199" spans="1:11" x14ac:dyDescent="0.25">
      <c r="A199" t="s">
        <v>1017</v>
      </c>
      <c r="D199">
        <v>6</v>
      </c>
    </row>
    <row r="200" spans="1:11" x14ac:dyDescent="0.25">
      <c r="A200" t="s">
        <v>1089</v>
      </c>
      <c r="D200">
        <v>7</v>
      </c>
    </row>
    <row r="201" spans="1:11" x14ac:dyDescent="0.25">
      <c r="A201" t="s">
        <v>1090</v>
      </c>
      <c r="D201">
        <v>8</v>
      </c>
    </row>
    <row r="202" spans="1:11" x14ac:dyDescent="0.25">
      <c r="A202" t="s">
        <v>1091</v>
      </c>
      <c r="D202">
        <v>9</v>
      </c>
    </row>
    <row r="203" spans="1:11" x14ac:dyDescent="0.25">
      <c r="A203" t="s">
        <v>1028</v>
      </c>
      <c r="D203">
        <v>10</v>
      </c>
    </row>
    <row r="205" spans="1:11" x14ac:dyDescent="0.25">
      <c r="A205" t="s">
        <v>52</v>
      </c>
    </row>
    <row r="206" spans="1:11" x14ac:dyDescent="0.25">
      <c r="A206" t="s">
        <v>1092</v>
      </c>
    </row>
    <row r="207" spans="1:11" x14ac:dyDescent="0.25">
      <c r="A207" t="s">
        <v>1004</v>
      </c>
    </row>
    <row r="208" spans="1:11" x14ac:dyDescent="0.25">
      <c r="A208" t="s">
        <v>1093</v>
      </c>
    </row>
    <row r="209" spans="1:4" x14ac:dyDescent="0.25">
      <c r="A209" t="s">
        <v>1094</v>
      </c>
    </row>
    <row r="210" spans="1:4" x14ac:dyDescent="0.25">
      <c r="A210" t="s">
        <v>1032</v>
      </c>
      <c r="D210" t="s">
        <v>2959</v>
      </c>
    </row>
    <row r="211" spans="1:4" x14ac:dyDescent="0.25">
      <c r="A211" t="s">
        <v>1008</v>
      </c>
      <c r="D211" s="5" t="s">
        <v>2973</v>
      </c>
    </row>
    <row r="212" spans="1:4" x14ac:dyDescent="0.25">
      <c r="A212" t="s">
        <v>1009</v>
      </c>
      <c r="D212" s="7" t="s">
        <v>2960</v>
      </c>
    </row>
    <row r="213" spans="1:4" x14ac:dyDescent="0.25">
      <c r="A213" t="s">
        <v>1010</v>
      </c>
      <c r="D213" s="7" t="s">
        <v>2961</v>
      </c>
    </row>
    <row r="214" spans="1:4" x14ac:dyDescent="0.25">
      <c r="A214" t="s">
        <v>1095</v>
      </c>
      <c r="D214" s="7" t="s">
        <v>2962</v>
      </c>
    </row>
    <row r="215" spans="1:4" x14ac:dyDescent="0.25">
      <c r="A215" t="s">
        <v>1012</v>
      </c>
      <c r="D215" s="7" t="s">
        <v>2954</v>
      </c>
    </row>
    <row r="216" spans="1:4" x14ac:dyDescent="0.25">
      <c r="A216" t="s">
        <v>1013</v>
      </c>
      <c r="D216" s="7" t="s">
        <v>2963</v>
      </c>
    </row>
    <row r="217" spans="1:4" x14ac:dyDescent="0.25">
      <c r="A217" t="s">
        <v>1087</v>
      </c>
      <c r="D217" s="7" t="s">
        <v>2964</v>
      </c>
    </row>
    <row r="218" spans="1:4" x14ac:dyDescent="0.25">
      <c r="A218" t="s">
        <v>1015</v>
      </c>
      <c r="D218" s="7" t="s">
        <v>2965</v>
      </c>
    </row>
    <row r="219" spans="1:4" x14ac:dyDescent="0.25">
      <c r="A219" t="s">
        <v>1088</v>
      </c>
      <c r="D219" s="7" t="s">
        <v>2966</v>
      </c>
    </row>
    <row r="220" spans="1:4" x14ac:dyDescent="0.25">
      <c r="A220" t="s">
        <v>1017</v>
      </c>
      <c r="D220" s="7" t="s">
        <v>2967</v>
      </c>
    </row>
    <row r="221" spans="1:4" x14ac:dyDescent="0.25">
      <c r="A221" t="s">
        <v>1096</v>
      </c>
      <c r="D221" s="7" t="s">
        <v>2968</v>
      </c>
    </row>
    <row r="222" spans="1:4" x14ac:dyDescent="0.25">
      <c r="A222" t="s">
        <v>1097</v>
      </c>
      <c r="D222" s="7" t="s">
        <v>2969</v>
      </c>
    </row>
    <row r="223" spans="1:4" x14ac:dyDescent="0.25">
      <c r="A223" t="s">
        <v>1098</v>
      </c>
      <c r="D223" s="7" t="s">
        <v>2970</v>
      </c>
    </row>
    <row r="224" spans="1:4" x14ac:dyDescent="0.25">
      <c r="A224" t="s">
        <v>1099</v>
      </c>
      <c r="D224" s="7" t="s">
        <v>2971</v>
      </c>
    </row>
    <row r="225" spans="1:4" x14ac:dyDescent="0.25">
      <c r="D225" s="7" t="s">
        <v>2972</v>
      </c>
    </row>
    <row r="226" spans="1:4" x14ac:dyDescent="0.25">
      <c r="A226" t="s">
        <v>52</v>
      </c>
    </row>
    <row r="227" spans="1:4" x14ac:dyDescent="0.25">
      <c r="A227" t="s">
        <v>1100</v>
      </c>
    </row>
    <row r="228" spans="1:4" x14ac:dyDescent="0.25">
      <c r="A228" t="s">
        <v>1004</v>
      </c>
    </row>
    <row r="229" spans="1:4" x14ac:dyDescent="0.25">
      <c r="A229" t="s">
        <v>1101</v>
      </c>
    </row>
    <row r="230" spans="1:4" x14ac:dyDescent="0.25">
      <c r="A230" t="s">
        <v>1102</v>
      </c>
      <c r="D230" t="s">
        <v>3069</v>
      </c>
    </row>
    <row r="231" spans="1:4" x14ac:dyDescent="0.25">
      <c r="A231" t="s">
        <v>1032</v>
      </c>
      <c r="D231" t="s">
        <v>3067</v>
      </c>
    </row>
    <row r="232" spans="1:4" x14ac:dyDescent="0.25">
      <c r="A232" t="s">
        <v>1008</v>
      </c>
      <c r="D232" t="s">
        <v>3068</v>
      </c>
    </row>
    <row r="233" spans="1:4" x14ac:dyDescent="0.25">
      <c r="A233" t="s">
        <v>1009</v>
      </c>
    </row>
    <row r="234" spans="1:4" x14ac:dyDescent="0.25">
      <c r="A234" t="s">
        <v>1010</v>
      </c>
    </row>
    <row r="235" spans="1:4" x14ac:dyDescent="0.25">
      <c r="A235" t="s">
        <v>1055</v>
      </c>
    </row>
    <row r="236" spans="1:4" x14ac:dyDescent="0.25">
      <c r="A236" t="s">
        <v>1012</v>
      </c>
    </row>
    <row r="237" spans="1:4" x14ac:dyDescent="0.25">
      <c r="A237" t="s">
        <v>1013</v>
      </c>
      <c r="D237" t="s">
        <v>1767</v>
      </c>
    </row>
    <row r="238" spans="1:4" x14ac:dyDescent="0.25">
      <c r="A238" t="s">
        <v>1103</v>
      </c>
      <c r="D238">
        <v>100</v>
      </c>
    </row>
    <row r="239" spans="1:4" x14ac:dyDescent="0.25">
      <c r="A239" t="s">
        <v>1015</v>
      </c>
      <c r="D239">
        <v>125</v>
      </c>
    </row>
    <row r="240" spans="1:4" x14ac:dyDescent="0.25">
      <c r="A240" t="s">
        <v>1017</v>
      </c>
      <c r="D240">
        <v>150</v>
      </c>
    </row>
    <row r="241" spans="1:7" x14ac:dyDescent="0.25">
      <c r="A241" t="s">
        <v>1104</v>
      </c>
      <c r="D241">
        <v>175</v>
      </c>
    </row>
    <row r="242" spans="1:7" x14ac:dyDescent="0.25">
      <c r="A242" t="s">
        <v>1105</v>
      </c>
      <c r="D242">
        <v>200</v>
      </c>
    </row>
    <row r="243" spans="1:7" x14ac:dyDescent="0.25">
      <c r="A243" t="s">
        <v>1069</v>
      </c>
      <c r="D243">
        <v>225</v>
      </c>
    </row>
    <row r="244" spans="1:7" x14ac:dyDescent="0.25">
      <c r="A244" t="s">
        <v>1106</v>
      </c>
      <c r="D244">
        <v>250</v>
      </c>
    </row>
    <row r="246" spans="1:7" x14ac:dyDescent="0.25">
      <c r="A246" t="s">
        <v>52</v>
      </c>
      <c r="D246" t="s">
        <v>2975</v>
      </c>
    </row>
    <row r="247" spans="1:7" x14ac:dyDescent="0.25">
      <c r="A247" t="s">
        <v>1107</v>
      </c>
      <c r="D247" t="s">
        <v>2988</v>
      </c>
    </row>
    <row r="248" spans="1:7" x14ac:dyDescent="0.25">
      <c r="A248" t="s">
        <v>1004</v>
      </c>
      <c r="D248" s="5" t="s">
        <v>1828</v>
      </c>
    </row>
    <row r="249" spans="1:7" x14ac:dyDescent="0.25">
      <c r="A249" t="s">
        <v>1108</v>
      </c>
      <c r="D249" s="5" t="s">
        <v>1829</v>
      </c>
    </row>
    <row r="250" spans="1:7" x14ac:dyDescent="0.25">
      <c r="A250" t="s">
        <v>1109</v>
      </c>
      <c r="D250" s="5" t="s">
        <v>1817</v>
      </c>
    </row>
    <row r="251" spans="1:7" x14ac:dyDescent="0.25">
      <c r="A251" t="s">
        <v>1032</v>
      </c>
      <c r="D251" s="5" t="s">
        <v>2976</v>
      </c>
      <c r="G251" s="5"/>
    </row>
    <row r="252" spans="1:7" x14ac:dyDescent="0.25">
      <c r="A252" t="s">
        <v>1008</v>
      </c>
      <c r="D252" s="5" t="s">
        <v>1830</v>
      </c>
    </row>
    <row r="253" spans="1:7" x14ac:dyDescent="0.25">
      <c r="A253" t="s">
        <v>1009</v>
      </c>
      <c r="D253" s="5" t="s">
        <v>1822</v>
      </c>
    </row>
    <row r="254" spans="1:7" x14ac:dyDescent="0.25">
      <c r="A254" t="s">
        <v>1010</v>
      </c>
      <c r="D254" s="5" t="s">
        <v>1826</v>
      </c>
    </row>
    <row r="255" spans="1:7" x14ac:dyDescent="0.25">
      <c r="A255" t="s">
        <v>1110</v>
      </c>
      <c r="D255" s="5" t="s">
        <v>1836</v>
      </c>
    </row>
    <row r="256" spans="1:7" x14ac:dyDescent="0.25">
      <c r="A256" t="s">
        <v>1012</v>
      </c>
      <c r="D256" s="5" t="s">
        <v>1823</v>
      </c>
    </row>
    <row r="257" spans="1:7" x14ac:dyDescent="0.25">
      <c r="A257" t="s">
        <v>1013</v>
      </c>
      <c r="D257" s="5" t="s">
        <v>1827</v>
      </c>
      <c r="G257" s="5"/>
    </row>
    <row r="258" spans="1:7" x14ac:dyDescent="0.25">
      <c r="A258" t="s">
        <v>1103</v>
      </c>
      <c r="D258" s="5" t="s">
        <v>2986</v>
      </c>
      <c r="G258" s="5"/>
    </row>
    <row r="259" spans="1:7" x14ac:dyDescent="0.25">
      <c r="A259" t="s">
        <v>1015</v>
      </c>
      <c r="D259" s="5" t="s">
        <v>1835</v>
      </c>
      <c r="G259" s="5"/>
    </row>
    <row r="260" spans="1:7" x14ac:dyDescent="0.25">
      <c r="A260" t="s">
        <v>1016</v>
      </c>
      <c r="D260" s="5" t="s">
        <v>2977</v>
      </c>
      <c r="G260" s="5"/>
    </row>
    <row r="261" spans="1:7" x14ac:dyDescent="0.25">
      <c r="A261" t="s">
        <v>1017</v>
      </c>
      <c r="D261" s="5" t="s">
        <v>1824</v>
      </c>
      <c r="G261" s="5"/>
    </row>
    <row r="262" spans="1:7" x14ac:dyDescent="0.25">
      <c r="A262" t="s">
        <v>1104</v>
      </c>
      <c r="D262" s="5" t="s">
        <v>2978</v>
      </c>
      <c r="G262" s="5"/>
    </row>
    <row r="263" spans="1:7" x14ac:dyDescent="0.25">
      <c r="A263" t="s">
        <v>1111</v>
      </c>
      <c r="D263" s="5" t="s">
        <v>2979</v>
      </c>
    </row>
    <row r="264" spans="1:7" x14ac:dyDescent="0.25">
      <c r="D264" s="5" t="s">
        <v>2980</v>
      </c>
      <c r="G264" s="5"/>
    </row>
    <row r="265" spans="1:7" x14ac:dyDescent="0.25">
      <c r="A265" t="s">
        <v>52</v>
      </c>
      <c r="D265" s="5" t="s">
        <v>1831</v>
      </c>
      <c r="G265" s="5"/>
    </row>
    <row r="266" spans="1:7" x14ac:dyDescent="0.25">
      <c r="A266" t="s">
        <v>1112</v>
      </c>
      <c r="D266" s="5" t="s">
        <v>2981</v>
      </c>
      <c r="G266" s="5"/>
    </row>
    <row r="267" spans="1:7" x14ac:dyDescent="0.25">
      <c r="A267" t="s">
        <v>1004</v>
      </c>
      <c r="D267" s="5" t="s">
        <v>1837</v>
      </c>
    </row>
    <row r="268" spans="1:7" x14ac:dyDescent="0.25">
      <c r="A268" t="s">
        <v>1113</v>
      </c>
      <c r="D268" s="5" t="s">
        <v>1838</v>
      </c>
    </row>
    <row r="269" spans="1:7" x14ac:dyDescent="0.25">
      <c r="A269" t="s">
        <v>1114</v>
      </c>
      <c r="D269" s="5" t="s">
        <v>2982</v>
      </c>
    </row>
    <row r="270" spans="1:7" x14ac:dyDescent="0.25">
      <c r="A270" t="s">
        <v>1032</v>
      </c>
      <c r="D270" s="5" t="s">
        <v>2983</v>
      </c>
    </row>
    <row r="271" spans="1:7" x14ac:dyDescent="0.25">
      <c r="A271" t="s">
        <v>1008</v>
      </c>
      <c r="D271" s="5" t="s">
        <v>1825</v>
      </c>
    </row>
    <row r="272" spans="1:7" x14ac:dyDescent="0.25">
      <c r="A272" t="s">
        <v>1009</v>
      </c>
      <c r="D272" s="5" t="s">
        <v>2984</v>
      </c>
    </row>
    <row r="273" spans="1:4" x14ac:dyDescent="0.25">
      <c r="A273" t="s">
        <v>1010</v>
      </c>
      <c r="D273" s="5" t="s">
        <v>2985</v>
      </c>
    </row>
    <row r="274" spans="1:4" x14ac:dyDescent="0.25">
      <c r="A274" t="s">
        <v>1115</v>
      </c>
      <c r="D274" s="5" t="s">
        <v>2987</v>
      </c>
    </row>
    <row r="275" spans="1:4" x14ac:dyDescent="0.25">
      <c r="A275" t="s">
        <v>1012</v>
      </c>
      <c r="D275" s="5" t="s">
        <v>1832</v>
      </c>
    </row>
    <row r="276" spans="1:4" x14ac:dyDescent="0.25">
      <c r="A276" t="s">
        <v>1013</v>
      </c>
      <c r="D276" s="5" t="s">
        <v>1833</v>
      </c>
    </row>
    <row r="277" spans="1:4" x14ac:dyDescent="0.25">
      <c r="A277" t="s">
        <v>1087</v>
      </c>
      <c r="D277" s="5" t="s">
        <v>1834</v>
      </c>
    </row>
    <row r="278" spans="1:4" x14ac:dyDescent="0.25">
      <c r="A278" t="s">
        <v>1015</v>
      </c>
    </row>
    <row r="279" spans="1:4" x14ac:dyDescent="0.25">
      <c r="A279" t="s">
        <v>1017</v>
      </c>
    </row>
    <row r="280" spans="1:4" x14ac:dyDescent="0.25">
      <c r="A280" t="s">
        <v>1116</v>
      </c>
    </row>
    <row r="281" spans="1:4" x14ac:dyDescent="0.25">
      <c r="A281" t="s">
        <v>1105</v>
      </c>
    </row>
    <row r="282" spans="1:4" x14ac:dyDescent="0.25">
      <c r="A282" t="s">
        <v>1069</v>
      </c>
    </row>
    <row r="283" spans="1:4" x14ac:dyDescent="0.25">
      <c r="A283" t="s">
        <v>1106</v>
      </c>
      <c r="D283" t="s">
        <v>2994</v>
      </c>
    </row>
    <row r="284" spans="1:4" x14ac:dyDescent="0.25">
      <c r="D284" t="s">
        <v>2990</v>
      </c>
    </row>
    <row r="285" spans="1:4" x14ac:dyDescent="0.25">
      <c r="A285" t="s">
        <v>52</v>
      </c>
      <c r="D285" t="s">
        <v>2991</v>
      </c>
    </row>
    <row r="286" spans="1:4" x14ac:dyDescent="0.25">
      <c r="A286" t="s">
        <v>1117</v>
      </c>
      <c r="D286" t="s">
        <v>2992</v>
      </c>
    </row>
    <row r="287" spans="1:4" x14ac:dyDescent="0.25">
      <c r="A287" t="s">
        <v>1004</v>
      </c>
      <c r="D287" t="s">
        <v>2993</v>
      </c>
    </row>
    <row r="288" spans="1:4" x14ac:dyDescent="0.25">
      <c r="A288" t="s">
        <v>1118</v>
      </c>
    </row>
    <row r="289" spans="1:4" x14ac:dyDescent="0.25">
      <c r="A289" t="s">
        <v>1119</v>
      </c>
      <c r="D289" t="s">
        <v>2995</v>
      </c>
    </row>
    <row r="290" spans="1:4" x14ac:dyDescent="0.25">
      <c r="A290" t="s">
        <v>1032</v>
      </c>
      <c r="D290" t="s">
        <v>2996</v>
      </c>
    </row>
    <row r="291" spans="1:4" x14ac:dyDescent="0.25">
      <c r="A291" t="s">
        <v>1008</v>
      </c>
      <c r="D291" t="s">
        <v>2997</v>
      </c>
    </row>
    <row r="292" spans="1:4" x14ac:dyDescent="0.25">
      <c r="A292" t="s">
        <v>1009</v>
      </c>
      <c r="D292" t="s">
        <v>2998</v>
      </c>
    </row>
    <row r="293" spans="1:4" x14ac:dyDescent="0.25">
      <c r="A293" t="s">
        <v>1010</v>
      </c>
      <c r="D293" t="s">
        <v>2999</v>
      </c>
    </row>
    <row r="294" spans="1:4" x14ac:dyDescent="0.25">
      <c r="A294" t="s">
        <v>1120</v>
      </c>
    </row>
    <row r="295" spans="1:4" x14ac:dyDescent="0.25">
      <c r="A295" t="s">
        <v>1012</v>
      </c>
    </row>
    <row r="296" spans="1:4" x14ac:dyDescent="0.25">
      <c r="A296" t="s">
        <v>1013</v>
      </c>
    </row>
    <row r="297" spans="1:4" x14ac:dyDescent="0.25">
      <c r="A297" t="s">
        <v>1121</v>
      </c>
    </row>
    <row r="298" spans="1:4" x14ac:dyDescent="0.25">
      <c r="A298" t="s">
        <v>1015</v>
      </c>
    </row>
    <row r="299" spans="1:4" x14ac:dyDescent="0.25">
      <c r="A299" t="s">
        <v>1017</v>
      </c>
      <c r="D299" t="s">
        <v>3000</v>
      </c>
    </row>
    <row r="300" spans="1:4" x14ac:dyDescent="0.25">
      <c r="A300" t="s">
        <v>1116</v>
      </c>
      <c r="D300" t="str">
        <f>AmmoList!K3</f>
        <v>1# Paper Cartridges</v>
      </c>
    </row>
    <row r="301" spans="1:4" x14ac:dyDescent="0.25">
      <c r="A301" t="s">
        <v>1020</v>
      </c>
      <c r="D301" t="str">
        <f>AmmoList!K4</f>
        <v>2# 10g Blackpowder</v>
      </c>
    </row>
    <row r="302" spans="1:4" x14ac:dyDescent="0.25">
      <c r="A302" t="s">
        <v>1122</v>
      </c>
      <c r="D302" t="str">
        <f>AmmoList!K5</f>
        <v>3# Mortar Grenades</v>
      </c>
    </row>
    <row r="303" spans="1:4" x14ac:dyDescent="0.25">
      <c r="D303" t="str">
        <f>AmmoList!K6</f>
        <v>4# Lead Balls</v>
      </c>
    </row>
    <row r="304" spans="1:4" x14ac:dyDescent="0.25">
      <c r="A304" t="s">
        <v>52</v>
      </c>
      <c r="D304" t="str">
        <f>AmmoList!K7</f>
        <v>5# Minie Balls</v>
      </c>
    </row>
    <row r="305" spans="1:4" x14ac:dyDescent="0.25">
      <c r="A305" t="s">
        <v>1123</v>
      </c>
      <c r="D305" t="str">
        <f>AmmoList!K8</f>
        <v>6# .357</v>
      </c>
    </row>
    <row r="306" spans="1:4" x14ac:dyDescent="0.25">
      <c r="A306" t="s">
        <v>1004</v>
      </c>
      <c r="D306" t="str">
        <f>AmmoList!K9</f>
        <v>7# 12g Buckshot</v>
      </c>
    </row>
    <row r="307" spans="1:4" x14ac:dyDescent="0.25">
      <c r="A307" t="s">
        <v>1124</v>
      </c>
      <c r="D307" t="str">
        <f>AmmoList!K10</f>
        <v>8# 12g Slug</v>
      </c>
    </row>
    <row r="308" spans="1:4" x14ac:dyDescent="0.25">
      <c r="A308" t="s">
        <v>1125</v>
      </c>
      <c r="D308" t="str">
        <f>AmmoList!K11</f>
        <v>9# .45-70 Government</v>
      </c>
    </row>
    <row r="309" spans="1:4" x14ac:dyDescent="0.25">
      <c r="A309" t="s">
        <v>1032</v>
      </c>
      <c r="D309" t="str">
        <f>AmmoList!K12</f>
        <v>10# 9mm ball</v>
      </c>
    </row>
    <row r="310" spans="1:4" x14ac:dyDescent="0.25">
      <c r="A310" t="s">
        <v>1008</v>
      </c>
      <c r="D310" t="str">
        <f>AmmoList!K13</f>
        <v>11# 7.92 Mauser</v>
      </c>
    </row>
    <row r="311" spans="1:4" x14ac:dyDescent="0.25">
      <c r="A311" t="s">
        <v>1009</v>
      </c>
      <c r="D311" t="str">
        <f>AmmoList!K14</f>
        <v>12# 7.62x38 Nagant</v>
      </c>
    </row>
    <row r="312" spans="1:4" x14ac:dyDescent="0.25">
      <c r="A312" t="s">
        <v>1010</v>
      </c>
      <c r="D312" t="str">
        <f>AmmoList!K15</f>
        <v>13# Hale Rocket</v>
      </c>
    </row>
    <row r="313" spans="1:4" x14ac:dyDescent="0.25">
      <c r="A313" t="s">
        <v>1120</v>
      </c>
      <c r="D313" t="str">
        <f>AmmoList!K16</f>
        <v>14# .45 ACP</v>
      </c>
    </row>
    <row r="314" spans="1:4" x14ac:dyDescent="0.25">
      <c r="A314" t="s">
        <v>1012</v>
      </c>
      <c r="D314" t="str">
        <f>AmmoList!K17</f>
        <v>15# Napalm</v>
      </c>
    </row>
    <row r="315" spans="1:4" x14ac:dyDescent="0.25">
      <c r="A315" t="s">
        <v>1013</v>
      </c>
      <c r="D315" t="str">
        <f>AmmoList!K18</f>
        <v>16# .44 Special</v>
      </c>
    </row>
    <row r="316" spans="1:4" x14ac:dyDescent="0.25">
      <c r="A316" t="s">
        <v>1121</v>
      </c>
      <c r="D316" t="str">
        <f>AmmoList!K19</f>
        <v>17# 13.2mm TuF</v>
      </c>
    </row>
    <row r="317" spans="1:4" x14ac:dyDescent="0.25">
      <c r="A317" t="s">
        <v>1015</v>
      </c>
      <c r="D317" t="str">
        <f>AmmoList!K20</f>
        <v>18# .303 British</v>
      </c>
    </row>
    <row r="318" spans="1:4" x14ac:dyDescent="0.25">
      <c r="A318" t="s">
        <v>1017</v>
      </c>
      <c r="D318" t="str">
        <f>AmmoList!K21</f>
        <v>19# 40mm Explosive</v>
      </c>
    </row>
    <row r="319" spans="1:4" x14ac:dyDescent="0.25">
      <c r="A319" t="s">
        <v>1126</v>
      </c>
      <c r="D319" t="str">
        <f>AmmoList!K22</f>
        <v>20# Springfield .30-06</v>
      </c>
    </row>
    <row r="320" spans="1:4" x14ac:dyDescent="0.25">
      <c r="A320" t="s">
        <v>1127</v>
      </c>
      <c r="D320" t="str">
        <f>AmmoList!K23</f>
        <v>21# .44 JHP</v>
      </c>
    </row>
    <row r="321" spans="1:4" x14ac:dyDescent="0.25">
      <c r="D321" t="str">
        <f>AmmoList!K24</f>
        <v>22#.44 FMJ</v>
      </c>
    </row>
    <row r="322" spans="1:4" x14ac:dyDescent="0.25">
      <c r="D322" t="str">
        <f>AmmoList!K25</f>
        <v>23# .30 Carbine</v>
      </c>
    </row>
    <row r="323" spans="1:4" x14ac:dyDescent="0.25">
      <c r="A323" t="s">
        <v>52</v>
      </c>
      <c r="D323" t="str">
        <f>AmmoList!K26</f>
        <v>24# 7.62x25mm Tokarev</v>
      </c>
    </row>
    <row r="324" spans="1:4" x14ac:dyDescent="0.25">
      <c r="A324" t="s">
        <v>1128</v>
      </c>
      <c r="D324" t="str">
        <f>AmmoList!K27</f>
        <v>25# 8mm Kurz</v>
      </c>
    </row>
    <row r="325" spans="1:4" x14ac:dyDescent="0.25">
      <c r="A325" t="s">
        <v>1004</v>
      </c>
      <c r="D325" t="str">
        <f>AmmoList!K28</f>
        <v>26# 7.62x54R</v>
      </c>
    </row>
    <row r="326" spans="1:4" x14ac:dyDescent="0.25">
      <c r="A326" t="s">
        <v>1129</v>
      </c>
      <c r="D326" t="str">
        <f>AmmoList!K29</f>
        <v>27# 9mm JHP</v>
      </c>
    </row>
    <row r="327" spans="1:4" x14ac:dyDescent="0.25">
      <c r="A327" t="s">
        <v>1130</v>
      </c>
      <c r="D327" t="str">
        <f>AmmoList!K30</f>
        <v>28# 9mm AP</v>
      </c>
    </row>
    <row r="328" spans="1:4" x14ac:dyDescent="0.25">
      <c r="A328" t="s">
        <v>1032</v>
      </c>
      <c r="D328" t="str">
        <f>AmmoList!K31</f>
        <v>29# 7.62x39</v>
      </c>
    </row>
    <row r="329" spans="1:4" x14ac:dyDescent="0.25">
      <c r="A329" t="s">
        <v>1008</v>
      </c>
      <c r="D329" t="str">
        <f>AmmoList!K32</f>
        <v>30# 14.5mm</v>
      </c>
    </row>
    <row r="330" spans="1:4" x14ac:dyDescent="0.25">
      <c r="A330" t="s">
        <v>1009</v>
      </c>
      <c r="D330" t="str">
        <f>AmmoList!K33</f>
        <v>31# 57mm round</v>
      </c>
    </row>
    <row r="331" spans="1:4" x14ac:dyDescent="0.25">
      <c r="A331" t="s">
        <v>1010</v>
      </c>
      <c r="D331" t="str">
        <f>AmmoList!K34</f>
        <v>32# Explosive Rocket</v>
      </c>
    </row>
    <row r="332" spans="1:4" x14ac:dyDescent="0.25">
      <c r="A332" t="s">
        <v>1131</v>
      </c>
      <c r="D332" t="str">
        <f>AmmoList!K35</f>
        <v>33# AP Rocket</v>
      </c>
    </row>
    <row r="333" spans="1:4" x14ac:dyDescent="0.25">
      <c r="A333" t="s">
        <v>1012</v>
      </c>
      <c r="D333" t="str">
        <f>AmmoList!K36</f>
        <v>34# Flechettes</v>
      </c>
    </row>
    <row r="334" spans="1:4" x14ac:dyDescent="0.25">
      <c r="A334" t="s">
        <v>1013</v>
      </c>
      <c r="D334" t="str">
        <f>AmmoList!K37</f>
        <v>35# .454 Casull</v>
      </c>
    </row>
    <row r="335" spans="1:4" x14ac:dyDescent="0.25">
      <c r="A335" t="s">
        <v>1034</v>
      </c>
      <c r="D335" t="str">
        <f>AmmoList!K38</f>
        <v>36# 5.56 mm</v>
      </c>
    </row>
    <row r="336" spans="1:4" x14ac:dyDescent="0.25">
      <c r="A336" t="s">
        <v>1015</v>
      </c>
      <c r="D336" t="str">
        <f>AmmoList!K39</f>
        <v>37# .223</v>
      </c>
    </row>
    <row r="337" spans="1:4" x14ac:dyDescent="0.25">
      <c r="A337" t="s">
        <v>1016</v>
      </c>
      <c r="D337" t="str">
        <f>AmmoList!K40</f>
        <v>38# 7.62x51mm NATO</v>
      </c>
    </row>
    <row r="338" spans="1:4" x14ac:dyDescent="0.25">
      <c r="A338" t="s">
        <v>1017</v>
      </c>
      <c r="D338" t="str">
        <f>AmmoList!K41</f>
        <v>39# 40x46mm Smoke</v>
      </c>
    </row>
    <row r="339" spans="1:4" x14ac:dyDescent="0.25">
      <c r="A339" t="s">
        <v>1132</v>
      </c>
      <c r="D339" t="str">
        <f>AmmoList!K42</f>
        <v>40# 40x46 Incendiary</v>
      </c>
    </row>
    <row r="340" spans="1:4" x14ac:dyDescent="0.25">
      <c r="A340" t="s">
        <v>1133</v>
      </c>
      <c r="D340" t="str">
        <f>AmmoList!K43</f>
        <v>41# 5.45x39mm JHP</v>
      </c>
    </row>
    <row r="341" spans="1:4" x14ac:dyDescent="0.25">
      <c r="A341" t="s">
        <v>1036</v>
      </c>
      <c r="D341" t="str">
        <f>AmmoList!K44</f>
        <v>42# 5.45x39mm AP</v>
      </c>
    </row>
    <row r="342" spans="1:4" x14ac:dyDescent="0.25">
      <c r="D342" t="str">
        <f>AmmoList!K45</f>
        <v>43# 7.62x54R 7N14</v>
      </c>
    </row>
    <row r="343" spans="1:4" x14ac:dyDescent="0.25">
      <c r="D343" t="str">
        <f>AmmoList!K46</f>
        <v>44# .50 BMG</v>
      </c>
    </row>
    <row r="344" spans="1:4" x14ac:dyDescent="0.25">
      <c r="A344" t="s">
        <v>52</v>
      </c>
      <c r="D344" t="str">
        <f>AmmoList!K47</f>
        <v>45# 5.3 mm</v>
      </c>
    </row>
    <row r="345" spans="1:4" x14ac:dyDescent="0.25">
      <c r="A345" t="s">
        <v>1134</v>
      </c>
      <c r="D345" t="str">
        <f>AmmoList!K48</f>
        <v>46# .338 Lapua</v>
      </c>
    </row>
    <row r="346" spans="1:4" x14ac:dyDescent="0.25">
      <c r="A346" t="s">
        <v>1004</v>
      </c>
      <c r="D346" t="str">
        <f>AmmoList!K49</f>
        <v>47# .50 AE</v>
      </c>
    </row>
    <row r="347" spans="1:4" x14ac:dyDescent="0.25">
      <c r="A347" t="s">
        <v>1135</v>
      </c>
      <c r="D347" t="str">
        <f>AmmoList!K50</f>
        <v>48# .500 S&amp;W Magnum</v>
      </c>
    </row>
    <row r="348" spans="1:4" x14ac:dyDescent="0.25">
      <c r="A348" t="s">
        <v>1136</v>
      </c>
      <c r="D348" t="str">
        <f>AmmoList!K51</f>
        <v>49# Needler cartridge</v>
      </c>
    </row>
    <row r="349" spans="1:4" x14ac:dyDescent="0.25">
      <c r="A349" t="s">
        <v>1032</v>
      </c>
      <c r="D349" t="str">
        <f>AmmoList!K52</f>
        <v>50# AP needler cartridge</v>
      </c>
    </row>
    <row r="350" spans="1:4" x14ac:dyDescent="0.25">
      <c r="A350" t="s">
        <v>1008</v>
      </c>
      <c r="D350" t="str">
        <f>AmmoList!K53</f>
        <v>51# Healing Needler cartridge</v>
      </c>
    </row>
    <row r="351" spans="1:4" x14ac:dyDescent="0.25">
      <c r="A351" t="s">
        <v>1009</v>
      </c>
      <c r="D351" t="str">
        <f>AmmoList!K54</f>
        <v>52# Thermobaric Rocket</v>
      </c>
    </row>
    <row r="352" spans="1:4" x14ac:dyDescent="0.25">
      <c r="A352" t="s">
        <v>1010</v>
      </c>
      <c r="D352" t="str">
        <f>AmmoList!K55</f>
        <v>53# Charged Needles</v>
      </c>
    </row>
    <row r="353" spans="1:4" x14ac:dyDescent="0.25">
      <c r="A353" t="s">
        <v>1137</v>
      </c>
      <c r="D353" t="str">
        <f>AmmoList!K56</f>
        <v>54# 3x64mm Brenneke</v>
      </c>
    </row>
    <row r="354" spans="1:4" x14ac:dyDescent="0.25">
      <c r="A354" t="s">
        <v>1012</v>
      </c>
      <c r="D354" t="str">
        <f>AmmoList!K57</f>
        <v>55# 6,5x50mm Arisaka</v>
      </c>
    </row>
    <row r="355" spans="1:4" x14ac:dyDescent="0.25">
      <c r="A355" t="s">
        <v>1013</v>
      </c>
      <c r="D355" t="str">
        <f>AmmoList!K58</f>
        <v>56# .22 LR</v>
      </c>
    </row>
    <row r="356" spans="1:4" x14ac:dyDescent="0.25">
      <c r="A356" t="s">
        <v>1034</v>
      </c>
      <c r="D356" t="str">
        <f>AmmoList!K59</f>
        <v>57# Ampulomet</v>
      </c>
    </row>
    <row r="357" spans="1:4" x14ac:dyDescent="0.25">
      <c r="A357" t="s">
        <v>1015</v>
      </c>
      <c r="D357" t="str">
        <f>AmmoList!K60</f>
        <v>58# .457 Wildey Magnum</v>
      </c>
    </row>
    <row r="358" spans="1:4" x14ac:dyDescent="0.25">
      <c r="A358" t="s">
        <v>1017</v>
      </c>
      <c r="D358" t="str">
        <f>AmmoList!K61</f>
        <v>59# No Ammo</v>
      </c>
    </row>
    <row r="359" spans="1:4" x14ac:dyDescent="0.25">
      <c r="A359" t="s">
        <v>1132</v>
      </c>
    </row>
    <row r="360" spans="1:4" x14ac:dyDescent="0.25">
      <c r="A360" t="s">
        <v>1138</v>
      </c>
    </row>
    <row r="361" spans="1:4" x14ac:dyDescent="0.25">
      <c r="A361" t="s">
        <v>1127</v>
      </c>
    </row>
    <row r="363" spans="1:4" x14ac:dyDescent="0.25">
      <c r="A363" t="s">
        <v>52</v>
      </c>
    </row>
    <row r="364" spans="1:4" x14ac:dyDescent="0.25">
      <c r="A364" t="s">
        <v>1139</v>
      </c>
    </row>
    <row r="365" spans="1:4" x14ac:dyDescent="0.25">
      <c r="A365" t="s">
        <v>1004</v>
      </c>
    </row>
    <row r="366" spans="1:4" x14ac:dyDescent="0.25">
      <c r="A366" t="s">
        <v>1140</v>
      </c>
    </row>
    <row r="367" spans="1:4" x14ac:dyDescent="0.25">
      <c r="A367" t="s">
        <v>1141</v>
      </c>
    </row>
    <row r="368" spans="1:4" x14ac:dyDescent="0.25">
      <c r="A368" t="s">
        <v>1142</v>
      </c>
    </row>
    <row r="369" spans="1:4" x14ac:dyDescent="0.25">
      <c r="A369" t="s">
        <v>1008</v>
      </c>
    </row>
    <row r="370" spans="1:4" x14ac:dyDescent="0.25">
      <c r="A370" t="s">
        <v>1009</v>
      </c>
    </row>
    <row r="371" spans="1:4" x14ac:dyDescent="0.25">
      <c r="A371" t="s">
        <v>1010</v>
      </c>
    </row>
    <row r="372" spans="1:4" x14ac:dyDescent="0.25">
      <c r="A372" t="s">
        <v>1143</v>
      </c>
    </row>
    <row r="373" spans="1:4" x14ac:dyDescent="0.25">
      <c r="A373" t="s">
        <v>1012</v>
      </c>
    </row>
    <row r="374" spans="1:4" x14ac:dyDescent="0.25">
      <c r="A374" t="s">
        <v>1144</v>
      </c>
      <c r="D374" t="s">
        <v>3001</v>
      </c>
    </row>
    <row r="375" spans="1:4" x14ac:dyDescent="0.25">
      <c r="A375" t="s">
        <v>1015</v>
      </c>
      <c r="D375" s="7" t="s">
        <v>3002</v>
      </c>
    </row>
    <row r="376" spans="1:4" x14ac:dyDescent="0.25">
      <c r="A376" t="s">
        <v>1017</v>
      </c>
      <c r="D376" s="7" t="s">
        <v>3003</v>
      </c>
    </row>
    <row r="377" spans="1:4" x14ac:dyDescent="0.25">
      <c r="A377" t="s">
        <v>1145</v>
      </c>
      <c r="D377" s="7" t="s">
        <v>2942</v>
      </c>
    </row>
    <row r="378" spans="1:4" x14ac:dyDescent="0.25">
      <c r="A378" t="s">
        <v>1091</v>
      </c>
      <c r="D378" s="7" t="s">
        <v>3004</v>
      </c>
    </row>
    <row r="379" spans="1:4" x14ac:dyDescent="0.25">
      <c r="A379" t="s">
        <v>1105</v>
      </c>
      <c r="D379" s="7" t="s">
        <v>3005</v>
      </c>
    </row>
    <row r="380" spans="1:4" x14ac:dyDescent="0.25">
      <c r="A380" t="s">
        <v>1069</v>
      </c>
      <c r="D380" s="7" t="s">
        <v>3006</v>
      </c>
    </row>
    <row r="381" spans="1:4" x14ac:dyDescent="0.25">
      <c r="A381" t="s">
        <v>1146</v>
      </c>
      <c r="D381" s="7" t="s">
        <v>3007</v>
      </c>
    </row>
    <row r="382" spans="1:4" x14ac:dyDescent="0.25">
      <c r="A382" t="s">
        <v>1147</v>
      </c>
      <c r="D382" s="7" t="s">
        <v>3008</v>
      </c>
    </row>
    <row r="383" spans="1:4" x14ac:dyDescent="0.25">
      <c r="D383" s="7" t="s">
        <v>3009</v>
      </c>
    </row>
    <row r="384" spans="1:4" x14ac:dyDescent="0.25">
      <c r="A384" t="s">
        <v>52</v>
      </c>
      <c r="D384" s="7" t="s">
        <v>2144</v>
      </c>
    </row>
    <row r="385" spans="1:4" x14ac:dyDescent="0.25">
      <c r="A385" t="s">
        <v>1148</v>
      </c>
      <c r="D385" s="7" t="s">
        <v>3010</v>
      </c>
    </row>
    <row r="386" spans="1:4" x14ac:dyDescent="0.25">
      <c r="A386" t="s">
        <v>1004</v>
      </c>
      <c r="D386" s="7" t="s">
        <v>3011</v>
      </c>
    </row>
    <row r="387" spans="1:4" x14ac:dyDescent="0.25">
      <c r="A387" t="s">
        <v>1149</v>
      </c>
      <c r="D387" s="7" t="s">
        <v>3012</v>
      </c>
    </row>
    <row r="388" spans="1:4" x14ac:dyDescent="0.25">
      <c r="A388" t="s">
        <v>1150</v>
      </c>
      <c r="D388" s="7" t="s">
        <v>2943</v>
      </c>
    </row>
    <row r="389" spans="1:4" x14ac:dyDescent="0.25">
      <c r="A389" t="s">
        <v>1032</v>
      </c>
      <c r="D389" s="7" t="s">
        <v>3013</v>
      </c>
    </row>
    <row r="390" spans="1:4" x14ac:dyDescent="0.25">
      <c r="A390" t="s">
        <v>1008</v>
      </c>
      <c r="D390" s="7" t="s">
        <v>3014</v>
      </c>
    </row>
    <row r="391" spans="1:4" x14ac:dyDescent="0.25">
      <c r="A391" t="s">
        <v>1009</v>
      </c>
      <c r="D391" s="7" t="s">
        <v>1825</v>
      </c>
    </row>
    <row r="392" spans="1:4" x14ac:dyDescent="0.25">
      <c r="A392" t="s">
        <v>1010</v>
      </c>
      <c r="D392" s="7" t="s">
        <v>3015</v>
      </c>
    </row>
    <row r="393" spans="1:4" x14ac:dyDescent="0.25">
      <c r="A393" t="s">
        <v>1151</v>
      </c>
      <c r="D393" s="7" t="s">
        <v>2167</v>
      </c>
    </row>
    <row r="394" spans="1:4" x14ac:dyDescent="0.25">
      <c r="A394" t="s">
        <v>1012</v>
      </c>
      <c r="D394" s="7" t="s">
        <v>3016</v>
      </c>
    </row>
    <row r="395" spans="1:4" x14ac:dyDescent="0.25">
      <c r="A395" t="s">
        <v>1013</v>
      </c>
      <c r="D395" s="7" t="s">
        <v>3017</v>
      </c>
    </row>
    <row r="396" spans="1:4" x14ac:dyDescent="0.25">
      <c r="A396" t="s">
        <v>1043</v>
      </c>
      <c r="D396" s="7" t="s">
        <v>3018</v>
      </c>
    </row>
    <row r="397" spans="1:4" x14ac:dyDescent="0.25">
      <c r="A397" t="s">
        <v>1015</v>
      </c>
      <c r="D397" s="7" t="s">
        <v>3019</v>
      </c>
    </row>
    <row r="398" spans="1:4" x14ac:dyDescent="0.25">
      <c r="A398" t="s">
        <v>1088</v>
      </c>
      <c r="D398" s="7" t="s">
        <v>3020</v>
      </c>
    </row>
    <row r="399" spans="1:4" x14ac:dyDescent="0.25">
      <c r="A399" t="s">
        <v>1017</v>
      </c>
      <c r="D399" s="7" t="s">
        <v>3021</v>
      </c>
    </row>
    <row r="400" spans="1:4" x14ac:dyDescent="0.25">
      <c r="A400" t="s">
        <v>1152</v>
      </c>
      <c r="D400" s="7" t="s">
        <v>3022</v>
      </c>
    </row>
    <row r="401" spans="1:4" x14ac:dyDescent="0.25">
      <c r="A401" t="s">
        <v>1127</v>
      </c>
      <c r="D401" s="7" t="s">
        <v>3023</v>
      </c>
    </row>
    <row r="402" spans="1:4" x14ac:dyDescent="0.25">
      <c r="A402" t="s">
        <v>1153</v>
      </c>
      <c r="D402" s="7" t="s">
        <v>2944</v>
      </c>
    </row>
    <row r="403" spans="1:4" x14ac:dyDescent="0.25">
      <c r="A403" t="s">
        <v>1077</v>
      </c>
      <c r="D403" s="7" t="s">
        <v>3024</v>
      </c>
    </row>
    <row r="404" spans="1:4" x14ac:dyDescent="0.25">
      <c r="D404" s="7" t="s">
        <v>3025</v>
      </c>
    </row>
    <row r="405" spans="1:4" x14ac:dyDescent="0.25">
      <c r="A405" t="s">
        <v>52</v>
      </c>
      <c r="D405" s="7" t="s">
        <v>3026</v>
      </c>
    </row>
    <row r="406" spans="1:4" x14ac:dyDescent="0.25">
      <c r="A406" t="s">
        <v>1154</v>
      </c>
      <c r="D406" s="7" t="s">
        <v>3027</v>
      </c>
    </row>
    <row r="407" spans="1:4" x14ac:dyDescent="0.25">
      <c r="A407" t="s">
        <v>1004</v>
      </c>
      <c r="D407" s="7" t="s">
        <v>3028</v>
      </c>
    </row>
    <row r="408" spans="1:4" x14ac:dyDescent="0.25">
      <c r="A408" t="s">
        <v>1023</v>
      </c>
      <c r="D408" s="7" t="s">
        <v>3029</v>
      </c>
    </row>
    <row r="409" spans="1:4" x14ac:dyDescent="0.25">
      <c r="A409" t="s">
        <v>1155</v>
      </c>
      <c r="D409" s="7" t="s">
        <v>3030</v>
      </c>
    </row>
    <row r="410" spans="1:4" x14ac:dyDescent="0.25">
      <c r="A410" t="s">
        <v>1025</v>
      </c>
      <c r="D410" s="7" t="s">
        <v>3031</v>
      </c>
    </row>
    <row r="411" spans="1:4" x14ac:dyDescent="0.25">
      <c r="A411" t="s">
        <v>1008</v>
      </c>
      <c r="D411" s="7" t="s">
        <v>3032</v>
      </c>
    </row>
    <row r="412" spans="1:4" x14ac:dyDescent="0.25">
      <c r="A412" t="s">
        <v>1009</v>
      </c>
      <c r="D412" s="7" t="s">
        <v>3033</v>
      </c>
    </row>
    <row r="413" spans="1:4" x14ac:dyDescent="0.25">
      <c r="A413" t="s">
        <v>1010</v>
      </c>
      <c r="D413" s="7" t="s">
        <v>3034</v>
      </c>
    </row>
    <row r="414" spans="1:4" x14ac:dyDescent="0.25">
      <c r="A414" t="s">
        <v>1156</v>
      </c>
      <c r="D414" s="7" t="s">
        <v>3035</v>
      </c>
    </row>
    <row r="415" spans="1:4" x14ac:dyDescent="0.25">
      <c r="A415" t="s">
        <v>1012</v>
      </c>
      <c r="D415" s="7" t="s">
        <v>3036</v>
      </c>
    </row>
    <row r="416" spans="1:4" x14ac:dyDescent="0.25">
      <c r="A416" t="s">
        <v>1013</v>
      </c>
      <c r="D416" s="7" t="s">
        <v>3037</v>
      </c>
    </row>
    <row r="417" spans="1:4" x14ac:dyDescent="0.25">
      <c r="A417" t="s">
        <v>1014</v>
      </c>
      <c r="D417" s="7" t="s">
        <v>3038</v>
      </c>
    </row>
    <row r="418" spans="1:4" x14ac:dyDescent="0.25">
      <c r="A418" t="s">
        <v>1015</v>
      </c>
      <c r="D418" s="7" t="s">
        <v>3039</v>
      </c>
    </row>
    <row r="419" spans="1:4" x14ac:dyDescent="0.25">
      <c r="A419" t="s">
        <v>1057</v>
      </c>
      <c r="D419" s="7" t="s">
        <v>3040</v>
      </c>
    </row>
    <row r="420" spans="1:4" x14ac:dyDescent="0.25">
      <c r="A420" t="s">
        <v>1088</v>
      </c>
      <c r="D420" s="7" t="s">
        <v>3041</v>
      </c>
    </row>
    <row r="421" spans="1:4" x14ac:dyDescent="0.25">
      <c r="A421" t="s">
        <v>1017</v>
      </c>
      <c r="D421" s="7" t="s">
        <v>3042</v>
      </c>
    </row>
    <row r="422" spans="1:4" x14ac:dyDescent="0.25">
      <c r="A422" t="s">
        <v>1157</v>
      </c>
      <c r="D422" s="7" t="s">
        <v>3043</v>
      </c>
    </row>
    <row r="423" spans="1:4" x14ac:dyDescent="0.25">
      <c r="A423" t="s">
        <v>1036</v>
      </c>
      <c r="D423" s="7" t="s">
        <v>3044</v>
      </c>
    </row>
    <row r="424" spans="1:4" x14ac:dyDescent="0.25">
      <c r="A424" t="s">
        <v>1028</v>
      </c>
      <c r="D424" s="7" t="s">
        <v>3045</v>
      </c>
    </row>
    <row r="425" spans="1:4" x14ac:dyDescent="0.25">
      <c r="A425" t="s">
        <v>1158</v>
      </c>
      <c r="D425" s="7" t="s">
        <v>3046</v>
      </c>
    </row>
    <row r="427" spans="1:4" x14ac:dyDescent="0.25">
      <c r="A427" t="s">
        <v>52</v>
      </c>
    </row>
    <row r="428" spans="1:4" x14ac:dyDescent="0.25">
      <c r="A428" t="s">
        <v>1159</v>
      </c>
    </row>
    <row r="429" spans="1:4" x14ac:dyDescent="0.25">
      <c r="A429" t="s">
        <v>1160</v>
      </c>
    </row>
    <row r="430" spans="1:4" x14ac:dyDescent="0.25">
      <c r="A430" t="s">
        <v>1161</v>
      </c>
    </row>
    <row r="431" spans="1:4" x14ac:dyDescent="0.25">
      <c r="A431" t="s">
        <v>1162</v>
      </c>
      <c r="D431" t="s">
        <v>3047</v>
      </c>
    </row>
    <row r="432" spans="1:4" x14ac:dyDescent="0.25">
      <c r="A432" t="s">
        <v>1163</v>
      </c>
      <c r="D432" t="s">
        <v>3048</v>
      </c>
    </row>
    <row r="433" spans="1:4" x14ac:dyDescent="0.25">
      <c r="A433" t="s">
        <v>1008</v>
      </c>
      <c r="D433" t="str">
        <f>ArmorList!J4</f>
        <v>Leather Jacket</v>
      </c>
    </row>
    <row r="434" spans="1:4" x14ac:dyDescent="0.25">
      <c r="A434" t="s">
        <v>1009</v>
      </c>
      <c r="D434" t="str">
        <f>ArmorList!J5</f>
        <v>Combat Leather Jacket</v>
      </c>
    </row>
    <row r="435" spans="1:4" x14ac:dyDescent="0.25">
      <c r="A435" t="s">
        <v>1010</v>
      </c>
      <c r="D435" t="str">
        <f>ArmorList!J6</f>
        <v>Combat Leather Coat</v>
      </c>
    </row>
    <row r="436" spans="1:4" x14ac:dyDescent="0.25">
      <c r="A436" t="s">
        <v>1164</v>
      </c>
      <c r="D436" t="str">
        <f>ArmorList!J7</f>
        <v>Leather Armor</v>
      </c>
    </row>
    <row r="437" spans="1:4" x14ac:dyDescent="0.25">
      <c r="A437" t="s">
        <v>1012</v>
      </c>
      <c r="D437" t="str">
        <f>ArmorList!J8</f>
        <v>Leather Armor MKII</v>
      </c>
    </row>
    <row r="438" spans="1:4" x14ac:dyDescent="0.25">
      <c r="A438" t="s">
        <v>1013</v>
      </c>
      <c r="D438" t="str">
        <f>ArmorList!J9</f>
        <v>Fire Leather Armor</v>
      </c>
    </row>
    <row r="439" spans="1:4" x14ac:dyDescent="0.25">
      <c r="A439" t="s">
        <v>1014</v>
      </c>
      <c r="D439" t="str">
        <f>ArmorList!J10</f>
        <v>Metal Armor</v>
      </c>
    </row>
    <row r="440" spans="1:4" x14ac:dyDescent="0.25">
      <c r="A440" t="s">
        <v>1015</v>
      </c>
      <c r="D440" t="str">
        <f>ArmorList!J11</f>
        <v>Metal Armor MKII</v>
      </c>
    </row>
    <row r="441" spans="1:4" x14ac:dyDescent="0.25">
      <c r="A441" t="s">
        <v>1165</v>
      </c>
      <c r="D441" t="s">
        <v>3177</v>
      </c>
    </row>
    <row r="442" spans="1:4" x14ac:dyDescent="0.25">
      <c r="A442" t="s">
        <v>1166</v>
      </c>
      <c r="D442" t="str">
        <f>ArmorList!J13</f>
        <v>Tesla Armor</v>
      </c>
    </row>
    <row r="443" spans="1:4" x14ac:dyDescent="0.25">
      <c r="A443" t="s">
        <v>1167</v>
      </c>
      <c r="D443" t="str">
        <f>ArmorList!J14</f>
        <v>Combat Armor</v>
      </c>
    </row>
    <row r="444" spans="1:4" x14ac:dyDescent="0.25">
      <c r="A444" t="s">
        <v>1168</v>
      </c>
      <c r="D444" t="str">
        <f>ArmorList!J15</f>
        <v>Combat Armor MKII</v>
      </c>
    </row>
    <row r="445" spans="1:4" x14ac:dyDescent="0.25">
      <c r="D445" t="str">
        <f>ArmorList!J16</f>
        <v>Combat Armor MKIII</v>
      </c>
    </row>
    <row r="446" spans="1:4" x14ac:dyDescent="0.25">
      <c r="A446" t="s">
        <v>52</v>
      </c>
      <c r="D446" t="str">
        <f>ArmorList!J17</f>
        <v>Support Combat Armor</v>
      </c>
    </row>
    <row r="447" spans="1:4" x14ac:dyDescent="0.25">
      <c r="A447" t="s">
        <v>1169</v>
      </c>
      <c r="D447" t="str">
        <f>ArmorList!J18</f>
        <v>Support Combat Armor MKII</v>
      </c>
    </row>
    <row r="448" spans="1:4" x14ac:dyDescent="0.25">
      <c r="A448" t="s">
        <v>1160</v>
      </c>
      <c r="D448" t="str">
        <f>ArmorList!J19</f>
        <v>Support Combat Armor MKIII</v>
      </c>
    </row>
    <row r="449" spans="1:4" x14ac:dyDescent="0.25">
      <c r="A449" t="s">
        <v>1040</v>
      </c>
      <c r="D449" t="str">
        <f>ArmorList!J20</f>
        <v>Power Armor</v>
      </c>
    </row>
    <row r="450" spans="1:4" x14ac:dyDescent="0.25">
      <c r="A450" t="s">
        <v>1170</v>
      </c>
      <c r="D450" t="str">
        <f>ArmorList!J21</f>
        <v>Hardened Power Armor</v>
      </c>
    </row>
    <row r="451" spans="1:4" x14ac:dyDescent="0.25">
      <c r="A451" t="s">
        <v>1163</v>
      </c>
    </row>
    <row r="452" spans="1:4" x14ac:dyDescent="0.25">
      <c r="A452" t="s">
        <v>1008</v>
      </c>
    </row>
    <row r="453" spans="1:4" x14ac:dyDescent="0.25">
      <c r="A453" t="s">
        <v>1009</v>
      </c>
      <c r="D453" t="s">
        <v>3049</v>
      </c>
    </row>
    <row r="454" spans="1:4" x14ac:dyDescent="0.25">
      <c r="A454" t="s">
        <v>1010</v>
      </c>
    </row>
    <row r="455" spans="1:4" x14ac:dyDescent="0.25">
      <c r="A455" t="s">
        <v>1171</v>
      </c>
      <c r="D455" t="s">
        <v>3050</v>
      </c>
    </row>
    <row r="456" spans="1:4" x14ac:dyDescent="0.25">
      <c r="A456" t="s">
        <v>1012</v>
      </c>
      <c r="D456" t="s">
        <v>2933</v>
      </c>
    </row>
    <row r="457" spans="1:4" x14ac:dyDescent="0.25">
      <c r="A457" t="s">
        <v>1013</v>
      </c>
    </row>
    <row r="458" spans="1:4" x14ac:dyDescent="0.25">
      <c r="A458" t="s">
        <v>1014</v>
      </c>
    </row>
    <row r="459" spans="1:4" x14ac:dyDescent="0.25">
      <c r="A459" t="s">
        <v>1015</v>
      </c>
      <c r="D459" t="s">
        <v>3051</v>
      </c>
    </row>
    <row r="460" spans="1:4" x14ac:dyDescent="0.25">
      <c r="A460" t="s">
        <v>1165</v>
      </c>
      <c r="D460">
        <v>0</v>
      </c>
    </row>
    <row r="461" spans="1:4" x14ac:dyDescent="0.25">
      <c r="A461" t="s">
        <v>1172</v>
      </c>
      <c r="D461">
        <v>1</v>
      </c>
    </row>
    <row r="462" spans="1:4" x14ac:dyDescent="0.25">
      <c r="A462" t="s">
        <v>1167</v>
      </c>
      <c r="D462">
        <v>2</v>
      </c>
    </row>
    <row r="463" spans="1:4" x14ac:dyDescent="0.25">
      <c r="A463" t="s">
        <v>1168</v>
      </c>
      <c r="D463">
        <v>3</v>
      </c>
    </row>
    <row r="464" spans="1:4" x14ac:dyDescent="0.25">
      <c r="D464">
        <v>4</v>
      </c>
    </row>
    <row r="465" spans="1:4" x14ac:dyDescent="0.25">
      <c r="A465" t="s">
        <v>52</v>
      </c>
      <c r="D465">
        <v>5</v>
      </c>
    </row>
    <row r="466" spans="1:4" x14ac:dyDescent="0.25">
      <c r="A466" t="s">
        <v>1173</v>
      </c>
      <c r="D466">
        <v>6</v>
      </c>
    </row>
    <row r="467" spans="1:4" x14ac:dyDescent="0.25">
      <c r="A467" t="s">
        <v>1160</v>
      </c>
      <c r="D467">
        <v>7</v>
      </c>
    </row>
    <row r="468" spans="1:4" x14ac:dyDescent="0.25">
      <c r="A468" t="s">
        <v>1040</v>
      </c>
      <c r="D468">
        <v>8</v>
      </c>
    </row>
    <row r="469" spans="1:4" x14ac:dyDescent="0.25">
      <c r="A469" t="s">
        <v>1174</v>
      </c>
      <c r="D469">
        <v>9</v>
      </c>
    </row>
    <row r="470" spans="1:4" x14ac:dyDescent="0.25">
      <c r="A470" t="s">
        <v>1163</v>
      </c>
      <c r="D470">
        <v>10</v>
      </c>
    </row>
    <row r="471" spans="1:4" x14ac:dyDescent="0.25">
      <c r="A471" t="s">
        <v>1008</v>
      </c>
      <c r="D471">
        <v>11</v>
      </c>
    </row>
    <row r="472" spans="1:4" x14ac:dyDescent="0.25">
      <c r="A472" t="s">
        <v>1009</v>
      </c>
      <c r="D472">
        <v>12</v>
      </c>
    </row>
    <row r="473" spans="1:4" x14ac:dyDescent="0.25">
      <c r="A473" t="s">
        <v>1010</v>
      </c>
      <c r="D473">
        <v>13</v>
      </c>
    </row>
    <row r="474" spans="1:4" x14ac:dyDescent="0.25">
      <c r="A474" t="s">
        <v>1171</v>
      </c>
      <c r="D474">
        <v>14</v>
      </c>
    </row>
    <row r="475" spans="1:4" x14ac:dyDescent="0.25">
      <c r="A475" t="s">
        <v>1012</v>
      </c>
      <c r="D475">
        <v>15</v>
      </c>
    </row>
    <row r="476" spans="1:4" x14ac:dyDescent="0.25">
      <c r="A476" t="s">
        <v>1013</v>
      </c>
      <c r="D476">
        <v>16</v>
      </c>
    </row>
    <row r="477" spans="1:4" x14ac:dyDescent="0.25">
      <c r="A477" t="s">
        <v>1014</v>
      </c>
      <c r="D477">
        <v>17</v>
      </c>
    </row>
    <row r="478" spans="1:4" x14ac:dyDescent="0.25">
      <c r="A478" t="s">
        <v>1015</v>
      </c>
      <c r="D478">
        <v>18</v>
      </c>
    </row>
    <row r="479" spans="1:4" x14ac:dyDescent="0.25">
      <c r="A479" t="s">
        <v>1016</v>
      </c>
      <c r="D479">
        <v>19</v>
      </c>
    </row>
    <row r="480" spans="1:4" x14ac:dyDescent="0.25">
      <c r="A480" t="s">
        <v>1175</v>
      </c>
      <c r="D480">
        <v>20</v>
      </c>
    </row>
    <row r="481" spans="1:4" x14ac:dyDescent="0.25">
      <c r="A481" t="s">
        <v>1167</v>
      </c>
      <c r="D481">
        <v>21</v>
      </c>
    </row>
    <row r="482" spans="1:4" x14ac:dyDescent="0.25">
      <c r="A482" t="s">
        <v>1168</v>
      </c>
      <c r="D482">
        <v>22</v>
      </c>
    </row>
    <row r="483" spans="1:4" x14ac:dyDescent="0.25">
      <c r="D483">
        <v>23</v>
      </c>
    </row>
    <row r="484" spans="1:4" x14ac:dyDescent="0.25">
      <c r="A484" t="s">
        <v>52</v>
      </c>
      <c r="D484">
        <v>24</v>
      </c>
    </row>
    <row r="485" spans="1:4" x14ac:dyDescent="0.25">
      <c r="A485" t="s">
        <v>1176</v>
      </c>
      <c r="D485">
        <v>25</v>
      </c>
    </row>
    <row r="486" spans="1:4" x14ac:dyDescent="0.25">
      <c r="A486" t="s">
        <v>1160</v>
      </c>
      <c r="D486">
        <v>26</v>
      </c>
    </row>
    <row r="487" spans="1:4" x14ac:dyDescent="0.25">
      <c r="A487" t="s">
        <v>1149</v>
      </c>
      <c r="D487">
        <v>27</v>
      </c>
    </row>
    <row r="488" spans="1:4" x14ac:dyDescent="0.25">
      <c r="A488" t="s">
        <v>1177</v>
      </c>
      <c r="D488">
        <v>28</v>
      </c>
    </row>
    <row r="489" spans="1:4" x14ac:dyDescent="0.25">
      <c r="A489" t="s">
        <v>1163</v>
      </c>
      <c r="D489">
        <v>29</v>
      </c>
    </row>
    <row r="490" spans="1:4" x14ac:dyDescent="0.25">
      <c r="A490" t="s">
        <v>1008</v>
      </c>
      <c r="D490">
        <v>30</v>
      </c>
    </row>
    <row r="491" spans="1:4" x14ac:dyDescent="0.25">
      <c r="A491" t="s">
        <v>1009</v>
      </c>
      <c r="D491">
        <v>31</v>
      </c>
    </row>
    <row r="492" spans="1:4" x14ac:dyDescent="0.25">
      <c r="A492" t="s">
        <v>1010</v>
      </c>
      <c r="D492">
        <v>32</v>
      </c>
    </row>
    <row r="493" spans="1:4" x14ac:dyDescent="0.25">
      <c r="A493" t="s">
        <v>1178</v>
      </c>
      <c r="D493">
        <v>33</v>
      </c>
    </row>
    <row r="494" spans="1:4" x14ac:dyDescent="0.25">
      <c r="A494" t="s">
        <v>1012</v>
      </c>
      <c r="D494">
        <v>34</v>
      </c>
    </row>
    <row r="495" spans="1:4" x14ac:dyDescent="0.25">
      <c r="A495" t="s">
        <v>1013</v>
      </c>
      <c r="D495">
        <v>35</v>
      </c>
    </row>
    <row r="496" spans="1:4" x14ac:dyDescent="0.25">
      <c r="A496" t="s">
        <v>1014</v>
      </c>
      <c r="D496">
        <v>36</v>
      </c>
    </row>
    <row r="497" spans="1:4" x14ac:dyDescent="0.25">
      <c r="A497" t="s">
        <v>1015</v>
      </c>
      <c r="D497">
        <v>37</v>
      </c>
    </row>
    <row r="498" spans="1:4" x14ac:dyDescent="0.25">
      <c r="A498" t="s">
        <v>1165</v>
      </c>
      <c r="D498">
        <v>38</v>
      </c>
    </row>
    <row r="499" spans="1:4" x14ac:dyDescent="0.25">
      <c r="A499" t="s">
        <v>1179</v>
      </c>
      <c r="D499">
        <v>39</v>
      </c>
    </row>
    <row r="500" spans="1:4" x14ac:dyDescent="0.25">
      <c r="A500" t="s">
        <v>1167</v>
      </c>
      <c r="D500">
        <v>40</v>
      </c>
    </row>
    <row r="501" spans="1:4" x14ac:dyDescent="0.25">
      <c r="A501" t="s">
        <v>1168</v>
      </c>
      <c r="D501">
        <v>41</v>
      </c>
    </row>
    <row r="502" spans="1:4" x14ac:dyDescent="0.25">
      <c r="D502">
        <v>42</v>
      </c>
    </row>
    <row r="503" spans="1:4" x14ac:dyDescent="0.25">
      <c r="A503" t="s">
        <v>52</v>
      </c>
      <c r="D503">
        <v>43</v>
      </c>
    </row>
    <row r="504" spans="1:4" x14ac:dyDescent="0.25">
      <c r="A504" t="s">
        <v>1180</v>
      </c>
      <c r="D504">
        <v>44</v>
      </c>
    </row>
    <row r="505" spans="1:4" x14ac:dyDescent="0.25">
      <c r="A505" t="s">
        <v>1160</v>
      </c>
      <c r="D505">
        <v>45</v>
      </c>
    </row>
    <row r="506" spans="1:4" x14ac:dyDescent="0.25">
      <c r="A506" t="s">
        <v>1181</v>
      </c>
      <c r="D506">
        <v>46</v>
      </c>
    </row>
    <row r="507" spans="1:4" x14ac:dyDescent="0.25">
      <c r="A507" t="s">
        <v>1182</v>
      </c>
      <c r="D507">
        <v>47</v>
      </c>
    </row>
    <row r="508" spans="1:4" x14ac:dyDescent="0.25">
      <c r="A508" t="s">
        <v>1163</v>
      </c>
      <c r="D508">
        <v>48</v>
      </c>
    </row>
    <row r="509" spans="1:4" x14ac:dyDescent="0.25">
      <c r="A509" t="s">
        <v>1008</v>
      </c>
      <c r="D509">
        <v>49</v>
      </c>
    </row>
    <row r="510" spans="1:4" x14ac:dyDescent="0.25">
      <c r="A510" t="s">
        <v>1009</v>
      </c>
      <c r="D510">
        <v>50</v>
      </c>
    </row>
    <row r="511" spans="1:4" x14ac:dyDescent="0.25">
      <c r="A511" t="s">
        <v>1010</v>
      </c>
      <c r="D511">
        <v>51</v>
      </c>
    </row>
    <row r="512" spans="1:4" x14ac:dyDescent="0.25">
      <c r="A512" t="s">
        <v>1183</v>
      </c>
      <c r="D512">
        <v>52</v>
      </c>
    </row>
    <row r="513" spans="1:4" x14ac:dyDescent="0.25">
      <c r="A513" t="s">
        <v>1012</v>
      </c>
      <c r="D513">
        <v>53</v>
      </c>
    </row>
    <row r="514" spans="1:4" x14ac:dyDescent="0.25">
      <c r="A514" t="s">
        <v>1013</v>
      </c>
      <c r="D514">
        <v>54</v>
      </c>
    </row>
    <row r="515" spans="1:4" x14ac:dyDescent="0.25">
      <c r="A515" t="s">
        <v>1014</v>
      </c>
      <c r="D515">
        <v>55</v>
      </c>
    </row>
    <row r="516" spans="1:4" x14ac:dyDescent="0.25">
      <c r="A516" t="s">
        <v>1015</v>
      </c>
      <c r="D516">
        <v>56</v>
      </c>
    </row>
    <row r="517" spans="1:4" x14ac:dyDescent="0.25">
      <c r="A517" t="s">
        <v>1165</v>
      </c>
      <c r="D517">
        <v>57</v>
      </c>
    </row>
    <row r="518" spans="1:4" x14ac:dyDescent="0.25">
      <c r="A518" t="s">
        <v>1184</v>
      </c>
      <c r="D518">
        <v>58</v>
      </c>
    </row>
    <row r="519" spans="1:4" x14ac:dyDescent="0.25">
      <c r="A519" t="s">
        <v>1167</v>
      </c>
      <c r="D519">
        <v>59</v>
      </c>
    </row>
    <row r="520" spans="1:4" x14ac:dyDescent="0.25">
      <c r="A520" t="s">
        <v>1168</v>
      </c>
      <c r="D520">
        <v>60</v>
      </c>
    </row>
    <row r="521" spans="1:4" x14ac:dyDescent="0.25">
      <c r="D521">
        <v>61</v>
      </c>
    </row>
    <row r="522" spans="1:4" x14ac:dyDescent="0.25">
      <c r="A522" t="s">
        <v>52</v>
      </c>
      <c r="D522">
        <v>62</v>
      </c>
    </row>
    <row r="523" spans="1:4" x14ac:dyDescent="0.25">
      <c r="A523" t="s">
        <v>1185</v>
      </c>
      <c r="D523">
        <v>63</v>
      </c>
    </row>
    <row r="524" spans="1:4" x14ac:dyDescent="0.25">
      <c r="A524" t="s">
        <v>1160</v>
      </c>
      <c r="D524">
        <v>64</v>
      </c>
    </row>
    <row r="525" spans="1:4" x14ac:dyDescent="0.25">
      <c r="A525" t="s">
        <v>1186</v>
      </c>
      <c r="D525">
        <v>65</v>
      </c>
    </row>
    <row r="526" spans="1:4" x14ac:dyDescent="0.25">
      <c r="A526" t="s">
        <v>1187</v>
      </c>
      <c r="D526">
        <v>66</v>
      </c>
    </row>
    <row r="527" spans="1:4" x14ac:dyDescent="0.25">
      <c r="A527" t="s">
        <v>1163</v>
      </c>
      <c r="D527">
        <v>67</v>
      </c>
    </row>
    <row r="528" spans="1:4" x14ac:dyDescent="0.25">
      <c r="A528" t="s">
        <v>1008</v>
      </c>
      <c r="D528">
        <v>68</v>
      </c>
    </row>
    <row r="529" spans="1:4" x14ac:dyDescent="0.25">
      <c r="A529" t="s">
        <v>1009</v>
      </c>
      <c r="D529">
        <v>69</v>
      </c>
    </row>
    <row r="530" spans="1:4" x14ac:dyDescent="0.25">
      <c r="A530" t="s">
        <v>1010</v>
      </c>
      <c r="D530">
        <v>70</v>
      </c>
    </row>
    <row r="531" spans="1:4" x14ac:dyDescent="0.25">
      <c r="A531" t="s">
        <v>1183</v>
      </c>
      <c r="D531">
        <v>71</v>
      </c>
    </row>
    <row r="532" spans="1:4" x14ac:dyDescent="0.25">
      <c r="A532" t="s">
        <v>1012</v>
      </c>
      <c r="D532">
        <v>72</v>
      </c>
    </row>
    <row r="533" spans="1:4" x14ac:dyDescent="0.25">
      <c r="A533" t="s">
        <v>1013</v>
      </c>
      <c r="D533">
        <v>73</v>
      </c>
    </row>
    <row r="534" spans="1:4" x14ac:dyDescent="0.25">
      <c r="A534" t="s">
        <v>1014</v>
      </c>
      <c r="D534">
        <v>74</v>
      </c>
    </row>
    <row r="535" spans="1:4" x14ac:dyDescent="0.25">
      <c r="A535" t="s">
        <v>1015</v>
      </c>
      <c r="D535">
        <v>75</v>
      </c>
    </row>
    <row r="536" spans="1:4" x14ac:dyDescent="0.25">
      <c r="A536" t="s">
        <v>1165</v>
      </c>
      <c r="D536">
        <v>76</v>
      </c>
    </row>
    <row r="537" spans="1:4" x14ac:dyDescent="0.25">
      <c r="A537" t="s">
        <v>1188</v>
      </c>
      <c r="D537">
        <v>77</v>
      </c>
    </row>
    <row r="538" spans="1:4" x14ac:dyDescent="0.25">
      <c r="A538" t="s">
        <v>1167</v>
      </c>
      <c r="D538">
        <v>78</v>
      </c>
    </row>
    <row r="539" spans="1:4" x14ac:dyDescent="0.25">
      <c r="A539" t="s">
        <v>1168</v>
      </c>
      <c r="D539">
        <v>79</v>
      </c>
    </row>
    <row r="540" spans="1:4" x14ac:dyDescent="0.25">
      <c r="D540">
        <v>80</v>
      </c>
    </row>
    <row r="541" spans="1:4" x14ac:dyDescent="0.25">
      <c r="A541" t="s">
        <v>52</v>
      </c>
      <c r="D541">
        <v>81</v>
      </c>
    </row>
    <row r="542" spans="1:4" x14ac:dyDescent="0.25">
      <c r="A542" t="s">
        <v>1189</v>
      </c>
      <c r="D542">
        <v>82</v>
      </c>
    </row>
    <row r="543" spans="1:4" x14ac:dyDescent="0.25">
      <c r="A543" t="s">
        <v>1160</v>
      </c>
      <c r="D543">
        <v>83</v>
      </c>
    </row>
    <row r="544" spans="1:4" x14ac:dyDescent="0.25">
      <c r="A544" t="s">
        <v>1149</v>
      </c>
      <c r="D544">
        <v>84</v>
      </c>
    </row>
    <row r="545" spans="1:4" x14ac:dyDescent="0.25">
      <c r="A545" t="s">
        <v>1190</v>
      </c>
      <c r="D545">
        <v>85</v>
      </c>
    </row>
    <row r="546" spans="1:4" x14ac:dyDescent="0.25">
      <c r="A546" t="s">
        <v>1163</v>
      </c>
      <c r="D546">
        <v>86</v>
      </c>
    </row>
    <row r="547" spans="1:4" x14ac:dyDescent="0.25">
      <c r="A547" t="s">
        <v>1008</v>
      </c>
      <c r="D547">
        <v>87</v>
      </c>
    </row>
    <row r="548" spans="1:4" x14ac:dyDescent="0.25">
      <c r="A548" t="s">
        <v>1009</v>
      </c>
      <c r="D548">
        <v>88</v>
      </c>
    </row>
    <row r="549" spans="1:4" x14ac:dyDescent="0.25">
      <c r="A549" t="s">
        <v>1010</v>
      </c>
      <c r="D549">
        <v>89</v>
      </c>
    </row>
    <row r="550" spans="1:4" x14ac:dyDescent="0.25">
      <c r="A550" t="s">
        <v>1191</v>
      </c>
      <c r="D550">
        <v>90</v>
      </c>
    </row>
    <row r="551" spans="1:4" x14ac:dyDescent="0.25">
      <c r="A551" t="s">
        <v>1012</v>
      </c>
      <c r="D551">
        <v>91</v>
      </c>
    </row>
    <row r="552" spans="1:4" x14ac:dyDescent="0.25">
      <c r="A552" t="s">
        <v>1013</v>
      </c>
      <c r="D552">
        <v>92</v>
      </c>
    </row>
    <row r="553" spans="1:4" x14ac:dyDescent="0.25">
      <c r="A553" t="s">
        <v>1014</v>
      </c>
      <c r="D553">
        <v>93</v>
      </c>
    </row>
    <row r="554" spans="1:4" x14ac:dyDescent="0.25">
      <c r="A554" t="s">
        <v>1015</v>
      </c>
      <c r="D554">
        <v>94</v>
      </c>
    </row>
    <row r="555" spans="1:4" x14ac:dyDescent="0.25">
      <c r="A555" t="s">
        <v>1165</v>
      </c>
      <c r="D555">
        <v>95</v>
      </c>
    </row>
    <row r="556" spans="1:4" x14ac:dyDescent="0.25">
      <c r="A556" t="s">
        <v>1192</v>
      </c>
      <c r="D556">
        <v>96</v>
      </c>
    </row>
    <row r="557" spans="1:4" x14ac:dyDescent="0.25">
      <c r="A557" t="s">
        <v>1167</v>
      </c>
      <c r="D557">
        <v>97</v>
      </c>
    </row>
    <row r="558" spans="1:4" x14ac:dyDescent="0.25">
      <c r="A558" t="s">
        <v>1168</v>
      </c>
      <c r="D558">
        <v>98</v>
      </c>
    </row>
    <row r="559" spans="1:4" x14ac:dyDescent="0.25">
      <c r="D559">
        <v>99</v>
      </c>
    </row>
    <row r="560" spans="1:4" x14ac:dyDescent="0.25">
      <c r="A560" t="s">
        <v>52</v>
      </c>
      <c r="D560">
        <v>100</v>
      </c>
    </row>
    <row r="561" spans="1:11" x14ac:dyDescent="0.25">
      <c r="A561" t="s">
        <v>1193</v>
      </c>
    </row>
    <row r="562" spans="1:11" x14ac:dyDescent="0.25">
      <c r="A562" t="s">
        <v>1160</v>
      </c>
    </row>
    <row r="563" spans="1:11" x14ac:dyDescent="0.25">
      <c r="A563" t="s">
        <v>1023</v>
      </c>
      <c r="D563" t="s">
        <v>969</v>
      </c>
      <c r="E563" t="str">
        <f ca="1">DmgPlanner!C48</f>
        <v>Small Guns</v>
      </c>
    </row>
    <row r="564" spans="1:11" x14ac:dyDescent="0.25">
      <c r="A564" t="s">
        <v>1194</v>
      </c>
      <c r="D564" t="s">
        <v>1767</v>
      </c>
      <c r="E564">
        <f>DmgPlanner!D6</f>
        <v>250</v>
      </c>
    </row>
    <row r="565" spans="1:11" x14ac:dyDescent="0.25">
      <c r="A565" t="s">
        <v>1163</v>
      </c>
    </row>
    <row r="566" spans="1:11" x14ac:dyDescent="0.25">
      <c r="A566" t="s">
        <v>1008</v>
      </c>
      <c r="D566" s="145"/>
      <c r="E566" s="145"/>
      <c r="F566" s="145"/>
      <c r="G566" s="145"/>
      <c r="H566" s="145"/>
      <c r="I566" s="145"/>
      <c r="J566" s="145"/>
      <c r="K566" s="145"/>
    </row>
    <row r="567" spans="1:11" x14ac:dyDescent="0.25">
      <c r="A567" t="s">
        <v>1009</v>
      </c>
      <c r="D567" s="145"/>
      <c r="E567" s="145"/>
      <c r="F567" s="145"/>
      <c r="G567" s="145"/>
      <c r="H567" s="145"/>
      <c r="I567" s="145"/>
      <c r="J567" s="145"/>
      <c r="K567" s="145"/>
    </row>
    <row r="568" spans="1:11" x14ac:dyDescent="0.25">
      <c r="A568" t="s">
        <v>1010</v>
      </c>
      <c r="D568" s="145"/>
      <c r="E568" s="145"/>
      <c r="F568" s="145"/>
      <c r="G568" s="145"/>
      <c r="H568" s="145"/>
      <c r="I568" s="145"/>
      <c r="J568" s="145"/>
      <c r="K568" s="145"/>
    </row>
    <row r="569" spans="1:11" x14ac:dyDescent="0.25">
      <c r="A569" t="s">
        <v>1191</v>
      </c>
      <c r="D569" s="145"/>
      <c r="E569" s="145"/>
      <c r="F569" s="145"/>
      <c r="G569" s="145"/>
      <c r="H569" s="145"/>
      <c r="I569" s="145"/>
      <c r="J569" s="145"/>
      <c r="K569" s="145"/>
    </row>
    <row r="570" spans="1:11" x14ac:dyDescent="0.25">
      <c r="A570" t="s">
        <v>1012</v>
      </c>
      <c r="D570" s="145"/>
      <c r="E570" s="145"/>
      <c r="F570" s="145"/>
      <c r="G570" s="145"/>
      <c r="H570" s="145"/>
      <c r="I570" s="145"/>
      <c r="J570" s="145"/>
      <c r="K570" s="145"/>
    </row>
    <row r="571" spans="1:11" x14ac:dyDescent="0.25">
      <c r="A571" t="s">
        <v>1013</v>
      </c>
      <c r="D571" s="145"/>
      <c r="E571" s="145"/>
      <c r="F571" s="145"/>
      <c r="G571" s="145"/>
      <c r="H571" s="145"/>
      <c r="I571" s="145"/>
      <c r="J571" s="145"/>
      <c r="K571" s="145"/>
    </row>
    <row r="572" spans="1:11" x14ac:dyDescent="0.25">
      <c r="A572" t="s">
        <v>1014</v>
      </c>
      <c r="D572" s="146"/>
      <c r="E572" s="147"/>
      <c r="F572" s="147"/>
      <c r="G572" s="147"/>
      <c r="H572" s="147"/>
      <c r="I572" s="147"/>
      <c r="J572" s="147"/>
      <c r="K572" s="147"/>
    </row>
    <row r="573" spans="1:11" x14ac:dyDescent="0.25">
      <c r="A573" t="s">
        <v>1015</v>
      </c>
    </row>
    <row r="574" spans="1:11" x14ac:dyDescent="0.25">
      <c r="A574" t="s">
        <v>1088</v>
      </c>
      <c r="F574" t="s">
        <v>1773</v>
      </c>
      <c r="G574" t="s">
        <v>3137</v>
      </c>
      <c r="H574" t="s">
        <v>3162</v>
      </c>
      <c r="I574" t="s">
        <v>3163</v>
      </c>
      <c r="J574" t="s">
        <v>3132</v>
      </c>
    </row>
    <row r="575" spans="1:11" x14ac:dyDescent="0.25">
      <c r="A575" t="s">
        <v>1195</v>
      </c>
      <c r="D575" s="15" t="s">
        <v>1790</v>
      </c>
      <c r="E575" s="15" t="str">
        <f ca="1">VLOOKUP(VALUE(DmgPlanner!I49),proto!$P$20:$R$69,3,FALSE)</f>
        <v>Bonus Damage</v>
      </c>
      <c r="F575" s="15" t="str">
        <f ca="1">IF(AND(E563="Throwing",E564&gt;=100),"Unlocked","Locked")</f>
        <v>Locked</v>
      </c>
      <c r="G575" s="15" t="str">
        <f>IF(E564&gt;=150,"Unlocked","Locked")</f>
        <v>Unlocked</v>
      </c>
      <c r="H575" t="str">
        <f ca="1">IF(F575="Unlocked",E575,"Locked")</f>
        <v>Locked</v>
      </c>
      <c r="I575" t="str">
        <f ca="1">IF(G575="Unlocked",E575,"Locked")</f>
        <v>Bonus Damage</v>
      </c>
      <c r="J575" t="str">
        <f ca="1">IF($E$563="throwing",H575,I575)</f>
        <v>Bonus Damage</v>
      </c>
    </row>
    <row r="576" spans="1:11" x14ac:dyDescent="0.25">
      <c r="A576" t="s">
        <v>1167</v>
      </c>
      <c r="D576" s="15" t="s">
        <v>1791</v>
      </c>
      <c r="E576" s="15" t="str">
        <f ca="1">VLOOKUP(VALUE(DmgPlanner!I50),proto!$P$20:$R$69,3,FALSE)</f>
        <v>Faster Reload</v>
      </c>
      <c r="F576" s="15" t="str">
        <f ca="1">IF(AND(E563="Throwing",E564&gt;=125),"Unlocked","Locked")</f>
        <v>Locked</v>
      </c>
      <c r="G576" s="15" t="str">
        <f>IF(E564&gt;=175,"Unlocked","Locked")</f>
        <v>Unlocked</v>
      </c>
      <c r="H576" t="str">
        <f ca="1">IF(F576="Unlocked",E576,"Locked")</f>
        <v>Locked</v>
      </c>
      <c r="I576" t="str">
        <f ca="1">IF(G576="Unlocked",E576,"Locked")</f>
        <v>Faster Reload</v>
      </c>
      <c r="J576" t="str">
        <f ca="1">IF($E$563="throwing",H576,I576)</f>
        <v>Faster Reload</v>
      </c>
    </row>
    <row r="577" spans="1:20" x14ac:dyDescent="0.25">
      <c r="A577" t="s">
        <v>1168</v>
      </c>
      <c r="D577" s="15" t="s">
        <v>1792</v>
      </c>
      <c r="E577" s="15" t="str">
        <f ca="1">VLOOKUP(VALUE(DmgPlanner!I51),proto!$P$20:$R$69,3,FALSE)</f>
        <v>Knockback</v>
      </c>
      <c r="F577" s="15" t="str">
        <f ca="1">IF(AND(E563="Throwing",E564&gt;=150),"Unlocked","Locked")</f>
        <v>Locked</v>
      </c>
      <c r="G577" s="15" t="str">
        <f>IF(E564&gt;=200,"Unlocked","Locked")</f>
        <v>Unlocked</v>
      </c>
      <c r="H577" t="str">
        <f ca="1">IF(F577="Unlocked",E577,"Locked")</f>
        <v>Locked</v>
      </c>
      <c r="I577" t="str">
        <f ca="1">IF(G577="Unlocked",E577,"Locked")</f>
        <v>Knockback</v>
      </c>
      <c r="J577" t="str">
        <f ca="1">IF($E$563="throwing",H577,I577)</f>
        <v>Knockback</v>
      </c>
    </row>
    <row r="578" spans="1:20" x14ac:dyDescent="0.25">
      <c r="D578" s="15" t="s">
        <v>1793</v>
      </c>
      <c r="E578" s="15" t="str">
        <f ca="1">VLOOKUP(VALUE(DmgPlanner!I52),proto!$P$20:$R$69,3,FALSE)</f>
        <v>Hit The Gaps</v>
      </c>
      <c r="F578" s="15" t="str">
        <f ca="1">IF(AND(E563="Throwing",E564&gt;=175),"Unlocked","Locked")</f>
        <v>Locked</v>
      </c>
      <c r="G578" s="15" t="str">
        <f>IF(E564&gt;=225,"Unlocked","Locked")</f>
        <v>Unlocked</v>
      </c>
      <c r="H578" t="str">
        <f ca="1">IF(F578="Unlocked",E578,"Locked")</f>
        <v>Locked</v>
      </c>
      <c r="I578" t="str">
        <f ca="1">IF(G578="Unlocked",E578,"Locked")</f>
        <v>Hit The Gaps</v>
      </c>
      <c r="J578" t="str">
        <f ca="1">IF($E$563="throwing",H578,I578)</f>
        <v>Hit The Gaps</v>
      </c>
    </row>
    <row r="579" spans="1:20" x14ac:dyDescent="0.25">
      <c r="A579" t="s">
        <v>52</v>
      </c>
      <c r="D579" s="15" t="s">
        <v>3061</v>
      </c>
      <c r="E579" s="15" t="str">
        <f ca="1">VLOOKUP(VALUE(DmgPlanner!I53),proto!$P$20:$R$69,3,FALSE)</f>
        <v>Bonus Rate of Fire</v>
      </c>
      <c r="F579" s="15" t="str">
        <f ca="1">IF(AND(E563="Throwing",E564&gt;=200),"Unlocked","Locked")</f>
        <v>Locked</v>
      </c>
      <c r="G579" s="15" t="str">
        <f>IF(E564&gt;=250,"Unlocked","Locked")</f>
        <v>Unlocked</v>
      </c>
      <c r="H579" t="str">
        <f ca="1">IF(F579="Unlocked",E579,"Locked")</f>
        <v>Locked</v>
      </c>
      <c r="I579" t="str">
        <f ca="1">IF(G579="Unlocked",E579,"Locked")</f>
        <v>Bonus Rate of Fire</v>
      </c>
      <c r="J579" t="str">
        <f ca="1">IF($E$563="throwing",H579,I579)</f>
        <v>Bonus Rate of Fire</v>
      </c>
    </row>
    <row r="580" spans="1:20" x14ac:dyDescent="0.25">
      <c r="A580" t="s">
        <v>1196</v>
      </c>
      <c r="D580" s="15"/>
      <c r="E580" s="15"/>
      <c r="F580" s="15"/>
      <c r="G580" s="15"/>
      <c r="M580" s="210"/>
    </row>
    <row r="581" spans="1:20" x14ac:dyDescent="0.25">
      <c r="A581" t="s">
        <v>1160</v>
      </c>
      <c r="M581" s="210"/>
      <c r="N581" s="7"/>
      <c r="O581" s="7"/>
      <c r="P581" s="7"/>
      <c r="Q581" s="7"/>
    </row>
    <row r="582" spans="1:20" x14ac:dyDescent="0.25">
      <c r="A582" t="s">
        <v>1197</v>
      </c>
      <c r="M582" s="210"/>
      <c r="N582" s="7"/>
      <c r="O582" s="7"/>
      <c r="P582" s="7"/>
      <c r="Q582" s="7"/>
    </row>
    <row r="583" spans="1:20" x14ac:dyDescent="0.25">
      <c r="A583" t="s">
        <v>1198</v>
      </c>
      <c r="M583" s="210"/>
      <c r="N583" s="7"/>
      <c r="O583" s="7"/>
      <c r="P583" s="7"/>
      <c r="Q583" s="7"/>
    </row>
    <row r="584" spans="1:20" x14ac:dyDescent="0.25">
      <c r="A584" t="s">
        <v>1163</v>
      </c>
      <c r="M584" s="210"/>
      <c r="N584" s="7"/>
      <c r="O584" s="7"/>
      <c r="P584" s="7"/>
      <c r="Q584" s="7"/>
    </row>
    <row r="585" spans="1:20" x14ac:dyDescent="0.25">
      <c r="A585" t="s">
        <v>1008</v>
      </c>
      <c r="D585" t="s">
        <v>3242</v>
      </c>
      <c r="F585" t="s">
        <v>3406</v>
      </c>
      <c r="G585" t="str">
        <f ca="1">DmgPlanner!C47</f>
        <v>Normal</v>
      </c>
      <c r="M585" s="210"/>
      <c r="N585" s="7"/>
      <c r="O585" s="7"/>
      <c r="P585" s="7"/>
      <c r="Q585" s="7"/>
    </row>
    <row r="586" spans="1:20" x14ac:dyDescent="0.25">
      <c r="A586" t="s">
        <v>1009</v>
      </c>
      <c r="M586" t="s">
        <v>3934</v>
      </c>
      <c r="N586" s="7">
        <f>IF(DmgPlanner!K19="Goldfish",15,0)</f>
        <v>0</v>
      </c>
      <c r="O586" s="7"/>
      <c r="P586" s="7"/>
      <c r="Q586" s="7"/>
    </row>
    <row r="587" spans="1:20" x14ac:dyDescent="0.25">
      <c r="A587" t="s">
        <v>1010</v>
      </c>
      <c r="D587" s="184" t="s">
        <v>2930</v>
      </c>
      <c r="E587" s="222">
        <f>DmgPlanner!C293</f>
        <v>5</v>
      </c>
      <c r="F587" s="184"/>
      <c r="G587" s="184"/>
      <c r="H587" s="184"/>
      <c r="I587" s="184"/>
      <c r="J587" s="184"/>
      <c r="K587" s="184"/>
      <c r="M587" t="s">
        <v>3933</v>
      </c>
      <c r="N587" s="7">
        <f>COUNTIF(DmgPlanner!I22:I24,"Less Severe Armor Bypasses")</f>
        <v>0</v>
      </c>
      <c r="O587" s="7" t="e">
        <f>VLOOKUP("Less Severe Armor Bypasses",DmgPlanner!I22:J24,2,FALSE)</f>
        <v>#N/A</v>
      </c>
      <c r="P587" s="279">
        <f>IF(N587&gt;0,-O587,0)</f>
        <v>0</v>
      </c>
      <c r="Q587" s="7"/>
    </row>
    <row r="588" spans="1:20" x14ac:dyDescent="0.25">
      <c r="A588" t="s">
        <v>1199</v>
      </c>
      <c r="D588" s="184" t="s">
        <v>3244</v>
      </c>
      <c r="E588" s="184">
        <f ca="1">VLOOKUP(G585,criticals!N28:T33,2,FALSE)</f>
        <v>1.05</v>
      </c>
      <c r="F588" s="184">
        <f ca="1">VLOOKUP(G585,criticals!N28:T33,3,FALSE)</f>
        <v>1.1000000000000001</v>
      </c>
      <c r="G588" s="184">
        <f ca="1">VLOOKUP(G585,criticals!N28:T33,4,FALSE)</f>
        <v>1.1499999999999999</v>
      </c>
      <c r="H588" s="184">
        <f ca="1">VLOOKUP(G585,criticals!N28:T33,5,FALSE)</f>
        <v>1.2</v>
      </c>
      <c r="I588" s="184">
        <f ca="1">VLOOKUP(G585,criticals!N28:T33,6,FALSE)</f>
        <v>1.25</v>
      </c>
      <c r="J588" s="184">
        <f ca="1">VLOOKUP(G585,criticals!N28:T33,7,FALSE)</f>
        <v>1.3</v>
      </c>
      <c r="K588" s="184" t="s">
        <v>3245</v>
      </c>
      <c r="N588" s="7" t="s">
        <v>3396</v>
      </c>
      <c r="O588" s="7"/>
      <c r="P588" s="7"/>
      <c r="Q588" s="7"/>
      <c r="S588" t="s">
        <v>3427</v>
      </c>
    </row>
    <row r="589" spans="1:20" x14ac:dyDescent="0.25">
      <c r="A589" t="s">
        <v>1012</v>
      </c>
      <c r="D589" s="223" t="s">
        <v>3243</v>
      </c>
      <c r="E589" s="223">
        <v>1</v>
      </c>
      <c r="F589" s="223">
        <v>2</v>
      </c>
      <c r="G589" s="223">
        <v>3</v>
      </c>
      <c r="H589" s="223">
        <v>4</v>
      </c>
      <c r="I589" s="223">
        <v>5</v>
      </c>
      <c r="J589" s="223">
        <v>6</v>
      </c>
      <c r="K589" s="184"/>
      <c r="M589" t="s">
        <v>3399</v>
      </c>
      <c r="N589" s="7">
        <f>COUNTIF(DmgPlanner!H22:H29,"Armor Efficiency")</f>
        <v>0</v>
      </c>
      <c r="P589" s="7">
        <f>-15*N589</f>
        <v>0</v>
      </c>
      <c r="Q589" s="7"/>
      <c r="S589">
        <f ca="1">VLOOKUP(N594,S591:T596,2,FALSE)</f>
        <v>2</v>
      </c>
    </row>
    <row r="590" spans="1:20" x14ac:dyDescent="0.25">
      <c r="A590" t="s">
        <v>1013</v>
      </c>
      <c r="D590" s="223">
        <v>1</v>
      </c>
      <c r="E590" s="224">
        <v>28</v>
      </c>
      <c r="F590" s="224">
        <v>23</v>
      </c>
      <c r="G590" s="224">
        <v>19</v>
      </c>
      <c r="H590" s="224">
        <v>15</v>
      </c>
      <c r="I590" s="224">
        <v>10</v>
      </c>
      <c r="J590" s="224">
        <v>5</v>
      </c>
      <c r="K590" s="184">
        <f>SUM(E590:J590)</f>
        <v>100</v>
      </c>
      <c r="M590" t="s">
        <v>2929</v>
      </c>
      <c r="N590" s="236">
        <f>DmgPlanner!G19</f>
        <v>5</v>
      </c>
      <c r="O590" s="236">
        <f>35+(N590-1)*5</f>
        <v>55</v>
      </c>
      <c r="P590" s="7"/>
      <c r="Q590" s="7"/>
      <c r="T590" t="s">
        <v>3426</v>
      </c>
    </row>
    <row r="591" spans="1:20" x14ac:dyDescent="0.25">
      <c r="A591" t="s">
        <v>1014</v>
      </c>
      <c r="D591" s="223">
        <v>2</v>
      </c>
      <c r="E591" s="224">
        <v>24</v>
      </c>
      <c r="F591" s="224">
        <v>22</v>
      </c>
      <c r="G591" s="224">
        <v>19</v>
      </c>
      <c r="H591" s="224">
        <v>16</v>
      </c>
      <c r="I591" s="224">
        <v>13</v>
      </c>
      <c r="J591" s="224">
        <v>6</v>
      </c>
      <c r="K591" s="184">
        <f t="shared" ref="K591:K599" si="2">SUM(E591:J591)</f>
        <v>100</v>
      </c>
      <c r="M591" t="s">
        <v>2930</v>
      </c>
      <c r="N591" s="236">
        <f>DmgPlanner!H19</f>
        <v>5</v>
      </c>
      <c r="O591" s="7"/>
      <c r="P591" s="7"/>
      <c r="Q591" s="7"/>
      <c r="S591" s="246" t="s">
        <v>3420</v>
      </c>
      <c r="T591" s="246">
        <v>2</v>
      </c>
    </row>
    <row r="592" spans="1:20" x14ac:dyDescent="0.25">
      <c r="A592" t="s">
        <v>1015</v>
      </c>
      <c r="D592" s="223">
        <v>3</v>
      </c>
      <c r="E592" s="224">
        <v>20</v>
      </c>
      <c r="F592" s="224">
        <v>21</v>
      </c>
      <c r="G592" s="224">
        <v>19</v>
      </c>
      <c r="H592" s="224">
        <v>17</v>
      </c>
      <c r="I592" s="224">
        <v>15</v>
      </c>
      <c r="J592" s="224">
        <v>8</v>
      </c>
      <c r="K592" s="184">
        <f t="shared" si="2"/>
        <v>100</v>
      </c>
      <c r="M592" t="s">
        <v>3397</v>
      </c>
      <c r="N592" s="7">
        <f ca="1">COUNTIF(DmgPlanner!E6:E10,"Piercing Strike")+COUNTIF(DmgPlanner!J49:K53,"Piercing Strike")</f>
        <v>0</v>
      </c>
      <c r="O592" s="7">
        <f ca="1">N592*10</f>
        <v>0</v>
      </c>
      <c r="P592" s="7">
        <f ca="1">N592*15</f>
        <v>0</v>
      </c>
      <c r="Q592" s="7"/>
      <c r="S592" s="246" t="s">
        <v>3421</v>
      </c>
      <c r="T592" s="246">
        <v>3</v>
      </c>
    </row>
    <row r="593" spans="1:20" x14ac:dyDescent="0.25">
      <c r="A593" t="s">
        <v>1016</v>
      </c>
      <c r="D593" s="223">
        <v>4</v>
      </c>
      <c r="E593" s="224">
        <v>17</v>
      </c>
      <c r="F593" s="224">
        <v>19</v>
      </c>
      <c r="G593" s="224">
        <v>19</v>
      </c>
      <c r="H593" s="224">
        <v>18</v>
      </c>
      <c r="I593" s="224">
        <v>16</v>
      </c>
      <c r="J593" s="224">
        <v>11</v>
      </c>
      <c r="K593" s="184">
        <f t="shared" si="2"/>
        <v>100</v>
      </c>
      <c r="M593" t="s">
        <v>3400</v>
      </c>
      <c r="N593" s="7">
        <f>COUNTIF(DmgPlanner!H22:H29,"Critical Agility")</f>
        <v>0</v>
      </c>
      <c r="O593" s="7">
        <f>N593*15</f>
        <v>0</v>
      </c>
      <c r="P593" s="7"/>
      <c r="Q593" s="7"/>
      <c r="S593" s="246" t="s">
        <v>3422</v>
      </c>
      <c r="T593" s="246">
        <v>4</v>
      </c>
    </row>
    <row r="594" spans="1:20" x14ac:dyDescent="0.25">
      <c r="A594" t="s">
        <v>1200</v>
      </c>
      <c r="D594" s="223">
        <v>5</v>
      </c>
      <c r="E594" s="224">
        <v>13</v>
      </c>
      <c r="F594" s="224">
        <v>18</v>
      </c>
      <c r="G594" s="224">
        <v>19</v>
      </c>
      <c r="H594" s="224">
        <v>19</v>
      </c>
      <c r="I594" s="224">
        <v>18</v>
      </c>
      <c r="J594" s="224">
        <v>13</v>
      </c>
      <c r="K594" s="184">
        <f t="shared" si="2"/>
        <v>100</v>
      </c>
      <c r="M594" t="s">
        <v>1827</v>
      </c>
      <c r="N594" s="7" t="str">
        <f ca="1">DmgPlanner!C294&amp;"bc"</f>
        <v>0bc</v>
      </c>
      <c r="O594" s="7"/>
      <c r="P594" s="7"/>
      <c r="Q594" s="7"/>
      <c r="S594" s="246" t="s">
        <v>3423</v>
      </c>
      <c r="T594" s="246">
        <v>5</v>
      </c>
    </row>
    <row r="595" spans="1:20" x14ac:dyDescent="0.25">
      <c r="A595" t="s">
        <v>1167</v>
      </c>
      <c r="D595" s="223">
        <v>6</v>
      </c>
      <c r="E595" s="224">
        <v>11</v>
      </c>
      <c r="F595" s="224">
        <v>16</v>
      </c>
      <c r="G595" s="224">
        <v>18</v>
      </c>
      <c r="H595" s="224">
        <v>19</v>
      </c>
      <c r="I595" s="224">
        <v>19</v>
      </c>
      <c r="J595" s="224">
        <v>17</v>
      </c>
      <c r="K595" s="184">
        <f t="shared" si="2"/>
        <v>100</v>
      </c>
      <c r="M595" t="s">
        <v>3282</v>
      </c>
      <c r="N595" s="7" t="s">
        <v>3272</v>
      </c>
      <c r="O595" s="7"/>
      <c r="P595" s="7"/>
      <c r="Q595" s="7"/>
      <c r="S595" s="246" t="s">
        <v>3424</v>
      </c>
      <c r="T595" s="246">
        <v>6</v>
      </c>
    </row>
    <row r="596" spans="1:20" x14ac:dyDescent="0.25">
      <c r="A596" t="s">
        <v>1168</v>
      </c>
      <c r="D596" s="223">
        <v>7</v>
      </c>
      <c r="E596" s="224">
        <v>8</v>
      </c>
      <c r="F596" s="224">
        <v>15</v>
      </c>
      <c r="G596" s="224">
        <v>17</v>
      </c>
      <c r="H596" s="224">
        <v>19</v>
      </c>
      <c r="I596" s="224">
        <v>21</v>
      </c>
      <c r="J596" s="224">
        <v>20</v>
      </c>
      <c r="K596" s="184">
        <f t="shared" si="2"/>
        <v>100</v>
      </c>
      <c r="M596" t="s">
        <v>3932</v>
      </c>
      <c r="N596" s="7">
        <f>COUNTIF(DmgPlanner!C9:C11,"Better Armor Bypasses")</f>
        <v>0</v>
      </c>
      <c r="O596" s="7" t="e">
        <f>VLOOKUP("Better Armor Bypasses",DmgPlanner!C9:D11,2,FALSE)</f>
        <v>#N/A</v>
      </c>
      <c r="P596" s="7">
        <f>IF(N596&gt;0,O596,0)</f>
        <v>0</v>
      </c>
      <c r="Q596" s="7"/>
      <c r="S596" s="246" t="s">
        <v>3425</v>
      </c>
      <c r="T596" s="246">
        <v>7</v>
      </c>
    </row>
    <row r="597" spans="1:20" x14ac:dyDescent="0.25">
      <c r="D597" s="223">
        <v>8</v>
      </c>
      <c r="E597" s="224">
        <v>6</v>
      </c>
      <c r="F597" s="224">
        <v>13</v>
      </c>
      <c r="G597" s="224">
        <v>16</v>
      </c>
      <c r="H597" s="224">
        <v>19</v>
      </c>
      <c r="I597" s="224">
        <v>22</v>
      </c>
      <c r="J597" s="224">
        <v>24</v>
      </c>
      <c r="K597" s="184">
        <f t="shared" si="2"/>
        <v>100</v>
      </c>
      <c r="M597" t="s">
        <v>3401</v>
      </c>
      <c r="N597" s="236">
        <f ca="1">MAX(0,100-O590-O593-N586+O592)</f>
        <v>45</v>
      </c>
      <c r="O597" s="7" t="s">
        <v>3420</v>
      </c>
      <c r="P597" s="7" t="s">
        <v>3428</v>
      </c>
      <c r="Q597" s="7"/>
    </row>
    <row r="598" spans="1:20" x14ac:dyDescent="0.25">
      <c r="A598" t="s">
        <v>52</v>
      </c>
      <c r="D598" s="223">
        <v>9</v>
      </c>
      <c r="E598" s="224">
        <v>5</v>
      </c>
      <c r="F598" s="224">
        <v>10</v>
      </c>
      <c r="G598" s="224">
        <v>15</v>
      </c>
      <c r="H598" s="224">
        <v>19</v>
      </c>
      <c r="I598" s="224">
        <v>23</v>
      </c>
      <c r="J598" s="224">
        <v>28</v>
      </c>
      <c r="K598" s="184">
        <f t="shared" si="2"/>
        <v>100</v>
      </c>
      <c r="M598" t="s">
        <v>3398</v>
      </c>
      <c r="N598" s="236">
        <f ca="1">30 + (30 * (55 - ((21 - N591) * N591) / 2)) / 45+P592+P589+P596+P587</f>
        <v>40</v>
      </c>
      <c r="O598" s="221">
        <f ca="1">(J600/100)*(N597/100)*100</f>
        <v>5.8500000000000005</v>
      </c>
      <c r="P598" s="7">
        <f ca="1">VLOOKUP(N595,N605:T610,S589,FALSE)</f>
        <v>13</v>
      </c>
      <c r="Q598" s="247">
        <f ca="1">(P598/100)*(N597/100)*100</f>
        <v>5.8500000000000005</v>
      </c>
    </row>
    <row r="599" spans="1:20" x14ac:dyDescent="0.25">
      <c r="A599" t="s">
        <v>1201</v>
      </c>
      <c r="D599" s="223">
        <v>10</v>
      </c>
      <c r="E599" s="224">
        <v>3</v>
      </c>
      <c r="F599" s="224">
        <v>9</v>
      </c>
      <c r="G599" s="224">
        <v>13</v>
      </c>
      <c r="H599" s="224">
        <v>18</v>
      </c>
      <c r="I599" s="224">
        <v>24</v>
      </c>
      <c r="J599" s="224">
        <v>33</v>
      </c>
      <c r="K599" s="184">
        <f t="shared" si="2"/>
        <v>100</v>
      </c>
      <c r="N599" s="7"/>
      <c r="O599" s="7"/>
      <c r="P599" s="7"/>
      <c r="Q599" s="7"/>
    </row>
    <row r="600" spans="1:20" x14ac:dyDescent="0.25">
      <c r="A600" t="s">
        <v>1160</v>
      </c>
      <c r="D600" s="184" t="s">
        <v>3246</v>
      </c>
      <c r="E600" s="184">
        <f>VLOOKUP(E587,D590:J599,2,FALSE)</f>
        <v>13</v>
      </c>
      <c r="F600" s="184">
        <f>VLOOKUP(E587,D590:J599,3,FALSE)</f>
        <v>18</v>
      </c>
      <c r="G600" s="184">
        <f>VLOOKUP(E587,D590:J599,4,FALSE)</f>
        <v>19</v>
      </c>
      <c r="H600" s="184">
        <f>VLOOKUP(E587,D590:J599,5,FALSE)</f>
        <v>19</v>
      </c>
      <c r="I600" s="184">
        <f>VLOOKUP(E587,D590:J599,6,FALSE)</f>
        <v>18</v>
      </c>
      <c r="J600" s="184">
        <f>VLOOKUP(E587,D590:J599,7,FALSE)</f>
        <v>13</v>
      </c>
      <c r="M600" s="247">
        <f ca="1">100-Q598</f>
        <v>94.15</v>
      </c>
      <c r="N600" s="388" t="s">
        <v>3432</v>
      </c>
      <c r="O600" s="388"/>
      <c r="P600" s="7"/>
      <c r="Q600" s="7"/>
    </row>
    <row r="601" spans="1:20" x14ac:dyDescent="0.25">
      <c r="A601" t="s">
        <v>1202</v>
      </c>
      <c r="D601" s="184" t="s">
        <v>3253</v>
      </c>
      <c r="E601" s="184">
        <f t="shared" ref="E601:J601" ca="1" si="3">E600/100*E588</f>
        <v>0.13650000000000001</v>
      </c>
      <c r="F601" s="184">
        <f t="shared" ca="1" si="3"/>
        <v>0.19800000000000001</v>
      </c>
      <c r="G601" s="184">
        <f t="shared" ca="1" si="3"/>
        <v>0.21849999999999997</v>
      </c>
      <c r="H601" s="184">
        <f t="shared" ca="1" si="3"/>
        <v>0.22799999999999998</v>
      </c>
      <c r="I601" s="184">
        <f t="shared" ca="1" si="3"/>
        <v>0.22499999999999998</v>
      </c>
      <c r="J601" s="184">
        <f t="shared" ca="1" si="3"/>
        <v>0.16900000000000001</v>
      </c>
      <c r="K601" s="227">
        <f ca="1">SUM(E601:J601)</f>
        <v>1.1749999999999998</v>
      </c>
      <c r="N601" s="7"/>
      <c r="O601" s="7"/>
      <c r="P601" s="7"/>
      <c r="Q601" s="7"/>
    </row>
    <row r="602" spans="1:20" x14ac:dyDescent="0.25">
      <c r="A602" t="s">
        <v>1203</v>
      </c>
      <c r="D602" s="184"/>
      <c r="E602" s="184"/>
      <c r="F602" s="184"/>
      <c r="G602" s="184"/>
      <c r="H602" s="184"/>
      <c r="I602" s="184"/>
      <c r="J602" s="184"/>
      <c r="K602" s="184"/>
      <c r="N602" s="7"/>
      <c r="O602" s="7"/>
      <c r="P602" s="7"/>
      <c r="Q602" s="7"/>
    </row>
    <row r="603" spans="1:20" x14ac:dyDescent="0.25">
      <c r="A603" t="s">
        <v>1163</v>
      </c>
      <c r="D603" s="184" t="s">
        <v>3247</v>
      </c>
      <c r="E603" s="184">
        <f ca="1">K601</f>
        <v>1.1749999999999998</v>
      </c>
      <c r="F603" s="184"/>
      <c r="G603" s="184"/>
      <c r="H603" s="184"/>
      <c r="I603" s="184"/>
      <c r="J603" s="184"/>
      <c r="K603" s="184"/>
      <c r="N603" s="7" t="s">
        <v>3429</v>
      </c>
      <c r="O603" s="7"/>
      <c r="P603" s="7"/>
      <c r="Q603" s="7"/>
    </row>
    <row r="604" spans="1:20" x14ac:dyDescent="0.25">
      <c r="A604" t="s">
        <v>1008</v>
      </c>
      <c r="D604" s="184"/>
      <c r="E604" s="184"/>
      <c r="F604" s="184"/>
      <c r="G604" s="184"/>
      <c r="H604" s="184"/>
      <c r="I604" s="184"/>
      <c r="J604" s="184"/>
      <c r="K604" s="184"/>
      <c r="N604" s="170" t="s">
        <v>3419</v>
      </c>
      <c r="O604" s="170" t="s">
        <v>3420</v>
      </c>
      <c r="P604" s="170" t="s">
        <v>3421</v>
      </c>
      <c r="Q604" s="170" t="s">
        <v>3422</v>
      </c>
      <c r="R604" s="170" t="s">
        <v>3423</v>
      </c>
      <c r="S604" s="170" t="s">
        <v>3424</v>
      </c>
      <c r="T604" s="170" t="s">
        <v>3425</v>
      </c>
    </row>
    <row r="605" spans="1:20" x14ac:dyDescent="0.25">
      <c r="A605" t="s">
        <v>1009</v>
      </c>
      <c r="N605" s="170" t="s">
        <v>3272</v>
      </c>
      <c r="O605" s="170">
        <f>J600</f>
        <v>13</v>
      </c>
      <c r="P605" s="170">
        <f>J621</f>
        <v>31</v>
      </c>
      <c r="Q605" s="170">
        <f>J638</f>
        <v>50</v>
      </c>
      <c r="R605" s="246">
        <f>J655</f>
        <v>69</v>
      </c>
      <c r="S605" s="246">
        <f>J672</f>
        <v>87</v>
      </c>
      <c r="T605" s="246">
        <f>J689</f>
        <v>100</v>
      </c>
    </row>
    <row r="606" spans="1:20" x14ac:dyDescent="0.25">
      <c r="A606" t="s">
        <v>1010</v>
      </c>
      <c r="N606" s="170" t="s">
        <v>3276</v>
      </c>
      <c r="O606" s="170"/>
      <c r="P606" s="170"/>
      <c r="Q606" s="170"/>
      <c r="R606" s="246"/>
      <c r="S606" s="246"/>
      <c r="T606" s="246"/>
    </row>
    <row r="607" spans="1:20" x14ac:dyDescent="0.25">
      <c r="A607" t="s">
        <v>1204</v>
      </c>
      <c r="N607" s="170" t="s">
        <v>3277</v>
      </c>
      <c r="O607" s="170"/>
      <c r="P607" s="170"/>
      <c r="Q607" s="170"/>
      <c r="R607" s="246"/>
      <c r="S607" s="246"/>
      <c r="T607" s="246"/>
    </row>
    <row r="608" spans="1:20" x14ac:dyDescent="0.25">
      <c r="A608" t="s">
        <v>1012</v>
      </c>
      <c r="D608" s="184" t="s">
        <v>2930</v>
      </c>
      <c r="E608" s="222">
        <f>E587</f>
        <v>5</v>
      </c>
      <c r="F608" s="184"/>
      <c r="G608" s="184"/>
      <c r="H608" s="184"/>
      <c r="I608" s="184"/>
      <c r="J608" s="184"/>
      <c r="K608" s="184"/>
      <c r="N608" s="170" t="s">
        <v>3278</v>
      </c>
      <c r="O608" s="170"/>
      <c r="P608" s="170"/>
      <c r="Q608" s="170"/>
      <c r="R608" s="246"/>
      <c r="S608" s="246"/>
      <c r="T608" s="246"/>
    </row>
    <row r="609" spans="1:20" x14ac:dyDescent="0.25">
      <c r="A609" t="s">
        <v>1013</v>
      </c>
      <c r="D609" s="184" t="s">
        <v>3248</v>
      </c>
      <c r="E609" s="184">
        <f ca="1">VLOOKUP(G585,criticals!N28:T33,2,FALSE)</f>
        <v>1.05</v>
      </c>
      <c r="F609" s="184">
        <f ca="1">VLOOKUP(G585,criticals!N28:T33,3,FALSE)</f>
        <v>1.1000000000000001</v>
      </c>
      <c r="G609" s="184">
        <f ca="1">VLOOKUP(G585,criticals!N28:T33,4,FALSE)</f>
        <v>1.1499999999999999</v>
      </c>
      <c r="H609" s="184">
        <f ca="1">VLOOKUP(G585,criticals!N28:T33,5,FALSE)</f>
        <v>1.2</v>
      </c>
      <c r="I609" s="184">
        <f ca="1">VLOOKUP(G585,criticals!N28:T33,6,FALSE)</f>
        <v>1.25</v>
      </c>
      <c r="J609" s="184">
        <f ca="1">VLOOKUP(G585,criticals!N28:T33,7,FALSE)</f>
        <v>1.3</v>
      </c>
      <c r="K609" s="184" t="s">
        <v>3245</v>
      </c>
      <c r="N609" s="170" t="s">
        <v>3280</v>
      </c>
      <c r="O609" s="170"/>
      <c r="P609" s="170"/>
      <c r="Q609" s="170"/>
      <c r="R609" s="246"/>
      <c r="S609" s="246"/>
      <c r="T609" s="246"/>
    </row>
    <row r="610" spans="1:20" x14ac:dyDescent="0.25">
      <c r="A610" t="s">
        <v>1014</v>
      </c>
      <c r="D610" s="223" t="s">
        <v>3243</v>
      </c>
      <c r="E610" s="225">
        <v>1</v>
      </c>
      <c r="F610" s="223">
        <v>2</v>
      </c>
      <c r="G610" s="223">
        <v>3</v>
      </c>
      <c r="H610" s="223">
        <v>4</v>
      </c>
      <c r="I610" s="223">
        <v>5</v>
      </c>
      <c r="J610" s="223">
        <v>6</v>
      </c>
      <c r="K610" s="184"/>
      <c r="N610" s="170" t="s">
        <v>3279</v>
      </c>
      <c r="O610" s="170"/>
      <c r="P610" s="170"/>
      <c r="Q610" s="170"/>
      <c r="R610" s="246"/>
      <c r="S610" s="246"/>
      <c r="T610" s="246"/>
    </row>
    <row r="611" spans="1:20" x14ac:dyDescent="0.25">
      <c r="A611" t="s">
        <v>1015</v>
      </c>
      <c r="D611" s="223">
        <v>1</v>
      </c>
      <c r="E611" s="226"/>
      <c r="F611" s="224">
        <f t="shared" ref="F611:H620" si="4">E590</f>
        <v>28</v>
      </c>
      <c r="G611" s="224">
        <f t="shared" si="4"/>
        <v>23</v>
      </c>
      <c r="H611" s="224">
        <f t="shared" si="4"/>
        <v>19</v>
      </c>
      <c r="I611" s="224">
        <f>H590</f>
        <v>15</v>
      </c>
      <c r="J611" s="224">
        <f>J590+I590</f>
        <v>15</v>
      </c>
      <c r="K611" s="184">
        <f>SUM(F611:J611)</f>
        <v>100</v>
      </c>
      <c r="N611" s="7"/>
      <c r="O611" s="7"/>
      <c r="P611" s="7"/>
      <c r="Q611" s="7"/>
    </row>
    <row r="612" spans="1:20" x14ac:dyDescent="0.25">
      <c r="A612" t="s">
        <v>1165</v>
      </c>
      <c r="D612" s="223">
        <v>2</v>
      </c>
      <c r="E612" s="226"/>
      <c r="F612" s="224">
        <f t="shared" si="4"/>
        <v>24</v>
      </c>
      <c r="G612" s="224">
        <f t="shared" si="4"/>
        <v>22</v>
      </c>
      <c r="H612" s="224">
        <f t="shared" si="4"/>
        <v>19</v>
      </c>
      <c r="I612" s="224">
        <f t="shared" ref="I612:I620" si="5">H591</f>
        <v>16</v>
      </c>
      <c r="J612" s="224">
        <f t="shared" ref="J612:J620" si="6">J591+I591</f>
        <v>19</v>
      </c>
      <c r="K612" s="184">
        <f t="shared" ref="K612:K620" si="7">SUM(F612:J612)</f>
        <v>100</v>
      </c>
      <c r="N612" s="7"/>
      <c r="O612" s="7"/>
      <c r="P612" s="7"/>
      <c r="Q612" s="7"/>
    </row>
    <row r="613" spans="1:20" x14ac:dyDescent="0.25">
      <c r="A613" t="s">
        <v>1205</v>
      </c>
      <c r="D613" s="223">
        <v>3</v>
      </c>
      <c r="E613" s="226"/>
      <c r="F613" s="224">
        <f t="shared" si="4"/>
        <v>20</v>
      </c>
      <c r="G613" s="224">
        <f t="shared" si="4"/>
        <v>21</v>
      </c>
      <c r="H613" s="224">
        <f t="shared" si="4"/>
        <v>19</v>
      </c>
      <c r="I613" s="224">
        <f t="shared" si="5"/>
        <v>17</v>
      </c>
      <c r="J613" s="224">
        <f t="shared" si="6"/>
        <v>23</v>
      </c>
      <c r="K613" s="184">
        <f t="shared" si="7"/>
        <v>100</v>
      </c>
      <c r="N613" s="7"/>
      <c r="O613" s="7"/>
      <c r="P613" s="7"/>
      <c r="Q613" s="7"/>
    </row>
    <row r="614" spans="1:20" x14ac:dyDescent="0.25">
      <c r="A614" t="s">
        <v>1167</v>
      </c>
      <c r="D614" s="223">
        <v>4</v>
      </c>
      <c r="E614" s="226"/>
      <c r="F614" s="224">
        <f t="shared" si="4"/>
        <v>17</v>
      </c>
      <c r="G614" s="224">
        <f t="shared" si="4"/>
        <v>19</v>
      </c>
      <c r="H614" s="224">
        <f t="shared" si="4"/>
        <v>19</v>
      </c>
      <c r="I614" s="224">
        <f t="shared" si="5"/>
        <v>18</v>
      </c>
      <c r="J614" s="224">
        <f t="shared" si="6"/>
        <v>27</v>
      </c>
      <c r="K614" s="184">
        <f t="shared" si="7"/>
        <v>100</v>
      </c>
      <c r="N614" s="228" t="s">
        <v>3393</v>
      </c>
      <c r="O614" s="228"/>
      <c r="P614" s="228"/>
      <c r="Q614" s="228"/>
      <c r="R614" s="228"/>
      <c r="S614" s="228"/>
      <c r="T614" s="228"/>
    </row>
    <row r="615" spans="1:20" x14ac:dyDescent="0.25">
      <c r="A615" t="s">
        <v>1168</v>
      </c>
      <c r="D615" s="223">
        <v>5</v>
      </c>
      <c r="E615" s="226"/>
      <c r="F615" s="224">
        <f t="shared" si="4"/>
        <v>13</v>
      </c>
      <c r="G615" s="224">
        <f t="shared" si="4"/>
        <v>18</v>
      </c>
      <c r="H615" s="224">
        <f t="shared" si="4"/>
        <v>19</v>
      </c>
      <c r="I615" s="224">
        <f t="shared" si="5"/>
        <v>19</v>
      </c>
      <c r="J615" s="224">
        <f t="shared" si="6"/>
        <v>31</v>
      </c>
      <c r="K615" s="184">
        <f t="shared" si="7"/>
        <v>100</v>
      </c>
      <c r="N615" s="228" t="s">
        <v>3390</v>
      </c>
      <c r="O615" s="228" t="s">
        <v>3388</v>
      </c>
      <c r="P615" s="228" t="s">
        <v>3277</v>
      </c>
      <c r="Q615" s="228" t="s">
        <v>3280</v>
      </c>
      <c r="R615" s="228" t="s">
        <v>3392</v>
      </c>
      <c r="S615" s="228" t="s">
        <v>3276</v>
      </c>
      <c r="T615" s="228" t="s">
        <v>3278</v>
      </c>
    </row>
    <row r="616" spans="1:20" x14ac:dyDescent="0.25">
      <c r="D616" s="223">
        <v>6</v>
      </c>
      <c r="E616" s="226"/>
      <c r="F616" s="224">
        <f t="shared" si="4"/>
        <v>11</v>
      </c>
      <c r="G616" s="224">
        <f t="shared" si="4"/>
        <v>16</v>
      </c>
      <c r="H616" s="224">
        <f t="shared" si="4"/>
        <v>18</v>
      </c>
      <c r="I616" s="224">
        <f t="shared" si="5"/>
        <v>19</v>
      </c>
      <c r="J616" s="224">
        <f t="shared" si="6"/>
        <v>36</v>
      </c>
      <c r="K616" s="184">
        <f t="shared" si="7"/>
        <v>100</v>
      </c>
      <c r="N616" s="228">
        <v>1</v>
      </c>
      <c r="O616" s="228"/>
      <c r="P616" s="228"/>
      <c r="Q616" s="228"/>
      <c r="R616" s="228"/>
      <c r="S616" s="228" t="s">
        <v>3393</v>
      </c>
      <c r="T616" s="228"/>
    </row>
    <row r="617" spans="1:20" x14ac:dyDescent="0.25">
      <c r="A617" t="s">
        <v>52</v>
      </c>
      <c r="D617" s="223">
        <v>7</v>
      </c>
      <c r="E617" s="226"/>
      <c r="F617" s="224">
        <f t="shared" si="4"/>
        <v>8</v>
      </c>
      <c r="G617" s="224">
        <f t="shared" si="4"/>
        <v>15</v>
      </c>
      <c r="H617" s="224">
        <f t="shared" si="4"/>
        <v>17</v>
      </c>
      <c r="I617" s="224">
        <f t="shared" si="5"/>
        <v>19</v>
      </c>
      <c r="J617" s="224">
        <f t="shared" si="6"/>
        <v>41</v>
      </c>
      <c r="K617" s="184">
        <f t="shared" si="7"/>
        <v>100</v>
      </c>
      <c r="N617" s="228">
        <v>2</v>
      </c>
      <c r="O617" s="228"/>
      <c r="P617" s="228" t="s">
        <v>3393</v>
      </c>
      <c r="Q617" s="228"/>
      <c r="R617" s="228"/>
      <c r="S617" s="228" t="s">
        <v>3393</v>
      </c>
      <c r="T617" s="228"/>
    </row>
    <row r="618" spans="1:20" x14ac:dyDescent="0.25">
      <c r="A618" t="s">
        <v>1206</v>
      </c>
      <c r="D618" s="223">
        <v>8</v>
      </c>
      <c r="E618" s="226"/>
      <c r="F618" s="224">
        <f t="shared" si="4"/>
        <v>6</v>
      </c>
      <c r="G618" s="224">
        <f t="shared" si="4"/>
        <v>13</v>
      </c>
      <c r="H618" s="224">
        <f t="shared" si="4"/>
        <v>16</v>
      </c>
      <c r="I618" s="224">
        <f t="shared" si="5"/>
        <v>19</v>
      </c>
      <c r="J618" s="224">
        <f t="shared" si="6"/>
        <v>46</v>
      </c>
      <c r="K618" s="184">
        <f t="shared" si="7"/>
        <v>100</v>
      </c>
      <c r="N618" s="228">
        <v>3</v>
      </c>
      <c r="O618" s="228"/>
      <c r="P618" s="228" t="s">
        <v>3393</v>
      </c>
      <c r="Q618" s="228"/>
      <c r="R618" s="228"/>
      <c r="S618" s="228" t="s">
        <v>3393</v>
      </c>
      <c r="T618" s="228" t="s">
        <v>3393</v>
      </c>
    </row>
    <row r="619" spans="1:20" x14ac:dyDescent="0.25">
      <c r="A619" t="s">
        <v>1160</v>
      </c>
      <c r="D619" s="223">
        <v>9</v>
      </c>
      <c r="E619" s="226"/>
      <c r="F619" s="224">
        <f t="shared" si="4"/>
        <v>5</v>
      </c>
      <c r="G619" s="224">
        <f t="shared" si="4"/>
        <v>10</v>
      </c>
      <c r="H619" s="224">
        <f t="shared" si="4"/>
        <v>15</v>
      </c>
      <c r="I619" s="224">
        <f t="shared" si="5"/>
        <v>19</v>
      </c>
      <c r="J619" s="224">
        <f t="shared" si="6"/>
        <v>51</v>
      </c>
      <c r="K619" s="184">
        <f t="shared" si="7"/>
        <v>100</v>
      </c>
      <c r="N619" s="228">
        <v>4</v>
      </c>
      <c r="O619" s="228"/>
      <c r="P619" s="228" t="s">
        <v>3393</v>
      </c>
      <c r="Q619" s="228" t="s">
        <v>3393</v>
      </c>
      <c r="R619" s="228"/>
      <c r="S619" s="228" t="s">
        <v>3393</v>
      </c>
      <c r="T619" s="228" t="s">
        <v>3393</v>
      </c>
    </row>
    <row r="620" spans="1:20" x14ac:dyDescent="0.25">
      <c r="A620" t="s">
        <v>1207</v>
      </c>
      <c r="D620" s="223">
        <v>10</v>
      </c>
      <c r="E620" s="226"/>
      <c r="F620" s="224">
        <f t="shared" si="4"/>
        <v>3</v>
      </c>
      <c r="G620" s="224">
        <f t="shared" si="4"/>
        <v>9</v>
      </c>
      <c r="H620" s="224">
        <f t="shared" si="4"/>
        <v>13</v>
      </c>
      <c r="I620" s="224">
        <f t="shared" si="5"/>
        <v>18</v>
      </c>
      <c r="J620" s="224">
        <f t="shared" si="6"/>
        <v>57</v>
      </c>
      <c r="K620" s="184">
        <f t="shared" si="7"/>
        <v>100</v>
      </c>
      <c r="N620" s="228">
        <v>5</v>
      </c>
      <c r="O620" s="228"/>
      <c r="P620" s="228" t="s">
        <v>3393</v>
      </c>
      <c r="Q620" s="228" t="s">
        <v>3393</v>
      </c>
      <c r="R620" s="228"/>
      <c r="S620" s="228" t="s">
        <v>3393</v>
      </c>
      <c r="T620" s="228" t="s">
        <v>3393</v>
      </c>
    </row>
    <row r="621" spans="1:20" x14ac:dyDescent="0.25">
      <c r="A621" t="s">
        <v>1208</v>
      </c>
      <c r="D621" s="184" t="s">
        <v>3246</v>
      </c>
      <c r="E621" s="184">
        <f>VLOOKUP(E608,D611:J620,2,FALSE)</f>
        <v>0</v>
      </c>
      <c r="F621" s="184">
        <f>VLOOKUP(E608,D611:J620,3,FALSE)</f>
        <v>13</v>
      </c>
      <c r="G621" s="184">
        <f>VLOOKUP(E608,D611:J620,4,FALSE)</f>
        <v>18</v>
      </c>
      <c r="H621" s="184">
        <f>VLOOKUP(E608,D611:J620,5,FALSE)</f>
        <v>19</v>
      </c>
      <c r="I621" s="184">
        <f>VLOOKUP(E608,D611:J620,6,FALSE)</f>
        <v>19</v>
      </c>
      <c r="J621" s="184">
        <f>VLOOKUP(E608,D611:J620,7,FALSE)</f>
        <v>31</v>
      </c>
      <c r="N621" s="228">
        <v>6</v>
      </c>
      <c r="O621" s="228" t="s">
        <v>3393</v>
      </c>
      <c r="P621" s="228" t="s">
        <v>3393</v>
      </c>
      <c r="Q621" s="228" t="s">
        <v>3393</v>
      </c>
      <c r="R621" s="228"/>
      <c r="S621" s="228" t="s">
        <v>3393</v>
      </c>
      <c r="T621" s="228" t="s">
        <v>3393</v>
      </c>
    </row>
    <row r="622" spans="1:20" x14ac:dyDescent="0.25">
      <c r="A622" t="s">
        <v>1163</v>
      </c>
      <c r="D622" s="184" t="s">
        <v>3253</v>
      </c>
      <c r="E622" s="184">
        <f t="shared" ref="E622:J622" ca="1" si="8">E621/100*E609</f>
        <v>0</v>
      </c>
      <c r="F622" s="184">
        <f t="shared" ca="1" si="8"/>
        <v>0.14300000000000002</v>
      </c>
      <c r="G622" s="184">
        <f t="shared" ca="1" si="8"/>
        <v>0.20699999999999999</v>
      </c>
      <c r="H622" s="184">
        <f t="shared" ca="1" si="8"/>
        <v>0.22799999999999998</v>
      </c>
      <c r="I622" s="184">
        <f t="shared" ca="1" si="8"/>
        <v>0.23749999999999999</v>
      </c>
      <c r="J622" s="184">
        <f t="shared" ca="1" si="8"/>
        <v>0.40300000000000002</v>
      </c>
      <c r="K622" s="227">
        <f ca="1">SUM(E622:J622)</f>
        <v>1.2184999999999999</v>
      </c>
      <c r="N622" s="7"/>
      <c r="O622" s="7"/>
      <c r="P622" s="7"/>
      <c r="Q622" s="7"/>
    </row>
    <row r="623" spans="1:20" x14ac:dyDescent="0.25">
      <c r="A623" t="s">
        <v>1008</v>
      </c>
      <c r="N623" s="7"/>
      <c r="O623" s="7"/>
      <c r="P623" s="7"/>
      <c r="Q623" s="7"/>
    </row>
    <row r="624" spans="1:20" x14ac:dyDescent="0.25">
      <c r="A624" t="s">
        <v>1009</v>
      </c>
      <c r="N624" s="7"/>
      <c r="O624" s="7"/>
      <c r="P624" s="7"/>
      <c r="Q624" s="7"/>
    </row>
    <row r="625" spans="1:20" x14ac:dyDescent="0.25">
      <c r="A625" t="s">
        <v>1010</v>
      </c>
      <c r="D625" s="184" t="s">
        <v>2930</v>
      </c>
      <c r="E625" s="222">
        <f>E608</f>
        <v>5</v>
      </c>
      <c r="F625" s="184"/>
      <c r="G625" s="184"/>
      <c r="H625" s="184"/>
      <c r="I625" s="184"/>
      <c r="J625" s="184"/>
      <c r="K625" s="184"/>
    </row>
    <row r="626" spans="1:20" x14ac:dyDescent="0.25">
      <c r="A626" t="s">
        <v>1209</v>
      </c>
      <c r="D626" s="184" t="s">
        <v>3249</v>
      </c>
      <c r="E626" s="184">
        <f ca="1">E609</f>
        <v>1.05</v>
      </c>
      <c r="F626" s="184">
        <f ca="1">F609</f>
        <v>1.1000000000000001</v>
      </c>
      <c r="G626" s="184">
        <f ca="1">G609</f>
        <v>1.1499999999999999</v>
      </c>
      <c r="H626" s="184">
        <f ca="1">H609</f>
        <v>1.2</v>
      </c>
      <c r="I626" s="184">
        <f ca="1">I609</f>
        <v>1.25</v>
      </c>
      <c r="J626" s="184">
        <f ca="1">J609</f>
        <v>1.3</v>
      </c>
      <c r="K626" s="184" t="s">
        <v>3245</v>
      </c>
    </row>
    <row r="627" spans="1:20" x14ac:dyDescent="0.25">
      <c r="A627" t="s">
        <v>1012</v>
      </c>
      <c r="D627" s="223" t="s">
        <v>3243</v>
      </c>
      <c r="E627" s="225">
        <v>1</v>
      </c>
      <c r="F627" s="225">
        <v>2</v>
      </c>
      <c r="G627" s="223">
        <v>3</v>
      </c>
      <c r="H627" s="223">
        <v>4</v>
      </c>
      <c r="I627" s="223">
        <v>5</v>
      </c>
      <c r="J627" s="223">
        <v>6</v>
      </c>
      <c r="K627" s="184"/>
    </row>
    <row r="628" spans="1:20" x14ac:dyDescent="0.25">
      <c r="A628" t="s">
        <v>1013</v>
      </c>
      <c r="D628" s="223">
        <v>1</v>
      </c>
      <c r="E628" s="226"/>
      <c r="F628" s="226"/>
      <c r="G628" s="224">
        <f>F611</f>
        <v>28</v>
      </c>
      <c r="H628" s="224">
        <f>G611</f>
        <v>23</v>
      </c>
      <c r="I628" s="224">
        <f>H611</f>
        <v>19</v>
      </c>
      <c r="J628" s="224">
        <f>J611+I611</f>
        <v>30</v>
      </c>
      <c r="K628" s="184">
        <f>SUM(F628:J628)</f>
        <v>100</v>
      </c>
      <c r="N628" s="237" t="s">
        <v>3430</v>
      </c>
      <c r="O628" s="237"/>
      <c r="P628" s="237"/>
      <c r="Q628" s="237"/>
    </row>
    <row r="629" spans="1:20" x14ac:dyDescent="0.25">
      <c r="A629" t="s">
        <v>1014</v>
      </c>
      <c r="D629" s="223">
        <v>2</v>
      </c>
      <c r="E629" s="226"/>
      <c r="F629" s="226"/>
      <c r="G629" s="224">
        <f t="shared" ref="G629:G637" si="9">F612</f>
        <v>24</v>
      </c>
      <c r="H629" s="224">
        <f t="shared" ref="H629:H637" si="10">G612</f>
        <v>22</v>
      </c>
      <c r="I629" s="224">
        <f t="shared" ref="I629:I637" si="11">H612</f>
        <v>19</v>
      </c>
      <c r="J629" s="224">
        <f t="shared" ref="J629:J637" si="12">J612+I612</f>
        <v>35</v>
      </c>
      <c r="K629" s="184">
        <f t="shared" ref="K629:K637" si="13">SUM(F629:J629)</f>
        <v>100</v>
      </c>
      <c r="N629" s="170" t="s">
        <v>3419</v>
      </c>
      <c r="O629" s="170" t="s">
        <v>3420</v>
      </c>
      <c r="P629" s="170" t="s">
        <v>3421</v>
      </c>
      <c r="Q629" s="170" t="s">
        <v>3422</v>
      </c>
      <c r="R629" s="170" t="s">
        <v>3423</v>
      </c>
      <c r="S629" s="170" t="s">
        <v>3424</v>
      </c>
      <c r="T629" s="170" t="s">
        <v>3425</v>
      </c>
    </row>
    <row r="630" spans="1:20" x14ac:dyDescent="0.25">
      <c r="A630" t="s">
        <v>1015</v>
      </c>
      <c r="D630" s="223">
        <v>3</v>
      </c>
      <c r="E630" s="226"/>
      <c r="F630" s="226"/>
      <c r="G630" s="224">
        <f t="shared" si="9"/>
        <v>20</v>
      </c>
      <c r="H630" s="224">
        <f t="shared" si="10"/>
        <v>21</v>
      </c>
      <c r="I630" s="224">
        <f t="shared" si="11"/>
        <v>19</v>
      </c>
      <c r="J630" s="224">
        <f t="shared" si="12"/>
        <v>40</v>
      </c>
      <c r="K630" s="184">
        <f t="shared" si="13"/>
        <v>100</v>
      </c>
      <c r="N630" s="170" t="s">
        <v>3272</v>
      </c>
      <c r="O630" s="170"/>
      <c r="P630" s="170"/>
      <c r="Q630" s="170"/>
      <c r="R630" s="246"/>
      <c r="S630" s="246"/>
      <c r="T630" s="246"/>
    </row>
    <row r="631" spans="1:20" x14ac:dyDescent="0.25">
      <c r="A631" t="s">
        <v>1165</v>
      </c>
      <c r="D631" s="223">
        <v>4</v>
      </c>
      <c r="E631" s="226"/>
      <c r="F631" s="226"/>
      <c r="G631" s="224">
        <f t="shared" si="9"/>
        <v>17</v>
      </c>
      <c r="H631" s="224">
        <f t="shared" si="10"/>
        <v>19</v>
      </c>
      <c r="I631" s="224">
        <f t="shared" si="11"/>
        <v>19</v>
      </c>
      <c r="J631" s="224">
        <f t="shared" si="12"/>
        <v>45</v>
      </c>
      <c r="K631" s="184">
        <f t="shared" si="13"/>
        <v>100</v>
      </c>
      <c r="N631" s="170" t="s">
        <v>3276</v>
      </c>
      <c r="O631" s="170">
        <f>SUM(F621:J621)</f>
        <v>100</v>
      </c>
      <c r="P631" s="170">
        <v>100</v>
      </c>
      <c r="Q631" s="170">
        <v>100</v>
      </c>
      <c r="R631" s="246">
        <v>100</v>
      </c>
      <c r="S631" s="246">
        <v>100</v>
      </c>
      <c r="T631" s="246">
        <v>100</v>
      </c>
    </row>
    <row r="632" spans="1:20" x14ac:dyDescent="0.25">
      <c r="A632" t="s">
        <v>1210</v>
      </c>
      <c r="D632" s="223">
        <v>5</v>
      </c>
      <c r="E632" s="226"/>
      <c r="F632" s="226"/>
      <c r="G632" s="224">
        <f t="shared" si="9"/>
        <v>13</v>
      </c>
      <c r="H632" s="224">
        <f t="shared" si="10"/>
        <v>18</v>
      </c>
      <c r="I632" s="224">
        <f t="shared" si="11"/>
        <v>19</v>
      </c>
      <c r="J632" s="224">
        <f t="shared" si="12"/>
        <v>50</v>
      </c>
      <c r="K632" s="184">
        <f t="shared" si="13"/>
        <v>100</v>
      </c>
      <c r="N632" s="170" t="s">
        <v>3277</v>
      </c>
      <c r="O632" s="170">
        <f>SUM(F600:J600)</f>
        <v>87</v>
      </c>
      <c r="P632" s="170">
        <f>SUM(F621:J621)</f>
        <v>100</v>
      </c>
      <c r="Q632" s="170">
        <f>SUM(F638:J638)</f>
        <v>100</v>
      </c>
      <c r="R632" s="246">
        <v>100</v>
      </c>
      <c r="S632" s="246">
        <v>100</v>
      </c>
      <c r="T632" s="246">
        <v>100</v>
      </c>
    </row>
    <row r="633" spans="1:20" x14ac:dyDescent="0.25">
      <c r="A633" t="s">
        <v>1167</v>
      </c>
      <c r="D633" s="223">
        <v>6</v>
      </c>
      <c r="E633" s="226"/>
      <c r="F633" s="226"/>
      <c r="G633" s="224">
        <f t="shared" si="9"/>
        <v>11</v>
      </c>
      <c r="H633" s="224">
        <f t="shared" si="10"/>
        <v>16</v>
      </c>
      <c r="I633" s="224">
        <f t="shared" si="11"/>
        <v>18</v>
      </c>
      <c r="J633" s="224">
        <f t="shared" si="12"/>
        <v>55</v>
      </c>
      <c r="K633" s="184">
        <f t="shared" si="13"/>
        <v>100</v>
      </c>
      <c r="N633" s="170" t="s">
        <v>3278</v>
      </c>
      <c r="O633" s="170">
        <f>SUM(G600:J600)</f>
        <v>69</v>
      </c>
      <c r="P633" s="170">
        <f>SUM(G621:J621)</f>
        <v>87</v>
      </c>
      <c r="Q633" s="170">
        <f>SUM(G638:J638)</f>
        <v>100</v>
      </c>
      <c r="R633" s="246">
        <v>100</v>
      </c>
      <c r="S633" s="246">
        <v>100</v>
      </c>
      <c r="T633" s="246">
        <v>100</v>
      </c>
    </row>
    <row r="634" spans="1:20" x14ac:dyDescent="0.25">
      <c r="A634" t="s">
        <v>1168</v>
      </c>
      <c r="D634" s="223">
        <v>7</v>
      </c>
      <c r="E634" s="226"/>
      <c r="F634" s="226"/>
      <c r="G634" s="224">
        <f t="shared" si="9"/>
        <v>8</v>
      </c>
      <c r="H634" s="224">
        <f t="shared" si="10"/>
        <v>15</v>
      </c>
      <c r="I634" s="224">
        <f t="shared" si="11"/>
        <v>17</v>
      </c>
      <c r="J634" s="224">
        <f t="shared" si="12"/>
        <v>60</v>
      </c>
      <c r="K634" s="184">
        <f t="shared" si="13"/>
        <v>100</v>
      </c>
      <c r="N634" s="170" t="s">
        <v>3280</v>
      </c>
      <c r="O634" s="170">
        <f>SUM(H600:J600)</f>
        <v>50</v>
      </c>
      <c r="P634" s="170">
        <f>SUM(H621:J621)</f>
        <v>69</v>
      </c>
      <c r="Q634" s="170">
        <f>SUM(H638:J638)</f>
        <v>87</v>
      </c>
      <c r="R634" s="246">
        <f>SUM(H655:J655)</f>
        <v>100</v>
      </c>
      <c r="S634" s="246">
        <v>100</v>
      </c>
      <c r="T634" s="246">
        <v>100</v>
      </c>
    </row>
    <row r="635" spans="1:20" x14ac:dyDescent="0.25">
      <c r="D635" s="223">
        <v>8</v>
      </c>
      <c r="E635" s="226"/>
      <c r="F635" s="226"/>
      <c r="G635" s="224">
        <f t="shared" si="9"/>
        <v>6</v>
      </c>
      <c r="H635" s="224">
        <f t="shared" si="10"/>
        <v>13</v>
      </c>
      <c r="I635" s="224">
        <f t="shared" si="11"/>
        <v>16</v>
      </c>
      <c r="J635" s="224">
        <f t="shared" si="12"/>
        <v>65</v>
      </c>
      <c r="K635" s="184">
        <f t="shared" si="13"/>
        <v>100</v>
      </c>
      <c r="N635" s="170" t="s">
        <v>3279</v>
      </c>
      <c r="O635" s="170">
        <v>0</v>
      </c>
      <c r="P635" s="170">
        <v>0</v>
      </c>
      <c r="Q635" s="170">
        <v>0</v>
      </c>
      <c r="R635" s="246">
        <v>0</v>
      </c>
      <c r="S635" s="246">
        <v>0</v>
      </c>
      <c r="T635" s="246">
        <v>0</v>
      </c>
    </row>
    <row r="636" spans="1:20" x14ac:dyDescent="0.25">
      <c r="A636" t="s">
        <v>52</v>
      </c>
      <c r="D636" s="223">
        <v>9</v>
      </c>
      <c r="E636" s="226"/>
      <c r="F636" s="226"/>
      <c r="G636" s="224">
        <f t="shared" si="9"/>
        <v>5</v>
      </c>
      <c r="H636" s="224">
        <f t="shared" si="10"/>
        <v>10</v>
      </c>
      <c r="I636" s="224">
        <f t="shared" si="11"/>
        <v>15</v>
      </c>
      <c r="J636" s="224">
        <f t="shared" si="12"/>
        <v>70</v>
      </c>
      <c r="K636" s="184">
        <f t="shared" si="13"/>
        <v>100</v>
      </c>
    </row>
    <row r="637" spans="1:20" x14ac:dyDescent="0.25">
      <c r="A637" t="s">
        <v>1211</v>
      </c>
      <c r="D637" s="223">
        <v>10</v>
      </c>
      <c r="E637" s="226"/>
      <c r="F637" s="226"/>
      <c r="G637" s="224">
        <f t="shared" si="9"/>
        <v>3</v>
      </c>
      <c r="H637" s="224">
        <f t="shared" si="10"/>
        <v>9</v>
      </c>
      <c r="I637" s="224">
        <f t="shared" si="11"/>
        <v>13</v>
      </c>
      <c r="J637" s="224">
        <f t="shared" si="12"/>
        <v>75</v>
      </c>
      <c r="K637" s="184">
        <f t="shared" si="13"/>
        <v>100</v>
      </c>
      <c r="M637" t="s">
        <v>3282</v>
      </c>
      <c r="N637" t="str">
        <f>DmgPlanner!I6</f>
        <v>Unaimed</v>
      </c>
      <c r="P637" t="s">
        <v>3428</v>
      </c>
    </row>
    <row r="638" spans="1:20" x14ac:dyDescent="0.25">
      <c r="A638" t="s">
        <v>1160</v>
      </c>
      <c r="D638" s="184" t="s">
        <v>3246</v>
      </c>
      <c r="E638" s="184">
        <f>VLOOKUP(E625,D628:J637,2,FALSE)</f>
        <v>0</v>
      </c>
      <c r="F638" s="184">
        <f>VLOOKUP(E625,D628:J637,3,FALSE)</f>
        <v>0</v>
      </c>
      <c r="G638" s="184">
        <f>VLOOKUP(E625,D628:J637,4,FALSE)</f>
        <v>13</v>
      </c>
      <c r="H638" s="184">
        <f>VLOOKUP(E625,D628:J637,5,FALSE)</f>
        <v>18</v>
      </c>
      <c r="I638" s="184">
        <f>VLOOKUP(E625,D628:J637,6,FALSE)</f>
        <v>19</v>
      </c>
      <c r="J638" s="184">
        <f>VLOOKUP(E625,D628:J637,7,FALSE)</f>
        <v>50</v>
      </c>
      <c r="P638">
        <f ca="1">VLOOKUP(N637,N630:T635,S589,FALSE)</f>
        <v>0</v>
      </c>
      <c r="Q638" s="249">
        <f ca="1">(P638/100)*(N597/100)*100</f>
        <v>0</v>
      </c>
    </row>
    <row r="639" spans="1:20" x14ac:dyDescent="0.25">
      <c r="A639" t="s">
        <v>1207</v>
      </c>
      <c r="D639" s="184" t="s">
        <v>3253</v>
      </c>
      <c r="E639" s="184">
        <f t="shared" ref="E639:J639" ca="1" si="14">E638/100*E626</f>
        <v>0</v>
      </c>
      <c r="F639" s="184">
        <f t="shared" ca="1" si="14"/>
        <v>0</v>
      </c>
      <c r="G639" s="184">
        <f t="shared" ca="1" si="14"/>
        <v>0.14949999999999999</v>
      </c>
      <c r="H639" s="184">
        <f t="shared" ca="1" si="14"/>
        <v>0.216</v>
      </c>
      <c r="I639" s="184">
        <f t="shared" ca="1" si="14"/>
        <v>0.23749999999999999</v>
      </c>
      <c r="J639" s="184">
        <f t="shared" ca="1" si="14"/>
        <v>0.65</v>
      </c>
      <c r="K639" s="227">
        <f ca="1">SUM(E639:J639)</f>
        <v>1.2530000000000001</v>
      </c>
    </row>
    <row r="640" spans="1:20" x14ac:dyDescent="0.25">
      <c r="A640" t="s">
        <v>1212</v>
      </c>
    </row>
    <row r="641" spans="1:14" x14ac:dyDescent="0.25">
      <c r="A641" t="s">
        <v>1163</v>
      </c>
      <c r="M641" s="249">
        <f ca="1">100-Q638</f>
        <v>100</v>
      </c>
      <c r="N641" t="s">
        <v>3431</v>
      </c>
    </row>
    <row r="642" spans="1:14" x14ac:dyDescent="0.25">
      <c r="A642" t="s">
        <v>1008</v>
      </c>
      <c r="D642" s="184" t="s">
        <v>2930</v>
      </c>
      <c r="E642" s="222">
        <f>E608</f>
        <v>5</v>
      </c>
      <c r="F642" s="184"/>
      <c r="G642" s="184"/>
      <c r="H642" s="184"/>
      <c r="I642" s="184"/>
      <c r="J642" s="184"/>
      <c r="K642" s="184"/>
    </row>
    <row r="643" spans="1:14" x14ac:dyDescent="0.25">
      <c r="A643" t="s">
        <v>1009</v>
      </c>
      <c r="D643" s="184" t="s">
        <v>3250</v>
      </c>
      <c r="E643" s="184">
        <f t="shared" ref="E643:J643" ca="1" si="15">E626</f>
        <v>1.05</v>
      </c>
      <c r="F643" s="184">
        <f t="shared" ca="1" si="15"/>
        <v>1.1000000000000001</v>
      </c>
      <c r="G643" s="184">
        <f t="shared" ca="1" si="15"/>
        <v>1.1499999999999999</v>
      </c>
      <c r="H643" s="184">
        <f t="shared" ca="1" si="15"/>
        <v>1.2</v>
      </c>
      <c r="I643" s="184">
        <f t="shared" ca="1" si="15"/>
        <v>1.25</v>
      </c>
      <c r="J643" s="184">
        <f t="shared" ca="1" si="15"/>
        <v>1.3</v>
      </c>
      <c r="K643" s="184" t="s">
        <v>3245</v>
      </c>
    </row>
    <row r="644" spans="1:14" x14ac:dyDescent="0.25">
      <c r="A644" t="s">
        <v>1010</v>
      </c>
      <c r="D644" s="223" t="s">
        <v>3243</v>
      </c>
      <c r="E644" s="225">
        <v>1</v>
      </c>
      <c r="F644" s="225">
        <v>2</v>
      </c>
      <c r="G644" s="225">
        <v>3</v>
      </c>
      <c r="H644" s="223">
        <v>4</v>
      </c>
      <c r="I644" s="223">
        <v>5</v>
      </c>
      <c r="J644" s="223">
        <v>6</v>
      </c>
      <c r="K644" s="184"/>
    </row>
    <row r="645" spans="1:14" x14ac:dyDescent="0.25">
      <c r="A645" t="s">
        <v>1209</v>
      </c>
      <c r="D645" s="223">
        <v>1</v>
      </c>
      <c r="E645" s="226"/>
      <c r="F645" s="226"/>
      <c r="G645" s="226"/>
      <c r="H645" s="224">
        <f>G628</f>
        <v>28</v>
      </c>
      <c r="I645" s="224">
        <f>H628</f>
        <v>23</v>
      </c>
      <c r="J645" s="224">
        <f>J628+I628</f>
        <v>49</v>
      </c>
      <c r="K645" s="184">
        <f>SUM(F645:J645)</f>
        <v>100</v>
      </c>
    </row>
    <row r="646" spans="1:14" x14ac:dyDescent="0.25">
      <c r="A646" t="s">
        <v>1012</v>
      </c>
      <c r="D646" s="223">
        <v>2</v>
      </c>
      <c r="E646" s="226"/>
      <c r="F646" s="226"/>
      <c r="G646" s="226"/>
      <c r="H646" s="224">
        <f t="shared" ref="H646:H654" si="16">G629</f>
        <v>24</v>
      </c>
      <c r="I646" s="224">
        <f t="shared" ref="I646:I654" si="17">H629</f>
        <v>22</v>
      </c>
      <c r="J646" s="224">
        <f t="shared" ref="J646:J654" si="18">J629+I629</f>
        <v>54</v>
      </c>
      <c r="K646" s="184">
        <f t="shared" ref="K646:K654" si="19">SUM(F646:J646)</f>
        <v>100</v>
      </c>
    </row>
    <row r="647" spans="1:14" x14ac:dyDescent="0.25">
      <c r="A647" t="s">
        <v>1013</v>
      </c>
      <c r="D647" s="223">
        <v>3</v>
      </c>
      <c r="E647" s="226"/>
      <c r="F647" s="226"/>
      <c r="G647" s="226"/>
      <c r="H647" s="224">
        <f t="shared" si="16"/>
        <v>20</v>
      </c>
      <c r="I647" s="224">
        <f t="shared" si="17"/>
        <v>21</v>
      </c>
      <c r="J647" s="224">
        <f t="shared" si="18"/>
        <v>59</v>
      </c>
      <c r="K647" s="184">
        <f t="shared" si="19"/>
        <v>100</v>
      </c>
    </row>
    <row r="648" spans="1:14" x14ac:dyDescent="0.25">
      <c r="A648" t="s">
        <v>1014</v>
      </c>
      <c r="D648" s="223">
        <v>4</v>
      </c>
      <c r="E648" s="226"/>
      <c r="F648" s="226"/>
      <c r="G648" s="226"/>
      <c r="H648" s="224">
        <f t="shared" si="16"/>
        <v>17</v>
      </c>
      <c r="I648" s="224">
        <f t="shared" si="17"/>
        <v>19</v>
      </c>
      <c r="J648" s="224">
        <f t="shared" si="18"/>
        <v>64</v>
      </c>
      <c r="K648" s="184">
        <f t="shared" si="19"/>
        <v>100</v>
      </c>
    </row>
    <row r="649" spans="1:14" x14ac:dyDescent="0.25">
      <c r="A649" t="s">
        <v>1015</v>
      </c>
      <c r="D649" s="223">
        <v>5</v>
      </c>
      <c r="E649" s="226"/>
      <c r="F649" s="226"/>
      <c r="G649" s="226"/>
      <c r="H649" s="224">
        <f t="shared" si="16"/>
        <v>13</v>
      </c>
      <c r="I649" s="224">
        <f t="shared" si="17"/>
        <v>18</v>
      </c>
      <c r="J649" s="224">
        <f t="shared" si="18"/>
        <v>69</v>
      </c>
      <c r="K649" s="184">
        <f t="shared" si="19"/>
        <v>100</v>
      </c>
    </row>
    <row r="650" spans="1:14" x14ac:dyDescent="0.25">
      <c r="A650" t="s">
        <v>1165</v>
      </c>
      <c r="D650" s="223">
        <v>6</v>
      </c>
      <c r="E650" s="226"/>
      <c r="F650" s="226"/>
      <c r="G650" s="226"/>
      <c r="H650" s="224">
        <f t="shared" si="16"/>
        <v>11</v>
      </c>
      <c r="I650" s="224">
        <f t="shared" si="17"/>
        <v>16</v>
      </c>
      <c r="J650" s="224">
        <f t="shared" si="18"/>
        <v>73</v>
      </c>
      <c r="K650" s="184">
        <f t="shared" si="19"/>
        <v>100</v>
      </c>
    </row>
    <row r="651" spans="1:14" x14ac:dyDescent="0.25">
      <c r="A651" t="s">
        <v>1213</v>
      </c>
      <c r="D651" s="223">
        <v>7</v>
      </c>
      <c r="E651" s="226"/>
      <c r="F651" s="226"/>
      <c r="G651" s="226"/>
      <c r="H651" s="224">
        <f t="shared" si="16"/>
        <v>8</v>
      </c>
      <c r="I651" s="224">
        <f t="shared" si="17"/>
        <v>15</v>
      </c>
      <c r="J651" s="224">
        <f t="shared" si="18"/>
        <v>77</v>
      </c>
      <c r="K651" s="184">
        <f t="shared" si="19"/>
        <v>100</v>
      </c>
    </row>
    <row r="652" spans="1:14" x14ac:dyDescent="0.25">
      <c r="A652" t="s">
        <v>1167</v>
      </c>
      <c r="D652" s="223">
        <v>8</v>
      </c>
      <c r="E652" s="226"/>
      <c r="F652" s="226"/>
      <c r="G652" s="226"/>
      <c r="H652" s="224">
        <f t="shared" si="16"/>
        <v>6</v>
      </c>
      <c r="I652" s="224">
        <f t="shared" si="17"/>
        <v>13</v>
      </c>
      <c r="J652" s="224">
        <f t="shared" si="18"/>
        <v>81</v>
      </c>
      <c r="K652" s="184">
        <f t="shared" si="19"/>
        <v>100</v>
      </c>
    </row>
    <row r="653" spans="1:14" x14ac:dyDescent="0.25">
      <c r="A653" t="s">
        <v>1168</v>
      </c>
      <c r="D653" s="223">
        <v>9</v>
      </c>
      <c r="E653" s="226"/>
      <c r="F653" s="226"/>
      <c r="G653" s="226"/>
      <c r="H653" s="224">
        <f t="shared" si="16"/>
        <v>5</v>
      </c>
      <c r="I653" s="224">
        <f t="shared" si="17"/>
        <v>10</v>
      </c>
      <c r="J653" s="224">
        <f t="shared" si="18"/>
        <v>85</v>
      </c>
      <c r="K653" s="184">
        <f t="shared" si="19"/>
        <v>100</v>
      </c>
    </row>
    <row r="654" spans="1:14" x14ac:dyDescent="0.25">
      <c r="D654" s="223">
        <v>10</v>
      </c>
      <c r="E654" s="226"/>
      <c r="F654" s="226"/>
      <c r="G654" s="226"/>
      <c r="H654" s="224">
        <f t="shared" si="16"/>
        <v>3</v>
      </c>
      <c r="I654" s="224">
        <f t="shared" si="17"/>
        <v>9</v>
      </c>
      <c r="J654" s="224">
        <f t="shared" si="18"/>
        <v>88</v>
      </c>
      <c r="K654" s="184">
        <f t="shared" si="19"/>
        <v>100</v>
      </c>
    </row>
    <row r="655" spans="1:14" x14ac:dyDescent="0.25">
      <c r="A655" t="s">
        <v>52</v>
      </c>
      <c r="D655" s="184" t="s">
        <v>3246</v>
      </c>
      <c r="E655" s="184">
        <f>VLOOKUP(E642,D645:J654,2,FALSE)</f>
        <v>0</v>
      </c>
      <c r="F655" s="184">
        <f>VLOOKUP(E642,D645:J654,3,FALSE)</f>
        <v>0</v>
      </c>
      <c r="G655" s="184">
        <f>VLOOKUP(E642,D645:J654,4,FALSE)</f>
        <v>0</v>
      </c>
      <c r="H655" s="184">
        <f>VLOOKUP(E642,D645:J654,5,FALSE)</f>
        <v>13</v>
      </c>
      <c r="I655" s="184">
        <f>VLOOKUP(E642,D645:J654,6,FALSE)</f>
        <v>18</v>
      </c>
      <c r="J655" s="184">
        <f>VLOOKUP(E642,D645:J654,7,FALSE)</f>
        <v>69</v>
      </c>
    </row>
    <row r="656" spans="1:14" x14ac:dyDescent="0.25">
      <c r="A656" t="s">
        <v>1214</v>
      </c>
      <c r="D656" s="184" t="s">
        <v>3253</v>
      </c>
      <c r="E656" s="184">
        <f t="shared" ref="E656:J656" ca="1" si="20">E655/100*E643</f>
        <v>0</v>
      </c>
      <c r="F656" s="184">
        <f t="shared" ca="1" si="20"/>
        <v>0</v>
      </c>
      <c r="G656" s="184">
        <f t="shared" ca="1" si="20"/>
        <v>0</v>
      </c>
      <c r="H656" s="184">
        <f t="shared" ca="1" si="20"/>
        <v>0.156</v>
      </c>
      <c r="I656" s="184">
        <f t="shared" ca="1" si="20"/>
        <v>0.22499999999999998</v>
      </c>
      <c r="J656" s="184">
        <f t="shared" ca="1" si="20"/>
        <v>0.89699999999999991</v>
      </c>
      <c r="K656" s="227">
        <f ca="1">SUM(E656:J656)</f>
        <v>1.278</v>
      </c>
    </row>
    <row r="657" spans="1:11" x14ac:dyDescent="0.25">
      <c r="A657" t="s">
        <v>1160</v>
      </c>
    </row>
    <row r="658" spans="1:11" x14ac:dyDescent="0.25">
      <c r="A658" t="s">
        <v>1149</v>
      </c>
    </row>
    <row r="659" spans="1:11" x14ac:dyDescent="0.25">
      <c r="A659" t="s">
        <v>1215</v>
      </c>
      <c r="D659" s="184" t="s">
        <v>2930</v>
      </c>
      <c r="E659" s="222">
        <f>E608</f>
        <v>5</v>
      </c>
      <c r="F659" s="184"/>
      <c r="G659" s="184"/>
      <c r="H659" s="184"/>
      <c r="I659" s="184"/>
      <c r="J659" s="184"/>
      <c r="K659" s="184"/>
    </row>
    <row r="660" spans="1:11" x14ac:dyDescent="0.25">
      <c r="A660" t="s">
        <v>1163</v>
      </c>
      <c r="D660" s="184" t="s">
        <v>3252</v>
      </c>
      <c r="E660" s="184">
        <f t="shared" ref="E660:J660" ca="1" si="21">E643</f>
        <v>1.05</v>
      </c>
      <c r="F660" s="184">
        <f t="shared" ca="1" si="21"/>
        <v>1.1000000000000001</v>
      </c>
      <c r="G660" s="184">
        <f t="shared" ca="1" si="21"/>
        <v>1.1499999999999999</v>
      </c>
      <c r="H660" s="184">
        <f t="shared" ca="1" si="21"/>
        <v>1.2</v>
      </c>
      <c r="I660" s="184">
        <f t="shared" ca="1" si="21"/>
        <v>1.25</v>
      </c>
      <c r="J660" s="184">
        <f t="shared" ca="1" si="21"/>
        <v>1.3</v>
      </c>
      <c r="K660" s="184" t="s">
        <v>3245</v>
      </c>
    </row>
    <row r="661" spans="1:11" x14ac:dyDescent="0.25">
      <c r="A661" t="s">
        <v>1008</v>
      </c>
      <c r="D661" s="223" t="s">
        <v>3243</v>
      </c>
      <c r="E661" s="225">
        <v>1</v>
      </c>
      <c r="F661" s="225">
        <v>2</v>
      </c>
      <c r="G661" s="225">
        <v>3</v>
      </c>
      <c r="H661" s="225">
        <v>4</v>
      </c>
      <c r="I661" s="223">
        <v>5</v>
      </c>
      <c r="J661" s="223">
        <v>6</v>
      </c>
      <c r="K661" s="184"/>
    </row>
    <row r="662" spans="1:11" x14ac:dyDescent="0.25">
      <c r="A662" t="s">
        <v>1009</v>
      </c>
      <c r="D662" s="223">
        <v>1</v>
      </c>
      <c r="E662" s="226"/>
      <c r="F662" s="226"/>
      <c r="G662" s="226"/>
      <c r="H662" s="226"/>
      <c r="I662" s="224">
        <f>H645</f>
        <v>28</v>
      </c>
      <c r="J662" s="224">
        <f>J645+I645</f>
        <v>72</v>
      </c>
      <c r="K662" s="184">
        <f>SUM(F662:J662)</f>
        <v>100</v>
      </c>
    </row>
    <row r="663" spans="1:11" x14ac:dyDescent="0.25">
      <c r="A663" t="s">
        <v>1010</v>
      </c>
      <c r="D663" s="223">
        <v>2</v>
      </c>
      <c r="E663" s="226"/>
      <c r="F663" s="226"/>
      <c r="G663" s="226"/>
      <c r="H663" s="226"/>
      <c r="I663" s="224">
        <f t="shared" ref="I663:I671" si="22">H646</f>
        <v>24</v>
      </c>
      <c r="J663" s="224">
        <f t="shared" ref="J663:J671" si="23">J646+I646</f>
        <v>76</v>
      </c>
      <c r="K663" s="184">
        <f t="shared" ref="K663:K671" si="24">SUM(F663:J663)</f>
        <v>100</v>
      </c>
    </row>
    <row r="664" spans="1:11" x14ac:dyDescent="0.25">
      <c r="A664" t="s">
        <v>1216</v>
      </c>
      <c r="D664" s="223">
        <v>3</v>
      </c>
      <c r="E664" s="226"/>
      <c r="F664" s="226"/>
      <c r="G664" s="226"/>
      <c r="H664" s="226"/>
      <c r="I664" s="224">
        <f t="shared" si="22"/>
        <v>20</v>
      </c>
      <c r="J664" s="224">
        <f t="shared" si="23"/>
        <v>80</v>
      </c>
      <c r="K664" s="184">
        <f t="shared" si="24"/>
        <v>100</v>
      </c>
    </row>
    <row r="665" spans="1:11" x14ac:dyDescent="0.25">
      <c r="A665" t="s">
        <v>1012</v>
      </c>
      <c r="D665" s="223">
        <v>4</v>
      </c>
      <c r="E665" s="226"/>
      <c r="F665" s="226"/>
      <c r="G665" s="226"/>
      <c r="H665" s="226"/>
      <c r="I665" s="224">
        <f t="shared" si="22"/>
        <v>17</v>
      </c>
      <c r="J665" s="224">
        <f t="shared" si="23"/>
        <v>83</v>
      </c>
      <c r="K665" s="184">
        <f t="shared" si="24"/>
        <v>100</v>
      </c>
    </row>
    <row r="666" spans="1:11" x14ac:dyDescent="0.25">
      <c r="A666" t="s">
        <v>1013</v>
      </c>
      <c r="D666" s="223">
        <v>5</v>
      </c>
      <c r="E666" s="226"/>
      <c r="F666" s="226"/>
      <c r="G666" s="226"/>
      <c r="H666" s="226"/>
      <c r="I666" s="224">
        <f t="shared" si="22"/>
        <v>13</v>
      </c>
      <c r="J666" s="224">
        <f t="shared" si="23"/>
        <v>87</v>
      </c>
      <c r="K666" s="184">
        <f t="shared" si="24"/>
        <v>100</v>
      </c>
    </row>
    <row r="667" spans="1:11" x14ac:dyDescent="0.25">
      <c r="A667" t="s">
        <v>1014</v>
      </c>
      <c r="D667" s="223">
        <v>6</v>
      </c>
      <c r="E667" s="226"/>
      <c r="F667" s="226"/>
      <c r="G667" s="226"/>
      <c r="H667" s="226"/>
      <c r="I667" s="224">
        <f t="shared" si="22"/>
        <v>11</v>
      </c>
      <c r="J667" s="224">
        <f t="shared" si="23"/>
        <v>89</v>
      </c>
      <c r="K667" s="184">
        <f t="shared" si="24"/>
        <v>100</v>
      </c>
    </row>
    <row r="668" spans="1:11" x14ac:dyDescent="0.25">
      <c r="A668" t="s">
        <v>1015</v>
      </c>
      <c r="D668" s="223">
        <v>7</v>
      </c>
      <c r="E668" s="226"/>
      <c r="F668" s="226"/>
      <c r="G668" s="226"/>
      <c r="H668" s="226"/>
      <c r="I668" s="224">
        <f t="shared" si="22"/>
        <v>8</v>
      </c>
      <c r="J668" s="224">
        <f t="shared" si="23"/>
        <v>92</v>
      </c>
      <c r="K668" s="184">
        <f t="shared" si="24"/>
        <v>100</v>
      </c>
    </row>
    <row r="669" spans="1:11" x14ac:dyDescent="0.25">
      <c r="A669" t="s">
        <v>1165</v>
      </c>
      <c r="D669" s="223">
        <v>8</v>
      </c>
      <c r="E669" s="226"/>
      <c r="F669" s="226"/>
      <c r="G669" s="226"/>
      <c r="H669" s="226"/>
      <c r="I669" s="224">
        <f t="shared" si="22"/>
        <v>6</v>
      </c>
      <c r="J669" s="224">
        <f t="shared" si="23"/>
        <v>94</v>
      </c>
      <c r="K669" s="184">
        <f t="shared" si="24"/>
        <v>100</v>
      </c>
    </row>
    <row r="670" spans="1:11" x14ac:dyDescent="0.25">
      <c r="A670" t="s">
        <v>1217</v>
      </c>
      <c r="D670" s="223">
        <v>9</v>
      </c>
      <c r="E670" s="226"/>
      <c r="F670" s="226"/>
      <c r="G670" s="226"/>
      <c r="H670" s="226"/>
      <c r="I670" s="224">
        <f t="shared" si="22"/>
        <v>5</v>
      </c>
      <c r="J670" s="224">
        <f t="shared" si="23"/>
        <v>95</v>
      </c>
      <c r="K670" s="184">
        <f t="shared" si="24"/>
        <v>100</v>
      </c>
    </row>
    <row r="671" spans="1:11" x14ac:dyDescent="0.25">
      <c r="A671" t="s">
        <v>1167</v>
      </c>
      <c r="D671" s="223">
        <v>10</v>
      </c>
      <c r="E671" s="226"/>
      <c r="F671" s="226"/>
      <c r="G671" s="226"/>
      <c r="H671" s="226"/>
      <c r="I671" s="224">
        <f t="shared" si="22"/>
        <v>3</v>
      </c>
      <c r="J671" s="224">
        <f t="shared" si="23"/>
        <v>97</v>
      </c>
      <c r="K671" s="184">
        <f t="shared" si="24"/>
        <v>100</v>
      </c>
    </row>
    <row r="672" spans="1:11" x14ac:dyDescent="0.25">
      <c r="A672" t="s">
        <v>1168</v>
      </c>
      <c r="D672" s="184" t="s">
        <v>3246</v>
      </c>
      <c r="E672" s="184">
        <f>VLOOKUP(E659,D662:J671,2,FALSE)</f>
        <v>0</v>
      </c>
      <c r="F672" s="184">
        <f>VLOOKUP(E659,D662:J671,3,FALSE)</f>
        <v>0</v>
      </c>
      <c r="G672" s="184">
        <f>VLOOKUP(E659,D662:J671,4,FALSE)</f>
        <v>0</v>
      </c>
      <c r="H672" s="184">
        <f>VLOOKUP(E659,D662:J671,5,FALSE)</f>
        <v>0</v>
      </c>
      <c r="I672" s="184">
        <f>VLOOKUP(E659,D662:J671,6,FALSE)</f>
        <v>13</v>
      </c>
      <c r="J672" s="184">
        <f>VLOOKUP(E659,D662:J671,7,FALSE)</f>
        <v>87</v>
      </c>
    </row>
    <row r="673" spans="1:11" x14ac:dyDescent="0.25">
      <c r="D673" s="184" t="s">
        <v>3253</v>
      </c>
      <c r="E673" s="184">
        <f t="shared" ref="E673:J673" ca="1" si="25">E672/100*E660</f>
        <v>0</v>
      </c>
      <c r="F673" s="184">
        <f t="shared" ca="1" si="25"/>
        <v>0</v>
      </c>
      <c r="G673" s="184">
        <f t="shared" ca="1" si="25"/>
        <v>0</v>
      </c>
      <c r="H673" s="184">
        <f t="shared" ca="1" si="25"/>
        <v>0</v>
      </c>
      <c r="I673" s="184">
        <f t="shared" ca="1" si="25"/>
        <v>0.16250000000000001</v>
      </c>
      <c r="J673" s="184">
        <f t="shared" ca="1" si="25"/>
        <v>1.131</v>
      </c>
      <c r="K673" s="227">
        <f ca="1">SUM(E673:J673)</f>
        <v>1.2935000000000001</v>
      </c>
    </row>
    <row r="674" spans="1:11" x14ac:dyDescent="0.25">
      <c r="A674" t="s">
        <v>52</v>
      </c>
    </row>
    <row r="675" spans="1:11" x14ac:dyDescent="0.25">
      <c r="A675" t="s">
        <v>1218</v>
      </c>
    </row>
    <row r="676" spans="1:11" x14ac:dyDescent="0.25">
      <c r="A676" t="s">
        <v>1160</v>
      </c>
      <c r="D676" s="184" t="s">
        <v>2930</v>
      </c>
      <c r="E676" s="222">
        <f>E608</f>
        <v>5</v>
      </c>
      <c r="F676" s="184"/>
      <c r="G676" s="184"/>
      <c r="H676" s="184"/>
      <c r="I676" s="184"/>
      <c r="J676" s="184"/>
      <c r="K676" s="184"/>
    </row>
    <row r="677" spans="1:11" x14ac:dyDescent="0.25">
      <c r="A677" t="s">
        <v>1149</v>
      </c>
      <c r="D677" s="184" t="s">
        <v>3251</v>
      </c>
      <c r="E677" s="184">
        <f t="shared" ref="E677:J677" ca="1" si="26">E660</f>
        <v>1.05</v>
      </c>
      <c r="F677" s="184">
        <f t="shared" ca="1" si="26"/>
        <v>1.1000000000000001</v>
      </c>
      <c r="G677" s="184">
        <f t="shared" ca="1" si="26"/>
        <v>1.1499999999999999</v>
      </c>
      <c r="H677" s="184">
        <f t="shared" ca="1" si="26"/>
        <v>1.2</v>
      </c>
      <c r="I677" s="184">
        <f t="shared" ca="1" si="26"/>
        <v>1.25</v>
      </c>
      <c r="J677" s="184">
        <f t="shared" ca="1" si="26"/>
        <v>1.3</v>
      </c>
      <c r="K677" s="184" t="s">
        <v>3245</v>
      </c>
    </row>
    <row r="678" spans="1:11" x14ac:dyDescent="0.25">
      <c r="A678" t="s">
        <v>1219</v>
      </c>
      <c r="D678" s="223" t="s">
        <v>3243</v>
      </c>
      <c r="E678" s="225">
        <v>1</v>
      </c>
      <c r="F678" s="225">
        <v>2</v>
      </c>
      <c r="G678" s="225">
        <v>3</v>
      </c>
      <c r="H678" s="225">
        <v>4</v>
      </c>
      <c r="I678" s="225">
        <v>5</v>
      </c>
      <c r="J678" s="223">
        <v>6</v>
      </c>
      <c r="K678" s="184"/>
    </row>
    <row r="679" spans="1:11" x14ac:dyDescent="0.25">
      <c r="A679" t="s">
        <v>1163</v>
      </c>
      <c r="D679" s="223">
        <v>1</v>
      </c>
      <c r="E679" s="226"/>
      <c r="F679" s="226"/>
      <c r="G679" s="226"/>
      <c r="H679" s="226"/>
      <c r="I679" s="226"/>
      <c r="J679" s="224">
        <f>J662+I662</f>
        <v>100</v>
      </c>
      <c r="K679" s="184">
        <f>SUM(F679:J679)</f>
        <v>100</v>
      </c>
    </row>
    <row r="680" spans="1:11" x14ac:dyDescent="0.25">
      <c r="A680" t="s">
        <v>1008</v>
      </c>
      <c r="D680" s="223">
        <v>2</v>
      </c>
      <c r="E680" s="226"/>
      <c r="F680" s="226"/>
      <c r="G680" s="226"/>
      <c r="H680" s="226"/>
      <c r="I680" s="226"/>
      <c r="J680" s="224">
        <f t="shared" ref="J680:J688" si="27">J663+I663</f>
        <v>100</v>
      </c>
      <c r="K680" s="184">
        <f t="shared" ref="K680:K688" si="28">SUM(F680:J680)</f>
        <v>100</v>
      </c>
    </row>
    <row r="681" spans="1:11" x14ac:dyDescent="0.25">
      <c r="A681" t="s">
        <v>1009</v>
      </c>
      <c r="D681" s="223">
        <v>3</v>
      </c>
      <c r="E681" s="226"/>
      <c r="F681" s="226"/>
      <c r="G681" s="226"/>
      <c r="H681" s="226"/>
      <c r="I681" s="226"/>
      <c r="J681" s="224">
        <f t="shared" si="27"/>
        <v>100</v>
      </c>
      <c r="K681" s="184">
        <f t="shared" si="28"/>
        <v>100</v>
      </c>
    </row>
    <row r="682" spans="1:11" x14ac:dyDescent="0.25">
      <c r="A682" t="s">
        <v>1010</v>
      </c>
      <c r="D682" s="223">
        <v>4</v>
      </c>
      <c r="E682" s="226"/>
      <c r="F682" s="226"/>
      <c r="G682" s="226"/>
      <c r="H682" s="226"/>
      <c r="I682" s="226"/>
      <c r="J682" s="224">
        <f t="shared" si="27"/>
        <v>100</v>
      </c>
      <c r="K682" s="184">
        <f t="shared" si="28"/>
        <v>100</v>
      </c>
    </row>
    <row r="683" spans="1:11" x14ac:dyDescent="0.25">
      <c r="A683" t="s">
        <v>1220</v>
      </c>
      <c r="D683" s="223">
        <v>5</v>
      </c>
      <c r="E683" s="226"/>
      <c r="F683" s="226"/>
      <c r="G683" s="226"/>
      <c r="H683" s="226"/>
      <c r="I683" s="226"/>
      <c r="J683" s="224">
        <f t="shared" si="27"/>
        <v>100</v>
      </c>
      <c r="K683" s="184">
        <f t="shared" si="28"/>
        <v>100</v>
      </c>
    </row>
    <row r="684" spans="1:11" x14ac:dyDescent="0.25">
      <c r="A684" t="s">
        <v>1012</v>
      </c>
      <c r="D684" s="223">
        <v>6</v>
      </c>
      <c r="E684" s="226"/>
      <c r="F684" s="226"/>
      <c r="G684" s="226"/>
      <c r="H684" s="226"/>
      <c r="I684" s="226"/>
      <c r="J684" s="224">
        <f t="shared" si="27"/>
        <v>100</v>
      </c>
      <c r="K684" s="184">
        <f t="shared" si="28"/>
        <v>100</v>
      </c>
    </row>
    <row r="685" spans="1:11" x14ac:dyDescent="0.25">
      <c r="A685" t="s">
        <v>1013</v>
      </c>
      <c r="D685" s="223">
        <v>7</v>
      </c>
      <c r="E685" s="226"/>
      <c r="F685" s="226"/>
      <c r="G685" s="226"/>
      <c r="H685" s="226"/>
      <c r="I685" s="226"/>
      <c r="J685" s="224">
        <f t="shared" si="27"/>
        <v>100</v>
      </c>
      <c r="K685" s="184">
        <f t="shared" si="28"/>
        <v>100</v>
      </c>
    </row>
    <row r="686" spans="1:11" x14ac:dyDescent="0.25">
      <c r="A686" t="s">
        <v>1221</v>
      </c>
      <c r="D686" s="223">
        <v>8</v>
      </c>
      <c r="E686" s="226"/>
      <c r="F686" s="226"/>
      <c r="G686" s="226"/>
      <c r="H686" s="226"/>
      <c r="I686" s="226"/>
      <c r="J686" s="224">
        <f t="shared" si="27"/>
        <v>100</v>
      </c>
      <c r="K686" s="184">
        <f t="shared" si="28"/>
        <v>100</v>
      </c>
    </row>
    <row r="687" spans="1:11" x14ac:dyDescent="0.25">
      <c r="A687" t="s">
        <v>1015</v>
      </c>
      <c r="D687" s="223">
        <v>9</v>
      </c>
      <c r="E687" s="226"/>
      <c r="F687" s="226"/>
      <c r="G687" s="226"/>
      <c r="H687" s="226"/>
      <c r="I687" s="226"/>
      <c r="J687" s="224">
        <f t="shared" si="27"/>
        <v>100</v>
      </c>
      <c r="K687" s="184">
        <f t="shared" si="28"/>
        <v>100</v>
      </c>
    </row>
    <row r="688" spans="1:11" x14ac:dyDescent="0.25">
      <c r="A688" t="s">
        <v>1088</v>
      </c>
      <c r="D688" s="223">
        <v>10</v>
      </c>
      <c r="E688" s="226"/>
      <c r="F688" s="226"/>
      <c r="G688" s="226"/>
      <c r="H688" s="226"/>
      <c r="I688" s="226"/>
      <c r="J688" s="224">
        <f t="shared" si="27"/>
        <v>100</v>
      </c>
      <c r="K688" s="184">
        <f t="shared" si="28"/>
        <v>100</v>
      </c>
    </row>
    <row r="689" spans="1:11" x14ac:dyDescent="0.25">
      <c r="A689" t="s">
        <v>1222</v>
      </c>
      <c r="D689" s="184" t="s">
        <v>3246</v>
      </c>
      <c r="E689" s="184">
        <f>VLOOKUP(E676,D679:J688,2,FALSE)</f>
        <v>0</v>
      </c>
      <c r="F689" s="184">
        <f>VLOOKUP(E676,D679:J688,3,FALSE)</f>
        <v>0</v>
      </c>
      <c r="G689" s="184">
        <f>VLOOKUP(E676,D679:J688,4,FALSE)</f>
        <v>0</v>
      </c>
      <c r="H689" s="184">
        <f>VLOOKUP(E676,D679:J688,5,FALSE)</f>
        <v>0</v>
      </c>
      <c r="I689" s="184">
        <f>VLOOKUP(E676,D679:J688,6,FALSE)</f>
        <v>0</v>
      </c>
      <c r="J689" s="184">
        <f>VLOOKUP(E676,D679:J688,7,FALSE)</f>
        <v>100</v>
      </c>
    </row>
    <row r="690" spans="1:11" x14ac:dyDescent="0.25">
      <c r="A690" t="s">
        <v>1167</v>
      </c>
      <c r="D690" s="184" t="s">
        <v>3253</v>
      </c>
      <c r="E690" s="184">
        <f t="shared" ref="E690:J690" ca="1" si="29">E689/100*E677</f>
        <v>0</v>
      </c>
      <c r="F690" s="184">
        <f t="shared" ca="1" si="29"/>
        <v>0</v>
      </c>
      <c r="G690" s="184">
        <f t="shared" ca="1" si="29"/>
        <v>0</v>
      </c>
      <c r="H690" s="184">
        <f t="shared" ca="1" si="29"/>
        <v>0</v>
      </c>
      <c r="I690" s="184">
        <f t="shared" ca="1" si="29"/>
        <v>0</v>
      </c>
      <c r="J690" s="184">
        <f t="shared" ca="1" si="29"/>
        <v>1.3</v>
      </c>
      <c r="K690" s="227">
        <f ca="1">SUM(E690:J690)</f>
        <v>1.3</v>
      </c>
    </row>
    <row r="691" spans="1:11" x14ac:dyDescent="0.25">
      <c r="A691" t="s">
        <v>1168</v>
      </c>
    </row>
    <row r="693" spans="1:11" x14ac:dyDescent="0.25">
      <c r="A693" t="s">
        <v>52</v>
      </c>
      <c r="D693" t="s">
        <v>3436</v>
      </c>
    </row>
    <row r="694" spans="1:11" x14ac:dyDescent="0.25">
      <c r="A694" t="s">
        <v>1223</v>
      </c>
      <c r="D694" s="229" t="s">
        <v>3254</v>
      </c>
      <c r="E694" s="229" t="s">
        <v>3255</v>
      </c>
      <c r="F694" s="184" t="s">
        <v>3256</v>
      </c>
      <c r="G694" t="s">
        <v>3257</v>
      </c>
    </row>
    <row r="695" spans="1:11" x14ac:dyDescent="0.25">
      <c r="A695" t="s">
        <v>1160</v>
      </c>
      <c r="D695" s="228">
        <v>0</v>
      </c>
      <c r="E695" s="228">
        <f ca="1">K601</f>
        <v>1.1749999999999998</v>
      </c>
      <c r="F695" s="184"/>
    </row>
    <row r="696" spans="1:11" x14ac:dyDescent="0.25">
      <c r="A696" t="s">
        <v>1023</v>
      </c>
      <c r="D696" s="228">
        <v>1</v>
      </c>
      <c r="E696" s="228">
        <f ca="1">K622</f>
        <v>1.2184999999999999</v>
      </c>
      <c r="F696" s="184">
        <f ca="1">E696-E695</f>
        <v>4.3500000000000094E-2</v>
      </c>
      <c r="G696">
        <f ca="1">F696/E695*100</f>
        <v>3.7021276595744763</v>
      </c>
    </row>
    <row r="697" spans="1:11" x14ac:dyDescent="0.25">
      <c r="A697" t="s">
        <v>1224</v>
      </c>
      <c r="D697" s="228">
        <v>2</v>
      </c>
      <c r="E697" s="228">
        <f ca="1">K639</f>
        <v>1.2530000000000001</v>
      </c>
      <c r="F697" s="184">
        <f ca="1">E697-E696</f>
        <v>3.4500000000000197E-2</v>
      </c>
      <c r="G697">
        <f ca="1">F697/E696*100+G696</f>
        <v>6.5334776800915222</v>
      </c>
    </row>
    <row r="698" spans="1:11" x14ac:dyDescent="0.25">
      <c r="A698" t="s">
        <v>1163</v>
      </c>
      <c r="D698" s="228">
        <v>3</v>
      </c>
      <c r="E698" s="228">
        <f ca="1">K656</f>
        <v>1.278</v>
      </c>
      <c r="F698" s="184">
        <f ca="1">E698-E697</f>
        <v>2.4999999999999911E-2</v>
      </c>
      <c r="G698">
        <f ca="1">F698/E697*100+G697</f>
        <v>8.5286891725097114</v>
      </c>
    </row>
    <row r="699" spans="1:11" x14ac:dyDescent="0.25">
      <c r="A699" t="s">
        <v>1008</v>
      </c>
      <c r="D699" s="228">
        <v>4</v>
      </c>
      <c r="E699" s="228">
        <f ca="1">K673</f>
        <v>1.2935000000000001</v>
      </c>
      <c r="F699" s="184">
        <f ca="1">E699-E698</f>
        <v>1.5500000000000069E-2</v>
      </c>
      <c r="G699">
        <f ca="1">F699/E698*100+G698</f>
        <v>9.7415217233704361</v>
      </c>
    </row>
    <row r="700" spans="1:11" x14ac:dyDescent="0.25">
      <c r="A700" t="s">
        <v>1009</v>
      </c>
      <c r="D700" s="228">
        <v>5</v>
      </c>
      <c r="E700" s="228">
        <f ca="1">K690</f>
        <v>1.3</v>
      </c>
      <c r="F700" s="184">
        <f ca="1">E700-E699</f>
        <v>6.4999999999999503E-3</v>
      </c>
      <c r="G700">
        <f ca="1">F700/E699*100+G699</f>
        <v>10.244034286184503</v>
      </c>
    </row>
    <row r="701" spans="1:11" x14ac:dyDescent="0.25">
      <c r="A701" t="s">
        <v>1010</v>
      </c>
    </row>
    <row r="702" spans="1:11" x14ac:dyDescent="0.25">
      <c r="A702" t="s">
        <v>1199</v>
      </c>
    </row>
    <row r="703" spans="1:11" x14ac:dyDescent="0.25">
      <c r="A703" t="s">
        <v>1012</v>
      </c>
    </row>
    <row r="704" spans="1:11" x14ac:dyDescent="0.25">
      <c r="A704" t="s">
        <v>1013</v>
      </c>
    </row>
    <row r="705" spans="1:7" x14ac:dyDescent="0.25">
      <c r="A705" t="s">
        <v>1014</v>
      </c>
    </row>
    <row r="706" spans="1:7" x14ac:dyDescent="0.25">
      <c r="A706" t="s">
        <v>1015</v>
      </c>
    </row>
    <row r="707" spans="1:7" x14ac:dyDescent="0.25">
      <c r="A707" t="s">
        <v>1165</v>
      </c>
      <c r="D707" t="s">
        <v>3275</v>
      </c>
    </row>
    <row r="708" spans="1:7" x14ac:dyDescent="0.25">
      <c r="A708" t="s">
        <v>1225</v>
      </c>
      <c r="D708" t="s">
        <v>3272</v>
      </c>
    </row>
    <row r="709" spans="1:7" x14ac:dyDescent="0.25">
      <c r="A709" t="s">
        <v>1167</v>
      </c>
      <c r="D709" t="s">
        <v>3276</v>
      </c>
    </row>
    <row r="710" spans="1:7" x14ac:dyDescent="0.25">
      <c r="A710" t="s">
        <v>1168</v>
      </c>
      <c r="D710" t="s">
        <v>3277</v>
      </c>
    </row>
    <row r="711" spans="1:7" x14ac:dyDescent="0.25">
      <c r="D711" t="s">
        <v>3278</v>
      </c>
    </row>
    <row r="712" spans="1:7" x14ac:dyDescent="0.25">
      <c r="A712" t="s">
        <v>52</v>
      </c>
      <c r="D712" t="s">
        <v>3279</v>
      </c>
    </row>
    <row r="713" spans="1:7" x14ac:dyDescent="0.25">
      <c r="A713" t="s">
        <v>1226</v>
      </c>
      <c r="D713" t="s">
        <v>3280</v>
      </c>
    </row>
    <row r="714" spans="1:7" x14ac:dyDescent="0.25">
      <c r="A714" t="s">
        <v>1160</v>
      </c>
    </row>
    <row r="715" spans="1:7" x14ac:dyDescent="0.25">
      <c r="A715" t="s">
        <v>1005</v>
      </c>
    </row>
    <row r="716" spans="1:7" x14ac:dyDescent="0.25">
      <c r="A716" t="s">
        <v>1227</v>
      </c>
    </row>
    <row r="717" spans="1:7" x14ac:dyDescent="0.25">
      <c r="A717" t="s">
        <v>1163</v>
      </c>
      <c r="D717" t="s">
        <v>3435</v>
      </c>
    </row>
    <row r="718" spans="1:7" x14ac:dyDescent="0.25">
      <c r="A718" t="s">
        <v>1008</v>
      </c>
      <c r="D718" s="229" t="s">
        <v>3254</v>
      </c>
      <c r="E718" s="229" t="s">
        <v>3255</v>
      </c>
      <c r="F718" s="216" t="s">
        <v>3256</v>
      </c>
      <c r="G718" t="s">
        <v>3257</v>
      </c>
    </row>
    <row r="719" spans="1:7" x14ac:dyDescent="0.25">
      <c r="A719" t="s">
        <v>1009</v>
      </c>
      <c r="D719" s="228">
        <v>0</v>
      </c>
      <c r="E719" s="228">
        <f ca="1">K745</f>
        <v>1.3310000000000002</v>
      </c>
      <c r="F719" s="216"/>
    </row>
    <row r="720" spans="1:7" x14ac:dyDescent="0.25">
      <c r="A720" t="s">
        <v>1010</v>
      </c>
      <c r="D720" s="228">
        <v>1</v>
      </c>
      <c r="E720" s="228">
        <f ca="1">K766</f>
        <v>1.381</v>
      </c>
      <c r="F720" s="216">
        <f ca="1">E720-E719</f>
        <v>4.9999999999999822E-2</v>
      </c>
      <c r="G720">
        <f ca="1">F720/E719*100</f>
        <v>3.7565740045078746</v>
      </c>
    </row>
    <row r="721" spans="1:11" x14ac:dyDescent="0.25">
      <c r="A721" t="s">
        <v>1228</v>
      </c>
      <c r="D721" s="228">
        <v>2</v>
      </c>
      <c r="E721" s="228">
        <f ca="1">K783</f>
        <v>1.4235000000000002</v>
      </c>
      <c r="F721" s="216">
        <f ca="1">E721-E720</f>
        <v>4.2500000000000204E-2</v>
      </c>
      <c r="G721">
        <f ca="1">F721/E720*100+G720</f>
        <v>6.8340540914014447</v>
      </c>
    </row>
    <row r="722" spans="1:11" x14ac:dyDescent="0.25">
      <c r="A722" t="s">
        <v>1012</v>
      </c>
      <c r="D722" s="228">
        <v>3</v>
      </c>
      <c r="E722" s="228">
        <f ca="1">K800</f>
        <v>1.4575</v>
      </c>
      <c r="F722" s="216">
        <f ca="1">E722-E721</f>
        <v>3.3999999999999808E-2</v>
      </c>
      <c r="G722">
        <f ca="1">F722/E721*100+G721</f>
        <v>9.2225331922092977</v>
      </c>
    </row>
    <row r="723" spans="1:11" x14ac:dyDescent="0.25">
      <c r="A723" t="s">
        <v>1013</v>
      </c>
      <c r="D723" s="228">
        <v>4</v>
      </c>
      <c r="E723" s="228">
        <f ca="1">K817</f>
        <v>1.4829999999999999</v>
      </c>
      <c r="F723" s="216">
        <f ca="1">E723-E722</f>
        <v>2.5499999999999856E-2</v>
      </c>
      <c r="G723">
        <f ca="1">F723/E722*100+G722</f>
        <v>10.972104375742735</v>
      </c>
    </row>
    <row r="724" spans="1:11" x14ac:dyDescent="0.25">
      <c r="A724" t="s">
        <v>1014</v>
      </c>
      <c r="D724" s="228">
        <v>5</v>
      </c>
      <c r="E724" s="228">
        <f ca="1">K834</f>
        <v>1.5</v>
      </c>
      <c r="F724" s="216">
        <f ca="1">E724-E723</f>
        <v>1.7000000000000126E-2</v>
      </c>
      <c r="G724">
        <f ca="1">F724/E723*100+G723</f>
        <v>12.118429392600465</v>
      </c>
    </row>
    <row r="725" spans="1:11" x14ac:dyDescent="0.25">
      <c r="A725" t="s">
        <v>1015</v>
      </c>
    </row>
    <row r="726" spans="1:11" x14ac:dyDescent="0.25">
      <c r="A726" t="s">
        <v>1016</v>
      </c>
    </row>
    <row r="727" spans="1:11" x14ac:dyDescent="0.25">
      <c r="A727" t="s">
        <v>1229</v>
      </c>
    </row>
    <row r="728" spans="1:11" x14ac:dyDescent="0.25">
      <c r="A728" t="s">
        <v>1167</v>
      </c>
    </row>
    <row r="729" spans="1:11" x14ac:dyDescent="0.25">
      <c r="A729" t="s">
        <v>1168</v>
      </c>
      <c r="D729" t="s">
        <v>3242</v>
      </c>
      <c r="F729" t="s">
        <v>3406</v>
      </c>
      <c r="G729" t="str">
        <f ca="1">G585</f>
        <v>Normal</v>
      </c>
    </row>
    <row r="731" spans="1:11" x14ac:dyDescent="0.25">
      <c r="A731" t="s">
        <v>52</v>
      </c>
      <c r="D731" s="216" t="s">
        <v>2930</v>
      </c>
      <c r="E731" s="222">
        <f>E587</f>
        <v>5</v>
      </c>
      <c r="F731" s="216"/>
      <c r="G731" s="216"/>
      <c r="H731" s="216"/>
      <c r="I731" s="216"/>
      <c r="J731" s="216"/>
      <c r="K731" s="216"/>
    </row>
    <row r="732" spans="1:11" x14ac:dyDescent="0.25">
      <c r="A732" t="s">
        <v>1230</v>
      </c>
      <c r="D732" s="216" t="s">
        <v>3244</v>
      </c>
      <c r="E732" s="216">
        <f ca="1">VLOOKUP($G$729,criticals!N39:T44,2,FALSE)</f>
        <v>1.2</v>
      </c>
      <c r="F732" s="216">
        <f ca="1">VLOOKUP(G729,criticals!N39:T44,3,FALSE)</f>
        <v>1.25</v>
      </c>
      <c r="G732" s="216">
        <f ca="1">VLOOKUP(G729,criticals!N39:T44,4,FALSE)</f>
        <v>1.3</v>
      </c>
      <c r="H732" s="216">
        <f ca="1">VLOOKUP(G729,criticals!N39:T44,5,FALSE)</f>
        <v>1.35</v>
      </c>
      <c r="I732" s="216">
        <f ca="1">VLOOKUP(G729,criticals!N39:T44,6,FALSE)</f>
        <v>1.4</v>
      </c>
      <c r="J732" s="216">
        <f ca="1">VLOOKUP(G729,criticals!N39:T44,7,FALSE)</f>
        <v>1.5</v>
      </c>
      <c r="K732" s="216" t="s">
        <v>3245</v>
      </c>
    </row>
    <row r="733" spans="1:11" x14ac:dyDescent="0.25">
      <c r="A733" t="s">
        <v>1160</v>
      </c>
      <c r="D733" s="223" t="s">
        <v>3243</v>
      </c>
      <c r="E733" s="223">
        <v>1</v>
      </c>
      <c r="F733" s="223">
        <v>2</v>
      </c>
      <c r="G733" s="223">
        <v>3</v>
      </c>
      <c r="H733" s="223">
        <v>4</v>
      </c>
      <c r="I733" s="223">
        <v>5</v>
      </c>
      <c r="J733" s="223">
        <v>6</v>
      </c>
      <c r="K733" s="216"/>
    </row>
    <row r="734" spans="1:11" x14ac:dyDescent="0.25">
      <c r="A734" t="s">
        <v>1053</v>
      </c>
      <c r="D734" s="223">
        <v>1</v>
      </c>
      <c r="E734" s="224">
        <v>29</v>
      </c>
      <c r="F734" s="224">
        <v>25</v>
      </c>
      <c r="G734" s="224">
        <v>21</v>
      </c>
      <c r="H734" s="224">
        <v>13</v>
      </c>
      <c r="I734" s="224">
        <v>8</v>
      </c>
      <c r="J734" s="224">
        <v>4</v>
      </c>
      <c r="K734" s="216">
        <f>SUM(E734:J734)</f>
        <v>100</v>
      </c>
    </row>
    <row r="735" spans="1:11" x14ac:dyDescent="0.25">
      <c r="A735" t="s">
        <v>1231</v>
      </c>
      <c r="D735" s="223">
        <v>2</v>
      </c>
      <c r="E735" s="224">
        <v>26</v>
      </c>
      <c r="F735" s="224">
        <v>23</v>
      </c>
      <c r="G735" s="224">
        <v>20</v>
      </c>
      <c r="H735" s="224">
        <v>14</v>
      </c>
      <c r="I735" s="224">
        <v>10</v>
      </c>
      <c r="J735" s="224">
        <v>7</v>
      </c>
      <c r="K735" s="216">
        <f t="shared" ref="K735:K743" si="30">SUM(E735:J735)</f>
        <v>100</v>
      </c>
    </row>
    <row r="736" spans="1:11" x14ac:dyDescent="0.25">
      <c r="A736" t="s">
        <v>1163</v>
      </c>
      <c r="D736" s="223">
        <v>3</v>
      </c>
      <c r="E736" s="224">
        <v>23</v>
      </c>
      <c r="F736" s="224">
        <v>21</v>
      </c>
      <c r="G736" s="224">
        <v>19</v>
      </c>
      <c r="H736" s="224">
        <v>15</v>
      </c>
      <c r="I736" s="224">
        <v>12</v>
      </c>
      <c r="J736" s="224">
        <v>10</v>
      </c>
      <c r="K736" s="216">
        <f t="shared" si="30"/>
        <v>100</v>
      </c>
    </row>
    <row r="737" spans="1:11" x14ac:dyDescent="0.25">
      <c r="A737" t="s">
        <v>1008</v>
      </c>
      <c r="D737" s="223">
        <v>4</v>
      </c>
      <c r="E737" s="224">
        <v>20</v>
      </c>
      <c r="F737" s="224">
        <v>19</v>
      </c>
      <c r="G737" s="224">
        <v>18</v>
      </c>
      <c r="H737" s="224">
        <v>16</v>
      </c>
      <c r="I737" s="224">
        <v>14</v>
      </c>
      <c r="J737" s="224">
        <v>13</v>
      </c>
      <c r="K737" s="216">
        <f t="shared" si="30"/>
        <v>100</v>
      </c>
    </row>
    <row r="738" spans="1:11" x14ac:dyDescent="0.25">
      <c r="A738" t="s">
        <v>1009</v>
      </c>
      <c r="D738" s="223">
        <v>5</v>
      </c>
      <c r="E738" s="224">
        <v>17</v>
      </c>
      <c r="F738" s="224">
        <v>17</v>
      </c>
      <c r="G738" s="224">
        <v>17</v>
      </c>
      <c r="H738" s="224">
        <v>17</v>
      </c>
      <c r="I738" s="224">
        <v>16</v>
      </c>
      <c r="J738" s="224">
        <v>16</v>
      </c>
      <c r="K738" s="216">
        <f t="shared" si="30"/>
        <v>100</v>
      </c>
    </row>
    <row r="739" spans="1:11" x14ac:dyDescent="0.25">
      <c r="A739" t="s">
        <v>1010</v>
      </c>
      <c r="D739" s="223">
        <v>6</v>
      </c>
      <c r="E739" s="224">
        <v>14</v>
      </c>
      <c r="F739" s="224">
        <v>15</v>
      </c>
      <c r="G739" s="224">
        <v>16</v>
      </c>
      <c r="H739" s="224">
        <v>18</v>
      </c>
      <c r="I739" s="224">
        <v>18</v>
      </c>
      <c r="J739" s="224">
        <v>19</v>
      </c>
      <c r="K739" s="216">
        <f t="shared" si="30"/>
        <v>100</v>
      </c>
    </row>
    <row r="740" spans="1:11" x14ac:dyDescent="0.25">
      <c r="A740" t="s">
        <v>1232</v>
      </c>
      <c r="D740" s="223">
        <v>7</v>
      </c>
      <c r="E740" s="224">
        <v>11</v>
      </c>
      <c r="F740" s="224">
        <v>13</v>
      </c>
      <c r="G740" s="224">
        <v>15</v>
      </c>
      <c r="H740" s="224">
        <v>19</v>
      </c>
      <c r="I740" s="224">
        <v>20</v>
      </c>
      <c r="J740" s="224">
        <v>22</v>
      </c>
      <c r="K740" s="216">
        <f t="shared" si="30"/>
        <v>100</v>
      </c>
    </row>
    <row r="741" spans="1:11" x14ac:dyDescent="0.25">
      <c r="A741" t="s">
        <v>1012</v>
      </c>
      <c r="D741" s="223">
        <v>8</v>
      </c>
      <c r="E741" s="224">
        <v>8</v>
      </c>
      <c r="F741" s="224">
        <v>11</v>
      </c>
      <c r="G741" s="224">
        <v>14</v>
      </c>
      <c r="H741" s="224">
        <v>20</v>
      </c>
      <c r="I741" s="224">
        <v>22</v>
      </c>
      <c r="J741" s="224">
        <v>25</v>
      </c>
      <c r="K741" s="216">
        <f t="shared" si="30"/>
        <v>100</v>
      </c>
    </row>
    <row r="742" spans="1:11" x14ac:dyDescent="0.25">
      <c r="A742" t="s">
        <v>1013</v>
      </c>
      <c r="D742" s="223">
        <v>9</v>
      </c>
      <c r="E742" s="224">
        <v>5</v>
      </c>
      <c r="F742" s="224">
        <v>9</v>
      </c>
      <c r="G742" s="224">
        <v>13</v>
      </c>
      <c r="H742" s="224">
        <v>21</v>
      </c>
      <c r="I742" s="224">
        <v>24</v>
      </c>
      <c r="J742" s="224">
        <v>28</v>
      </c>
      <c r="K742" s="216">
        <f t="shared" si="30"/>
        <v>100</v>
      </c>
    </row>
    <row r="743" spans="1:11" x14ac:dyDescent="0.25">
      <c r="A743" t="s">
        <v>1014</v>
      </c>
      <c r="D743" s="223">
        <v>10</v>
      </c>
      <c r="E743" s="224">
        <v>2</v>
      </c>
      <c r="F743" s="224">
        <v>7</v>
      </c>
      <c r="G743" s="224">
        <v>12</v>
      </c>
      <c r="H743" s="224">
        <v>22</v>
      </c>
      <c r="I743" s="224">
        <v>26</v>
      </c>
      <c r="J743" s="224">
        <v>31</v>
      </c>
      <c r="K743" s="216">
        <f t="shared" si="30"/>
        <v>100</v>
      </c>
    </row>
    <row r="744" spans="1:11" x14ac:dyDescent="0.25">
      <c r="A744" t="s">
        <v>1015</v>
      </c>
      <c r="D744" s="216" t="s">
        <v>3246</v>
      </c>
      <c r="E744" s="216">
        <f>VLOOKUP(E731,D734:J743,2,FALSE)</f>
        <v>17</v>
      </c>
      <c r="F744" s="216">
        <f>VLOOKUP(E731,D734:J743,3,FALSE)</f>
        <v>17</v>
      </c>
      <c r="G744" s="216">
        <f>VLOOKUP(E731,D734:J743,4,FALSE)</f>
        <v>17</v>
      </c>
      <c r="H744" s="216">
        <f>VLOOKUP(E731,D734:J743,5,FALSE)</f>
        <v>17</v>
      </c>
      <c r="I744" s="216">
        <f>VLOOKUP(E731,D734:J743,6,FALSE)</f>
        <v>16</v>
      </c>
      <c r="J744" s="216">
        <f>VLOOKUP(E731,D734:J743,7,FALSE)</f>
        <v>16</v>
      </c>
    </row>
    <row r="745" spans="1:11" x14ac:dyDescent="0.25">
      <c r="A745" t="s">
        <v>1165</v>
      </c>
      <c r="D745" s="216" t="s">
        <v>3253</v>
      </c>
      <c r="E745" s="216">
        <f t="shared" ref="E745:J745" ca="1" si="31">E744/100*E732</f>
        <v>0.20400000000000001</v>
      </c>
      <c r="F745" s="216">
        <f t="shared" ca="1" si="31"/>
        <v>0.21250000000000002</v>
      </c>
      <c r="G745" s="216">
        <f t="shared" ca="1" si="31"/>
        <v>0.22100000000000003</v>
      </c>
      <c r="H745" s="216">
        <f t="shared" ca="1" si="31"/>
        <v>0.22950000000000004</v>
      </c>
      <c r="I745" s="216">
        <f t="shared" ca="1" si="31"/>
        <v>0.22399999999999998</v>
      </c>
      <c r="J745" s="216">
        <f t="shared" ca="1" si="31"/>
        <v>0.24</v>
      </c>
      <c r="K745" s="227">
        <f ca="1">SUM(E745:J745)</f>
        <v>1.3310000000000002</v>
      </c>
    </row>
    <row r="746" spans="1:11" x14ac:dyDescent="0.25">
      <c r="A746" t="s">
        <v>1233</v>
      </c>
      <c r="D746" s="216"/>
      <c r="E746" s="216"/>
      <c r="F746" s="216"/>
      <c r="G746" s="216"/>
      <c r="H746" s="216"/>
      <c r="I746" s="216"/>
      <c r="J746" s="216"/>
      <c r="K746" s="216"/>
    </row>
    <row r="747" spans="1:11" x14ac:dyDescent="0.25">
      <c r="A747" t="s">
        <v>1167</v>
      </c>
      <c r="D747" s="216" t="s">
        <v>3247</v>
      </c>
      <c r="E747" s="216">
        <f ca="1">K745</f>
        <v>1.3310000000000002</v>
      </c>
      <c r="F747" s="216"/>
      <c r="G747" s="216"/>
      <c r="H747" s="216"/>
      <c r="I747" s="216"/>
      <c r="J747" s="216"/>
      <c r="K747" s="216"/>
    </row>
    <row r="748" spans="1:11" x14ac:dyDescent="0.25">
      <c r="A748" t="s">
        <v>1168</v>
      </c>
      <c r="D748" s="216"/>
      <c r="E748" s="216"/>
      <c r="F748" s="216"/>
      <c r="G748" s="216"/>
      <c r="H748" s="216"/>
      <c r="I748" s="216"/>
      <c r="J748" s="216"/>
      <c r="K748" s="216"/>
    </row>
    <row r="750" spans="1:11" x14ac:dyDescent="0.25">
      <c r="A750" t="s">
        <v>52</v>
      </c>
    </row>
    <row r="751" spans="1:11" x14ac:dyDescent="0.25">
      <c r="A751" t="s">
        <v>1234</v>
      </c>
    </row>
    <row r="752" spans="1:11" x14ac:dyDescent="0.25">
      <c r="A752" t="s">
        <v>1160</v>
      </c>
      <c r="D752" s="216" t="s">
        <v>2930</v>
      </c>
      <c r="E752" s="222">
        <f>E731</f>
        <v>5</v>
      </c>
      <c r="F752" s="216"/>
      <c r="G752" s="216"/>
      <c r="H752" s="216"/>
      <c r="I752" s="216"/>
      <c r="J752" s="216"/>
      <c r="K752" s="216"/>
    </row>
    <row r="753" spans="1:11" x14ac:dyDescent="0.25">
      <c r="A753" t="s">
        <v>1235</v>
      </c>
      <c r="D753" s="216" t="s">
        <v>3248</v>
      </c>
      <c r="E753" s="216">
        <f ca="1">E732</f>
        <v>1.2</v>
      </c>
      <c r="F753" s="216">
        <f ca="1">F732</f>
        <v>1.25</v>
      </c>
      <c r="G753" s="216">
        <f ca="1">G732</f>
        <v>1.3</v>
      </c>
      <c r="H753" s="216">
        <f ca="1">H732</f>
        <v>1.35</v>
      </c>
      <c r="I753" s="216">
        <f ca="1">I732</f>
        <v>1.4</v>
      </c>
      <c r="J753" s="216">
        <f ca="1">J732</f>
        <v>1.5</v>
      </c>
      <c r="K753" s="216" t="s">
        <v>3245</v>
      </c>
    </row>
    <row r="754" spans="1:11" x14ac:dyDescent="0.25">
      <c r="A754" t="s">
        <v>1236</v>
      </c>
      <c r="D754" s="223" t="s">
        <v>3243</v>
      </c>
      <c r="E754" s="225">
        <v>1</v>
      </c>
      <c r="F754" s="223">
        <v>2</v>
      </c>
      <c r="G754" s="223">
        <v>3</v>
      </c>
      <c r="H754" s="223">
        <v>4</v>
      </c>
      <c r="I754" s="223">
        <v>5</v>
      </c>
      <c r="J754" s="223">
        <v>6</v>
      </c>
      <c r="K754" s="216"/>
    </row>
    <row r="755" spans="1:11" x14ac:dyDescent="0.25">
      <c r="A755" t="s">
        <v>1163</v>
      </c>
      <c r="D755" s="223">
        <v>1</v>
      </c>
      <c r="E755" s="226"/>
      <c r="F755" s="224">
        <f t="shared" ref="F755:F764" si="32">E734</f>
        <v>29</v>
      </c>
      <c r="G755" s="224">
        <f t="shared" ref="G755:G764" si="33">F734</f>
        <v>25</v>
      </c>
      <c r="H755" s="224">
        <f t="shared" ref="H755:H764" si="34">G734</f>
        <v>21</v>
      </c>
      <c r="I755" s="224">
        <f>H734</f>
        <v>13</v>
      </c>
      <c r="J755" s="224">
        <f>J734+I734</f>
        <v>12</v>
      </c>
      <c r="K755" s="216">
        <f>SUM(F755:J755)</f>
        <v>100</v>
      </c>
    </row>
    <row r="756" spans="1:11" x14ac:dyDescent="0.25">
      <c r="A756" t="s">
        <v>1008</v>
      </c>
      <c r="D756" s="223">
        <v>2</v>
      </c>
      <c r="E756" s="226"/>
      <c r="F756" s="224">
        <f t="shared" si="32"/>
        <v>26</v>
      </c>
      <c r="G756" s="224">
        <f t="shared" si="33"/>
        <v>23</v>
      </c>
      <c r="H756" s="224">
        <f t="shared" si="34"/>
        <v>20</v>
      </c>
      <c r="I756" s="224">
        <f t="shared" ref="I756:I764" si="35">H735</f>
        <v>14</v>
      </c>
      <c r="J756" s="224">
        <f t="shared" ref="J756:J764" si="36">J735+I735</f>
        <v>17</v>
      </c>
      <c r="K756" s="216">
        <f t="shared" ref="K756:K764" si="37">SUM(F756:J756)</f>
        <v>100</v>
      </c>
    </row>
    <row r="757" spans="1:11" x14ac:dyDescent="0.25">
      <c r="A757" t="s">
        <v>1009</v>
      </c>
      <c r="D757" s="223">
        <v>3</v>
      </c>
      <c r="E757" s="226"/>
      <c r="F757" s="224">
        <f t="shared" si="32"/>
        <v>23</v>
      </c>
      <c r="G757" s="224">
        <f t="shared" si="33"/>
        <v>21</v>
      </c>
      <c r="H757" s="224">
        <f t="shared" si="34"/>
        <v>19</v>
      </c>
      <c r="I757" s="224">
        <f t="shared" si="35"/>
        <v>15</v>
      </c>
      <c r="J757" s="224">
        <f t="shared" si="36"/>
        <v>22</v>
      </c>
      <c r="K757" s="216">
        <f t="shared" si="37"/>
        <v>100</v>
      </c>
    </row>
    <row r="758" spans="1:11" x14ac:dyDescent="0.25">
      <c r="A758" t="s">
        <v>1010</v>
      </c>
      <c r="D758" s="223">
        <v>4</v>
      </c>
      <c r="E758" s="226"/>
      <c r="F758" s="224">
        <f t="shared" si="32"/>
        <v>20</v>
      </c>
      <c r="G758" s="224">
        <f t="shared" si="33"/>
        <v>19</v>
      </c>
      <c r="H758" s="224">
        <f t="shared" si="34"/>
        <v>18</v>
      </c>
      <c r="I758" s="224">
        <f t="shared" si="35"/>
        <v>16</v>
      </c>
      <c r="J758" s="224">
        <f t="shared" si="36"/>
        <v>27</v>
      </c>
      <c r="K758" s="216">
        <f t="shared" si="37"/>
        <v>100</v>
      </c>
    </row>
    <row r="759" spans="1:11" x14ac:dyDescent="0.25">
      <c r="A759" t="s">
        <v>1237</v>
      </c>
      <c r="D759" s="223">
        <v>5</v>
      </c>
      <c r="E759" s="226"/>
      <c r="F759" s="224">
        <f t="shared" si="32"/>
        <v>17</v>
      </c>
      <c r="G759" s="224">
        <f t="shared" si="33"/>
        <v>17</v>
      </c>
      <c r="H759" s="224">
        <f t="shared" si="34"/>
        <v>17</v>
      </c>
      <c r="I759" s="224">
        <f t="shared" si="35"/>
        <v>17</v>
      </c>
      <c r="J759" s="224">
        <f t="shared" si="36"/>
        <v>32</v>
      </c>
      <c r="K759" s="216">
        <f t="shared" si="37"/>
        <v>100</v>
      </c>
    </row>
    <row r="760" spans="1:11" x14ac:dyDescent="0.25">
      <c r="A760" t="s">
        <v>1012</v>
      </c>
      <c r="D760" s="223">
        <v>6</v>
      </c>
      <c r="E760" s="226"/>
      <c r="F760" s="224">
        <f t="shared" si="32"/>
        <v>14</v>
      </c>
      <c r="G760" s="224">
        <f t="shared" si="33"/>
        <v>15</v>
      </c>
      <c r="H760" s="224">
        <f t="shared" si="34"/>
        <v>16</v>
      </c>
      <c r="I760" s="224">
        <f t="shared" si="35"/>
        <v>18</v>
      </c>
      <c r="J760" s="224">
        <f t="shared" si="36"/>
        <v>37</v>
      </c>
      <c r="K760" s="216">
        <f t="shared" si="37"/>
        <v>100</v>
      </c>
    </row>
    <row r="761" spans="1:11" x14ac:dyDescent="0.25">
      <c r="A761" t="s">
        <v>1013</v>
      </c>
      <c r="D761" s="223">
        <v>7</v>
      </c>
      <c r="E761" s="226"/>
      <c r="F761" s="224">
        <f t="shared" si="32"/>
        <v>11</v>
      </c>
      <c r="G761" s="224">
        <f t="shared" si="33"/>
        <v>13</v>
      </c>
      <c r="H761" s="224">
        <f t="shared" si="34"/>
        <v>15</v>
      </c>
      <c r="I761" s="224">
        <f t="shared" si="35"/>
        <v>19</v>
      </c>
      <c r="J761" s="224">
        <f t="shared" si="36"/>
        <v>42</v>
      </c>
      <c r="K761" s="216">
        <f t="shared" si="37"/>
        <v>100</v>
      </c>
    </row>
    <row r="762" spans="1:11" x14ac:dyDescent="0.25">
      <c r="A762" t="s">
        <v>1014</v>
      </c>
      <c r="D762" s="223">
        <v>8</v>
      </c>
      <c r="E762" s="226"/>
      <c r="F762" s="224">
        <f t="shared" si="32"/>
        <v>8</v>
      </c>
      <c r="G762" s="224">
        <f t="shared" si="33"/>
        <v>11</v>
      </c>
      <c r="H762" s="224">
        <f t="shared" si="34"/>
        <v>14</v>
      </c>
      <c r="I762" s="224">
        <f t="shared" si="35"/>
        <v>20</v>
      </c>
      <c r="J762" s="224">
        <f t="shared" si="36"/>
        <v>47</v>
      </c>
      <c r="K762" s="216">
        <f t="shared" si="37"/>
        <v>100</v>
      </c>
    </row>
    <row r="763" spans="1:11" x14ac:dyDescent="0.25">
      <c r="A763" t="s">
        <v>1015</v>
      </c>
      <c r="D763" s="223">
        <v>9</v>
      </c>
      <c r="E763" s="226"/>
      <c r="F763" s="224">
        <f t="shared" si="32"/>
        <v>5</v>
      </c>
      <c r="G763" s="224">
        <f t="shared" si="33"/>
        <v>9</v>
      </c>
      <c r="H763" s="224">
        <f t="shared" si="34"/>
        <v>13</v>
      </c>
      <c r="I763" s="224">
        <f t="shared" si="35"/>
        <v>21</v>
      </c>
      <c r="J763" s="224">
        <f t="shared" si="36"/>
        <v>52</v>
      </c>
      <c r="K763" s="216">
        <f t="shared" si="37"/>
        <v>100</v>
      </c>
    </row>
    <row r="764" spans="1:11" x14ac:dyDescent="0.25">
      <c r="A764" t="s">
        <v>1016</v>
      </c>
      <c r="D764" s="223">
        <v>10</v>
      </c>
      <c r="E764" s="226"/>
      <c r="F764" s="224">
        <f t="shared" si="32"/>
        <v>2</v>
      </c>
      <c r="G764" s="224">
        <f t="shared" si="33"/>
        <v>7</v>
      </c>
      <c r="H764" s="224">
        <f t="shared" si="34"/>
        <v>12</v>
      </c>
      <c r="I764" s="224">
        <f t="shared" si="35"/>
        <v>22</v>
      </c>
      <c r="J764" s="224">
        <f t="shared" si="36"/>
        <v>57</v>
      </c>
      <c r="K764" s="216">
        <f t="shared" si="37"/>
        <v>100</v>
      </c>
    </row>
    <row r="765" spans="1:11" x14ac:dyDescent="0.25">
      <c r="A765" t="s">
        <v>1238</v>
      </c>
      <c r="D765" s="216" t="s">
        <v>3246</v>
      </c>
      <c r="E765" s="216">
        <f>VLOOKUP(E752,D755:J764,2,FALSE)</f>
        <v>0</v>
      </c>
      <c r="F765" s="216">
        <f>VLOOKUP(E752,D755:J764,3,FALSE)</f>
        <v>17</v>
      </c>
      <c r="G765" s="216">
        <f>VLOOKUP(E752,D755:J764,4,FALSE)</f>
        <v>17</v>
      </c>
      <c r="H765" s="216">
        <f>VLOOKUP(E752,D755:J764,5,FALSE)</f>
        <v>17</v>
      </c>
      <c r="I765" s="216">
        <f>VLOOKUP(E752,D755:J764,6,FALSE)</f>
        <v>17</v>
      </c>
      <c r="J765" s="216">
        <f>VLOOKUP(E752,D755:J764,7,FALSE)</f>
        <v>32</v>
      </c>
    </row>
    <row r="766" spans="1:11" x14ac:dyDescent="0.25">
      <c r="A766" t="s">
        <v>1167</v>
      </c>
      <c r="D766" s="216" t="s">
        <v>3253</v>
      </c>
      <c r="E766" s="216">
        <f t="shared" ref="E766:J766" ca="1" si="38">E765/100*E753</f>
        <v>0</v>
      </c>
      <c r="F766" s="216">
        <f t="shared" ca="1" si="38"/>
        <v>0.21250000000000002</v>
      </c>
      <c r="G766" s="216">
        <f t="shared" ca="1" si="38"/>
        <v>0.22100000000000003</v>
      </c>
      <c r="H766" s="216">
        <f t="shared" ca="1" si="38"/>
        <v>0.22950000000000004</v>
      </c>
      <c r="I766" s="216">
        <f t="shared" ca="1" si="38"/>
        <v>0.23799999999999999</v>
      </c>
      <c r="J766" s="216">
        <f t="shared" ca="1" si="38"/>
        <v>0.48</v>
      </c>
      <c r="K766" s="227">
        <f ca="1">SUM(E766:J766)</f>
        <v>1.381</v>
      </c>
    </row>
    <row r="767" spans="1:11" x14ac:dyDescent="0.25">
      <c r="A767" t="s">
        <v>1168</v>
      </c>
    </row>
    <row r="769" spans="1:11" x14ac:dyDescent="0.25">
      <c r="A769" t="s">
        <v>52</v>
      </c>
      <c r="D769" s="216" t="s">
        <v>2930</v>
      </c>
      <c r="E769" s="222">
        <f>E752</f>
        <v>5</v>
      </c>
      <c r="F769" s="216"/>
      <c r="G769" s="216"/>
      <c r="H769" s="216"/>
      <c r="I769" s="216"/>
      <c r="J769" s="216"/>
      <c r="K769" s="216"/>
    </row>
    <row r="770" spans="1:11" x14ac:dyDescent="0.25">
      <c r="A770" t="s">
        <v>1239</v>
      </c>
      <c r="D770" s="216" t="s">
        <v>3249</v>
      </c>
      <c r="E770" s="216">
        <f t="shared" ref="E770:J770" ca="1" si="39">E732</f>
        <v>1.2</v>
      </c>
      <c r="F770" s="216">
        <f t="shared" ca="1" si="39"/>
        <v>1.25</v>
      </c>
      <c r="G770" s="216">
        <f t="shared" ca="1" si="39"/>
        <v>1.3</v>
      </c>
      <c r="H770" s="216">
        <f t="shared" ca="1" si="39"/>
        <v>1.35</v>
      </c>
      <c r="I770" s="216">
        <f t="shared" ca="1" si="39"/>
        <v>1.4</v>
      </c>
      <c r="J770" s="216">
        <f t="shared" ca="1" si="39"/>
        <v>1.5</v>
      </c>
      <c r="K770" s="216" t="s">
        <v>3245</v>
      </c>
    </row>
    <row r="771" spans="1:11" x14ac:dyDescent="0.25">
      <c r="A771" t="s">
        <v>1160</v>
      </c>
      <c r="D771" s="223" t="s">
        <v>3243</v>
      </c>
      <c r="E771" s="225">
        <v>1</v>
      </c>
      <c r="F771" s="225">
        <v>2</v>
      </c>
      <c r="G771" s="223">
        <v>3</v>
      </c>
      <c r="H771" s="223">
        <v>4</v>
      </c>
      <c r="I771" s="223">
        <v>5</v>
      </c>
      <c r="J771" s="223">
        <v>6</v>
      </c>
      <c r="K771" s="216"/>
    </row>
    <row r="772" spans="1:11" x14ac:dyDescent="0.25">
      <c r="A772" t="s">
        <v>1240</v>
      </c>
      <c r="D772" s="223">
        <v>1</v>
      </c>
      <c r="E772" s="226"/>
      <c r="F772" s="226"/>
      <c r="G772" s="224">
        <f>F755</f>
        <v>29</v>
      </c>
      <c r="H772" s="224">
        <f>G755</f>
        <v>25</v>
      </c>
      <c r="I772" s="224">
        <f>H755</f>
        <v>21</v>
      </c>
      <c r="J772" s="224">
        <f>J755+I755</f>
        <v>25</v>
      </c>
      <c r="K772" s="216">
        <f>SUM(F772:J772)</f>
        <v>100</v>
      </c>
    </row>
    <row r="773" spans="1:11" x14ac:dyDescent="0.25">
      <c r="A773" t="s">
        <v>1241</v>
      </c>
      <c r="D773" s="223">
        <v>2</v>
      </c>
      <c r="E773" s="226"/>
      <c r="F773" s="226"/>
      <c r="G773" s="224">
        <f t="shared" ref="G773:G781" si="40">F756</f>
        <v>26</v>
      </c>
      <c r="H773" s="224">
        <f t="shared" ref="H773:H781" si="41">G756</f>
        <v>23</v>
      </c>
      <c r="I773" s="224">
        <f t="shared" ref="I773:I781" si="42">H756</f>
        <v>20</v>
      </c>
      <c r="J773" s="224">
        <f t="shared" ref="J773:J781" si="43">J756+I756</f>
        <v>31</v>
      </c>
      <c r="K773" s="216">
        <f t="shared" ref="K773:K781" si="44">SUM(F773:J773)</f>
        <v>100</v>
      </c>
    </row>
    <row r="774" spans="1:11" x14ac:dyDescent="0.25">
      <c r="A774" t="s">
        <v>1163</v>
      </c>
      <c r="D774" s="223">
        <v>3</v>
      </c>
      <c r="E774" s="226"/>
      <c r="F774" s="226"/>
      <c r="G774" s="224">
        <f t="shared" si="40"/>
        <v>23</v>
      </c>
      <c r="H774" s="224">
        <f t="shared" si="41"/>
        <v>21</v>
      </c>
      <c r="I774" s="224">
        <f t="shared" si="42"/>
        <v>19</v>
      </c>
      <c r="J774" s="224">
        <f t="shared" si="43"/>
        <v>37</v>
      </c>
      <c r="K774" s="216">
        <f t="shared" si="44"/>
        <v>100</v>
      </c>
    </row>
    <row r="775" spans="1:11" x14ac:dyDescent="0.25">
      <c r="A775" t="s">
        <v>1008</v>
      </c>
      <c r="D775" s="223">
        <v>4</v>
      </c>
      <c r="E775" s="226"/>
      <c r="F775" s="226"/>
      <c r="G775" s="224">
        <f t="shared" si="40"/>
        <v>20</v>
      </c>
      <c r="H775" s="224">
        <f t="shared" si="41"/>
        <v>19</v>
      </c>
      <c r="I775" s="224">
        <f t="shared" si="42"/>
        <v>18</v>
      </c>
      <c r="J775" s="224">
        <f t="shared" si="43"/>
        <v>43</v>
      </c>
      <c r="K775" s="216">
        <f t="shared" si="44"/>
        <v>100</v>
      </c>
    </row>
    <row r="776" spans="1:11" x14ac:dyDescent="0.25">
      <c r="A776" t="s">
        <v>1009</v>
      </c>
      <c r="D776" s="223">
        <v>5</v>
      </c>
      <c r="E776" s="226"/>
      <c r="F776" s="226"/>
      <c r="G776" s="224">
        <f t="shared" si="40"/>
        <v>17</v>
      </c>
      <c r="H776" s="224">
        <f t="shared" si="41"/>
        <v>17</v>
      </c>
      <c r="I776" s="224">
        <f t="shared" si="42"/>
        <v>17</v>
      </c>
      <c r="J776" s="224">
        <f t="shared" si="43"/>
        <v>49</v>
      </c>
      <c r="K776" s="216">
        <f t="shared" si="44"/>
        <v>100</v>
      </c>
    </row>
    <row r="777" spans="1:11" x14ac:dyDescent="0.25">
      <c r="A777" t="s">
        <v>1010</v>
      </c>
      <c r="D777" s="223">
        <v>6</v>
      </c>
      <c r="E777" s="226"/>
      <c r="F777" s="226"/>
      <c r="G777" s="224">
        <f t="shared" si="40"/>
        <v>14</v>
      </c>
      <c r="H777" s="224">
        <f t="shared" si="41"/>
        <v>15</v>
      </c>
      <c r="I777" s="224">
        <f t="shared" si="42"/>
        <v>16</v>
      </c>
      <c r="J777" s="224">
        <f t="shared" si="43"/>
        <v>55</v>
      </c>
      <c r="K777" s="216">
        <f t="shared" si="44"/>
        <v>100</v>
      </c>
    </row>
    <row r="778" spans="1:11" x14ac:dyDescent="0.25">
      <c r="A778" t="s">
        <v>1242</v>
      </c>
      <c r="D778" s="223">
        <v>7</v>
      </c>
      <c r="E778" s="226"/>
      <c r="F778" s="226"/>
      <c r="G778" s="224">
        <f t="shared" si="40"/>
        <v>11</v>
      </c>
      <c r="H778" s="224">
        <f t="shared" si="41"/>
        <v>13</v>
      </c>
      <c r="I778" s="224">
        <f t="shared" si="42"/>
        <v>15</v>
      </c>
      <c r="J778" s="224">
        <f t="shared" si="43"/>
        <v>61</v>
      </c>
      <c r="K778" s="216">
        <f t="shared" si="44"/>
        <v>100</v>
      </c>
    </row>
    <row r="779" spans="1:11" x14ac:dyDescent="0.25">
      <c r="A779" t="s">
        <v>1012</v>
      </c>
      <c r="D779" s="223">
        <v>8</v>
      </c>
      <c r="E779" s="226"/>
      <c r="F779" s="226"/>
      <c r="G779" s="224">
        <f t="shared" si="40"/>
        <v>8</v>
      </c>
      <c r="H779" s="224">
        <f t="shared" si="41"/>
        <v>11</v>
      </c>
      <c r="I779" s="224">
        <f t="shared" si="42"/>
        <v>14</v>
      </c>
      <c r="J779" s="224">
        <f t="shared" si="43"/>
        <v>67</v>
      </c>
      <c r="K779" s="216">
        <f t="shared" si="44"/>
        <v>100</v>
      </c>
    </row>
    <row r="780" spans="1:11" x14ac:dyDescent="0.25">
      <c r="A780" t="s">
        <v>1013</v>
      </c>
      <c r="D780" s="223">
        <v>9</v>
      </c>
      <c r="E780" s="226"/>
      <c r="F780" s="226"/>
      <c r="G780" s="224">
        <f t="shared" si="40"/>
        <v>5</v>
      </c>
      <c r="H780" s="224">
        <f t="shared" si="41"/>
        <v>9</v>
      </c>
      <c r="I780" s="224">
        <f t="shared" si="42"/>
        <v>13</v>
      </c>
      <c r="J780" s="224">
        <f t="shared" si="43"/>
        <v>73</v>
      </c>
      <c r="K780" s="216">
        <f t="shared" si="44"/>
        <v>100</v>
      </c>
    </row>
    <row r="781" spans="1:11" x14ac:dyDescent="0.25">
      <c r="A781" t="s">
        <v>1014</v>
      </c>
      <c r="D781" s="223">
        <v>10</v>
      </c>
      <c r="E781" s="226"/>
      <c r="F781" s="226"/>
      <c r="G781" s="224">
        <f t="shared" si="40"/>
        <v>2</v>
      </c>
      <c r="H781" s="224">
        <f t="shared" si="41"/>
        <v>7</v>
      </c>
      <c r="I781" s="224">
        <f t="shared" si="42"/>
        <v>12</v>
      </c>
      <c r="J781" s="224">
        <f t="shared" si="43"/>
        <v>79</v>
      </c>
      <c r="K781" s="216">
        <f t="shared" si="44"/>
        <v>100</v>
      </c>
    </row>
    <row r="782" spans="1:11" x14ac:dyDescent="0.25">
      <c r="A782" t="s">
        <v>1015</v>
      </c>
      <c r="D782" s="216" t="s">
        <v>3246</v>
      </c>
      <c r="E782" s="216">
        <f>VLOOKUP(E769,D772:J781,2,FALSE)</f>
        <v>0</v>
      </c>
      <c r="F782" s="216">
        <f>VLOOKUP(E769,D772:J781,3,FALSE)</f>
        <v>0</v>
      </c>
      <c r="G782" s="216">
        <f>VLOOKUP(E769,D772:J781,4,FALSE)</f>
        <v>17</v>
      </c>
      <c r="H782" s="216">
        <f>VLOOKUP(E769,D772:J781,5,FALSE)</f>
        <v>17</v>
      </c>
      <c r="I782" s="216">
        <f>VLOOKUP(E769,D772:J781,6,FALSE)</f>
        <v>17</v>
      </c>
      <c r="J782" s="216">
        <f>VLOOKUP(E769,D772:J781,7,FALSE)</f>
        <v>49</v>
      </c>
    </row>
    <row r="783" spans="1:11" x14ac:dyDescent="0.25">
      <c r="A783" t="s">
        <v>1165</v>
      </c>
      <c r="D783" s="216" t="s">
        <v>3253</v>
      </c>
      <c r="E783" s="216">
        <f t="shared" ref="E783:J783" ca="1" si="45">E782/100*E770</f>
        <v>0</v>
      </c>
      <c r="F783" s="216">
        <f t="shared" ca="1" si="45"/>
        <v>0</v>
      </c>
      <c r="G783" s="216">
        <f t="shared" ca="1" si="45"/>
        <v>0.22100000000000003</v>
      </c>
      <c r="H783" s="216">
        <f t="shared" ca="1" si="45"/>
        <v>0.22950000000000004</v>
      </c>
      <c r="I783" s="216">
        <f t="shared" ca="1" si="45"/>
        <v>0.23799999999999999</v>
      </c>
      <c r="J783" s="216">
        <f t="shared" ca="1" si="45"/>
        <v>0.73499999999999999</v>
      </c>
      <c r="K783" s="227">
        <f ca="1">SUM(E783:J783)</f>
        <v>1.4235000000000002</v>
      </c>
    </row>
    <row r="784" spans="1:11" x14ac:dyDescent="0.25">
      <c r="A784" t="s">
        <v>1243</v>
      </c>
    </row>
    <row r="785" spans="1:11" x14ac:dyDescent="0.25">
      <c r="A785" t="s">
        <v>1167</v>
      </c>
    </row>
    <row r="786" spans="1:11" x14ac:dyDescent="0.25">
      <c r="A786" t="s">
        <v>1168</v>
      </c>
      <c r="D786" s="216" t="s">
        <v>2930</v>
      </c>
      <c r="E786" s="222">
        <f>E752</f>
        <v>5</v>
      </c>
      <c r="F786" s="216"/>
      <c r="G786" s="216"/>
      <c r="H786" s="216"/>
      <c r="I786" s="216"/>
      <c r="J786" s="216"/>
      <c r="K786" s="216"/>
    </row>
    <row r="787" spans="1:11" x14ac:dyDescent="0.25">
      <c r="D787" s="216" t="s">
        <v>3250</v>
      </c>
      <c r="E787" s="216">
        <f t="shared" ref="E787:J787" ca="1" si="46">E770</f>
        <v>1.2</v>
      </c>
      <c r="F787" s="216">
        <f t="shared" ca="1" si="46"/>
        <v>1.25</v>
      </c>
      <c r="G787" s="216">
        <f t="shared" ca="1" si="46"/>
        <v>1.3</v>
      </c>
      <c r="H787" s="216">
        <f t="shared" ca="1" si="46"/>
        <v>1.35</v>
      </c>
      <c r="I787" s="216">
        <f t="shared" ca="1" si="46"/>
        <v>1.4</v>
      </c>
      <c r="J787" s="216">
        <f t="shared" ca="1" si="46"/>
        <v>1.5</v>
      </c>
      <c r="K787" s="216" t="s">
        <v>3245</v>
      </c>
    </row>
    <row r="788" spans="1:11" x14ac:dyDescent="0.25">
      <c r="A788" t="s">
        <v>52</v>
      </c>
      <c r="D788" s="223" t="s">
        <v>3243</v>
      </c>
      <c r="E788" s="225">
        <v>1</v>
      </c>
      <c r="F788" s="225">
        <v>2</v>
      </c>
      <c r="G788" s="225">
        <v>3</v>
      </c>
      <c r="H788" s="223">
        <v>4</v>
      </c>
      <c r="I788" s="223">
        <v>5</v>
      </c>
      <c r="J788" s="223">
        <v>6</v>
      </c>
      <c r="K788" s="216"/>
    </row>
    <row r="789" spans="1:11" x14ac:dyDescent="0.25">
      <c r="A789" t="s">
        <v>1244</v>
      </c>
      <c r="D789" s="223">
        <v>1</v>
      </c>
      <c r="E789" s="226"/>
      <c r="F789" s="226"/>
      <c r="G789" s="226"/>
      <c r="H789" s="224">
        <f>G772</f>
        <v>29</v>
      </c>
      <c r="I789" s="224">
        <f>H772</f>
        <v>25</v>
      </c>
      <c r="J789" s="224">
        <f>J772+I772</f>
        <v>46</v>
      </c>
      <c r="K789" s="216">
        <f>SUM(F789:J789)</f>
        <v>100</v>
      </c>
    </row>
    <row r="790" spans="1:11" x14ac:dyDescent="0.25">
      <c r="A790" t="s">
        <v>1160</v>
      </c>
      <c r="D790" s="223">
        <v>2</v>
      </c>
      <c r="E790" s="226"/>
      <c r="F790" s="226"/>
      <c r="G790" s="226"/>
      <c r="H790" s="224">
        <f t="shared" ref="H790:H798" si="47">G773</f>
        <v>26</v>
      </c>
      <c r="I790" s="224">
        <f t="shared" ref="I790:I798" si="48">H773</f>
        <v>23</v>
      </c>
      <c r="J790" s="224">
        <f t="shared" ref="J790:J798" si="49">J773+I773</f>
        <v>51</v>
      </c>
      <c r="K790" s="216">
        <f t="shared" ref="K790:K798" si="50">SUM(F790:J790)</f>
        <v>100</v>
      </c>
    </row>
    <row r="791" spans="1:11" x14ac:dyDescent="0.25">
      <c r="A791" t="s">
        <v>1030</v>
      </c>
      <c r="D791" s="223">
        <v>3</v>
      </c>
      <c r="E791" s="226"/>
      <c r="F791" s="226"/>
      <c r="G791" s="226"/>
      <c r="H791" s="224">
        <f t="shared" si="47"/>
        <v>23</v>
      </c>
      <c r="I791" s="224">
        <f t="shared" si="48"/>
        <v>21</v>
      </c>
      <c r="J791" s="224">
        <f t="shared" si="49"/>
        <v>56</v>
      </c>
      <c r="K791" s="216">
        <f t="shared" si="50"/>
        <v>100</v>
      </c>
    </row>
    <row r="792" spans="1:11" x14ac:dyDescent="0.25">
      <c r="A792" t="s">
        <v>1245</v>
      </c>
      <c r="D792" s="223">
        <v>4</v>
      </c>
      <c r="E792" s="226"/>
      <c r="F792" s="226"/>
      <c r="G792" s="226"/>
      <c r="H792" s="224">
        <f t="shared" si="47"/>
        <v>20</v>
      </c>
      <c r="I792" s="224">
        <f t="shared" si="48"/>
        <v>19</v>
      </c>
      <c r="J792" s="224">
        <f t="shared" si="49"/>
        <v>61</v>
      </c>
      <c r="K792" s="216">
        <f t="shared" si="50"/>
        <v>100</v>
      </c>
    </row>
    <row r="793" spans="1:11" x14ac:dyDescent="0.25">
      <c r="A793" t="s">
        <v>1163</v>
      </c>
      <c r="D793" s="223">
        <v>5</v>
      </c>
      <c r="E793" s="226"/>
      <c r="F793" s="226"/>
      <c r="G793" s="226"/>
      <c r="H793" s="224">
        <f t="shared" si="47"/>
        <v>17</v>
      </c>
      <c r="I793" s="224">
        <f t="shared" si="48"/>
        <v>17</v>
      </c>
      <c r="J793" s="224">
        <f t="shared" si="49"/>
        <v>66</v>
      </c>
      <c r="K793" s="216">
        <f t="shared" si="50"/>
        <v>100</v>
      </c>
    </row>
    <row r="794" spans="1:11" x14ac:dyDescent="0.25">
      <c r="A794" t="s">
        <v>1008</v>
      </c>
      <c r="D794" s="223">
        <v>6</v>
      </c>
      <c r="E794" s="226"/>
      <c r="F794" s="226"/>
      <c r="G794" s="226"/>
      <c r="H794" s="224">
        <f t="shared" si="47"/>
        <v>14</v>
      </c>
      <c r="I794" s="224">
        <f t="shared" si="48"/>
        <v>15</v>
      </c>
      <c r="J794" s="224">
        <f t="shared" si="49"/>
        <v>71</v>
      </c>
      <c r="K794" s="216">
        <f t="shared" si="50"/>
        <v>100</v>
      </c>
    </row>
    <row r="795" spans="1:11" x14ac:dyDescent="0.25">
      <c r="A795" t="s">
        <v>1009</v>
      </c>
      <c r="D795" s="223">
        <v>7</v>
      </c>
      <c r="E795" s="226"/>
      <c r="F795" s="226"/>
      <c r="G795" s="226"/>
      <c r="H795" s="224">
        <f t="shared" si="47"/>
        <v>11</v>
      </c>
      <c r="I795" s="224">
        <f t="shared" si="48"/>
        <v>13</v>
      </c>
      <c r="J795" s="224">
        <f t="shared" si="49"/>
        <v>76</v>
      </c>
      <c r="K795" s="216">
        <f t="shared" si="50"/>
        <v>100</v>
      </c>
    </row>
    <row r="796" spans="1:11" x14ac:dyDescent="0.25">
      <c r="A796" t="s">
        <v>1010</v>
      </c>
      <c r="D796" s="223">
        <v>8</v>
      </c>
      <c r="E796" s="226"/>
      <c r="F796" s="226"/>
      <c r="G796" s="226"/>
      <c r="H796" s="224">
        <f t="shared" si="47"/>
        <v>8</v>
      </c>
      <c r="I796" s="224">
        <f t="shared" si="48"/>
        <v>11</v>
      </c>
      <c r="J796" s="224">
        <f t="shared" si="49"/>
        <v>81</v>
      </c>
      <c r="K796" s="216">
        <f t="shared" si="50"/>
        <v>100</v>
      </c>
    </row>
    <row r="797" spans="1:11" x14ac:dyDescent="0.25">
      <c r="A797" t="s">
        <v>1246</v>
      </c>
      <c r="D797" s="223">
        <v>9</v>
      </c>
      <c r="E797" s="226"/>
      <c r="F797" s="226"/>
      <c r="G797" s="226"/>
      <c r="H797" s="224">
        <f t="shared" si="47"/>
        <v>5</v>
      </c>
      <c r="I797" s="224">
        <f t="shared" si="48"/>
        <v>9</v>
      </c>
      <c r="J797" s="224">
        <f t="shared" si="49"/>
        <v>86</v>
      </c>
      <c r="K797" s="216">
        <f t="shared" si="50"/>
        <v>100</v>
      </c>
    </row>
    <row r="798" spans="1:11" x14ac:dyDescent="0.25">
      <c r="A798" t="s">
        <v>1012</v>
      </c>
      <c r="D798" s="223">
        <v>10</v>
      </c>
      <c r="E798" s="226"/>
      <c r="F798" s="226"/>
      <c r="G798" s="226"/>
      <c r="H798" s="224">
        <f t="shared" si="47"/>
        <v>2</v>
      </c>
      <c r="I798" s="224">
        <f t="shared" si="48"/>
        <v>7</v>
      </c>
      <c r="J798" s="224">
        <f t="shared" si="49"/>
        <v>91</v>
      </c>
      <c r="K798" s="216">
        <f t="shared" si="50"/>
        <v>100</v>
      </c>
    </row>
    <row r="799" spans="1:11" x14ac:dyDescent="0.25">
      <c r="A799" t="s">
        <v>1013</v>
      </c>
      <c r="D799" s="216" t="s">
        <v>3246</v>
      </c>
      <c r="E799" s="216">
        <f>VLOOKUP(E786,D789:J798,2,FALSE)</f>
        <v>0</v>
      </c>
      <c r="F799" s="216">
        <f>VLOOKUP(E786,D789:J798,3,FALSE)</f>
        <v>0</v>
      </c>
      <c r="G799" s="216">
        <f>VLOOKUP(E786,D789:J798,4,FALSE)</f>
        <v>0</v>
      </c>
      <c r="H799" s="216">
        <f>VLOOKUP(E786,D789:J798,5,FALSE)</f>
        <v>17</v>
      </c>
      <c r="I799" s="216">
        <f>VLOOKUP(E786,D789:J798,6,FALSE)</f>
        <v>17</v>
      </c>
      <c r="J799" s="216">
        <f>VLOOKUP(E786,D789:J798,7,FALSE)</f>
        <v>66</v>
      </c>
    </row>
    <row r="800" spans="1:11" x14ac:dyDescent="0.25">
      <c r="A800" t="s">
        <v>1014</v>
      </c>
      <c r="D800" s="216" t="s">
        <v>3253</v>
      </c>
      <c r="E800" s="216">
        <f t="shared" ref="E800:J800" ca="1" si="51">E799/100*E787</f>
        <v>0</v>
      </c>
      <c r="F800" s="216">
        <f t="shared" ca="1" si="51"/>
        <v>0</v>
      </c>
      <c r="G800" s="216">
        <f t="shared" ca="1" si="51"/>
        <v>0</v>
      </c>
      <c r="H800" s="216">
        <f t="shared" ca="1" si="51"/>
        <v>0.22950000000000004</v>
      </c>
      <c r="I800" s="216">
        <f t="shared" ca="1" si="51"/>
        <v>0.23799999999999999</v>
      </c>
      <c r="J800" s="216">
        <f t="shared" ca="1" si="51"/>
        <v>0.99</v>
      </c>
      <c r="K800" s="227">
        <f ca="1">SUM(E800:J800)</f>
        <v>1.4575</v>
      </c>
    </row>
    <row r="801" spans="1:11" x14ac:dyDescent="0.25">
      <c r="A801" t="s">
        <v>1015</v>
      </c>
    </row>
    <row r="802" spans="1:11" x14ac:dyDescent="0.25">
      <c r="A802" t="s">
        <v>1165</v>
      </c>
    </row>
    <row r="803" spans="1:11" x14ac:dyDescent="0.25">
      <c r="A803" t="s">
        <v>1247</v>
      </c>
      <c r="D803" s="216" t="s">
        <v>2930</v>
      </c>
      <c r="E803" s="222">
        <f>E752</f>
        <v>5</v>
      </c>
      <c r="F803" s="216"/>
      <c r="G803" s="216"/>
      <c r="H803" s="216"/>
      <c r="I803" s="216"/>
      <c r="J803" s="216"/>
      <c r="K803" s="216"/>
    </row>
    <row r="804" spans="1:11" x14ac:dyDescent="0.25">
      <c r="A804" t="s">
        <v>1167</v>
      </c>
      <c r="D804" s="216" t="s">
        <v>3252</v>
      </c>
      <c r="E804" s="216">
        <f t="shared" ref="E804:J804" ca="1" si="52">E787</f>
        <v>1.2</v>
      </c>
      <c r="F804" s="216">
        <f t="shared" ca="1" si="52"/>
        <v>1.25</v>
      </c>
      <c r="G804" s="216">
        <f t="shared" ca="1" si="52"/>
        <v>1.3</v>
      </c>
      <c r="H804" s="216">
        <f t="shared" ca="1" si="52"/>
        <v>1.35</v>
      </c>
      <c r="I804" s="216">
        <f t="shared" ca="1" si="52"/>
        <v>1.4</v>
      </c>
      <c r="J804" s="216">
        <f t="shared" ca="1" si="52"/>
        <v>1.5</v>
      </c>
      <c r="K804" s="216" t="s">
        <v>3245</v>
      </c>
    </row>
    <row r="805" spans="1:11" x14ac:dyDescent="0.25">
      <c r="A805" t="s">
        <v>1168</v>
      </c>
      <c r="D805" s="223" t="s">
        <v>3243</v>
      </c>
      <c r="E805" s="225">
        <v>1</v>
      </c>
      <c r="F805" s="225">
        <v>2</v>
      </c>
      <c r="G805" s="225">
        <v>3</v>
      </c>
      <c r="H805" s="225">
        <v>4</v>
      </c>
      <c r="I805" s="223">
        <v>5</v>
      </c>
      <c r="J805" s="223">
        <v>6</v>
      </c>
      <c r="K805" s="216"/>
    </row>
    <row r="806" spans="1:11" x14ac:dyDescent="0.25">
      <c r="D806" s="223">
        <v>1</v>
      </c>
      <c r="E806" s="226"/>
      <c r="F806" s="226"/>
      <c r="G806" s="226"/>
      <c r="H806" s="226"/>
      <c r="I806" s="224">
        <f>H789</f>
        <v>29</v>
      </c>
      <c r="J806" s="224">
        <f>J789+I789</f>
        <v>71</v>
      </c>
      <c r="K806" s="216">
        <f>SUM(F806:J806)</f>
        <v>100</v>
      </c>
    </row>
    <row r="807" spans="1:11" x14ac:dyDescent="0.25">
      <c r="A807" t="s">
        <v>52</v>
      </c>
      <c r="D807" s="223">
        <v>2</v>
      </c>
      <c r="E807" s="226"/>
      <c r="F807" s="226"/>
      <c r="G807" s="226"/>
      <c r="H807" s="226"/>
      <c r="I807" s="224">
        <f t="shared" ref="I807:I815" si="53">H790</f>
        <v>26</v>
      </c>
      <c r="J807" s="224">
        <f t="shared" ref="J807:J815" si="54">J790+I790</f>
        <v>74</v>
      </c>
      <c r="K807" s="216">
        <f t="shared" ref="K807:K815" si="55">SUM(F807:J807)</f>
        <v>100</v>
      </c>
    </row>
    <row r="808" spans="1:11" x14ac:dyDescent="0.25">
      <c r="A808" t="s">
        <v>1248</v>
      </c>
      <c r="D808" s="223">
        <v>3</v>
      </c>
      <c r="E808" s="226"/>
      <c r="F808" s="226"/>
      <c r="G808" s="226"/>
      <c r="H808" s="226"/>
      <c r="I808" s="224">
        <f t="shared" si="53"/>
        <v>23</v>
      </c>
      <c r="J808" s="224">
        <f t="shared" si="54"/>
        <v>77</v>
      </c>
      <c r="K808" s="216">
        <f t="shared" si="55"/>
        <v>100</v>
      </c>
    </row>
    <row r="809" spans="1:11" x14ac:dyDescent="0.25">
      <c r="A809" t="s">
        <v>1160</v>
      </c>
      <c r="D809" s="223">
        <v>4</v>
      </c>
      <c r="E809" s="226"/>
      <c r="F809" s="226"/>
      <c r="G809" s="226"/>
      <c r="H809" s="226"/>
      <c r="I809" s="224">
        <f t="shared" si="53"/>
        <v>20</v>
      </c>
      <c r="J809" s="224">
        <f t="shared" si="54"/>
        <v>80</v>
      </c>
      <c r="K809" s="216">
        <f t="shared" si="55"/>
        <v>100</v>
      </c>
    </row>
    <row r="810" spans="1:11" x14ac:dyDescent="0.25">
      <c r="A810" t="s">
        <v>1249</v>
      </c>
      <c r="D810" s="223">
        <v>5</v>
      </c>
      <c r="E810" s="226"/>
      <c r="F810" s="226"/>
      <c r="G810" s="226"/>
      <c r="H810" s="226"/>
      <c r="I810" s="224">
        <f t="shared" si="53"/>
        <v>17</v>
      </c>
      <c r="J810" s="224">
        <f t="shared" si="54"/>
        <v>83</v>
      </c>
      <c r="K810" s="216">
        <f t="shared" si="55"/>
        <v>100</v>
      </c>
    </row>
    <row r="811" spans="1:11" x14ac:dyDescent="0.25">
      <c r="A811" t="s">
        <v>1250</v>
      </c>
      <c r="D811" s="223">
        <v>6</v>
      </c>
      <c r="E811" s="226"/>
      <c r="F811" s="226"/>
      <c r="G811" s="226"/>
      <c r="H811" s="226"/>
      <c r="I811" s="224">
        <f t="shared" si="53"/>
        <v>14</v>
      </c>
      <c r="J811" s="224">
        <f t="shared" si="54"/>
        <v>86</v>
      </c>
      <c r="K811" s="216">
        <f t="shared" si="55"/>
        <v>100</v>
      </c>
    </row>
    <row r="812" spans="1:11" x14ac:dyDescent="0.25">
      <c r="A812" t="s">
        <v>1163</v>
      </c>
      <c r="D812" s="223">
        <v>7</v>
      </c>
      <c r="E812" s="226"/>
      <c r="F812" s="226"/>
      <c r="G812" s="226"/>
      <c r="H812" s="226"/>
      <c r="I812" s="224">
        <f t="shared" si="53"/>
        <v>11</v>
      </c>
      <c r="J812" s="224">
        <f t="shared" si="54"/>
        <v>89</v>
      </c>
      <c r="K812" s="216">
        <f t="shared" si="55"/>
        <v>100</v>
      </c>
    </row>
    <row r="813" spans="1:11" x14ac:dyDescent="0.25">
      <c r="A813" t="s">
        <v>1008</v>
      </c>
      <c r="D813" s="223">
        <v>8</v>
      </c>
      <c r="E813" s="226"/>
      <c r="F813" s="226"/>
      <c r="G813" s="226"/>
      <c r="H813" s="226"/>
      <c r="I813" s="224">
        <f t="shared" si="53"/>
        <v>8</v>
      </c>
      <c r="J813" s="224">
        <f t="shared" si="54"/>
        <v>92</v>
      </c>
      <c r="K813" s="216">
        <f t="shared" si="55"/>
        <v>100</v>
      </c>
    </row>
    <row r="814" spans="1:11" x14ac:dyDescent="0.25">
      <c r="A814" t="s">
        <v>1009</v>
      </c>
      <c r="D814" s="223">
        <v>9</v>
      </c>
      <c r="E814" s="226"/>
      <c r="F814" s="226"/>
      <c r="G814" s="226"/>
      <c r="H814" s="226"/>
      <c r="I814" s="224">
        <f t="shared" si="53"/>
        <v>5</v>
      </c>
      <c r="J814" s="224">
        <f t="shared" si="54"/>
        <v>95</v>
      </c>
      <c r="K814" s="216">
        <f t="shared" si="55"/>
        <v>100</v>
      </c>
    </row>
    <row r="815" spans="1:11" x14ac:dyDescent="0.25">
      <c r="A815" t="s">
        <v>1010</v>
      </c>
      <c r="D815" s="223">
        <v>10</v>
      </c>
      <c r="E815" s="226"/>
      <c r="F815" s="226"/>
      <c r="G815" s="226"/>
      <c r="H815" s="226"/>
      <c r="I815" s="224">
        <f t="shared" si="53"/>
        <v>2</v>
      </c>
      <c r="J815" s="224">
        <f t="shared" si="54"/>
        <v>98</v>
      </c>
      <c r="K815" s="216">
        <f t="shared" si="55"/>
        <v>100</v>
      </c>
    </row>
    <row r="816" spans="1:11" x14ac:dyDescent="0.25">
      <c r="A816" t="s">
        <v>1178</v>
      </c>
      <c r="D816" s="216" t="s">
        <v>3246</v>
      </c>
      <c r="E816" s="216">
        <f>VLOOKUP(E803,D806:J815,2,FALSE)</f>
        <v>0</v>
      </c>
      <c r="F816" s="216">
        <f>VLOOKUP(E803,D806:J815,3,FALSE)</f>
        <v>0</v>
      </c>
      <c r="G816" s="216">
        <f>VLOOKUP(E803,D806:J815,4,FALSE)</f>
        <v>0</v>
      </c>
      <c r="H816" s="216">
        <f>VLOOKUP(E803,D806:J815,5,FALSE)</f>
        <v>0</v>
      </c>
      <c r="I816" s="216">
        <f>VLOOKUP(E803,D806:J815,6,FALSE)</f>
        <v>17</v>
      </c>
      <c r="J816" s="216">
        <f>VLOOKUP(E803,D806:J815,7,FALSE)</f>
        <v>83</v>
      </c>
    </row>
    <row r="817" spans="1:11" x14ac:dyDescent="0.25">
      <c r="A817" t="s">
        <v>1012</v>
      </c>
      <c r="D817" s="216" t="s">
        <v>3253</v>
      </c>
      <c r="E817" s="216">
        <f t="shared" ref="E817:J817" ca="1" si="56">E816/100*E804</f>
        <v>0</v>
      </c>
      <c r="F817" s="216">
        <f t="shared" ca="1" si="56"/>
        <v>0</v>
      </c>
      <c r="G817" s="216">
        <f t="shared" ca="1" si="56"/>
        <v>0</v>
      </c>
      <c r="H817" s="216">
        <f t="shared" ca="1" si="56"/>
        <v>0</v>
      </c>
      <c r="I817" s="216">
        <f t="shared" ca="1" si="56"/>
        <v>0.23799999999999999</v>
      </c>
      <c r="J817" s="216">
        <f t="shared" ca="1" si="56"/>
        <v>1.2449999999999999</v>
      </c>
      <c r="K817" s="227">
        <f ca="1">SUM(E817:J817)</f>
        <v>1.4829999999999999</v>
      </c>
    </row>
    <row r="818" spans="1:11" x14ac:dyDescent="0.25">
      <c r="A818" t="s">
        <v>1013</v>
      </c>
    </row>
    <row r="819" spans="1:11" x14ac:dyDescent="0.25">
      <c r="A819" t="s">
        <v>1014</v>
      </c>
    </row>
    <row r="820" spans="1:11" x14ac:dyDescent="0.25">
      <c r="A820" t="s">
        <v>1015</v>
      </c>
      <c r="D820" s="216" t="s">
        <v>2930</v>
      </c>
      <c r="E820" s="222">
        <f>E752</f>
        <v>5</v>
      </c>
      <c r="F820" s="216"/>
      <c r="G820" s="216"/>
      <c r="H820" s="216"/>
      <c r="I820" s="216"/>
      <c r="J820" s="216"/>
      <c r="K820" s="216"/>
    </row>
    <row r="821" spans="1:11" x14ac:dyDescent="0.25">
      <c r="A821" t="s">
        <v>1165</v>
      </c>
      <c r="D821" s="216" t="s">
        <v>3251</v>
      </c>
      <c r="E821" s="216">
        <f t="shared" ref="E821:J821" ca="1" si="57">E804</f>
        <v>1.2</v>
      </c>
      <c r="F821" s="216">
        <f t="shared" ca="1" si="57"/>
        <v>1.25</v>
      </c>
      <c r="G821" s="216">
        <f t="shared" ca="1" si="57"/>
        <v>1.3</v>
      </c>
      <c r="H821" s="216">
        <f t="shared" ca="1" si="57"/>
        <v>1.35</v>
      </c>
      <c r="I821" s="216">
        <f t="shared" ca="1" si="57"/>
        <v>1.4</v>
      </c>
      <c r="J821" s="216">
        <f t="shared" ca="1" si="57"/>
        <v>1.5</v>
      </c>
      <c r="K821" s="216" t="s">
        <v>3245</v>
      </c>
    </row>
    <row r="822" spans="1:11" x14ac:dyDescent="0.25">
      <c r="A822" t="s">
        <v>1251</v>
      </c>
      <c r="D822" s="223" t="s">
        <v>3243</v>
      </c>
      <c r="E822" s="225">
        <v>1</v>
      </c>
      <c r="F822" s="225">
        <v>2</v>
      </c>
      <c r="G822" s="225">
        <v>3</v>
      </c>
      <c r="H822" s="225">
        <v>4</v>
      </c>
      <c r="I822" s="225">
        <v>5</v>
      </c>
      <c r="J822" s="223">
        <v>6</v>
      </c>
      <c r="K822" s="216"/>
    </row>
    <row r="823" spans="1:11" x14ac:dyDescent="0.25">
      <c r="A823" t="s">
        <v>1167</v>
      </c>
      <c r="D823" s="223">
        <v>1</v>
      </c>
      <c r="E823" s="226"/>
      <c r="F823" s="226"/>
      <c r="G823" s="226"/>
      <c r="H823" s="226"/>
      <c r="I823" s="226"/>
      <c r="J823" s="224">
        <f>J806+I806</f>
        <v>100</v>
      </c>
      <c r="K823" s="216">
        <f>SUM(F823:J823)</f>
        <v>100</v>
      </c>
    </row>
    <row r="824" spans="1:11" x14ac:dyDescent="0.25">
      <c r="A824" t="s">
        <v>1168</v>
      </c>
      <c r="D824" s="223">
        <v>2</v>
      </c>
      <c r="E824" s="226"/>
      <c r="F824" s="226"/>
      <c r="G824" s="226"/>
      <c r="H824" s="226"/>
      <c r="I824" s="226"/>
      <c r="J824" s="224">
        <f t="shared" ref="J824:J832" si="58">J807+I807</f>
        <v>100</v>
      </c>
      <c r="K824" s="216">
        <f t="shared" ref="K824:K832" si="59">SUM(F824:J824)</f>
        <v>100</v>
      </c>
    </row>
    <row r="825" spans="1:11" x14ac:dyDescent="0.25">
      <c r="D825" s="223">
        <v>3</v>
      </c>
      <c r="E825" s="226"/>
      <c r="F825" s="226"/>
      <c r="G825" s="226"/>
      <c r="H825" s="226"/>
      <c r="I825" s="226"/>
      <c r="J825" s="224">
        <f t="shared" si="58"/>
        <v>100</v>
      </c>
      <c r="K825" s="216">
        <f t="shared" si="59"/>
        <v>100</v>
      </c>
    </row>
    <row r="826" spans="1:11" x14ac:dyDescent="0.25">
      <c r="A826" t="s">
        <v>52</v>
      </c>
      <c r="D826" s="223">
        <v>4</v>
      </c>
      <c r="E826" s="226"/>
      <c r="F826" s="226"/>
      <c r="G826" s="226"/>
      <c r="H826" s="226"/>
      <c r="I826" s="226"/>
      <c r="J826" s="224">
        <f t="shared" si="58"/>
        <v>100</v>
      </c>
      <c r="K826" s="216">
        <f t="shared" si="59"/>
        <v>100</v>
      </c>
    </row>
    <row r="827" spans="1:11" x14ac:dyDescent="0.25">
      <c r="A827" t="s">
        <v>1252</v>
      </c>
      <c r="D827" s="223">
        <v>5</v>
      </c>
      <c r="E827" s="226"/>
      <c r="F827" s="226"/>
      <c r="G827" s="226"/>
      <c r="H827" s="226"/>
      <c r="I827" s="226"/>
      <c r="J827" s="224">
        <f t="shared" si="58"/>
        <v>100</v>
      </c>
      <c r="K827" s="216">
        <f t="shared" si="59"/>
        <v>100</v>
      </c>
    </row>
    <row r="828" spans="1:11" x14ac:dyDescent="0.25">
      <c r="A828" t="s">
        <v>1160</v>
      </c>
      <c r="D828" s="223">
        <v>6</v>
      </c>
      <c r="E828" s="226"/>
      <c r="F828" s="226"/>
      <c r="G828" s="226"/>
      <c r="H828" s="226"/>
      <c r="I828" s="226"/>
      <c r="J828" s="224">
        <f t="shared" si="58"/>
        <v>100</v>
      </c>
      <c r="K828" s="216">
        <f t="shared" si="59"/>
        <v>100</v>
      </c>
    </row>
    <row r="829" spans="1:11" x14ac:dyDescent="0.25">
      <c r="A829" t="s">
        <v>1253</v>
      </c>
      <c r="D829" s="223">
        <v>7</v>
      </c>
      <c r="E829" s="226"/>
      <c r="F829" s="226"/>
      <c r="G829" s="226"/>
      <c r="H829" s="226"/>
      <c r="I829" s="226"/>
      <c r="J829" s="224">
        <f t="shared" si="58"/>
        <v>100</v>
      </c>
      <c r="K829" s="216">
        <f t="shared" si="59"/>
        <v>100</v>
      </c>
    </row>
    <row r="830" spans="1:11" x14ac:dyDescent="0.25">
      <c r="A830" t="s">
        <v>1254</v>
      </c>
      <c r="D830" s="223">
        <v>8</v>
      </c>
      <c r="E830" s="226"/>
      <c r="F830" s="226"/>
      <c r="G830" s="226"/>
      <c r="H830" s="226"/>
      <c r="I830" s="226"/>
      <c r="J830" s="224">
        <f t="shared" si="58"/>
        <v>100</v>
      </c>
      <c r="K830" s="216">
        <f t="shared" si="59"/>
        <v>100</v>
      </c>
    </row>
    <row r="831" spans="1:11" x14ac:dyDescent="0.25">
      <c r="A831" t="s">
        <v>1163</v>
      </c>
      <c r="D831" s="223">
        <v>9</v>
      </c>
      <c r="E831" s="226"/>
      <c r="F831" s="226"/>
      <c r="G831" s="226"/>
      <c r="H831" s="226"/>
      <c r="I831" s="226"/>
      <c r="J831" s="224">
        <f t="shared" si="58"/>
        <v>100</v>
      </c>
      <c r="K831" s="216">
        <f t="shared" si="59"/>
        <v>100</v>
      </c>
    </row>
    <row r="832" spans="1:11" x14ac:dyDescent="0.25">
      <c r="A832" t="s">
        <v>1008</v>
      </c>
      <c r="D832" s="223">
        <v>10</v>
      </c>
      <c r="E832" s="226"/>
      <c r="F832" s="226"/>
      <c r="G832" s="226"/>
      <c r="H832" s="226"/>
      <c r="I832" s="226"/>
      <c r="J832" s="224">
        <f t="shared" si="58"/>
        <v>100</v>
      </c>
      <c r="K832" s="216">
        <f t="shared" si="59"/>
        <v>100</v>
      </c>
    </row>
    <row r="833" spans="1:11" x14ac:dyDescent="0.25">
      <c r="A833" t="s">
        <v>1009</v>
      </c>
      <c r="D833" s="216" t="s">
        <v>3246</v>
      </c>
      <c r="E833" s="216">
        <f>VLOOKUP(E820,D823:J832,2,FALSE)</f>
        <v>0</v>
      </c>
      <c r="F833" s="216">
        <f>VLOOKUP(E820,D823:J832,3,FALSE)</f>
        <v>0</v>
      </c>
      <c r="G833" s="216">
        <f>VLOOKUP(E820,D823:J832,4,FALSE)</f>
        <v>0</v>
      </c>
      <c r="H833" s="216">
        <f>VLOOKUP(E820,D823:J832,5,FALSE)</f>
        <v>0</v>
      </c>
      <c r="I833" s="216">
        <f>VLOOKUP(E820,D823:J832,6,FALSE)</f>
        <v>0</v>
      </c>
      <c r="J833" s="216">
        <f>VLOOKUP(E820,D823:J832,7,FALSE)</f>
        <v>100</v>
      </c>
    </row>
    <row r="834" spans="1:11" x14ac:dyDescent="0.25">
      <c r="A834" t="s">
        <v>1010</v>
      </c>
      <c r="D834" s="216" t="s">
        <v>3253</v>
      </c>
      <c r="E834" s="216">
        <f t="shared" ref="E834:J834" ca="1" si="60">E833/100*E821</f>
        <v>0</v>
      </c>
      <c r="F834" s="216">
        <f t="shared" ca="1" si="60"/>
        <v>0</v>
      </c>
      <c r="G834" s="216">
        <f t="shared" ca="1" si="60"/>
        <v>0</v>
      </c>
      <c r="H834" s="216">
        <f t="shared" ca="1" si="60"/>
        <v>0</v>
      </c>
      <c r="I834" s="216">
        <f t="shared" ca="1" si="60"/>
        <v>0</v>
      </c>
      <c r="J834" s="216">
        <f t="shared" ca="1" si="60"/>
        <v>1.5</v>
      </c>
      <c r="K834" s="227">
        <f ca="1">SUM(E834:J834)</f>
        <v>1.5</v>
      </c>
    </row>
    <row r="835" spans="1:11" x14ac:dyDescent="0.25">
      <c r="A835" t="s">
        <v>1178</v>
      </c>
    </row>
    <row r="836" spans="1:11" x14ac:dyDescent="0.25">
      <c r="A836" t="s">
        <v>1012</v>
      </c>
    </row>
    <row r="837" spans="1:11" x14ac:dyDescent="0.25">
      <c r="A837" t="s">
        <v>1013</v>
      </c>
    </row>
    <row r="838" spans="1:11" x14ac:dyDescent="0.25">
      <c r="A838" t="s">
        <v>1014</v>
      </c>
    </row>
    <row r="839" spans="1:11" x14ac:dyDescent="0.25">
      <c r="A839" t="s">
        <v>1015</v>
      </c>
    </row>
    <row r="840" spans="1:11" x14ac:dyDescent="0.25">
      <c r="A840" t="s">
        <v>1165</v>
      </c>
    </row>
    <row r="841" spans="1:11" x14ac:dyDescent="0.25">
      <c r="A841" t="s">
        <v>1255</v>
      </c>
    </row>
    <row r="842" spans="1:11" x14ac:dyDescent="0.25">
      <c r="A842" t="s">
        <v>1167</v>
      </c>
    </row>
    <row r="843" spans="1:11" x14ac:dyDescent="0.25">
      <c r="A843" t="s">
        <v>1168</v>
      </c>
    </row>
    <row r="845" spans="1:11" x14ac:dyDescent="0.25">
      <c r="A845" t="s">
        <v>52</v>
      </c>
    </row>
    <row r="846" spans="1:11" x14ac:dyDescent="0.25">
      <c r="A846" t="s">
        <v>1256</v>
      </c>
    </row>
    <row r="847" spans="1:11" x14ac:dyDescent="0.25">
      <c r="A847" t="s">
        <v>1160</v>
      </c>
    </row>
    <row r="848" spans="1:11" x14ac:dyDescent="0.25">
      <c r="A848" t="s">
        <v>1257</v>
      </c>
    </row>
    <row r="849" spans="1:1" x14ac:dyDescent="0.25">
      <c r="A849" t="s">
        <v>1258</v>
      </c>
    </row>
    <row r="850" spans="1:1" x14ac:dyDescent="0.25">
      <c r="A850" t="s">
        <v>1163</v>
      </c>
    </row>
    <row r="851" spans="1:1" x14ac:dyDescent="0.25">
      <c r="A851" t="s">
        <v>1008</v>
      </c>
    </row>
    <row r="852" spans="1:1" x14ac:dyDescent="0.25">
      <c r="A852" t="s">
        <v>1009</v>
      </c>
    </row>
    <row r="853" spans="1:1" x14ac:dyDescent="0.25">
      <c r="A853" t="s">
        <v>1010</v>
      </c>
    </row>
    <row r="854" spans="1:1" x14ac:dyDescent="0.25">
      <c r="A854" t="s">
        <v>1232</v>
      </c>
    </row>
    <row r="855" spans="1:1" x14ac:dyDescent="0.25">
      <c r="A855" t="s">
        <v>1012</v>
      </c>
    </row>
    <row r="856" spans="1:1" x14ac:dyDescent="0.25">
      <c r="A856" t="s">
        <v>1013</v>
      </c>
    </row>
    <row r="857" spans="1:1" x14ac:dyDescent="0.25">
      <c r="A857" t="s">
        <v>1014</v>
      </c>
    </row>
    <row r="858" spans="1:1" x14ac:dyDescent="0.25">
      <c r="A858" t="s">
        <v>1015</v>
      </c>
    </row>
    <row r="859" spans="1:1" x14ac:dyDescent="0.25">
      <c r="A859" t="s">
        <v>1165</v>
      </c>
    </row>
    <row r="860" spans="1:1" x14ac:dyDescent="0.25">
      <c r="A860" t="s">
        <v>1259</v>
      </c>
    </row>
    <row r="861" spans="1:1" x14ac:dyDescent="0.25">
      <c r="A861" t="s">
        <v>1167</v>
      </c>
    </row>
    <row r="862" spans="1:1" x14ac:dyDescent="0.25">
      <c r="A862" t="s">
        <v>1168</v>
      </c>
    </row>
    <row r="864" spans="1:1" x14ac:dyDescent="0.25">
      <c r="A864" t="s">
        <v>52</v>
      </c>
    </row>
    <row r="865" spans="1:1" x14ac:dyDescent="0.25">
      <c r="A865" t="s">
        <v>1260</v>
      </c>
    </row>
    <row r="866" spans="1:1" x14ac:dyDescent="0.25">
      <c r="A866" t="s">
        <v>1160</v>
      </c>
    </row>
    <row r="867" spans="1:1" x14ac:dyDescent="0.25">
      <c r="A867" t="s">
        <v>1261</v>
      </c>
    </row>
    <row r="868" spans="1:1" x14ac:dyDescent="0.25">
      <c r="A868" t="s">
        <v>1262</v>
      </c>
    </row>
    <row r="869" spans="1:1" x14ac:dyDescent="0.25">
      <c r="A869" t="s">
        <v>1163</v>
      </c>
    </row>
    <row r="870" spans="1:1" x14ac:dyDescent="0.25">
      <c r="A870" t="s">
        <v>1008</v>
      </c>
    </row>
    <row r="871" spans="1:1" x14ac:dyDescent="0.25">
      <c r="A871" t="s">
        <v>1009</v>
      </c>
    </row>
    <row r="872" spans="1:1" x14ac:dyDescent="0.25">
      <c r="A872" t="s">
        <v>1010</v>
      </c>
    </row>
    <row r="873" spans="1:1" x14ac:dyDescent="0.25">
      <c r="A873" t="s">
        <v>1263</v>
      </c>
    </row>
    <row r="874" spans="1:1" x14ac:dyDescent="0.25">
      <c r="A874" t="s">
        <v>1012</v>
      </c>
    </row>
    <row r="875" spans="1:1" x14ac:dyDescent="0.25">
      <c r="A875" t="s">
        <v>1013</v>
      </c>
    </row>
    <row r="876" spans="1:1" x14ac:dyDescent="0.25">
      <c r="A876" t="s">
        <v>1014</v>
      </c>
    </row>
    <row r="877" spans="1:1" x14ac:dyDescent="0.25">
      <c r="A877" t="s">
        <v>1015</v>
      </c>
    </row>
    <row r="878" spans="1:1" x14ac:dyDescent="0.25">
      <c r="A878" t="s">
        <v>1165</v>
      </c>
    </row>
    <row r="879" spans="1:1" x14ac:dyDescent="0.25">
      <c r="A879" t="s">
        <v>1264</v>
      </c>
    </row>
    <row r="880" spans="1:1" x14ac:dyDescent="0.25">
      <c r="A880" t="s">
        <v>1167</v>
      </c>
    </row>
    <row r="881" spans="1:1" x14ac:dyDescent="0.25">
      <c r="A881" t="s">
        <v>1168</v>
      </c>
    </row>
    <row r="883" spans="1:1" x14ac:dyDescent="0.25">
      <c r="A883" t="s">
        <v>52</v>
      </c>
    </row>
    <row r="884" spans="1:1" x14ac:dyDescent="0.25">
      <c r="A884" t="s">
        <v>1265</v>
      </c>
    </row>
    <row r="885" spans="1:1" x14ac:dyDescent="0.25">
      <c r="A885" t="s">
        <v>1160</v>
      </c>
    </row>
    <row r="886" spans="1:1" x14ac:dyDescent="0.25">
      <c r="A886" t="s">
        <v>1030</v>
      </c>
    </row>
    <row r="887" spans="1:1" x14ac:dyDescent="0.25">
      <c r="A887" t="s">
        <v>1266</v>
      </c>
    </row>
    <row r="888" spans="1:1" x14ac:dyDescent="0.25">
      <c r="A888" t="s">
        <v>1163</v>
      </c>
    </row>
    <row r="889" spans="1:1" x14ac:dyDescent="0.25">
      <c r="A889" t="s">
        <v>1008</v>
      </c>
    </row>
    <row r="890" spans="1:1" x14ac:dyDescent="0.25">
      <c r="A890" t="s">
        <v>1009</v>
      </c>
    </row>
    <row r="891" spans="1:1" x14ac:dyDescent="0.25">
      <c r="A891" t="s">
        <v>1010</v>
      </c>
    </row>
    <row r="892" spans="1:1" x14ac:dyDescent="0.25">
      <c r="A892" t="s">
        <v>1263</v>
      </c>
    </row>
    <row r="893" spans="1:1" x14ac:dyDescent="0.25">
      <c r="A893" t="s">
        <v>1012</v>
      </c>
    </row>
    <row r="894" spans="1:1" x14ac:dyDescent="0.25">
      <c r="A894" t="s">
        <v>1013</v>
      </c>
    </row>
    <row r="895" spans="1:1" x14ac:dyDescent="0.25">
      <c r="A895" t="s">
        <v>1014</v>
      </c>
    </row>
    <row r="896" spans="1:1" x14ac:dyDescent="0.25">
      <c r="A896" t="s">
        <v>1015</v>
      </c>
    </row>
    <row r="897" spans="1:1" x14ac:dyDescent="0.25">
      <c r="A897" t="s">
        <v>1165</v>
      </c>
    </row>
    <row r="898" spans="1:1" x14ac:dyDescent="0.25">
      <c r="A898" t="s">
        <v>1267</v>
      </c>
    </row>
    <row r="899" spans="1:1" x14ac:dyDescent="0.25">
      <c r="A899" t="s">
        <v>1167</v>
      </c>
    </row>
    <row r="900" spans="1:1" x14ac:dyDescent="0.25">
      <c r="A900" t="s">
        <v>1168</v>
      </c>
    </row>
    <row r="902" spans="1:1" x14ac:dyDescent="0.25">
      <c r="A902" t="s">
        <v>52</v>
      </c>
    </row>
    <row r="903" spans="1:1" x14ac:dyDescent="0.25">
      <c r="A903" t="s">
        <v>1268</v>
      </c>
    </row>
    <row r="904" spans="1:1" x14ac:dyDescent="0.25">
      <c r="A904" t="s">
        <v>1160</v>
      </c>
    </row>
    <row r="905" spans="1:1" x14ac:dyDescent="0.25">
      <c r="A905" t="s">
        <v>1062</v>
      </c>
    </row>
    <row r="906" spans="1:1" x14ac:dyDescent="0.25">
      <c r="A906" t="s">
        <v>1269</v>
      </c>
    </row>
    <row r="907" spans="1:1" x14ac:dyDescent="0.25">
      <c r="A907" t="s">
        <v>1163</v>
      </c>
    </row>
    <row r="908" spans="1:1" x14ac:dyDescent="0.25">
      <c r="A908" t="s">
        <v>1008</v>
      </c>
    </row>
    <row r="909" spans="1:1" x14ac:dyDescent="0.25">
      <c r="A909" t="s">
        <v>1009</v>
      </c>
    </row>
    <row r="910" spans="1:1" x14ac:dyDescent="0.25">
      <c r="A910" t="s">
        <v>1010</v>
      </c>
    </row>
    <row r="911" spans="1:1" x14ac:dyDescent="0.25">
      <c r="A911" t="s">
        <v>1270</v>
      </c>
    </row>
    <row r="912" spans="1:1" x14ac:dyDescent="0.25">
      <c r="A912" t="s">
        <v>1012</v>
      </c>
    </row>
    <row r="913" spans="1:1" x14ac:dyDescent="0.25">
      <c r="A913" t="s">
        <v>1013</v>
      </c>
    </row>
    <row r="914" spans="1:1" x14ac:dyDescent="0.25">
      <c r="A914" t="s">
        <v>1034</v>
      </c>
    </row>
    <row r="915" spans="1:1" x14ac:dyDescent="0.25">
      <c r="A915" t="s">
        <v>1015</v>
      </c>
    </row>
    <row r="916" spans="1:1" x14ac:dyDescent="0.25">
      <c r="A916" t="s">
        <v>1165</v>
      </c>
    </row>
    <row r="917" spans="1:1" x14ac:dyDescent="0.25">
      <c r="A917" t="s">
        <v>1271</v>
      </c>
    </row>
    <row r="918" spans="1:1" x14ac:dyDescent="0.25">
      <c r="A918" t="s">
        <v>1167</v>
      </c>
    </row>
    <row r="919" spans="1:1" x14ac:dyDescent="0.25">
      <c r="A919" t="s">
        <v>1168</v>
      </c>
    </row>
    <row r="921" spans="1:1" x14ac:dyDescent="0.25">
      <c r="A921" t="s">
        <v>52</v>
      </c>
    </row>
    <row r="922" spans="1:1" x14ac:dyDescent="0.25">
      <c r="A922" t="s">
        <v>1272</v>
      </c>
    </row>
    <row r="923" spans="1:1" x14ac:dyDescent="0.25">
      <c r="A923" t="s">
        <v>1160</v>
      </c>
    </row>
    <row r="924" spans="1:1" x14ac:dyDescent="0.25">
      <c r="A924" t="s">
        <v>1149</v>
      </c>
    </row>
    <row r="925" spans="1:1" x14ac:dyDescent="0.25">
      <c r="A925" t="s">
        <v>1273</v>
      </c>
    </row>
    <row r="926" spans="1:1" x14ac:dyDescent="0.25">
      <c r="A926" t="s">
        <v>1163</v>
      </c>
    </row>
    <row r="927" spans="1:1" x14ac:dyDescent="0.25">
      <c r="A927" t="s">
        <v>1008</v>
      </c>
    </row>
    <row r="928" spans="1:1" x14ac:dyDescent="0.25">
      <c r="A928" t="s">
        <v>1009</v>
      </c>
    </row>
    <row r="929" spans="1:1" x14ac:dyDescent="0.25">
      <c r="A929" t="s">
        <v>1010</v>
      </c>
    </row>
    <row r="930" spans="1:1" x14ac:dyDescent="0.25">
      <c r="A930" t="s">
        <v>1274</v>
      </c>
    </row>
    <row r="931" spans="1:1" x14ac:dyDescent="0.25">
      <c r="A931" t="s">
        <v>1012</v>
      </c>
    </row>
    <row r="932" spans="1:1" x14ac:dyDescent="0.25">
      <c r="A932" t="s">
        <v>1013</v>
      </c>
    </row>
    <row r="933" spans="1:1" x14ac:dyDescent="0.25">
      <c r="A933" t="s">
        <v>1014</v>
      </c>
    </row>
    <row r="934" spans="1:1" x14ac:dyDescent="0.25">
      <c r="A934" t="s">
        <v>1015</v>
      </c>
    </row>
    <row r="935" spans="1:1" x14ac:dyDescent="0.25">
      <c r="A935" t="s">
        <v>1088</v>
      </c>
    </row>
    <row r="936" spans="1:1" x14ac:dyDescent="0.25">
      <c r="A936" t="s">
        <v>1275</v>
      </c>
    </row>
    <row r="937" spans="1:1" x14ac:dyDescent="0.25">
      <c r="A937" t="s">
        <v>1167</v>
      </c>
    </row>
    <row r="938" spans="1:1" x14ac:dyDescent="0.25">
      <c r="A938" t="s">
        <v>1168</v>
      </c>
    </row>
    <row r="940" spans="1:1" x14ac:dyDescent="0.25">
      <c r="A940" t="s">
        <v>52</v>
      </c>
    </row>
    <row r="941" spans="1:1" x14ac:dyDescent="0.25">
      <c r="A941" t="s">
        <v>1276</v>
      </c>
    </row>
    <row r="942" spans="1:1" x14ac:dyDescent="0.25">
      <c r="A942" t="s">
        <v>1160</v>
      </c>
    </row>
    <row r="943" spans="1:1" x14ac:dyDescent="0.25">
      <c r="A943" t="s">
        <v>1149</v>
      </c>
    </row>
    <row r="944" spans="1:1" x14ac:dyDescent="0.25">
      <c r="A944" t="s">
        <v>1277</v>
      </c>
    </row>
    <row r="945" spans="1:1" x14ac:dyDescent="0.25">
      <c r="A945" t="s">
        <v>1163</v>
      </c>
    </row>
    <row r="946" spans="1:1" x14ac:dyDescent="0.25">
      <c r="A946" t="s">
        <v>1008</v>
      </c>
    </row>
    <row r="947" spans="1:1" x14ac:dyDescent="0.25">
      <c r="A947" t="s">
        <v>1009</v>
      </c>
    </row>
    <row r="948" spans="1:1" x14ac:dyDescent="0.25">
      <c r="A948" t="s">
        <v>1010</v>
      </c>
    </row>
    <row r="949" spans="1:1" x14ac:dyDescent="0.25">
      <c r="A949" t="s">
        <v>1278</v>
      </c>
    </row>
    <row r="950" spans="1:1" x14ac:dyDescent="0.25">
      <c r="A950" t="s">
        <v>1012</v>
      </c>
    </row>
    <row r="951" spans="1:1" x14ac:dyDescent="0.25">
      <c r="A951" t="s">
        <v>1013</v>
      </c>
    </row>
    <row r="952" spans="1:1" x14ac:dyDescent="0.25">
      <c r="A952" t="s">
        <v>1279</v>
      </c>
    </row>
    <row r="953" spans="1:1" x14ac:dyDescent="0.25">
      <c r="A953" t="s">
        <v>1015</v>
      </c>
    </row>
    <row r="954" spans="1:1" x14ac:dyDescent="0.25">
      <c r="A954" t="s">
        <v>1165</v>
      </c>
    </row>
    <row r="955" spans="1:1" x14ac:dyDescent="0.25">
      <c r="A955" t="s">
        <v>1280</v>
      </c>
    </row>
    <row r="956" spans="1:1" x14ac:dyDescent="0.25">
      <c r="A956" t="s">
        <v>1167</v>
      </c>
    </row>
    <row r="957" spans="1:1" x14ac:dyDescent="0.25">
      <c r="A957" t="s">
        <v>1168</v>
      </c>
    </row>
    <row r="959" spans="1:1" x14ac:dyDescent="0.25">
      <c r="A959" t="s">
        <v>52</v>
      </c>
    </row>
    <row r="960" spans="1:1" x14ac:dyDescent="0.25">
      <c r="A960" t="s">
        <v>1281</v>
      </c>
    </row>
    <row r="961" spans="1:1" x14ac:dyDescent="0.25">
      <c r="A961" t="s">
        <v>1160</v>
      </c>
    </row>
    <row r="962" spans="1:1" x14ac:dyDescent="0.25">
      <c r="A962" t="s">
        <v>1129</v>
      </c>
    </row>
    <row r="963" spans="1:1" x14ac:dyDescent="0.25">
      <c r="A963" t="s">
        <v>1282</v>
      </c>
    </row>
    <row r="964" spans="1:1" x14ac:dyDescent="0.25">
      <c r="A964" t="s">
        <v>1163</v>
      </c>
    </row>
    <row r="965" spans="1:1" x14ac:dyDescent="0.25">
      <c r="A965" t="s">
        <v>1008</v>
      </c>
    </row>
    <row r="966" spans="1:1" x14ac:dyDescent="0.25">
      <c r="A966" t="s">
        <v>1009</v>
      </c>
    </row>
    <row r="967" spans="1:1" x14ac:dyDescent="0.25">
      <c r="A967" t="s">
        <v>1010</v>
      </c>
    </row>
    <row r="968" spans="1:1" x14ac:dyDescent="0.25">
      <c r="A968" t="s">
        <v>1263</v>
      </c>
    </row>
    <row r="969" spans="1:1" x14ac:dyDescent="0.25">
      <c r="A969" t="s">
        <v>1012</v>
      </c>
    </row>
    <row r="970" spans="1:1" x14ac:dyDescent="0.25">
      <c r="A970" t="s">
        <v>1013</v>
      </c>
    </row>
    <row r="971" spans="1:1" x14ac:dyDescent="0.25">
      <c r="A971" t="s">
        <v>1034</v>
      </c>
    </row>
    <row r="972" spans="1:1" x14ac:dyDescent="0.25">
      <c r="A972" t="s">
        <v>1015</v>
      </c>
    </row>
    <row r="973" spans="1:1" x14ac:dyDescent="0.25">
      <c r="A973" t="s">
        <v>1016</v>
      </c>
    </row>
    <row r="974" spans="1:1" x14ac:dyDescent="0.25">
      <c r="A974" t="s">
        <v>1283</v>
      </c>
    </row>
    <row r="975" spans="1:1" x14ac:dyDescent="0.25">
      <c r="A975" t="s">
        <v>1167</v>
      </c>
    </row>
    <row r="976" spans="1:1" x14ac:dyDescent="0.25">
      <c r="A976" t="s">
        <v>1168</v>
      </c>
    </row>
    <row r="978" spans="1:1" x14ac:dyDescent="0.25">
      <c r="A978" t="s">
        <v>52</v>
      </c>
    </row>
    <row r="979" spans="1:1" x14ac:dyDescent="0.25">
      <c r="A979" t="s">
        <v>1284</v>
      </c>
    </row>
    <row r="980" spans="1:1" x14ac:dyDescent="0.25">
      <c r="A980" t="s">
        <v>1160</v>
      </c>
    </row>
    <row r="981" spans="1:1" x14ac:dyDescent="0.25">
      <c r="A981" t="s">
        <v>1135</v>
      </c>
    </row>
    <row r="982" spans="1:1" x14ac:dyDescent="0.25">
      <c r="A982" t="s">
        <v>1285</v>
      </c>
    </row>
    <row r="983" spans="1:1" x14ac:dyDescent="0.25">
      <c r="A983" t="s">
        <v>1163</v>
      </c>
    </row>
    <row r="984" spans="1:1" x14ac:dyDescent="0.25">
      <c r="A984" t="s">
        <v>1008</v>
      </c>
    </row>
    <row r="985" spans="1:1" x14ac:dyDescent="0.25">
      <c r="A985" t="s">
        <v>1009</v>
      </c>
    </row>
    <row r="986" spans="1:1" x14ac:dyDescent="0.25">
      <c r="A986" t="s">
        <v>1010</v>
      </c>
    </row>
    <row r="987" spans="1:1" x14ac:dyDescent="0.25">
      <c r="A987" t="s">
        <v>1263</v>
      </c>
    </row>
    <row r="988" spans="1:1" x14ac:dyDescent="0.25">
      <c r="A988" t="s">
        <v>1012</v>
      </c>
    </row>
    <row r="989" spans="1:1" x14ac:dyDescent="0.25">
      <c r="A989" t="s">
        <v>1013</v>
      </c>
    </row>
    <row r="990" spans="1:1" x14ac:dyDescent="0.25">
      <c r="A990" t="s">
        <v>1034</v>
      </c>
    </row>
    <row r="991" spans="1:1" x14ac:dyDescent="0.25">
      <c r="A991" t="s">
        <v>1015</v>
      </c>
    </row>
    <row r="992" spans="1:1" x14ac:dyDescent="0.25">
      <c r="A992" t="s">
        <v>1165</v>
      </c>
    </row>
    <row r="993" spans="1:1" x14ac:dyDescent="0.25">
      <c r="A993" t="s">
        <v>1286</v>
      </c>
    </row>
    <row r="994" spans="1:1" x14ac:dyDescent="0.25">
      <c r="A994" t="s">
        <v>1167</v>
      </c>
    </row>
    <row r="995" spans="1:1" x14ac:dyDescent="0.25">
      <c r="A995" t="s">
        <v>1168</v>
      </c>
    </row>
    <row r="997" spans="1:1" x14ac:dyDescent="0.25">
      <c r="A997" t="s">
        <v>52</v>
      </c>
    </row>
    <row r="998" spans="1:1" x14ac:dyDescent="0.25">
      <c r="A998" t="s">
        <v>1287</v>
      </c>
    </row>
    <row r="999" spans="1:1" x14ac:dyDescent="0.25">
      <c r="A999" t="s">
        <v>1160</v>
      </c>
    </row>
    <row r="1000" spans="1:1" x14ac:dyDescent="0.25">
      <c r="A1000" t="s">
        <v>1288</v>
      </c>
    </row>
    <row r="1001" spans="1:1" x14ac:dyDescent="0.25">
      <c r="A1001" t="s">
        <v>1289</v>
      </c>
    </row>
    <row r="1002" spans="1:1" x14ac:dyDescent="0.25">
      <c r="A1002" t="s">
        <v>1163</v>
      </c>
    </row>
    <row r="1003" spans="1:1" x14ac:dyDescent="0.25">
      <c r="A1003" t="s">
        <v>1008</v>
      </c>
    </row>
    <row r="1004" spans="1:1" x14ac:dyDescent="0.25">
      <c r="A1004" t="s">
        <v>1009</v>
      </c>
    </row>
    <row r="1005" spans="1:1" x14ac:dyDescent="0.25">
      <c r="A1005" t="s">
        <v>1010</v>
      </c>
    </row>
    <row r="1006" spans="1:1" x14ac:dyDescent="0.25">
      <c r="A1006" t="s">
        <v>1290</v>
      </c>
    </row>
    <row r="1007" spans="1:1" x14ac:dyDescent="0.25">
      <c r="A1007" t="s">
        <v>1012</v>
      </c>
    </row>
    <row r="1008" spans="1:1" x14ac:dyDescent="0.25">
      <c r="A1008" t="s">
        <v>1013</v>
      </c>
    </row>
    <row r="1009" spans="1:1" x14ac:dyDescent="0.25">
      <c r="A1009" t="s">
        <v>1291</v>
      </c>
    </row>
    <row r="1010" spans="1:1" x14ac:dyDescent="0.25">
      <c r="A1010" t="s">
        <v>1015</v>
      </c>
    </row>
    <row r="1011" spans="1:1" x14ac:dyDescent="0.25">
      <c r="A1011" t="s">
        <v>1165</v>
      </c>
    </row>
    <row r="1012" spans="1:1" x14ac:dyDescent="0.25">
      <c r="A1012" t="s">
        <v>1292</v>
      </c>
    </row>
    <row r="1013" spans="1:1" x14ac:dyDescent="0.25">
      <c r="A1013" t="s">
        <v>1167</v>
      </c>
    </row>
    <row r="1014" spans="1:1" x14ac:dyDescent="0.25">
      <c r="A1014" t="s">
        <v>1168</v>
      </c>
    </row>
    <row r="1016" spans="1:1" x14ac:dyDescent="0.25">
      <c r="A1016" t="s">
        <v>52</v>
      </c>
    </row>
    <row r="1017" spans="1:1" x14ac:dyDescent="0.25">
      <c r="A1017" t="s">
        <v>1293</v>
      </c>
    </row>
    <row r="1018" spans="1:1" x14ac:dyDescent="0.25">
      <c r="A1018" t="s">
        <v>1160</v>
      </c>
    </row>
    <row r="1019" spans="1:1" x14ac:dyDescent="0.25">
      <c r="A1019" t="s">
        <v>1294</v>
      </c>
    </row>
    <row r="1020" spans="1:1" x14ac:dyDescent="0.25">
      <c r="A1020" t="s">
        <v>1295</v>
      </c>
    </row>
    <row r="1021" spans="1:1" x14ac:dyDescent="0.25">
      <c r="A1021" t="s">
        <v>1163</v>
      </c>
    </row>
    <row r="1022" spans="1:1" x14ac:dyDescent="0.25">
      <c r="A1022" t="s">
        <v>1008</v>
      </c>
    </row>
    <row r="1023" spans="1:1" x14ac:dyDescent="0.25">
      <c r="A1023" t="s">
        <v>1009</v>
      </c>
    </row>
    <row r="1024" spans="1:1" x14ac:dyDescent="0.25">
      <c r="A1024" t="s">
        <v>1010</v>
      </c>
    </row>
    <row r="1025" spans="1:1" x14ac:dyDescent="0.25">
      <c r="A1025" t="s">
        <v>1232</v>
      </c>
    </row>
    <row r="1026" spans="1:1" x14ac:dyDescent="0.25">
      <c r="A1026" t="s">
        <v>1012</v>
      </c>
    </row>
    <row r="1027" spans="1:1" x14ac:dyDescent="0.25">
      <c r="A1027" t="s">
        <v>1013</v>
      </c>
    </row>
    <row r="1028" spans="1:1" x14ac:dyDescent="0.25">
      <c r="A1028" t="s">
        <v>1121</v>
      </c>
    </row>
    <row r="1029" spans="1:1" x14ac:dyDescent="0.25">
      <c r="A1029" t="s">
        <v>1015</v>
      </c>
    </row>
    <row r="1030" spans="1:1" x14ac:dyDescent="0.25">
      <c r="A1030" t="s">
        <v>1088</v>
      </c>
    </row>
    <row r="1031" spans="1:1" x14ac:dyDescent="0.25">
      <c r="A1031" t="s">
        <v>1296</v>
      </c>
    </row>
    <row r="1032" spans="1:1" x14ac:dyDescent="0.25">
      <c r="A1032" t="s">
        <v>1167</v>
      </c>
    </row>
    <row r="1033" spans="1:1" x14ac:dyDescent="0.25">
      <c r="A1033" t="s">
        <v>1168</v>
      </c>
    </row>
    <row r="1035" spans="1:1" x14ac:dyDescent="0.25">
      <c r="A1035" t="s">
        <v>52</v>
      </c>
    </row>
    <row r="1036" spans="1:1" x14ac:dyDescent="0.25">
      <c r="A1036" t="s">
        <v>1297</v>
      </c>
    </row>
    <row r="1037" spans="1:1" x14ac:dyDescent="0.25">
      <c r="A1037" t="s">
        <v>1160</v>
      </c>
    </row>
    <row r="1038" spans="1:1" x14ac:dyDescent="0.25">
      <c r="A1038" t="s">
        <v>1298</v>
      </c>
    </row>
    <row r="1039" spans="1:1" x14ac:dyDescent="0.25">
      <c r="A1039" t="s">
        <v>1299</v>
      </c>
    </row>
    <row r="1040" spans="1:1" x14ac:dyDescent="0.25">
      <c r="A1040" t="s">
        <v>1163</v>
      </c>
    </row>
    <row r="1041" spans="1:1" x14ac:dyDescent="0.25">
      <c r="A1041" t="s">
        <v>1008</v>
      </c>
    </row>
    <row r="1042" spans="1:1" x14ac:dyDescent="0.25">
      <c r="A1042" t="s">
        <v>1009</v>
      </c>
    </row>
    <row r="1043" spans="1:1" x14ac:dyDescent="0.25">
      <c r="A1043" t="s">
        <v>1010</v>
      </c>
    </row>
    <row r="1044" spans="1:1" x14ac:dyDescent="0.25">
      <c r="A1044" t="s">
        <v>1232</v>
      </c>
    </row>
    <row r="1045" spans="1:1" x14ac:dyDescent="0.25">
      <c r="A1045" t="s">
        <v>1012</v>
      </c>
    </row>
    <row r="1046" spans="1:1" x14ac:dyDescent="0.25">
      <c r="A1046" t="s">
        <v>1013</v>
      </c>
    </row>
    <row r="1047" spans="1:1" x14ac:dyDescent="0.25">
      <c r="A1047" t="s">
        <v>1121</v>
      </c>
    </row>
    <row r="1048" spans="1:1" x14ac:dyDescent="0.25">
      <c r="A1048" t="s">
        <v>1015</v>
      </c>
    </row>
    <row r="1049" spans="1:1" x14ac:dyDescent="0.25">
      <c r="A1049" t="s">
        <v>1088</v>
      </c>
    </row>
    <row r="1050" spans="1:1" x14ac:dyDescent="0.25">
      <c r="A1050" t="s">
        <v>1300</v>
      </c>
    </row>
    <row r="1051" spans="1:1" x14ac:dyDescent="0.25">
      <c r="A1051" t="s">
        <v>1167</v>
      </c>
    </row>
    <row r="1052" spans="1:1" x14ac:dyDescent="0.25">
      <c r="A1052" t="s">
        <v>1168</v>
      </c>
    </row>
    <row r="1054" spans="1:1" x14ac:dyDescent="0.25">
      <c r="A1054" t="s">
        <v>52</v>
      </c>
    </row>
    <row r="1055" spans="1:1" x14ac:dyDescent="0.25">
      <c r="A1055" t="s">
        <v>1301</v>
      </c>
    </row>
    <row r="1056" spans="1:1" x14ac:dyDescent="0.25">
      <c r="A1056" t="s">
        <v>1160</v>
      </c>
    </row>
    <row r="1057" spans="1:1" x14ac:dyDescent="0.25">
      <c r="A1057" t="s">
        <v>1124</v>
      </c>
    </row>
    <row r="1058" spans="1:1" x14ac:dyDescent="0.25">
      <c r="A1058" t="s">
        <v>1302</v>
      </c>
    </row>
    <row r="1059" spans="1:1" x14ac:dyDescent="0.25">
      <c r="A1059" t="s">
        <v>1163</v>
      </c>
    </row>
    <row r="1060" spans="1:1" x14ac:dyDescent="0.25">
      <c r="A1060" t="s">
        <v>1008</v>
      </c>
    </row>
    <row r="1061" spans="1:1" x14ac:dyDescent="0.25">
      <c r="A1061" t="s">
        <v>1009</v>
      </c>
    </row>
    <row r="1062" spans="1:1" x14ac:dyDescent="0.25">
      <c r="A1062" t="s">
        <v>1010</v>
      </c>
    </row>
    <row r="1063" spans="1:1" x14ac:dyDescent="0.25">
      <c r="A1063" t="s">
        <v>1303</v>
      </c>
    </row>
    <row r="1064" spans="1:1" x14ac:dyDescent="0.25">
      <c r="A1064" t="s">
        <v>1012</v>
      </c>
    </row>
    <row r="1065" spans="1:1" x14ac:dyDescent="0.25">
      <c r="A1065" t="s">
        <v>1013</v>
      </c>
    </row>
    <row r="1066" spans="1:1" x14ac:dyDescent="0.25">
      <c r="A1066" t="s">
        <v>1014</v>
      </c>
    </row>
    <row r="1067" spans="1:1" x14ac:dyDescent="0.25">
      <c r="A1067" t="s">
        <v>1015</v>
      </c>
    </row>
    <row r="1068" spans="1:1" x14ac:dyDescent="0.25">
      <c r="A1068" t="s">
        <v>1165</v>
      </c>
    </row>
    <row r="1069" spans="1:1" x14ac:dyDescent="0.25">
      <c r="A1069" t="s">
        <v>1304</v>
      </c>
    </row>
    <row r="1070" spans="1:1" x14ac:dyDescent="0.25">
      <c r="A1070" t="s">
        <v>1167</v>
      </c>
    </row>
    <row r="1071" spans="1:1" x14ac:dyDescent="0.25">
      <c r="A1071" t="s">
        <v>1168</v>
      </c>
    </row>
    <row r="1073" spans="1:1" x14ac:dyDescent="0.25">
      <c r="A1073" t="s">
        <v>52</v>
      </c>
    </row>
    <row r="1074" spans="1:1" x14ac:dyDescent="0.25">
      <c r="A1074" t="s">
        <v>1305</v>
      </c>
    </row>
    <row r="1075" spans="1:1" x14ac:dyDescent="0.25">
      <c r="A1075" t="s">
        <v>1160</v>
      </c>
    </row>
    <row r="1076" spans="1:1" x14ac:dyDescent="0.25">
      <c r="A1076" t="s">
        <v>1118</v>
      </c>
    </row>
    <row r="1077" spans="1:1" x14ac:dyDescent="0.25">
      <c r="A1077" t="s">
        <v>1306</v>
      </c>
    </row>
    <row r="1078" spans="1:1" x14ac:dyDescent="0.25">
      <c r="A1078" t="s">
        <v>1163</v>
      </c>
    </row>
    <row r="1079" spans="1:1" x14ac:dyDescent="0.25">
      <c r="A1079" t="s">
        <v>1008</v>
      </c>
    </row>
    <row r="1080" spans="1:1" x14ac:dyDescent="0.25">
      <c r="A1080" t="s">
        <v>1009</v>
      </c>
    </row>
    <row r="1081" spans="1:1" x14ac:dyDescent="0.25">
      <c r="A1081" t="s">
        <v>1010</v>
      </c>
    </row>
    <row r="1082" spans="1:1" x14ac:dyDescent="0.25">
      <c r="A1082" t="s">
        <v>1303</v>
      </c>
    </row>
    <row r="1083" spans="1:1" x14ac:dyDescent="0.25">
      <c r="A1083" t="s">
        <v>1012</v>
      </c>
    </row>
    <row r="1084" spans="1:1" x14ac:dyDescent="0.25">
      <c r="A1084" t="s">
        <v>1013</v>
      </c>
    </row>
    <row r="1085" spans="1:1" x14ac:dyDescent="0.25">
      <c r="A1085" t="s">
        <v>1014</v>
      </c>
    </row>
    <row r="1086" spans="1:1" x14ac:dyDescent="0.25">
      <c r="A1086" t="s">
        <v>1015</v>
      </c>
    </row>
    <row r="1087" spans="1:1" x14ac:dyDescent="0.25">
      <c r="A1087" t="s">
        <v>1165</v>
      </c>
    </row>
    <row r="1088" spans="1:1" x14ac:dyDescent="0.25">
      <c r="A1088" t="s">
        <v>1307</v>
      </c>
    </row>
    <row r="1089" spans="1:1" x14ac:dyDescent="0.25">
      <c r="A1089" t="s">
        <v>1167</v>
      </c>
    </row>
    <row r="1090" spans="1:1" x14ac:dyDescent="0.25">
      <c r="A1090" t="s">
        <v>1168</v>
      </c>
    </row>
    <row r="1092" spans="1:1" x14ac:dyDescent="0.25">
      <c r="A1092" t="s">
        <v>52</v>
      </c>
    </row>
    <row r="1093" spans="1:1" x14ac:dyDescent="0.25">
      <c r="A1093" t="s">
        <v>1308</v>
      </c>
    </row>
    <row r="1094" spans="1:1" x14ac:dyDescent="0.25">
      <c r="A1094" t="s">
        <v>1160</v>
      </c>
    </row>
    <row r="1095" spans="1:1" x14ac:dyDescent="0.25">
      <c r="A1095" t="s">
        <v>1101</v>
      </c>
    </row>
    <row r="1096" spans="1:1" x14ac:dyDescent="0.25">
      <c r="A1096" t="s">
        <v>1309</v>
      </c>
    </row>
    <row r="1097" spans="1:1" x14ac:dyDescent="0.25">
      <c r="A1097" t="s">
        <v>1163</v>
      </c>
    </row>
    <row r="1098" spans="1:1" x14ac:dyDescent="0.25">
      <c r="A1098" t="s">
        <v>1008</v>
      </c>
    </row>
    <row r="1099" spans="1:1" x14ac:dyDescent="0.25">
      <c r="A1099" t="s">
        <v>1009</v>
      </c>
    </row>
    <row r="1100" spans="1:1" x14ac:dyDescent="0.25">
      <c r="A1100" t="s">
        <v>1010</v>
      </c>
    </row>
    <row r="1101" spans="1:1" x14ac:dyDescent="0.25">
      <c r="A1101" t="s">
        <v>1310</v>
      </c>
    </row>
    <row r="1102" spans="1:1" x14ac:dyDescent="0.25">
      <c r="A1102" t="s">
        <v>1012</v>
      </c>
    </row>
    <row r="1103" spans="1:1" x14ac:dyDescent="0.25">
      <c r="A1103" t="s">
        <v>1013</v>
      </c>
    </row>
    <row r="1104" spans="1:1" x14ac:dyDescent="0.25">
      <c r="A1104" t="s">
        <v>1014</v>
      </c>
    </row>
    <row r="1105" spans="1:1" x14ac:dyDescent="0.25">
      <c r="A1105" t="s">
        <v>1015</v>
      </c>
    </row>
    <row r="1106" spans="1:1" x14ac:dyDescent="0.25">
      <c r="A1106" t="s">
        <v>1165</v>
      </c>
    </row>
    <row r="1107" spans="1:1" x14ac:dyDescent="0.25">
      <c r="A1107" t="s">
        <v>1311</v>
      </c>
    </row>
    <row r="1108" spans="1:1" x14ac:dyDescent="0.25">
      <c r="A1108" t="s">
        <v>1167</v>
      </c>
    </row>
    <row r="1109" spans="1:1" x14ac:dyDescent="0.25">
      <c r="A1109" t="s">
        <v>1168</v>
      </c>
    </row>
    <row r="1111" spans="1:1" x14ac:dyDescent="0.25">
      <c r="A1111" t="s">
        <v>52</v>
      </c>
    </row>
    <row r="1112" spans="1:1" x14ac:dyDescent="0.25">
      <c r="A1112" t="s">
        <v>1312</v>
      </c>
    </row>
    <row r="1113" spans="1:1" x14ac:dyDescent="0.25">
      <c r="A1113" t="s">
        <v>1160</v>
      </c>
    </row>
    <row r="1114" spans="1:1" x14ac:dyDescent="0.25">
      <c r="A1114" t="s">
        <v>1113</v>
      </c>
    </row>
    <row r="1115" spans="1:1" x14ac:dyDescent="0.25">
      <c r="A1115" t="s">
        <v>1313</v>
      </c>
    </row>
    <row r="1116" spans="1:1" x14ac:dyDescent="0.25">
      <c r="A1116" t="s">
        <v>1163</v>
      </c>
    </row>
    <row r="1117" spans="1:1" x14ac:dyDescent="0.25">
      <c r="A1117" t="s">
        <v>1008</v>
      </c>
    </row>
    <row r="1118" spans="1:1" x14ac:dyDescent="0.25">
      <c r="A1118" t="s">
        <v>1009</v>
      </c>
    </row>
    <row r="1119" spans="1:1" x14ac:dyDescent="0.25">
      <c r="A1119" t="s">
        <v>1010</v>
      </c>
    </row>
    <row r="1120" spans="1:1" x14ac:dyDescent="0.25">
      <c r="A1120" t="s">
        <v>1263</v>
      </c>
    </row>
    <row r="1121" spans="1:1" x14ac:dyDescent="0.25">
      <c r="A1121" t="s">
        <v>1012</v>
      </c>
    </row>
    <row r="1122" spans="1:1" x14ac:dyDescent="0.25">
      <c r="A1122" t="s">
        <v>1013</v>
      </c>
    </row>
    <row r="1123" spans="1:1" x14ac:dyDescent="0.25">
      <c r="A1123" t="s">
        <v>1014</v>
      </c>
    </row>
    <row r="1124" spans="1:1" x14ac:dyDescent="0.25">
      <c r="A1124" t="s">
        <v>1015</v>
      </c>
    </row>
    <row r="1125" spans="1:1" x14ac:dyDescent="0.25">
      <c r="A1125" t="s">
        <v>1165</v>
      </c>
    </row>
    <row r="1126" spans="1:1" x14ac:dyDescent="0.25">
      <c r="A1126" t="s">
        <v>1314</v>
      </c>
    </row>
    <row r="1127" spans="1:1" x14ac:dyDescent="0.25">
      <c r="A1127" t="s">
        <v>1167</v>
      </c>
    </row>
    <row r="1128" spans="1:1" x14ac:dyDescent="0.25">
      <c r="A1128" t="s">
        <v>1168</v>
      </c>
    </row>
    <row r="1130" spans="1:1" x14ac:dyDescent="0.25">
      <c r="A1130" t="s">
        <v>52</v>
      </c>
    </row>
    <row r="1131" spans="1:1" x14ac:dyDescent="0.25">
      <c r="A1131" t="s">
        <v>1315</v>
      </c>
    </row>
    <row r="1132" spans="1:1" x14ac:dyDescent="0.25">
      <c r="A1132" t="s">
        <v>1160</v>
      </c>
    </row>
    <row r="1133" spans="1:1" x14ac:dyDescent="0.25">
      <c r="A1133" t="s">
        <v>1062</v>
      </c>
    </row>
    <row r="1134" spans="1:1" x14ac:dyDescent="0.25">
      <c r="A1134" t="s">
        <v>1316</v>
      </c>
    </row>
    <row r="1135" spans="1:1" x14ac:dyDescent="0.25">
      <c r="A1135" t="s">
        <v>1163</v>
      </c>
    </row>
    <row r="1136" spans="1:1" x14ac:dyDescent="0.25">
      <c r="A1136" t="s">
        <v>1008</v>
      </c>
    </row>
    <row r="1137" spans="1:1" x14ac:dyDescent="0.25">
      <c r="A1137" t="s">
        <v>1009</v>
      </c>
    </row>
    <row r="1138" spans="1:1" x14ac:dyDescent="0.25">
      <c r="A1138" t="s">
        <v>1010</v>
      </c>
    </row>
    <row r="1139" spans="1:1" x14ac:dyDescent="0.25">
      <c r="A1139" t="s">
        <v>1270</v>
      </c>
    </row>
    <row r="1140" spans="1:1" x14ac:dyDescent="0.25">
      <c r="A1140" t="s">
        <v>1012</v>
      </c>
    </row>
    <row r="1141" spans="1:1" x14ac:dyDescent="0.25">
      <c r="A1141" t="s">
        <v>1013</v>
      </c>
    </row>
    <row r="1142" spans="1:1" x14ac:dyDescent="0.25">
      <c r="A1142" t="s">
        <v>1144</v>
      </c>
    </row>
    <row r="1143" spans="1:1" x14ac:dyDescent="0.25">
      <c r="A1143" t="s">
        <v>1015</v>
      </c>
    </row>
    <row r="1144" spans="1:1" x14ac:dyDescent="0.25">
      <c r="A1144" t="s">
        <v>1165</v>
      </c>
    </row>
    <row r="1145" spans="1:1" x14ac:dyDescent="0.25">
      <c r="A1145" t="s">
        <v>1317</v>
      </c>
    </row>
    <row r="1146" spans="1:1" x14ac:dyDescent="0.25">
      <c r="A1146" t="s">
        <v>1167</v>
      </c>
    </row>
    <row r="1147" spans="1:1" x14ac:dyDescent="0.25">
      <c r="A1147" t="s">
        <v>1168</v>
      </c>
    </row>
    <row r="1149" spans="1:1" x14ac:dyDescent="0.25">
      <c r="A1149" t="s">
        <v>52</v>
      </c>
    </row>
    <row r="1150" spans="1:1" x14ac:dyDescent="0.25">
      <c r="A1150" t="s">
        <v>1318</v>
      </c>
    </row>
    <row r="1151" spans="1:1" x14ac:dyDescent="0.25">
      <c r="A1151" t="s">
        <v>1160</v>
      </c>
    </row>
    <row r="1152" spans="1:1" x14ac:dyDescent="0.25">
      <c r="A1152" t="s">
        <v>1062</v>
      </c>
    </row>
    <row r="1153" spans="1:1" x14ac:dyDescent="0.25">
      <c r="A1153" t="s">
        <v>1319</v>
      </c>
    </row>
    <row r="1154" spans="1:1" x14ac:dyDescent="0.25">
      <c r="A1154" t="s">
        <v>1163</v>
      </c>
    </row>
    <row r="1155" spans="1:1" x14ac:dyDescent="0.25">
      <c r="A1155" t="s">
        <v>1008</v>
      </c>
    </row>
    <row r="1156" spans="1:1" x14ac:dyDescent="0.25">
      <c r="A1156" t="s">
        <v>1009</v>
      </c>
    </row>
    <row r="1157" spans="1:1" x14ac:dyDescent="0.25">
      <c r="A1157" t="s">
        <v>1010</v>
      </c>
    </row>
    <row r="1158" spans="1:1" x14ac:dyDescent="0.25">
      <c r="A1158" t="s">
        <v>1270</v>
      </c>
    </row>
    <row r="1159" spans="1:1" x14ac:dyDescent="0.25">
      <c r="A1159" t="s">
        <v>1012</v>
      </c>
    </row>
    <row r="1160" spans="1:1" x14ac:dyDescent="0.25">
      <c r="A1160" t="s">
        <v>1013</v>
      </c>
    </row>
    <row r="1161" spans="1:1" x14ac:dyDescent="0.25">
      <c r="A1161" t="s">
        <v>1144</v>
      </c>
    </row>
    <row r="1162" spans="1:1" x14ac:dyDescent="0.25">
      <c r="A1162" t="s">
        <v>1015</v>
      </c>
    </row>
    <row r="1163" spans="1:1" x14ac:dyDescent="0.25">
      <c r="A1163" t="s">
        <v>1165</v>
      </c>
    </row>
    <row r="1164" spans="1:1" x14ac:dyDescent="0.25">
      <c r="A1164" t="s">
        <v>1320</v>
      </c>
    </row>
    <row r="1165" spans="1:1" x14ac:dyDescent="0.25">
      <c r="A1165" t="s">
        <v>1167</v>
      </c>
    </row>
    <row r="1166" spans="1:1" x14ac:dyDescent="0.25">
      <c r="A1166" t="s">
        <v>1168</v>
      </c>
    </row>
    <row r="1168" spans="1:1" x14ac:dyDescent="0.25">
      <c r="A1168" t="s">
        <v>52</v>
      </c>
    </row>
    <row r="1169" spans="1:1" x14ac:dyDescent="0.25">
      <c r="A1169" t="s">
        <v>1321</v>
      </c>
    </row>
    <row r="1170" spans="1:1" x14ac:dyDescent="0.25">
      <c r="A1170" t="s">
        <v>1160</v>
      </c>
    </row>
    <row r="1171" spans="1:1" x14ac:dyDescent="0.25">
      <c r="A1171" t="s">
        <v>1149</v>
      </c>
    </row>
    <row r="1172" spans="1:1" x14ac:dyDescent="0.25">
      <c r="A1172" t="s">
        <v>1322</v>
      </c>
    </row>
    <row r="1173" spans="1:1" x14ac:dyDescent="0.25">
      <c r="A1173" t="s">
        <v>1163</v>
      </c>
    </row>
    <row r="1174" spans="1:1" x14ac:dyDescent="0.25">
      <c r="A1174" t="s">
        <v>1008</v>
      </c>
    </row>
    <row r="1175" spans="1:1" x14ac:dyDescent="0.25">
      <c r="A1175" t="s">
        <v>1009</v>
      </c>
    </row>
    <row r="1176" spans="1:1" x14ac:dyDescent="0.25">
      <c r="A1176" t="s">
        <v>1010</v>
      </c>
    </row>
    <row r="1177" spans="1:1" x14ac:dyDescent="0.25">
      <c r="A1177" t="s">
        <v>1216</v>
      </c>
    </row>
    <row r="1178" spans="1:1" x14ac:dyDescent="0.25">
      <c r="A1178" t="s">
        <v>1012</v>
      </c>
    </row>
    <row r="1179" spans="1:1" x14ac:dyDescent="0.25">
      <c r="A1179" t="s">
        <v>1013</v>
      </c>
    </row>
    <row r="1180" spans="1:1" x14ac:dyDescent="0.25">
      <c r="A1180" t="s">
        <v>1014</v>
      </c>
    </row>
    <row r="1181" spans="1:1" x14ac:dyDescent="0.25">
      <c r="A1181" t="s">
        <v>1015</v>
      </c>
    </row>
    <row r="1182" spans="1:1" x14ac:dyDescent="0.25">
      <c r="A1182" t="s">
        <v>1165</v>
      </c>
    </row>
    <row r="1183" spans="1:1" x14ac:dyDescent="0.25">
      <c r="A1183" t="s">
        <v>1323</v>
      </c>
    </row>
    <row r="1184" spans="1:1" x14ac:dyDescent="0.25">
      <c r="A1184" t="s">
        <v>1167</v>
      </c>
    </row>
    <row r="1185" spans="1:1" x14ac:dyDescent="0.25">
      <c r="A1185" t="s">
        <v>1168</v>
      </c>
    </row>
    <row r="1187" spans="1:1" x14ac:dyDescent="0.25">
      <c r="A1187" t="s">
        <v>52</v>
      </c>
    </row>
    <row r="1188" spans="1:1" x14ac:dyDescent="0.25">
      <c r="A1188" t="s">
        <v>1324</v>
      </c>
    </row>
    <row r="1189" spans="1:1" x14ac:dyDescent="0.25">
      <c r="A1189" t="s">
        <v>1160</v>
      </c>
    </row>
    <row r="1190" spans="1:1" x14ac:dyDescent="0.25">
      <c r="A1190" t="s">
        <v>1149</v>
      </c>
    </row>
    <row r="1191" spans="1:1" x14ac:dyDescent="0.25">
      <c r="A1191" t="s">
        <v>1325</v>
      </c>
    </row>
    <row r="1192" spans="1:1" x14ac:dyDescent="0.25">
      <c r="A1192" t="s">
        <v>1163</v>
      </c>
    </row>
    <row r="1193" spans="1:1" x14ac:dyDescent="0.25">
      <c r="A1193" t="s">
        <v>1008</v>
      </c>
    </row>
    <row r="1194" spans="1:1" x14ac:dyDescent="0.25">
      <c r="A1194" t="s">
        <v>1009</v>
      </c>
    </row>
    <row r="1195" spans="1:1" x14ac:dyDescent="0.25">
      <c r="A1195" t="s">
        <v>1010</v>
      </c>
    </row>
    <row r="1196" spans="1:1" x14ac:dyDescent="0.25">
      <c r="A1196" t="s">
        <v>1209</v>
      </c>
    </row>
    <row r="1197" spans="1:1" x14ac:dyDescent="0.25">
      <c r="A1197" t="s">
        <v>1012</v>
      </c>
    </row>
    <row r="1198" spans="1:1" x14ac:dyDescent="0.25">
      <c r="A1198" t="s">
        <v>1013</v>
      </c>
    </row>
    <row r="1199" spans="1:1" x14ac:dyDescent="0.25">
      <c r="A1199" t="s">
        <v>1014</v>
      </c>
    </row>
    <row r="1200" spans="1:1" x14ac:dyDescent="0.25">
      <c r="A1200" t="s">
        <v>1015</v>
      </c>
    </row>
    <row r="1201" spans="1:1" x14ac:dyDescent="0.25">
      <c r="A1201" t="s">
        <v>1165</v>
      </c>
    </row>
    <row r="1202" spans="1:1" x14ac:dyDescent="0.25">
      <c r="A1202" t="s">
        <v>1326</v>
      </c>
    </row>
    <row r="1203" spans="1:1" x14ac:dyDescent="0.25">
      <c r="A1203" t="s">
        <v>1167</v>
      </c>
    </row>
    <row r="1204" spans="1:1" x14ac:dyDescent="0.25">
      <c r="A1204" t="s">
        <v>1168</v>
      </c>
    </row>
    <row r="1206" spans="1:1" x14ac:dyDescent="0.25">
      <c r="A1206" t="s">
        <v>52</v>
      </c>
    </row>
    <row r="1207" spans="1:1" x14ac:dyDescent="0.25">
      <c r="A1207" t="s">
        <v>1327</v>
      </c>
    </row>
    <row r="1208" spans="1:1" x14ac:dyDescent="0.25">
      <c r="A1208" t="s">
        <v>1160</v>
      </c>
    </row>
    <row r="1209" spans="1:1" x14ac:dyDescent="0.25">
      <c r="A1209" t="s">
        <v>1149</v>
      </c>
    </row>
    <row r="1210" spans="1:1" x14ac:dyDescent="0.25">
      <c r="A1210" t="s">
        <v>1328</v>
      </c>
    </row>
    <row r="1211" spans="1:1" x14ac:dyDescent="0.25">
      <c r="A1211" t="s">
        <v>1163</v>
      </c>
    </row>
    <row r="1212" spans="1:1" x14ac:dyDescent="0.25">
      <c r="A1212" t="s">
        <v>1008</v>
      </c>
    </row>
    <row r="1213" spans="1:1" x14ac:dyDescent="0.25">
      <c r="A1213" t="s">
        <v>1009</v>
      </c>
    </row>
    <row r="1214" spans="1:1" x14ac:dyDescent="0.25">
      <c r="A1214" t="s">
        <v>1010</v>
      </c>
    </row>
    <row r="1215" spans="1:1" x14ac:dyDescent="0.25">
      <c r="A1215" t="s">
        <v>1199</v>
      </c>
    </row>
    <row r="1216" spans="1:1" x14ac:dyDescent="0.25">
      <c r="A1216" t="s">
        <v>1012</v>
      </c>
    </row>
    <row r="1217" spans="1:1" x14ac:dyDescent="0.25">
      <c r="A1217" t="s">
        <v>1013</v>
      </c>
    </row>
    <row r="1218" spans="1:1" x14ac:dyDescent="0.25">
      <c r="A1218" t="s">
        <v>1014</v>
      </c>
    </row>
    <row r="1219" spans="1:1" x14ac:dyDescent="0.25">
      <c r="A1219" t="s">
        <v>1015</v>
      </c>
    </row>
    <row r="1220" spans="1:1" x14ac:dyDescent="0.25">
      <c r="A1220" t="s">
        <v>1165</v>
      </c>
    </row>
    <row r="1221" spans="1:1" x14ac:dyDescent="0.25">
      <c r="A1221" t="s">
        <v>1329</v>
      </c>
    </row>
    <row r="1222" spans="1:1" x14ac:dyDescent="0.25">
      <c r="A1222" t="s">
        <v>1167</v>
      </c>
    </row>
    <row r="1223" spans="1:1" x14ac:dyDescent="0.25">
      <c r="A1223" t="s">
        <v>1168</v>
      </c>
    </row>
    <row r="1225" spans="1:1" x14ac:dyDescent="0.25">
      <c r="A1225" t="s">
        <v>52</v>
      </c>
    </row>
    <row r="1226" spans="1:1" x14ac:dyDescent="0.25">
      <c r="A1226" t="s">
        <v>1330</v>
      </c>
    </row>
    <row r="1227" spans="1:1" x14ac:dyDescent="0.25">
      <c r="A1227" t="s">
        <v>1160</v>
      </c>
    </row>
    <row r="1228" spans="1:1" x14ac:dyDescent="0.25">
      <c r="A1228" t="s">
        <v>1149</v>
      </c>
    </row>
    <row r="1229" spans="1:1" x14ac:dyDescent="0.25">
      <c r="A1229" t="s">
        <v>1331</v>
      </c>
    </row>
    <row r="1230" spans="1:1" x14ac:dyDescent="0.25">
      <c r="A1230" t="s">
        <v>1163</v>
      </c>
    </row>
    <row r="1231" spans="1:1" x14ac:dyDescent="0.25">
      <c r="A1231" t="s">
        <v>1008</v>
      </c>
    </row>
    <row r="1232" spans="1:1" x14ac:dyDescent="0.25">
      <c r="A1232" t="s">
        <v>1009</v>
      </c>
    </row>
    <row r="1233" spans="1:1" x14ac:dyDescent="0.25">
      <c r="A1233" t="s">
        <v>1010</v>
      </c>
    </row>
    <row r="1234" spans="1:1" x14ac:dyDescent="0.25">
      <c r="A1234" t="s">
        <v>1237</v>
      </c>
    </row>
    <row r="1235" spans="1:1" x14ac:dyDescent="0.25">
      <c r="A1235" t="s">
        <v>1012</v>
      </c>
    </row>
    <row r="1236" spans="1:1" x14ac:dyDescent="0.25">
      <c r="A1236" t="s">
        <v>1013</v>
      </c>
    </row>
    <row r="1237" spans="1:1" x14ac:dyDescent="0.25">
      <c r="A1237" t="s">
        <v>1014</v>
      </c>
    </row>
    <row r="1238" spans="1:1" x14ac:dyDescent="0.25">
      <c r="A1238" t="s">
        <v>1015</v>
      </c>
    </row>
    <row r="1239" spans="1:1" x14ac:dyDescent="0.25">
      <c r="A1239" t="s">
        <v>1165</v>
      </c>
    </row>
    <row r="1240" spans="1:1" x14ac:dyDescent="0.25">
      <c r="A1240" t="s">
        <v>1332</v>
      </c>
    </row>
    <row r="1241" spans="1:1" x14ac:dyDescent="0.25">
      <c r="A1241" t="s">
        <v>1167</v>
      </c>
    </row>
    <row r="1242" spans="1:1" x14ac:dyDescent="0.25">
      <c r="A1242" t="s">
        <v>1168</v>
      </c>
    </row>
    <row r="1244" spans="1:1" x14ac:dyDescent="0.25">
      <c r="A1244" t="s">
        <v>52</v>
      </c>
    </row>
    <row r="1245" spans="1:1" x14ac:dyDescent="0.25">
      <c r="A1245" t="s">
        <v>1333</v>
      </c>
    </row>
    <row r="1246" spans="1:1" x14ac:dyDescent="0.25">
      <c r="A1246" t="s">
        <v>1160</v>
      </c>
    </row>
    <row r="1247" spans="1:1" x14ac:dyDescent="0.25">
      <c r="A1247" t="s">
        <v>1149</v>
      </c>
    </row>
    <row r="1248" spans="1:1" x14ac:dyDescent="0.25">
      <c r="A1248" t="s">
        <v>1334</v>
      </c>
    </row>
    <row r="1249" spans="1:1" x14ac:dyDescent="0.25">
      <c r="A1249" t="s">
        <v>1163</v>
      </c>
    </row>
    <row r="1250" spans="1:1" x14ac:dyDescent="0.25">
      <c r="A1250" t="s">
        <v>1008</v>
      </c>
    </row>
    <row r="1251" spans="1:1" x14ac:dyDescent="0.25">
      <c r="A1251" t="s">
        <v>1009</v>
      </c>
    </row>
    <row r="1252" spans="1:1" x14ac:dyDescent="0.25">
      <c r="A1252" t="s">
        <v>1010</v>
      </c>
    </row>
    <row r="1253" spans="1:1" x14ac:dyDescent="0.25">
      <c r="A1253" t="s">
        <v>1232</v>
      </c>
    </row>
    <row r="1254" spans="1:1" x14ac:dyDescent="0.25">
      <c r="A1254" t="s">
        <v>1012</v>
      </c>
    </row>
    <row r="1255" spans="1:1" x14ac:dyDescent="0.25">
      <c r="A1255" t="s">
        <v>1013</v>
      </c>
    </row>
    <row r="1256" spans="1:1" x14ac:dyDescent="0.25">
      <c r="A1256" t="s">
        <v>1014</v>
      </c>
    </row>
    <row r="1257" spans="1:1" x14ac:dyDescent="0.25">
      <c r="A1257" t="s">
        <v>1015</v>
      </c>
    </row>
    <row r="1258" spans="1:1" x14ac:dyDescent="0.25">
      <c r="A1258" t="s">
        <v>1165</v>
      </c>
    </row>
    <row r="1259" spans="1:1" x14ac:dyDescent="0.25">
      <c r="A1259" t="s">
        <v>1335</v>
      </c>
    </row>
    <row r="1260" spans="1:1" x14ac:dyDescent="0.25">
      <c r="A1260" t="s">
        <v>1167</v>
      </c>
    </row>
    <row r="1261" spans="1:1" x14ac:dyDescent="0.25">
      <c r="A1261" t="s">
        <v>1168</v>
      </c>
    </row>
    <row r="1263" spans="1:1" x14ac:dyDescent="0.25">
      <c r="A1263" t="s">
        <v>52</v>
      </c>
    </row>
    <row r="1264" spans="1:1" x14ac:dyDescent="0.25">
      <c r="A1264" t="s">
        <v>1336</v>
      </c>
    </row>
    <row r="1265" spans="1:1" x14ac:dyDescent="0.25">
      <c r="A1265" t="s">
        <v>1160</v>
      </c>
    </row>
    <row r="1266" spans="1:1" x14ac:dyDescent="0.25">
      <c r="A1266" t="s">
        <v>1149</v>
      </c>
    </row>
    <row r="1267" spans="1:1" x14ac:dyDescent="0.25">
      <c r="A1267" t="s">
        <v>1337</v>
      </c>
    </row>
    <row r="1268" spans="1:1" x14ac:dyDescent="0.25">
      <c r="A1268" t="s">
        <v>1163</v>
      </c>
    </row>
    <row r="1269" spans="1:1" x14ac:dyDescent="0.25">
      <c r="A1269" t="s">
        <v>1008</v>
      </c>
    </row>
    <row r="1270" spans="1:1" x14ac:dyDescent="0.25">
      <c r="A1270" t="s">
        <v>1009</v>
      </c>
    </row>
    <row r="1271" spans="1:1" x14ac:dyDescent="0.25">
      <c r="A1271" t="s">
        <v>1010</v>
      </c>
    </row>
    <row r="1272" spans="1:1" x14ac:dyDescent="0.25">
      <c r="A1272" t="s">
        <v>1232</v>
      </c>
    </row>
    <row r="1273" spans="1:1" x14ac:dyDescent="0.25">
      <c r="A1273" t="s">
        <v>1012</v>
      </c>
    </row>
    <row r="1274" spans="1:1" x14ac:dyDescent="0.25">
      <c r="A1274" t="s">
        <v>1013</v>
      </c>
    </row>
    <row r="1275" spans="1:1" x14ac:dyDescent="0.25">
      <c r="A1275" t="s">
        <v>1087</v>
      </c>
    </row>
    <row r="1276" spans="1:1" x14ac:dyDescent="0.25">
      <c r="A1276" t="s">
        <v>1015</v>
      </c>
    </row>
    <row r="1277" spans="1:1" x14ac:dyDescent="0.25">
      <c r="A1277" t="s">
        <v>1165</v>
      </c>
    </row>
    <row r="1278" spans="1:1" x14ac:dyDescent="0.25">
      <c r="A1278" t="s">
        <v>1338</v>
      </c>
    </row>
    <row r="1279" spans="1:1" x14ac:dyDescent="0.25">
      <c r="A1279" t="s">
        <v>1167</v>
      </c>
    </row>
    <row r="1280" spans="1:1" x14ac:dyDescent="0.25">
      <c r="A1280" t="s">
        <v>1168</v>
      </c>
    </row>
    <row r="1282" spans="1:1" x14ac:dyDescent="0.25">
      <c r="A1282" t="s">
        <v>52</v>
      </c>
    </row>
    <row r="1283" spans="1:1" x14ac:dyDescent="0.25">
      <c r="A1283" t="s">
        <v>1339</v>
      </c>
    </row>
    <row r="1284" spans="1:1" x14ac:dyDescent="0.25">
      <c r="A1284" t="s">
        <v>1160</v>
      </c>
    </row>
    <row r="1285" spans="1:1" x14ac:dyDescent="0.25">
      <c r="A1285" t="s">
        <v>1149</v>
      </c>
    </row>
    <row r="1286" spans="1:1" x14ac:dyDescent="0.25">
      <c r="A1286" t="s">
        <v>1340</v>
      </c>
    </row>
    <row r="1287" spans="1:1" x14ac:dyDescent="0.25">
      <c r="A1287" t="s">
        <v>1163</v>
      </c>
    </row>
    <row r="1288" spans="1:1" x14ac:dyDescent="0.25">
      <c r="A1288" t="s">
        <v>1008</v>
      </c>
    </row>
    <row r="1289" spans="1:1" x14ac:dyDescent="0.25">
      <c r="A1289" t="s">
        <v>1009</v>
      </c>
    </row>
    <row r="1290" spans="1:1" x14ac:dyDescent="0.25">
      <c r="A1290" t="s">
        <v>1010</v>
      </c>
    </row>
    <row r="1291" spans="1:1" x14ac:dyDescent="0.25">
      <c r="A1291" t="s">
        <v>1341</v>
      </c>
    </row>
    <row r="1292" spans="1:1" x14ac:dyDescent="0.25">
      <c r="A1292" t="s">
        <v>1012</v>
      </c>
    </row>
    <row r="1293" spans="1:1" x14ac:dyDescent="0.25">
      <c r="A1293" t="s">
        <v>1013</v>
      </c>
    </row>
    <row r="1294" spans="1:1" x14ac:dyDescent="0.25">
      <c r="A1294" t="s">
        <v>1144</v>
      </c>
    </row>
    <row r="1295" spans="1:1" x14ac:dyDescent="0.25">
      <c r="A1295" t="s">
        <v>1015</v>
      </c>
    </row>
    <row r="1296" spans="1:1" x14ac:dyDescent="0.25">
      <c r="A1296" t="s">
        <v>1165</v>
      </c>
    </row>
    <row r="1297" spans="1:1" x14ac:dyDescent="0.25">
      <c r="A1297" t="s">
        <v>1342</v>
      </c>
    </row>
    <row r="1298" spans="1:1" x14ac:dyDescent="0.25">
      <c r="A1298" t="s">
        <v>1167</v>
      </c>
    </row>
    <row r="1299" spans="1:1" x14ac:dyDescent="0.25">
      <c r="A1299" t="s">
        <v>1168</v>
      </c>
    </row>
    <row r="1301" spans="1:1" x14ac:dyDescent="0.25">
      <c r="A1301" t="s">
        <v>52</v>
      </c>
    </row>
    <row r="1302" spans="1:1" x14ac:dyDescent="0.25">
      <c r="A1302" t="s">
        <v>1343</v>
      </c>
    </row>
    <row r="1303" spans="1:1" x14ac:dyDescent="0.25">
      <c r="A1303" t="s">
        <v>1160</v>
      </c>
    </row>
    <row r="1304" spans="1:1" x14ac:dyDescent="0.25">
      <c r="A1304" t="s">
        <v>1149</v>
      </c>
    </row>
    <row r="1305" spans="1:1" x14ac:dyDescent="0.25">
      <c r="A1305" t="s">
        <v>1344</v>
      </c>
    </row>
    <row r="1306" spans="1:1" x14ac:dyDescent="0.25">
      <c r="A1306" t="s">
        <v>1163</v>
      </c>
    </row>
    <row r="1307" spans="1:1" x14ac:dyDescent="0.25">
      <c r="A1307" t="s">
        <v>1008</v>
      </c>
    </row>
    <row r="1308" spans="1:1" x14ac:dyDescent="0.25">
      <c r="A1308" t="s">
        <v>1009</v>
      </c>
    </row>
    <row r="1309" spans="1:1" x14ac:dyDescent="0.25">
      <c r="A1309" t="s">
        <v>1010</v>
      </c>
    </row>
    <row r="1310" spans="1:1" x14ac:dyDescent="0.25">
      <c r="A1310" t="s">
        <v>1199</v>
      </c>
    </row>
    <row r="1311" spans="1:1" x14ac:dyDescent="0.25">
      <c r="A1311" t="s">
        <v>1012</v>
      </c>
    </row>
    <row r="1312" spans="1:1" x14ac:dyDescent="0.25">
      <c r="A1312" t="s">
        <v>1013</v>
      </c>
    </row>
    <row r="1313" spans="1:1" x14ac:dyDescent="0.25">
      <c r="A1313" t="s">
        <v>1014</v>
      </c>
    </row>
    <row r="1314" spans="1:1" x14ac:dyDescent="0.25">
      <c r="A1314" t="s">
        <v>1015</v>
      </c>
    </row>
    <row r="1315" spans="1:1" x14ac:dyDescent="0.25">
      <c r="A1315" t="s">
        <v>1165</v>
      </c>
    </row>
    <row r="1316" spans="1:1" x14ac:dyDescent="0.25">
      <c r="A1316" t="s">
        <v>1345</v>
      </c>
    </row>
    <row r="1317" spans="1:1" x14ac:dyDescent="0.25">
      <c r="A1317" t="s">
        <v>1167</v>
      </c>
    </row>
    <row r="1318" spans="1:1" x14ac:dyDescent="0.25">
      <c r="A1318" t="s">
        <v>1168</v>
      </c>
    </row>
    <row r="1320" spans="1:1" x14ac:dyDescent="0.25">
      <c r="A1320" t="s">
        <v>52</v>
      </c>
    </row>
    <row r="1321" spans="1:1" x14ac:dyDescent="0.25">
      <c r="A1321" t="s">
        <v>1346</v>
      </c>
    </row>
    <row r="1322" spans="1:1" x14ac:dyDescent="0.25">
      <c r="A1322" t="s">
        <v>1160</v>
      </c>
    </row>
    <row r="1323" spans="1:1" x14ac:dyDescent="0.25">
      <c r="A1323" t="s">
        <v>1149</v>
      </c>
    </row>
    <row r="1324" spans="1:1" x14ac:dyDescent="0.25">
      <c r="A1324" t="s">
        <v>1347</v>
      </c>
    </row>
    <row r="1325" spans="1:1" x14ac:dyDescent="0.25">
      <c r="A1325" t="s">
        <v>1163</v>
      </c>
    </row>
    <row r="1326" spans="1:1" x14ac:dyDescent="0.25">
      <c r="A1326" t="s">
        <v>1008</v>
      </c>
    </row>
    <row r="1327" spans="1:1" x14ac:dyDescent="0.25">
      <c r="A1327" t="s">
        <v>1009</v>
      </c>
    </row>
    <row r="1328" spans="1:1" x14ac:dyDescent="0.25">
      <c r="A1328" t="s">
        <v>1010</v>
      </c>
    </row>
    <row r="1329" spans="1:1" x14ac:dyDescent="0.25">
      <c r="A1329" t="s">
        <v>1242</v>
      </c>
    </row>
    <row r="1330" spans="1:1" x14ac:dyDescent="0.25">
      <c r="A1330" t="s">
        <v>1012</v>
      </c>
    </row>
    <row r="1331" spans="1:1" x14ac:dyDescent="0.25">
      <c r="A1331" t="s">
        <v>1013</v>
      </c>
    </row>
    <row r="1332" spans="1:1" x14ac:dyDescent="0.25">
      <c r="A1332" t="s">
        <v>1014</v>
      </c>
    </row>
    <row r="1333" spans="1:1" x14ac:dyDescent="0.25">
      <c r="A1333" t="s">
        <v>1015</v>
      </c>
    </row>
    <row r="1334" spans="1:1" x14ac:dyDescent="0.25">
      <c r="A1334" t="s">
        <v>1165</v>
      </c>
    </row>
    <row r="1335" spans="1:1" x14ac:dyDescent="0.25">
      <c r="A1335" t="s">
        <v>1348</v>
      </c>
    </row>
    <row r="1336" spans="1:1" x14ac:dyDescent="0.25">
      <c r="A1336" t="s">
        <v>1167</v>
      </c>
    </row>
    <row r="1337" spans="1:1" x14ac:dyDescent="0.25">
      <c r="A1337" t="s">
        <v>1168</v>
      </c>
    </row>
    <row r="1339" spans="1:1" x14ac:dyDescent="0.25">
      <c r="A1339" t="s">
        <v>52</v>
      </c>
    </row>
    <row r="1340" spans="1:1" x14ac:dyDescent="0.25">
      <c r="A1340" t="s">
        <v>1349</v>
      </c>
    </row>
    <row r="1341" spans="1:1" x14ac:dyDescent="0.25">
      <c r="A1341" t="s">
        <v>1160</v>
      </c>
    </row>
    <row r="1342" spans="1:1" x14ac:dyDescent="0.25">
      <c r="A1342" t="s">
        <v>1149</v>
      </c>
    </row>
    <row r="1343" spans="1:1" x14ac:dyDescent="0.25">
      <c r="A1343" t="s">
        <v>1334</v>
      </c>
    </row>
    <row r="1344" spans="1:1" x14ac:dyDescent="0.25">
      <c r="A1344" t="s">
        <v>1163</v>
      </c>
    </row>
    <row r="1345" spans="1:1" x14ac:dyDescent="0.25">
      <c r="A1345" t="s">
        <v>1008</v>
      </c>
    </row>
    <row r="1346" spans="1:1" x14ac:dyDescent="0.25">
      <c r="A1346" t="s">
        <v>1009</v>
      </c>
    </row>
    <row r="1347" spans="1:1" x14ac:dyDescent="0.25">
      <c r="A1347" t="s">
        <v>1010</v>
      </c>
    </row>
    <row r="1348" spans="1:1" x14ac:dyDescent="0.25">
      <c r="A1348" t="s">
        <v>1263</v>
      </c>
    </row>
    <row r="1349" spans="1:1" x14ac:dyDescent="0.25">
      <c r="A1349" t="s">
        <v>1012</v>
      </c>
    </row>
    <row r="1350" spans="1:1" x14ac:dyDescent="0.25">
      <c r="A1350" t="s">
        <v>1013</v>
      </c>
    </row>
    <row r="1351" spans="1:1" x14ac:dyDescent="0.25">
      <c r="A1351" t="s">
        <v>1014</v>
      </c>
    </row>
    <row r="1352" spans="1:1" x14ac:dyDescent="0.25">
      <c r="A1352" t="s">
        <v>1015</v>
      </c>
    </row>
    <row r="1353" spans="1:1" x14ac:dyDescent="0.25">
      <c r="A1353" t="s">
        <v>1165</v>
      </c>
    </row>
    <row r="1354" spans="1:1" x14ac:dyDescent="0.25">
      <c r="A1354" t="s">
        <v>1335</v>
      </c>
    </row>
    <row r="1355" spans="1:1" x14ac:dyDescent="0.25">
      <c r="A1355" t="s">
        <v>1167</v>
      </c>
    </row>
    <row r="1356" spans="1:1" x14ac:dyDescent="0.25">
      <c r="A1356" t="s">
        <v>1168</v>
      </c>
    </row>
    <row r="1358" spans="1:1" x14ac:dyDescent="0.25">
      <c r="A1358" t="s">
        <v>52</v>
      </c>
    </row>
    <row r="1359" spans="1:1" x14ac:dyDescent="0.25">
      <c r="A1359" t="s">
        <v>1350</v>
      </c>
    </row>
    <row r="1360" spans="1:1" x14ac:dyDescent="0.25">
      <c r="A1360" t="s">
        <v>1160</v>
      </c>
    </row>
    <row r="1361" spans="1:1" x14ac:dyDescent="0.25">
      <c r="A1361" t="s">
        <v>1149</v>
      </c>
    </row>
    <row r="1362" spans="1:1" x14ac:dyDescent="0.25">
      <c r="A1362" t="s">
        <v>1351</v>
      </c>
    </row>
    <row r="1363" spans="1:1" x14ac:dyDescent="0.25">
      <c r="A1363" t="s">
        <v>1163</v>
      </c>
    </row>
    <row r="1364" spans="1:1" x14ac:dyDescent="0.25">
      <c r="A1364" t="s">
        <v>1008</v>
      </c>
    </row>
    <row r="1365" spans="1:1" x14ac:dyDescent="0.25">
      <c r="A1365" t="s">
        <v>1009</v>
      </c>
    </row>
    <row r="1366" spans="1:1" x14ac:dyDescent="0.25">
      <c r="A1366" t="s">
        <v>1010</v>
      </c>
    </row>
    <row r="1367" spans="1:1" x14ac:dyDescent="0.25">
      <c r="A1367" t="s">
        <v>1274</v>
      </c>
    </row>
    <row r="1368" spans="1:1" x14ac:dyDescent="0.25">
      <c r="A1368" t="s">
        <v>1012</v>
      </c>
    </row>
    <row r="1369" spans="1:1" x14ac:dyDescent="0.25">
      <c r="A1369" t="s">
        <v>1013</v>
      </c>
    </row>
    <row r="1370" spans="1:1" x14ac:dyDescent="0.25">
      <c r="A1370" t="s">
        <v>1014</v>
      </c>
    </row>
    <row r="1371" spans="1:1" x14ac:dyDescent="0.25">
      <c r="A1371" t="s">
        <v>1015</v>
      </c>
    </row>
    <row r="1372" spans="1:1" x14ac:dyDescent="0.25">
      <c r="A1372" t="s">
        <v>1165</v>
      </c>
    </row>
    <row r="1373" spans="1:1" x14ac:dyDescent="0.25">
      <c r="A1373" t="s">
        <v>1352</v>
      </c>
    </row>
    <row r="1374" spans="1:1" x14ac:dyDescent="0.25">
      <c r="A1374" t="s">
        <v>1167</v>
      </c>
    </row>
    <row r="1375" spans="1:1" x14ac:dyDescent="0.25">
      <c r="A1375" t="s">
        <v>1168</v>
      </c>
    </row>
    <row r="1377" spans="1:1" x14ac:dyDescent="0.25">
      <c r="A1377" t="s">
        <v>52</v>
      </c>
    </row>
    <row r="1378" spans="1:1" x14ac:dyDescent="0.25">
      <c r="A1378" t="s">
        <v>1353</v>
      </c>
    </row>
    <row r="1379" spans="1:1" x14ac:dyDescent="0.25">
      <c r="A1379" t="s">
        <v>1160</v>
      </c>
    </row>
    <row r="1380" spans="1:1" x14ac:dyDescent="0.25">
      <c r="A1380" t="s">
        <v>1149</v>
      </c>
    </row>
    <row r="1381" spans="1:1" x14ac:dyDescent="0.25">
      <c r="A1381" t="s">
        <v>1354</v>
      </c>
    </row>
    <row r="1382" spans="1:1" x14ac:dyDescent="0.25">
      <c r="A1382" t="s">
        <v>1163</v>
      </c>
    </row>
    <row r="1383" spans="1:1" x14ac:dyDescent="0.25">
      <c r="A1383" t="s">
        <v>1008</v>
      </c>
    </row>
    <row r="1384" spans="1:1" x14ac:dyDescent="0.25">
      <c r="A1384" t="s">
        <v>1009</v>
      </c>
    </row>
    <row r="1385" spans="1:1" x14ac:dyDescent="0.25">
      <c r="A1385" t="s">
        <v>1010</v>
      </c>
    </row>
    <row r="1386" spans="1:1" x14ac:dyDescent="0.25">
      <c r="A1386" t="s">
        <v>1355</v>
      </c>
    </row>
    <row r="1387" spans="1:1" x14ac:dyDescent="0.25">
      <c r="A1387" t="s">
        <v>1012</v>
      </c>
    </row>
    <row r="1388" spans="1:1" x14ac:dyDescent="0.25">
      <c r="A1388" t="s">
        <v>1013</v>
      </c>
    </row>
    <row r="1389" spans="1:1" x14ac:dyDescent="0.25">
      <c r="A1389" t="s">
        <v>1034</v>
      </c>
    </row>
    <row r="1390" spans="1:1" x14ac:dyDescent="0.25">
      <c r="A1390" t="s">
        <v>1015</v>
      </c>
    </row>
    <row r="1391" spans="1:1" x14ac:dyDescent="0.25">
      <c r="A1391" t="s">
        <v>1165</v>
      </c>
    </row>
    <row r="1392" spans="1:1" x14ac:dyDescent="0.25">
      <c r="A1392" t="s">
        <v>1356</v>
      </c>
    </row>
    <row r="1393" spans="1:1" x14ac:dyDescent="0.25">
      <c r="A1393" t="s">
        <v>1167</v>
      </c>
    </row>
    <row r="1394" spans="1:1" x14ac:dyDescent="0.25">
      <c r="A1394" t="s">
        <v>1168</v>
      </c>
    </row>
    <row r="1396" spans="1:1" x14ac:dyDescent="0.25">
      <c r="A1396" t="s">
        <v>52</v>
      </c>
    </row>
    <row r="1397" spans="1:1" x14ac:dyDescent="0.25">
      <c r="A1397" t="s">
        <v>1357</v>
      </c>
    </row>
    <row r="1398" spans="1:1" x14ac:dyDescent="0.25">
      <c r="A1398" t="s">
        <v>1160</v>
      </c>
    </row>
    <row r="1399" spans="1:1" x14ac:dyDescent="0.25">
      <c r="A1399" t="s">
        <v>1149</v>
      </c>
    </row>
    <row r="1400" spans="1:1" x14ac:dyDescent="0.25">
      <c r="A1400" t="s">
        <v>1358</v>
      </c>
    </row>
    <row r="1401" spans="1:1" x14ac:dyDescent="0.25">
      <c r="A1401" t="s">
        <v>1163</v>
      </c>
    </row>
    <row r="1402" spans="1:1" x14ac:dyDescent="0.25">
      <c r="A1402" t="s">
        <v>1008</v>
      </c>
    </row>
    <row r="1403" spans="1:1" x14ac:dyDescent="0.25">
      <c r="A1403" t="s">
        <v>1009</v>
      </c>
    </row>
    <row r="1404" spans="1:1" x14ac:dyDescent="0.25">
      <c r="A1404" t="s">
        <v>1010</v>
      </c>
    </row>
    <row r="1405" spans="1:1" x14ac:dyDescent="0.25">
      <c r="A1405" t="s">
        <v>1204</v>
      </c>
    </row>
    <row r="1406" spans="1:1" x14ac:dyDescent="0.25">
      <c r="A1406" t="s">
        <v>1012</v>
      </c>
    </row>
    <row r="1407" spans="1:1" x14ac:dyDescent="0.25">
      <c r="A1407" t="s">
        <v>1013</v>
      </c>
    </row>
    <row r="1408" spans="1:1" x14ac:dyDescent="0.25">
      <c r="A1408" t="s">
        <v>1014</v>
      </c>
    </row>
    <row r="1409" spans="1:1" x14ac:dyDescent="0.25">
      <c r="A1409" t="s">
        <v>1015</v>
      </c>
    </row>
    <row r="1410" spans="1:1" x14ac:dyDescent="0.25">
      <c r="A1410" t="s">
        <v>1165</v>
      </c>
    </row>
    <row r="1411" spans="1:1" x14ac:dyDescent="0.25">
      <c r="A1411" t="s">
        <v>1359</v>
      </c>
    </row>
    <row r="1412" spans="1:1" x14ac:dyDescent="0.25">
      <c r="A1412" t="s">
        <v>1167</v>
      </c>
    </row>
    <row r="1413" spans="1:1" x14ac:dyDescent="0.25">
      <c r="A1413" t="s">
        <v>1168</v>
      </c>
    </row>
    <row r="1415" spans="1:1" x14ac:dyDescent="0.25">
      <c r="A1415" t="s">
        <v>52</v>
      </c>
    </row>
    <row r="1416" spans="1:1" x14ac:dyDescent="0.25">
      <c r="A1416" t="s">
        <v>1360</v>
      </c>
    </row>
    <row r="1417" spans="1:1" x14ac:dyDescent="0.25">
      <c r="A1417" t="s">
        <v>1160</v>
      </c>
    </row>
    <row r="1418" spans="1:1" x14ac:dyDescent="0.25">
      <c r="A1418" t="s">
        <v>1149</v>
      </c>
    </row>
    <row r="1419" spans="1:1" x14ac:dyDescent="0.25">
      <c r="A1419" t="s">
        <v>1334</v>
      </c>
    </row>
    <row r="1420" spans="1:1" x14ac:dyDescent="0.25">
      <c r="A1420" t="s">
        <v>1163</v>
      </c>
    </row>
    <row r="1421" spans="1:1" x14ac:dyDescent="0.25">
      <c r="A1421" t="s">
        <v>1008</v>
      </c>
    </row>
    <row r="1422" spans="1:1" x14ac:dyDescent="0.25">
      <c r="A1422" t="s">
        <v>1009</v>
      </c>
    </row>
    <row r="1423" spans="1:1" x14ac:dyDescent="0.25">
      <c r="A1423" t="s">
        <v>1010</v>
      </c>
    </row>
    <row r="1424" spans="1:1" x14ac:dyDescent="0.25">
      <c r="A1424" t="s">
        <v>1204</v>
      </c>
    </row>
    <row r="1425" spans="1:1" x14ac:dyDescent="0.25">
      <c r="A1425" t="s">
        <v>1012</v>
      </c>
    </row>
    <row r="1426" spans="1:1" x14ac:dyDescent="0.25">
      <c r="A1426" t="s">
        <v>1013</v>
      </c>
    </row>
    <row r="1427" spans="1:1" x14ac:dyDescent="0.25">
      <c r="A1427" t="s">
        <v>1014</v>
      </c>
    </row>
    <row r="1428" spans="1:1" x14ac:dyDescent="0.25">
      <c r="A1428" t="s">
        <v>1015</v>
      </c>
    </row>
    <row r="1429" spans="1:1" x14ac:dyDescent="0.25">
      <c r="A1429" t="s">
        <v>1165</v>
      </c>
    </row>
    <row r="1430" spans="1:1" x14ac:dyDescent="0.25">
      <c r="A1430" t="s">
        <v>1361</v>
      </c>
    </row>
    <row r="1431" spans="1:1" x14ac:dyDescent="0.25">
      <c r="A1431" t="s">
        <v>1167</v>
      </c>
    </row>
    <row r="1432" spans="1:1" x14ac:dyDescent="0.25">
      <c r="A1432" t="s">
        <v>1168</v>
      </c>
    </row>
    <row r="1434" spans="1:1" x14ac:dyDescent="0.25">
      <c r="A1434" t="s">
        <v>52</v>
      </c>
    </row>
    <row r="1435" spans="1:1" x14ac:dyDescent="0.25">
      <c r="A1435" t="s">
        <v>1362</v>
      </c>
    </row>
    <row r="1436" spans="1:1" x14ac:dyDescent="0.25">
      <c r="A1436" t="s">
        <v>1160</v>
      </c>
    </row>
    <row r="1437" spans="1:1" x14ac:dyDescent="0.25">
      <c r="A1437" t="s">
        <v>1149</v>
      </c>
    </row>
    <row r="1438" spans="1:1" x14ac:dyDescent="0.25">
      <c r="A1438" t="s">
        <v>1363</v>
      </c>
    </row>
    <row r="1439" spans="1:1" x14ac:dyDescent="0.25">
      <c r="A1439" t="s">
        <v>1163</v>
      </c>
    </row>
    <row r="1440" spans="1:1" x14ac:dyDescent="0.25">
      <c r="A1440" t="s">
        <v>1008</v>
      </c>
    </row>
    <row r="1441" spans="1:1" x14ac:dyDescent="0.25">
      <c r="A1441" t="s">
        <v>1009</v>
      </c>
    </row>
    <row r="1442" spans="1:1" x14ac:dyDescent="0.25">
      <c r="A1442" t="s">
        <v>1010</v>
      </c>
    </row>
    <row r="1443" spans="1:1" x14ac:dyDescent="0.25">
      <c r="A1443" t="s">
        <v>1209</v>
      </c>
    </row>
    <row r="1444" spans="1:1" x14ac:dyDescent="0.25">
      <c r="A1444" t="s">
        <v>1012</v>
      </c>
    </row>
    <row r="1445" spans="1:1" x14ac:dyDescent="0.25">
      <c r="A1445" t="s">
        <v>1013</v>
      </c>
    </row>
    <row r="1446" spans="1:1" x14ac:dyDescent="0.25">
      <c r="A1446" t="s">
        <v>1087</v>
      </c>
    </row>
    <row r="1447" spans="1:1" x14ac:dyDescent="0.25">
      <c r="A1447" t="s">
        <v>1015</v>
      </c>
    </row>
    <row r="1448" spans="1:1" x14ac:dyDescent="0.25">
      <c r="A1448" t="s">
        <v>1165</v>
      </c>
    </row>
    <row r="1449" spans="1:1" x14ac:dyDescent="0.25">
      <c r="A1449" t="s">
        <v>1364</v>
      </c>
    </row>
    <row r="1450" spans="1:1" x14ac:dyDescent="0.25">
      <c r="A1450" t="s">
        <v>1167</v>
      </c>
    </row>
    <row r="1451" spans="1:1" x14ac:dyDescent="0.25">
      <c r="A1451" t="s">
        <v>1168</v>
      </c>
    </row>
    <row r="1454" spans="1:1" x14ac:dyDescent="0.25">
      <c r="A1454" t="s">
        <v>52</v>
      </c>
    </row>
    <row r="1455" spans="1:1" x14ac:dyDescent="0.25">
      <c r="A1455" t="s">
        <v>1365</v>
      </c>
    </row>
    <row r="1456" spans="1:1" x14ac:dyDescent="0.25">
      <c r="A1456" t="s">
        <v>1004</v>
      </c>
    </row>
    <row r="1457" spans="1:1" x14ac:dyDescent="0.25">
      <c r="A1457" t="s">
        <v>1149</v>
      </c>
    </row>
    <row r="1458" spans="1:1" x14ac:dyDescent="0.25">
      <c r="A1458" t="s">
        <v>1366</v>
      </c>
    </row>
    <row r="1459" spans="1:1" x14ac:dyDescent="0.25">
      <c r="A1459" t="s">
        <v>1032</v>
      </c>
    </row>
    <row r="1460" spans="1:1" x14ac:dyDescent="0.25">
      <c r="A1460" t="s">
        <v>1008</v>
      </c>
    </row>
    <row r="1461" spans="1:1" x14ac:dyDescent="0.25">
      <c r="A1461" t="s">
        <v>1009</v>
      </c>
    </row>
    <row r="1462" spans="1:1" x14ac:dyDescent="0.25">
      <c r="A1462" t="s">
        <v>1010</v>
      </c>
    </row>
    <row r="1463" spans="1:1" x14ac:dyDescent="0.25">
      <c r="A1463" t="s">
        <v>1367</v>
      </c>
    </row>
    <row r="1464" spans="1:1" x14ac:dyDescent="0.25">
      <c r="A1464" t="s">
        <v>1012</v>
      </c>
    </row>
    <row r="1465" spans="1:1" x14ac:dyDescent="0.25">
      <c r="A1465" t="s">
        <v>1013</v>
      </c>
    </row>
    <row r="1466" spans="1:1" x14ac:dyDescent="0.25">
      <c r="A1466" t="s">
        <v>1014</v>
      </c>
    </row>
    <row r="1467" spans="1:1" x14ac:dyDescent="0.25">
      <c r="A1467" t="s">
        <v>1015</v>
      </c>
    </row>
    <row r="1468" spans="1:1" x14ac:dyDescent="0.25">
      <c r="A1468" t="s">
        <v>1017</v>
      </c>
    </row>
    <row r="1469" spans="1:1" x14ac:dyDescent="0.25">
      <c r="A1469" t="s">
        <v>1368</v>
      </c>
    </row>
    <row r="1470" spans="1:1" x14ac:dyDescent="0.25">
      <c r="A1470" t="s">
        <v>1036</v>
      </c>
    </row>
    <row r="1471" spans="1:1" x14ac:dyDescent="0.25">
      <c r="A1471" t="s">
        <v>1020</v>
      </c>
    </row>
    <row r="1472" spans="1:1" x14ac:dyDescent="0.25">
      <c r="A1472" t="s">
        <v>1105</v>
      </c>
    </row>
    <row r="1473" spans="1:1" x14ac:dyDescent="0.25">
      <c r="A1473" t="s">
        <v>1069</v>
      </c>
    </row>
    <row r="1475" spans="1:1" x14ac:dyDescent="0.25">
      <c r="A1475" t="s">
        <v>52</v>
      </c>
    </row>
    <row r="1476" spans="1:1" x14ac:dyDescent="0.25">
      <c r="A1476" t="s">
        <v>1369</v>
      </c>
    </row>
    <row r="1477" spans="1:1" x14ac:dyDescent="0.25">
      <c r="A1477" t="s">
        <v>1004</v>
      </c>
    </row>
    <row r="1478" spans="1:1" x14ac:dyDescent="0.25">
      <c r="A1478" t="s">
        <v>1040</v>
      </c>
    </row>
    <row r="1479" spans="1:1" x14ac:dyDescent="0.25">
      <c r="A1479" t="s">
        <v>1370</v>
      </c>
    </row>
    <row r="1480" spans="1:1" x14ac:dyDescent="0.25">
      <c r="A1480" t="s">
        <v>1032</v>
      </c>
    </row>
    <row r="1481" spans="1:1" x14ac:dyDescent="0.25">
      <c r="A1481" t="s">
        <v>1008</v>
      </c>
    </row>
    <row r="1482" spans="1:1" x14ac:dyDescent="0.25">
      <c r="A1482" t="s">
        <v>1009</v>
      </c>
    </row>
    <row r="1483" spans="1:1" x14ac:dyDescent="0.25">
      <c r="A1483" t="s">
        <v>1010</v>
      </c>
    </row>
    <row r="1484" spans="1:1" x14ac:dyDescent="0.25">
      <c r="A1484" t="s">
        <v>1042</v>
      </c>
    </row>
    <row r="1485" spans="1:1" x14ac:dyDescent="0.25">
      <c r="A1485" t="s">
        <v>1012</v>
      </c>
    </row>
    <row r="1486" spans="1:1" x14ac:dyDescent="0.25">
      <c r="A1486" t="s">
        <v>1013</v>
      </c>
    </row>
    <row r="1487" spans="1:1" x14ac:dyDescent="0.25">
      <c r="A1487" t="s">
        <v>1043</v>
      </c>
    </row>
    <row r="1488" spans="1:1" x14ac:dyDescent="0.25">
      <c r="A1488" t="s">
        <v>1015</v>
      </c>
    </row>
    <row r="1489" spans="1:1" x14ac:dyDescent="0.25">
      <c r="A1489" t="s">
        <v>1016</v>
      </c>
    </row>
    <row r="1490" spans="1:1" x14ac:dyDescent="0.25">
      <c r="A1490" t="s">
        <v>1017</v>
      </c>
    </row>
    <row r="1491" spans="1:1" x14ac:dyDescent="0.25">
      <c r="A1491" t="s">
        <v>1371</v>
      </c>
    </row>
    <row r="1492" spans="1:1" x14ac:dyDescent="0.25">
      <c r="A1492" t="s">
        <v>1028</v>
      </c>
    </row>
    <row r="1493" spans="1:1" x14ac:dyDescent="0.25">
      <c r="A1493" t="s">
        <v>1081</v>
      </c>
    </row>
    <row r="1494" spans="1:1" x14ac:dyDescent="0.25">
      <c r="A1494" t="s">
        <v>1047</v>
      </c>
    </row>
    <row r="1497" spans="1:1" x14ac:dyDescent="0.25">
      <c r="A1497" t="s">
        <v>52</v>
      </c>
    </row>
    <row r="1498" spans="1:1" x14ac:dyDescent="0.25">
      <c r="A1498" t="s">
        <v>1372</v>
      </c>
    </row>
    <row r="1499" spans="1:1" x14ac:dyDescent="0.25">
      <c r="A1499" t="s">
        <v>1004</v>
      </c>
    </row>
    <row r="1500" spans="1:1" x14ac:dyDescent="0.25">
      <c r="A1500" t="s">
        <v>1040</v>
      </c>
    </row>
    <row r="1501" spans="1:1" x14ac:dyDescent="0.25">
      <c r="A1501" t="s">
        <v>1373</v>
      </c>
    </row>
    <row r="1502" spans="1:1" x14ac:dyDescent="0.25">
      <c r="A1502" t="s">
        <v>1032</v>
      </c>
    </row>
    <row r="1503" spans="1:1" x14ac:dyDescent="0.25">
      <c r="A1503" t="s">
        <v>1008</v>
      </c>
    </row>
    <row r="1504" spans="1:1" x14ac:dyDescent="0.25">
      <c r="A1504" t="s">
        <v>1009</v>
      </c>
    </row>
    <row r="1505" spans="1:1" x14ac:dyDescent="0.25">
      <c r="A1505" t="s">
        <v>1010</v>
      </c>
    </row>
    <row r="1506" spans="1:1" x14ac:dyDescent="0.25">
      <c r="A1506" t="s">
        <v>1042</v>
      </c>
    </row>
    <row r="1507" spans="1:1" x14ac:dyDescent="0.25">
      <c r="A1507" t="s">
        <v>1012</v>
      </c>
    </row>
    <row r="1508" spans="1:1" x14ac:dyDescent="0.25">
      <c r="A1508" t="s">
        <v>1013</v>
      </c>
    </row>
    <row r="1509" spans="1:1" x14ac:dyDescent="0.25">
      <c r="A1509" t="s">
        <v>1043</v>
      </c>
    </row>
    <row r="1510" spans="1:1" x14ac:dyDescent="0.25">
      <c r="A1510" t="s">
        <v>1015</v>
      </c>
    </row>
    <row r="1511" spans="1:1" x14ac:dyDescent="0.25">
      <c r="A1511" t="s">
        <v>1016</v>
      </c>
    </row>
    <row r="1512" spans="1:1" x14ac:dyDescent="0.25">
      <c r="A1512" t="s">
        <v>1017</v>
      </c>
    </row>
    <row r="1513" spans="1:1" x14ac:dyDescent="0.25">
      <c r="A1513" t="s">
        <v>1371</v>
      </c>
    </row>
    <row r="1515" spans="1:1" x14ac:dyDescent="0.25">
      <c r="A1515" t="s">
        <v>52</v>
      </c>
    </row>
    <row r="1516" spans="1:1" x14ac:dyDescent="0.25">
      <c r="A1516" t="s">
        <v>1374</v>
      </c>
    </row>
    <row r="1517" spans="1:1" x14ac:dyDescent="0.25">
      <c r="A1517" t="s">
        <v>1004</v>
      </c>
    </row>
    <row r="1518" spans="1:1" x14ac:dyDescent="0.25">
      <c r="A1518" t="s">
        <v>1040</v>
      </c>
    </row>
    <row r="1519" spans="1:1" x14ac:dyDescent="0.25">
      <c r="A1519" t="s">
        <v>1375</v>
      </c>
    </row>
    <row r="1520" spans="1:1" x14ac:dyDescent="0.25">
      <c r="A1520" t="s">
        <v>1032</v>
      </c>
    </row>
    <row r="1521" spans="1:1" x14ac:dyDescent="0.25">
      <c r="A1521" t="s">
        <v>1008</v>
      </c>
    </row>
    <row r="1522" spans="1:1" x14ac:dyDescent="0.25">
      <c r="A1522" t="s">
        <v>1009</v>
      </c>
    </row>
    <row r="1523" spans="1:1" x14ac:dyDescent="0.25">
      <c r="A1523" t="s">
        <v>1010</v>
      </c>
    </row>
    <row r="1524" spans="1:1" x14ac:dyDescent="0.25">
      <c r="A1524" t="s">
        <v>1042</v>
      </c>
    </row>
    <row r="1525" spans="1:1" x14ac:dyDescent="0.25">
      <c r="A1525" t="s">
        <v>1012</v>
      </c>
    </row>
    <row r="1526" spans="1:1" x14ac:dyDescent="0.25">
      <c r="A1526" t="s">
        <v>1013</v>
      </c>
    </row>
    <row r="1527" spans="1:1" x14ac:dyDescent="0.25">
      <c r="A1527" t="s">
        <v>1043</v>
      </c>
    </row>
    <row r="1528" spans="1:1" x14ac:dyDescent="0.25">
      <c r="A1528" t="s">
        <v>1015</v>
      </c>
    </row>
    <row r="1529" spans="1:1" x14ac:dyDescent="0.25">
      <c r="A1529" t="s">
        <v>1016</v>
      </c>
    </row>
    <row r="1530" spans="1:1" x14ac:dyDescent="0.25">
      <c r="A1530" t="s">
        <v>1017</v>
      </c>
    </row>
    <row r="1531" spans="1:1" x14ac:dyDescent="0.25">
      <c r="A1531" t="s">
        <v>1376</v>
      </c>
    </row>
    <row r="1533" spans="1:1" x14ac:dyDescent="0.25">
      <c r="A1533" t="s">
        <v>52</v>
      </c>
    </row>
    <row r="1534" spans="1:1" x14ac:dyDescent="0.25">
      <c r="A1534" t="s">
        <v>1377</v>
      </c>
    </row>
    <row r="1535" spans="1:1" x14ac:dyDescent="0.25">
      <c r="A1535" t="s">
        <v>1004</v>
      </c>
    </row>
    <row r="1536" spans="1:1" x14ac:dyDescent="0.25">
      <c r="A1536" t="s">
        <v>1149</v>
      </c>
    </row>
    <row r="1537" spans="1:1" x14ac:dyDescent="0.25">
      <c r="A1537" t="s">
        <v>1378</v>
      </c>
    </row>
    <row r="1538" spans="1:1" x14ac:dyDescent="0.25">
      <c r="A1538" t="s">
        <v>1032</v>
      </c>
    </row>
    <row r="1539" spans="1:1" x14ac:dyDescent="0.25">
      <c r="A1539" t="s">
        <v>1008</v>
      </c>
    </row>
    <row r="1540" spans="1:1" x14ac:dyDescent="0.25">
      <c r="A1540" t="s">
        <v>1009</v>
      </c>
    </row>
    <row r="1541" spans="1:1" x14ac:dyDescent="0.25">
      <c r="A1541" t="s">
        <v>1010</v>
      </c>
    </row>
    <row r="1542" spans="1:1" x14ac:dyDescent="0.25">
      <c r="A1542" t="s">
        <v>1379</v>
      </c>
    </row>
    <row r="1543" spans="1:1" x14ac:dyDescent="0.25">
      <c r="A1543" t="s">
        <v>1012</v>
      </c>
    </row>
    <row r="1544" spans="1:1" x14ac:dyDescent="0.25">
      <c r="A1544" t="s">
        <v>1013</v>
      </c>
    </row>
    <row r="1545" spans="1:1" x14ac:dyDescent="0.25">
      <c r="A1545" t="s">
        <v>1043</v>
      </c>
    </row>
    <row r="1546" spans="1:1" x14ac:dyDescent="0.25">
      <c r="A1546" t="s">
        <v>1015</v>
      </c>
    </row>
    <row r="1547" spans="1:1" x14ac:dyDescent="0.25">
      <c r="A1547" t="s">
        <v>1017</v>
      </c>
    </row>
    <row r="1548" spans="1:1" x14ac:dyDescent="0.25">
      <c r="A1548" t="s">
        <v>1380</v>
      </c>
    </row>
    <row r="1549" spans="1:1" x14ac:dyDescent="0.25">
      <c r="A1549" t="s">
        <v>1381</v>
      </c>
    </row>
    <row r="1550" spans="1:1" x14ac:dyDescent="0.25">
      <c r="A1550" t="s">
        <v>1020</v>
      </c>
    </row>
    <row r="1551" spans="1:1" x14ac:dyDescent="0.25">
      <c r="A1551" t="s">
        <v>1382</v>
      </c>
    </row>
    <row r="1552" spans="1:1" x14ac:dyDescent="0.25">
      <c r="A1552" t="s">
        <v>1383</v>
      </c>
    </row>
    <row r="1553" spans="1:1" x14ac:dyDescent="0.25">
      <c r="A1553" t="s">
        <v>1384</v>
      </c>
    </row>
    <row r="1555" spans="1:1" x14ac:dyDescent="0.25">
      <c r="A1555" t="s">
        <v>52</v>
      </c>
    </row>
    <row r="1556" spans="1:1" x14ac:dyDescent="0.25">
      <c r="A1556" t="s">
        <v>1385</v>
      </c>
    </row>
    <row r="1557" spans="1:1" x14ac:dyDescent="0.25">
      <c r="A1557" t="s">
        <v>1004</v>
      </c>
    </row>
    <row r="1558" spans="1:1" x14ac:dyDescent="0.25">
      <c r="A1558" t="s">
        <v>1030</v>
      </c>
    </row>
    <row r="1559" spans="1:1" x14ac:dyDescent="0.25">
      <c r="A1559" t="s">
        <v>1386</v>
      </c>
    </row>
    <row r="1560" spans="1:1" x14ac:dyDescent="0.25">
      <c r="A1560" t="s">
        <v>1032</v>
      </c>
    </row>
    <row r="1561" spans="1:1" x14ac:dyDescent="0.25">
      <c r="A1561" t="s">
        <v>1008</v>
      </c>
    </row>
    <row r="1562" spans="1:1" x14ac:dyDescent="0.25">
      <c r="A1562" t="s">
        <v>1009</v>
      </c>
    </row>
    <row r="1563" spans="1:1" x14ac:dyDescent="0.25">
      <c r="A1563" t="s">
        <v>1010</v>
      </c>
    </row>
    <row r="1564" spans="1:1" x14ac:dyDescent="0.25">
      <c r="A1564" t="s">
        <v>1387</v>
      </c>
    </row>
    <row r="1565" spans="1:1" x14ac:dyDescent="0.25">
      <c r="A1565" t="s">
        <v>1012</v>
      </c>
    </row>
    <row r="1566" spans="1:1" x14ac:dyDescent="0.25">
      <c r="A1566" t="s">
        <v>1013</v>
      </c>
    </row>
    <row r="1567" spans="1:1" x14ac:dyDescent="0.25">
      <c r="A1567" t="s">
        <v>1043</v>
      </c>
    </row>
    <row r="1568" spans="1:1" x14ac:dyDescent="0.25">
      <c r="A1568" t="s">
        <v>1015</v>
      </c>
    </row>
    <row r="1569" spans="1:1" x14ac:dyDescent="0.25">
      <c r="A1569" t="s">
        <v>1017</v>
      </c>
    </row>
    <row r="1570" spans="1:1" x14ac:dyDescent="0.25">
      <c r="A1570" t="s">
        <v>1388</v>
      </c>
    </row>
    <row r="1571" spans="1:1" x14ac:dyDescent="0.25">
      <c r="A1571" t="s">
        <v>1127</v>
      </c>
    </row>
    <row r="1572" spans="1:1" x14ac:dyDescent="0.25">
      <c r="A1572" t="s">
        <v>1020</v>
      </c>
    </row>
    <row r="1573" spans="1:1" x14ac:dyDescent="0.25">
      <c r="A1573" t="s">
        <v>1021</v>
      </c>
    </row>
    <row r="1574" spans="1:1" x14ac:dyDescent="0.25">
      <c r="A1574" t="s">
        <v>1389</v>
      </c>
    </row>
    <row r="1576" spans="1:1" x14ac:dyDescent="0.25">
      <c r="A1576" t="s">
        <v>52</v>
      </c>
    </row>
    <row r="1577" spans="1:1" x14ac:dyDescent="0.25">
      <c r="A1577" t="s">
        <v>1390</v>
      </c>
    </row>
    <row r="1578" spans="1:1" x14ac:dyDescent="0.25">
      <c r="A1578" t="s">
        <v>1004</v>
      </c>
    </row>
    <row r="1579" spans="1:1" x14ac:dyDescent="0.25">
      <c r="A1579" t="s">
        <v>1040</v>
      </c>
    </row>
    <row r="1580" spans="1:1" x14ac:dyDescent="0.25">
      <c r="A1580" t="s">
        <v>1041</v>
      </c>
    </row>
    <row r="1581" spans="1:1" x14ac:dyDescent="0.25">
      <c r="A1581" t="s">
        <v>1032</v>
      </c>
    </row>
    <row r="1582" spans="1:1" x14ac:dyDescent="0.25">
      <c r="A1582" t="s">
        <v>1008</v>
      </c>
    </row>
    <row r="1583" spans="1:1" x14ac:dyDescent="0.25">
      <c r="A1583" t="s">
        <v>1009</v>
      </c>
    </row>
    <row r="1584" spans="1:1" x14ac:dyDescent="0.25">
      <c r="A1584" t="s">
        <v>1010</v>
      </c>
    </row>
    <row r="1585" spans="1:1" x14ac:dyDescent="0.25">
      <c r="A1585" t="s">
        <v>1042</v>
      </c>
    </row>
    <row r="1586" spans="1:1" x14ac:dyDescent="0.25">
      <c r="A1586" t="s">
        <v>1012</v>
      </c>
    </row>
    <row r="1587" spans="1:1" x14ac:dyDescent="0.25">
      <c r="A1587" t="s">
        <v>1013</v>
      </c>
    </row>
    <row r="1588" spans="1:1" x14ac:dyDescent="0.25">
      <c r="A1588" t="s">
        <v>1043</v>
      </c>
    </row>
    <row r="1589" spans="1:1" x14ac:dyDescent="0.25">
      <c r="A1589" t="s">
        <v>1015</v>
      </c>
    </row>
    <row r="1590" spans="1:1" x14ac:dyDescent="0.25">
      <c r="A1590" t="s">
        <v>1016</v>
      </c>
    </row>
    <row r="1591" spans="1:1" x14ac:dyDescent="0.25">
      <c r="A1591" t="s">
        <v>1017</v>
      </c>
    </row>
    <row r="1592" spans="1:1" x14ac:dyDescent="0.25">
      <c r="A1592" t="s">
        <v>1391</v>
      </c>
    </row>
    <row r="1593" spans="1:1" x14ac:dyDescent="0.25">
      <c r="A1593" t="s">
        <v>1045</v>
      </c>
    </row>
    <row r="1594" spans="1:1" x14ac:dyDescent="0.25">
      <c r="A1594" t="s">
        <v>1046</v>
      </c>
    </row>
    <row r="1595" spans="1:1" x14ac:dyDescent="0.25">
      <c r="A1595" t="s">
        <v>1392</v>
      </c>
    </row>
    <row r="1599" spans="1:1" x14ac:dyDescent="0.25">
      <c r="A1599" t="s">
        <v>3</v>
      </c>
    </row>
    <row r="1600" spans="1:1" x14ac:dyDescent="0.25">
      <c r="A1600" t="s">
        <v>1393</v>
      </c>
    </row>
    <row r="1601" spans="1:1" x14ac:dyDescent="0.25">
      <c r="A1601" t="s">
        <v>3</v>
      </c>
    </row>
    <row r="1604" spans="1:1" x14ac:dyDescent="0.25">
      <c r="A1604" t="s">
        <v>1394</v>
      </c>
    </row>
    <row r="1607" spans="1:1" x14ac:dyDescent="0.25">
      <c r="A1607" t="s">
        <v>1395</v>
      </c>
    </row>
    <row r="1609" spans="1:1" x14ac:dyDescent="0.25">
      <c r="A1609" t="s">
        <v>1396</v>
      </c>
    </row>
    <row r="1610" spans="1:1" x14ac:dyDescent="0.25">
      <c r="A1610" t="s">
        <v>52</v>
      </c>
    </row>
    <row r="1611" spans="1:1" x14ac:dyDescent="0.25">
      <c r="A1611" t="s">
        <v>1397</v>
      </c>
    </row>
    <row r="1612" spans="1:1" x14ac:dyDescent="0.25">
      <c r="A1612" t="s">
        <v>1004</v>
      </c>
    </row>
    <row r="1613" spans="1:1" x14ac:dyDescent="0.25">
      <c r="A1613" t="s">
        <v>1398</v>
      </c>
    </row>
    <row r="1614" spans="1:1" x14ac:dyDescent="0.25">
      <c r="A1614" t="s">
        <v>1149</v>
      </c>
    </row>
    <row r="1615" spans="1:1" x14ac:dyDescent="0.25">
      <c r="A1615" t="s">
        <v>1399</v>
      </c>
    </row>
    <row r="1616" spans="1:1" x14ac:dyDescent="0.25">
      <c r="A1616" t="s">
        <v>1025</v>
      </c>
    </row>
    <row r="1617" spans="1:1" x14ac:dyDescent="0.25">
      <c r="A1617" t="s">
        <v>1008</v>
      </c>
    </row>
    <row r="1618" spans="1:1" x14ac:dyDescent="0.25">
      <c r="A1618" t="s">
        <v>1009</v>
      </c>
    </row>
    <row r="1619" spans="1:1" x14ac:dyDescent="0.25">
      <c r="A1619" t="s">
        <v>1010</v>
      </c>
    </row>
    <row r="1620" spans="1:1" x14ac:dyDescent="0.25">
      <c r="A1620" t="s">
        <v>1115</v>
      </c>
    </row>
    <row r="1621" spans="1:1" x14ac:dyDescent="0.25">
      <c r="A1621" t="s">
        <v>1012</v>
      </c>
    </row>
    <row r="1622" spans="1:1" x14ac:dyDescent="0.25">
      <c r="A1622" t="s">
        <v>1013</v>
      </c>
    </row>
    <row r="1623" spans="1:1" x14ac:dyDescent="0.25">
      <c r="A1623" t="s">
        <v>1034</v>
      </c>
    </row>
    <row r="1624" spans="1:1" x14ac:dyDescent="0.25">
      <c r="A1624" t="s">
        <v>1015</v>
      </c>
    </row>
    <row r="1625" spans="1:1" x14ac:dyDescent="0.25">
      <c r="A1625" t="s">
        <v>1088</v>
      </c>
    </row>
    <row r="1626" spans="1:1" x14ac:dyDescent="0.25">
      <c r="A1626" t="s">
        <v>1017</v>
      </c>
    </row>
    <row r="1627" spans="1:1" x14ac:dyDescent="0.25">
      <c r="A1627" t="s">
        <v>1400</v>
      </c>
    </row>
    <row r="1628" spans="1:1" x14ac:dyDescent="0.25">
      <c r="A1628" t="s">
        <v>1019</v>
      </c>
    </row>
    <row r="1629" spans="1:1" x14ac:dyDescent="0.25">
      <c r="A1629" t="s">
        <v>1020</v>
      </c>
    </row>
    <row r="1630" spans="1:1" x14ac:dyDescent="0.25">
      <c r="A1630" t="s">
        <v>1382</v>
      </c>
    </row>
    <row r="1631" spans="1:1" x14ac:dyDescent="0.25">
      <c r="A1631" t="s">
        <v>1401</v>
      </c>
    </row>
    <row r="1632" spans="1:1" x14ac:dyDescent="0.25">
      <c r="A1632" t="s">
        <v>1384</v>
      </c>
    </row>
    <row r="1633" spans="1:1" x14ac:dyDescent="0.25">
      <c r="A1633" t="s">
        <v>1402</v>
      </c>
    </row>
    <row r="1635" spans="1:1" x14ac:dyDescent="0.25">
      <c r="A1635" t="s">
        <v>1403</v>
      </c>
    </row>
    <row r="1636" spans="1:1" x14ac:dyDescent="0.25">
      <c r="A1636" t="s">
        <v>52</v>
      </c>
    </row>
    <row r="1637" spans="1:1" x14ac:dyDescent="0.25">
      <c r="A1637" t="s">
        <v>1404</v>
      </c>
    </row>
    <row r="1638" spans="1:1" x14ac:dyDescent="0.25">
      <c r="A1638" t="s">
        <v>1004</v>
      </c>
    </row>
    <row r="1639" spans="1:1" x14ac:dyDescent="0.25">
      <c r="A1639" t="s">
        <v>1398</v>
      </c>
    </row>
    <row r="1640" spans="1:1" x14ac:dyDescent="0.25">
      <c r="A1640" t="s">
        <v>1040</v>
      </c>
    </row>
    <row r="1641" spans="1:1" x14ac:dyDescent="0.25">
      <c r="A1641" t="s">
        <v>1405</v>
      </c>
    </row>
    <row r="1642" spans="1:1" x14ac:dyDescent="0.25">
      <c r="A1642" t="s">
        <v>1032</v>
      </c>
    </row>
    <row r="1643" spans="1:1" x14ac:dyDescent="0.25">
      <c r="A1643" t="s">
        <v>1008</v>
      </c>
    </row>
    <row r="1644" spans="1:1" x14ac:dyDescent="0.25">
      <c r="A1644" t="s">
        <v>1009</v>
      </c>
    </row>
    <row r="1645" spans="1:1" x14ac:dyDescent="0.25">
      <c r="A1645" t="s">
        <v>1010</v>
      </c>
    </row>
    <row r="1646" spans="1:1" x14ac:dyDescent="0.25">
      <c r="A1646" t="s">
        <v>1406</v>
      </c>
    </row>
    <row r="1647" spans="1:1" x14ac:dyDescent="0.25">
      <c r="A1647" t="s">
        <v>1012</v>
      </c>
    </row>
    <row r="1648" spans="1:1" x14ac:dyDescent="0.25">
      <c r="A1648" t="s">
        <v>1013</v>
      </c>
    </row>
    <row r="1649" spans="1:1" x14ac:dyDescent="0.25">
      <c r="A1649" t="s">
        <v>1043</v>
      </c>
    </row>
    <row r="1650" spans="1:1" x14ac:dyDescent="0.25">
      <c r="A1650" t="s">
        <v>1015</v>
      </c>
    </row>
    <row r="1651" spans="1:1" x14ac:dyDescent="0.25">
      <c r="A1651" t="s">
        <v>1016</v>
      </c>
    </row>
    <row r="1652" spans="1:1" x14ac:dyDescent="0.25">
      <c r="A1652" t="s">
        <v>1017</v>
      </c>
    </row>
    <row r="1653" spans="1:1" x14ac:dyDescent="0.25">
      <c r="A1653" t="s">
        <v>1391</v>
      </c>
    </row>
    <row r="1654" spans="1:1" x14ac:dyDescent="0.25">
      <c r="A1654" t="s">
        <v>1407</v>
      </c>
    </row>
    <row r="1655" spans="1:1" x14ac:dyDescent="0.25">
      <c r="A1655" t="s">
        <v>1408</v>
      </c>
    </row>
    <row r="1656" spans="1:1" x14ac:dyDescent="0.25">
      <c r="A1656" t="s">
        <v>1382</v>
      </c>
    </row>
    <row r="1657" spans="1:1" x14ac:dyDescent="0.25">
      <c r="A1657" t="s">
        <v>1401</v>
      </c>
    </row>
    <row r="1658" spans="1:1" x14ac:dyDescent="0.25">
      <c r="A1658" t="s">
        <v>1384</v>
      </c>
    </row>
    <row r="1659" spans="1:1" x14ac:dyDescent="0.25">
      <c r="A1659" t="s">
        <v>1402</v>
      </c>
    </row>
    <row r="1662" spans="1:1" x14ac:dyDescent="0.25">
      <c r="A1662" t="s">
        <v>1409</v>
      </c>
    </row>
    <row r="1664" spans="1:1" x14ac:dyDescent="0.25">
      <c r="A1664" t="s">
        <v>1410</v>
      </c>
    </row>
    <row r="1665" spans="1:1" x14ac:dyDescent="0.25">
      <c r="A1665" t="s">
        <v>52</v>
      </c>
    </row>
    <row r="1666" spans="1:1" x14ac:dyDescent="0.25">
      <c r="A1666" t="s">
        <v>1411</v>
      </c>
    </row>
    <row r="1667" spans="1:1" x14ac:dyDescent="0.25">
      <c r="A1667" t="s">
        <v>1004</v>
      </c>
    </row>
    <row r="1668" spans="1:1" x14ac:dyDescent="0.25">
      <c r="A1668" t="s">
        <v>1412</v>
      </c>
    </row>
    <row r="1669" spans="1:1" x14ac:dyDescent="0.25">
      <c r="A1669" t="s">
        <v>1062</v>
      </c>
    </row>
    <row r="1670" spans="1:1" x14ac:dyDescent="0.25">
      <c r="A1670" t="s">
        <v>1413</v>
      </c>
    </row>
    <row r="1671" spans="1:1" x14ac:dyDescent="0.25">
      <c r="A1671" t="s">
        <v>1025</v>
      </c>
    </row>
    <row r="1672" spans="1:1" x14ac:dyDescent="0.25">
      <c r="A1672" t="s">
        <v>1008</v>
      </c>
    </row>
    <row r="1673" spans="1:1" x14ac:dyDescent="0.25">
      <c r="A1673" t="s">
        <v>1009</v>
      </c>
    </row>
    <row r="1674" spans="1:1" x14ac:dyDescent="0.25">
      <c r="A1674" t="s">
        <v>1010</v>
      </c>
    </row>
    <row r="1675" spans="1:1" x14ac:dyDescent="0.25">
      <c r="A1675" t="s">
        <v>1414</v>
      </c>
    </row>
    <row r="1676" spans="1:1" x14ac:dyDescent="0.25">
      <c r="A1676" t="s">
        <v>1012</v>
      </c>
    </row>
    <row r="1677" spans="1:1" x14ac:dyDescent="0.25">
      <c r="A1677" t="s">
        <v>1013</v>
      </c>
    </row>
    <row r="1678" spans="1:1" x14ac:dyDescent="0.25">
      <c r="A1678" t="s">
        <v>1034</v>
      </c>
    </row>
    <row r="1679" spans="1:1" x14ac:dyDescent="0.25">
      <c r="A1679" t="s">
        <v>1015</v>
      </c>
    </row>
    <row r="1680" spans="1:1" x14ac:dyDescent="0.25">
      <c r="A1680" t="s">
        <v>1065</v>
      </c>
    </row>
    <row r="1681" spans="1:1" x14ac:dyDescent="0.25">
      <c r="A1681" t="s">
        <v>1066</v>
      </c>
    </row>
    <row r="1682" spans="1:1" x14ac:dyDescent="0.25">
      <c r="A1682" t="s">
        <v>1017</v>
      </c>
    </row>
    <row r="1683" spans="1:1" x14ac:dyDescent="0.25">
      <c r="A1683" t="s">
        <v>1415</v>
      </c>
    </row>
    <row r="1684" spans="1:1" x14ac:dyDescent="0.25">
      <c r="A1684" t="s">
        <v>1073</v>
      </c>
    </row>
    <row r="1685" spans="1:1" x14ac:dyDescent="0.25">
      <c r="A1685" t="s">
        <v>1074</v>
      </c>
    </row>
    <row r="1686" spans="1:1" x14ac:dyDescent="0.25">
      <c r="A1686" t="s">
        <v>1075</v>
      </c>
    </row>
    <row r="1687" spans="1:1" x14ac:dyDescent="0.25">
      <c r="A1687" t="s">
        <v>1416</v>
      </c>
    </row>
    <row r="1688" spans="1:1" x14ac:dyDescent="0.25">
      <c r="A1688" t="s">
        <v>1417</v>
      </c>
    </row>
    <row r="1689" spans="1:1" x14ac:dyDescent="0.25">
      <c r="A1689" t="s">
        <v>1418</v>
      </c>
    </row>
    <row r="1690" spans="1:1" x14ac:dyDescent="0.25">
      <c r="A1690" t="s">
        <v>1419</v>
      </c>
    </row>
    <row r="1691" spans="1:1" x14ac:dyDescent="0.25">
      <c r="A1691" t="s">
        <v>1420</v>
      </c>
    </row>
    <row r="1692" spans="1:1" x14ac:dyDescent="0.25">
      <c r="A1692" t="s">
        <v>1402</v>
      </c>
    </row>
    <row r="1694" spans="1:1" x14ac:dyDescent="0.25">
      <c r="A1694" t="s">
        <v>1421</v>
      </c>
    </row>
    <row r="1696" spans="1:1" x14ac:dyDescent="0.25">
      <c r="A1696" t="s">
        <v>1422</v>
      </c>
    </row>
    <row r="1697" spans="1:1" x14ac:dyDescent="0.25">
      <c r="A1697" t="s">
        <v>52</v>
      </c>
    </row>
    <row r="1698" spans="1:1" x14ac:dyDescent="0.25">
      <c r="A1698" t="s">
        <v>1423</v>
      </c>
    </row>
    <row r="1699" spans="1:1" x14ac:dyDescent="0.25">
      <c r="A1699" t="s">
        <v>1004</v>
      </c>
    </row>
    <row r="1700" spans="1:1" x14ac:dyDescent="0.25">
      <c r="A1700" t="s">
        <v>1424</v>
      </c>
    </row>
    <row r="1701" spans="1:1" x14ac:dyDescent="0.25">
      <c r="A1701" t="s">
        <v>1149</v>
      </c>
    </row>
    <row r="1702" spans="1:1" x14ac:dyDescent="0.25">
      <c r="A1702" t="s">
        <v>1425</v>
      </c>
    </row>
    <row r="1703" spans="1:1" x14ac:dyDescent="0.25">
      <c r="A1703" t="s">
        <v>1025</v>
      </c>
    </row>
    <row r="1704" spans="1:1" x14ac:dyDescent="0.25">
      <c r="A1704" t="s">
        <v>1008</v>
      </c>
    </row>
    <row r="1705" spans="1:1" x14ac:dyDescent="0.25">
      <c r="A1705" t="s">
        <v>1009</v>
      </c>
    </row>
    <row r="1706" spans="1:1" x14ac:dyDescent="0.25">
      <c r="A1706" t="s">
        <v>1010</v>
      </c>
    </row>
    <row r="1707" spans="1:1" x14ac:dyDescent="0.25">
      <c r="A1707" t="s">
        <v>1426</v>
      </c>
    </row>
    <row r="1708" spans="1:1" x14ac:dyDescent="0.25">
      <c r="A1708" t="s">
        <v>1012</v>
      </c>
    </row>
    <row r="1709" spans="1:1" x14ac:dyDescent="0.25">
      <c r="A1709" t="s">
        <v>1013</v>
      </c>
    </row>
    <row r="1710" spans="1:1" x14ac:dyDescent="0.25">
      <c r="A1710" t="s">
        <v>1034</v>
      </c>
    </row>
    <row r="1711" spans="1:1" x14ac:dyDescent="0.25">
      <c r="A1711" t="s">
        <v>1015</v>
      </c>
    </row>
    <row r="1712" spans="1:1" x14ac:dyDescent="0.25">
      <c r="A1712" t="s">
        <v>1088</v>
      </c>
    </row>
    <row r="1713" spans="1:1" x14ac:dyDescent="0.25">
      <c r="A1713" t="s">
        <v>1017</v>
      </c>
    </row>
    <row r="1714" spans="1:1" x14ac:dyDescent="0.25">
      <c r="A1714" t="s">
        <v>1427</v>
      </c>
    </row>
    <row r="1715" spans="1:1" x14ac:dyDescent="0.25">
      <c r="A1715" t="s">
        <v>1019</v>
      </c>
    </row>
    <row r="1716" spans="1:1" x14ac:dyDescent="0.25">
      <c r="A1716" t="s">
        <v>1020</v>
      </c>
    </row>
    <row r="1717" spans="1:1" x14ac:dyDescent="0.25">
      <c r="A1717" t="s">
        <v>1382</v>
      </c>
    </row>
    <row r="1718" spans="1:1" x14ac:dyDescent="0.25">
      <c r="A1718" t="s">
        <v>1401</v>
      </c>
    </row>
    <row r="1719" spans="1:1" x14ac:dyDescent="0.25">
      <c r="A1719" t="s">
        <v>1384</v>
      </c>
    </row>
    <row r="1720" spans="1:1" x14ac:dyDescent="0.25">
      <c r="A1720" t="s">
        <v>1402</v>
      </c>
    </row>
    <row r="1724" spans="1:1" x14ac:dyDescent="0.25">
      <c r="A1724" t="s">
        <v>1428</v>
      </c>
    </row>
    <row r="1727" spans="1:1" x14ac:dyDescent="0.25">
      <c r="A1727" t="s">
        <v>1429</v>
      </c>
    </row>
    <row r="1729" spans="1:1" x14ac:dyDescent="0.25">
      <c r="A1729" t="s">
        <v>1430</v>
      </c>
    </row>
    <row r="1730" spans="1:1" x14ac:dyDescent="0.25">
      <c r="A1730" t="s">
        <v>52</v>
      </c>
    </row>
    <row r="1731" spans="1:1" x14ac:dyDescent="0.25">
      <c r="A1731" t="s">
        <v>1431</v>
      </c>
    </row>
    <row r="1732" spans="1:1" x14ac:dyDescent="0.25">
      <c r="A1732" t="s">
        <v>1004</v>
      </c>
    </row>
    <row r="1733" spans="1:1" x14ac:dyDescent="0.25">
      <c r="A1733" t="s">
        <v>1398</v>
      </c>
    </row>
    <row r="1734" spans="1:1" x14ac:dyDescent="0.25">
      <c r="A1734" t="s">
        <v>1149</v>
      </c>
    </row>
    <row r="1735" spans="1:1" x14ac:dyDescent="0.25">
      <c r="A1735" t="s">
        <v>1432</v>
      </c>
    </row>
    <row r="1736" spans="1:1" x14ac:dyDescent="0.25">
      <c r="A1736" t="s">
        <v>1025</v>
      </c>
    </row>
    <row r="1737" spans="1:1" x14ac:dyDescent="0.25">
      <c r="A1737" t="s">
        <v>1008</v>
      </c>
    </row>
    <row r="1738" spans="1:1" x14ac:dyDescent="0.25">
      <c r="A1738" t="s">
        <v>1009</v>
      </c>
    </row>
    <row r="1739" spans="1:1" x14ac:dyDescent="0.25">
      <c r="A1739" t="s">
        <v>1010</v>
      </c>
    </row>
    <row r="1740" spans="1:1" x14ac:dyDescent="0.25">
      <c r="A1740" t="s">
        <v>1433</v>
      </c>
    </row>
    <row r="1741" spans="1:1" x14ac:dyDescent="0.25">
      <c r="A1741" t="s">
        <v>1012</v>
      </c>
    </row>
    <row r="1742" spans="1:1" x14ac:dyDescent="0.25">
      <c r="A1742" t="s">
        <v>1013</v>
      </c>
    </row>
    <row r="1743" spans="1:1" x14ac:dyDescent="0.25">
      <c r="A1743" t="s">
        <v>1034</v>
      </c>
    </row>
    <row r="1744" spans="1:1" x14ac:dyDescent="0.25">
      <c r="A1744" t="s">
        <v>1015</v>
      </c>
    </row>
    <row r="1745" spans="1:1" x14ac:dyDescent="0.25">
      <c r="A1745" t="s">
        <v>1088</v>
      </c>
    </row>
    <row r="1746" spans="1:1" x14ac:dyDescent="0.25">
      <c r="A1746" t="s">
        <v>1017</v>
      </c>
    </row>
    <row r="1747" spans="1:1" x14ac:dyDescent="0.25">
      <c r="A1747" t="s">
        <v>1434</v>
      </c>
    </row>
    <row r="1748" spans="1:1" x14ac:dyDescent="0.25">
      <c r="A1748" t="s">
        <v>1111</v>
      </c>
    </row>
    <row r="1749" spans="1:1" x14ac:dyDescent="0.25">
      <c r="A1749" t="s">
        <v>1020</v>
      </c>
    </row>
    <row r="1750" spans="1:1" x14ac:dyDescent="0.25">
      <c r="A1750" t="s">
        <v>1382</v>
      </c>
    </row>
    <row r="1751" spans="1:1" x14ac:dyDescent="0.25">
      <c r="A1751" t="s">
        <v>1435</v>
      </c>
    </row>
    <row r="1752" spans="1:1" x14ac:dyDescent="0.25">
      <c r="A1752" t="s">
        <v>1047</v>
      </c>
    </row>
    <row r="1753" spans="1:1" x14ac:dyDescent="0.25">
      <c r="A1753" t="s">
        <v>1436</v>
      </c>
    </row>
    <row r="1755" spans="1:1" x14ac:dyDescent="0.25">
      <c r="A1755" t="s">
        <v>1437</v>
      </c>
    </row>
    <row r="1756" spans="1:1" x14ac:dyDescent="0.25">
      <c r="A1756" t="s">
        <v>52</v>
      </c>
    </row>
    <row r="1757" spans="1:1" x14ac:dyDescent="0.25">
      <c r="A1757" t="s">
        <v>1438</v>
      </c>
    </row>
    <row r="1758" spans="1:1" x14ac:dyDescent="0.25">
      <c r="A1758" t="s">
        <v>1004</v>
      </c>
    </row>
    <row r="1759" spans="1:1" x14ac:dyDescent="0.25">
      <c r="A1759" t="s">
        <v>1398</v>
      </c>
    </row>
    <row r="1760" spans="1:1" x14ac:dyDescent="0.25">
      <c r="A1760" t="s">
        <v>1149</v>
      </c>
    </row>
    <row r="1761" spans="1:1" x14ac:dyDescent="0.25">
      <c r="A1761" t="s">
        <v>1439</v>
      </c>
    </row>
    <row r="1762" spans="1:1" x14ac:dyDescent="0.25">
      <c r="A1762" t="s">
        <v>1032</v>
      </c>
    </row>
    <row r="1763" spans="1:1" x14ac:dyDescent="0.25">
      <c r="A1763" t="s">
        <v>1008</v>
      </c>
    </row>
    <row r="1764" spans="1:1" x14ac:dyDescent="0.25">
      <c r="A1764" t="s">
        <v>1009</v>
      </c>
    </row>
    <row r="1765" spans="1:1" x14ac:dyDescent="0.25">
      <c r="A1765" t="s">
        <v>1010</v>
      </c>
    </row>
    <row r="1766" spans="1:1" x14ac:dyDescent="0.25">
      <c r="A1766" t="s">
        <v>1379</v>
      </c>
    </row>
    <row r="1767" spans="1:1" x14ac:dyDescent="0.25">
      <c r="A1767" t="s">
        <v>1012</v>
      </c>
    </row>
    <row r="1768" spans="1:1" x14ac:dyDescent="0.25">
      <c r="A1768" t="s">
        <v>1013</v>
      </c>
    </row>
    <row r="1769" spans="1:1" x14ac:dyDescent="0.25">
      <c r="A1769" t="s">
        <v>1043</v>
      </c>
    </row>
    <row r="1770" spans="1:1" x14ac:dyDescent="0.25">
      <c r="A1770" t="s">
        <v>1015</v>
      </c>
    </row>
    <row r="1771" spans="1:1" x14ac:dyDescent="0.25">
      <c r="A1771" t="s">
        <v>1017</v>
      </c>
    </row>
    <row r="1772" spans="1:1" x14ac:dyDescent="0.25">
      <c r="A1772" t="s">
        <v>1440</v>
      </c>
    </row>
    <row r="1773" spans="1:1" x14ac:dyDescent="0.25">
      <c r="A1773" t="s">
        <v>1111</v>
      </c>
    </row>
    <row r="1774" spans="1:1" x14ac:dyDescent="0.25">
      <c r="A1774" t="s">
        <v>1020</v>
      </c>
    </row>
    <row r="1775" spans="1:1" x14ac:dyDescent="0.25">
      <c r="A1775" t="s">
        <v>1382</v>
      </c>
    </row>
    <row r="1776" spans="1:1" x14ac:dyDescent="0.25">
      <c r="A1776" t="s">
        <v>1441</v>
      </c>
    </row>
    <row r="1777" spans="1:1" x14ac:dyDescent="0.25">
      <c r="A1777" t="s">
        <v>1158</v>
      </c>
    </row>
    <row r="1778" spans="1:1" x14ac:dyDescent="0.25">
      <c r="A1778" t="s">
        <v>1436</v>
      </c>
    </row>
    <row r="1780" spans="1:1" x14ac:dyDescent="0.25">
      <c r="A1780" t="s">
        <v>1442</v>
      </c>
    </row>
    <row r="1781" spans="1:1" x14ac:dyDescent="0.25">
      <c r="A1781" t="s">
        <v>52</v>
      </c>
    </row>
    <row r="1782" spans="1:1" x14ac:dyDescent="0.25">
      <c r="A1782" t="s">
        <v>1039</v>
      </c>
    </row>
    <row r="1783" spans="1:1" x14ac:dyDescent="0.25">
      <c r="A1783" t="s">
        <v>1004</v>
      </c>
    </row>
    <row r="1784" spans="1:1" x14ac:dyDescent="0.25">
      <c r="A1784" t="s">
        <v>1398</v>
      </c>
    </row>
    <row r="1785" spans="1:1" x14ac:dyDescent="0.25">
      <c r="A1785" t="s">
        <v>1040</v>
      </c>
    </row>
    <row r="1786" spans="1:1" x14ac:dyDescent="0.25">
      <c r="A1786" t="s">
        <v>1041</v>
      </c>
    </row>
    <row r="1787" spans="1:1" x14ac:dyDescent="0.25">
      <c r="A1787" t="s">
        <v>1032</v>
      </c>
    </row>
    <row r="1788" spans="1:1" x14ac:dyDescent="0.25">
      <c r="A1788" t="s">
        <v>1008</v>
      </c>
    </row>
    <row r="1789" spans="1:1" x14ac:dyDescent="0.25">
      <c r="A1789" t="s">
        <v>1009</v>
      </c>
    </row>
    <row r="1790" spans="1:1" x14ac:dyDescent="0.25">
      <c r="A1790" t="s">
        <v>1010</v>
      </c>
    </row>
    <row r="1791" spans="1:1" x14ac:dyDescent="0.25">
      <c r="A1791" t="s">
        <v>1042</v>
      </c>
    </row>
    <row r="1792" spans="1:1" x14ac:dyDescent="0.25">
      <c r="A1792" t="s">
        <v>1012</v>
      </c>
    </row>
    <row r="1793" spans="1:1" x14ac:dyDescent="0.25">
      <c r="A1793" t="s">
        <v>1013</v>
      </c>
    </row>
    <row r="1794" spans="1:1" x14ac:dyDescent="0.25">
      <c r="A1794" t="s">
        <v>1043</v>
      </c>
    </row>
    <row r="1795" spans="1:1" x14ac:dyDescent="0.25">
      <c r="A1795" t="s">
        <v>1015</v>
      </c>
    </row>
    <row r="1796" spans="1:1" x14ac:dyDescent="0.25">
      <c r="A1796" t="s">
        <v>1016</v>
      </c>
    </row>
    <row r="1797" spans="1:1" x14ac:dyDescent="0.25">
      <c r="A1797" t="s">
        <v>1017</v>
      </c>
    </row>
    <row r="1798" spans="1:1" x14ac:dyDescent="0.25">
      <c r="A1798" t="s">
        <v>1044</v>
      </c>
    </row>
    <row r="1799" spans="1:1" x14ac:dyDescent="0.25">
      <c r="A1799" t="s">
        <v>1036</v>
      </c>
    </row>
    <row r="1800" spans="1:1" x14ac:dyDescent="0.25">
      <c r="A1800" t="s">
        <v>1045</v>
      </c>
    </row>
    <row r="1801" spans="1:1" x14ac:dyDescent="0.25">
      <c r="A1801" t="s">
        <v>1046</v>
      </c>
    </row>
    <row r="1802" spans="1:1" x14ac:dyDescent="0.25">
      <c r="A1802" t="s">
        <v>1047</v>
      </c>
    </row>
    <row r="1803" spans="1:1" x14ac:dyDescent="0.25">
      <c r="A1803" t="s">
        <v>1048</v>
      </c>
    </row>
    <row r="1804" spans="1:1" x14ac:dyDescent="0.25">
      <c r="A1804" t="s">
        <v>1049</v>
      </c>
    </row>
    <row r="1805" spans="1:1" x14ac:dyDescent="0.25">
      <c r="A1805" t="s">
        <v>1050</v>
      </c>
    </row>
    <row r="1806" spans="1:1" x14ac:dyDescent="0.25">
      <c r="A1806" t="s">
        <v>1051</v>
      </c>
    </row>
    <row r="1807" spans="1:1" x14ac:dyDescent="0.25">
      <c r="A1807" t="s">
        <v>1436</v>
      </c>
    </row>
    <row r="1809" spans="1:1" x14ac:dyDescent="0.25">
      <c r="A1809" t="s">
        <v>1443</v>
      </c>
    </row>
    <row r="1810" spans="1:1" x14ac:dyDescent="0.25">
      <c r="A1810" t="s">
        <v>52</v>
      </c>
    </row>
    <row r="1811" spans="1:1" x14ac:dyDescent="0.25">
      <c r="A1811" t="s">
        <v>1444</v>
      </c>
    </row>
    <row r="1812" spans="1:1" x14ac:dyDescent="0.25">
      <c r="A1812" t="s">
        <v>1004</v>
      </c>
    </row>
    <row r="1813" spans="1:1" x14ac:dyDescent="0.25">
      <c r="A1813" t="s">
        <v>1398</v>
      </c>
    </row>
    <row r="1814" spans="1:1" x14ac:dyDescent="0.25">
      <c r="A1814" t="s">
        <v>1040</v>
      </c>
    </row>
    <row r="1815" spans="1:1" x14ac:dyDescent="0.25">
      <c r="A1815" t="s">
        <v>1445</v>
      </c>
    </row>
    <row r="1816" spans="1:1" x14ac:dyDescent="0.25">
      <c r="A1816" t="s">
        <v>1032</v>
      </c>
    </row>
    <row r="1817" spans="1:1" x14ac:dyDescent="0.25">
      <c r="A1817" t="s">
        <v>1008</v>
      </c>
    </row>
    <row r="1818" spans="1:1" x14ac:dyDescent="0.25">
      <c r="A1818" t="s">
        <v>1009</v>
      </c>
    </row>
    <row r="1819" spans="1:1" x14ac:dyDescent="0.25">
      <c r="A1819" t="s">
        <v>1010</v>
      </c>
    </row>
    <row r="1820" spans="1:1" x14ac:dyDescent="0.25">
      <c r="A1820" t="s">
        <v>1042</v>
      </c>
    </row>
    <row r="1821" spans="1:1" x14ac:dyDescent="0.25">
      <c r="A1821" t="s">
        <v>1012</v>
      </c>
    </row>
    <row r="1822" spans="1:1" x14ac:dyDescent="0.25">
      <c r="A1822" t="s">
        <v>1013</v>
      </c>
    </row>
    <row r="1823" spans="1:1" x14ac:dyDescent="0.25">
      <c r="A1823" t="s">
        <v>1043</v>
      </c>
    </row>
    <row r="1824" spans="1:1" x14ac:dyDescent="0.25">
      <c r="A1824" t="s">
        <v>1015</v>
      </c>
    </row>
    <row r="1825" spans="1:1" x14ac:dyDescent="0.25">
      <c r="A1825" t="s">
        <v>1016</v>
      </c>
    </row>
    <row r="1826" spans="1:1" x14ac:dyDescent="0.25">
      <c r="A1826" t="s">
        <v>1017</v>
      </c>
    </row>
    <row r="1827" spans="1:1" x14ac:dyDescent="0.25">
      <c r="A1827" t="s">
        <v>1044</v>
      </c>
    </row>
    <row r="1828" spans="1:1" x14ac:dyDescent="0.25">
      <c r="A1828" t="s">
        <v>1446</v>
      </c>
    </row>
    <row r="1829" spans="1:1" x14ac:dyDescent="0.25">
      <c r="A1829" t="s">
        <v>1048</v>
      </c>
    </row>
    <row r="1830" spans="1:1" x14ac:dyDescent="0.25">
      <c r="A1830" t="s">
        <v>1436</v>
      </c>
    </row>
    <row r="1832" spans="1:1" x14ac:dyDescent="0.25">
      <c r="A1832" t="s">
        <v>1447</v>
      </c>
    </row>
    <row r="1833" spans="1:1" x14ac:dyDescent="0.25">
      <c r="A1833" t="s">
        <v>52</v>
      </c>
    </row>
    <row r="1834" spans="1:1" x14ac:dyDescent="0.25">
      <c r="A1834" t="s">
        <v>1448</v>
      </c>
    </row>
    <row r="1835" spans="1:1" x14ac:dyDescent="0.25">
      <c r="A1835" t="s">
        <v>1004</v>
      </c>
    </row>
    <row r="1836" spans="1:1" x14ac:dyDescent="0.25">
      <c r="A1836" t="s">
        <v>1398</v>
      </c>
    </row>
    <row r="1837" spans="1:1" x14ac:dyDescent="0.25">
      <c r="A1837" t="s">
        <v>1149</v>
      </c>
    </row>
    <row r="1838" spans="1:1" x14ac:dyDescent="0.25">
      <c r="A1838" t="s">
        <v>1449</v>
      </c>
    </row>
    <row r="1839" spans="1:1" x14ac:dyDescent="0.25">
      <c r="A1839" t="s">
        <v>1032</v>
      </c>
    </row>
    <row r="1840" spans="1:1" x14ac:dyDescent="0.25">
      <c r="A1840" t="s">
        <v>1008</v>
      </c>
    </row>
    <row r="1841" spans="1:1" x14ac:dyDescent="0.25">
      <c r="A1841" t="s">
        <v>1009</v>
      </c>
    </row>
    <row r="1842" spans="1:1" x14ac:dyDescent="0.25">
      <c r="A1842" t="s">
        <v>1010</v>
      </c>
    </row>
    <row r="1843" spans="1:1" x14ac:dyDescent="0.25">
      <c r="A1843" t="s">
        <v>1115</v>
      </c>
    </row>
    <row r="1844" spans="1:1" x14ac:dyDescent="0.25">
      <c r="A1844" t="s">
        <v>1012</v>
      </c>
    </row>
    <row r="1845" spans="1:1" x14ac:dyDescent="0.25">
      <c r="A1845" t="s">
        <v>1013</v>
      </c>
    </row>
    <row r="1846" spans="1:1" x14ac:dyDescent="0.25">
      <c r="A1846" t="s">
        <v>1043</v>
      </c>
    </row>
    <row r="1847" spans="1:1" x14ac:dyDescent="0.25">
      <c r="A1847" t="s">
        <v>1015</v>
      </c>
    </row>
    <row r="1848" spans="1:1" x14ac:dyDescent="0.25">
      <c r="A1848" t="s">
        <v>1017</v>
      </c>
    </row>
    <row r="1849" spans="1:1" x14ac:dyDescent="0.25">
      <c r="A1849" t="s">
        <v>1450</v>
      </c>
    </row>
    <row r="1850" spans="1:1" x14ac:dyDescent="0.25">
      <c r="A1850" t="s">
        <v>1027</v>
      </c>
    </row>
    <row r="1851" spans="1:1" x14ac:dyDescent="0.25">
      <c r="A1851" t="s">
        <v>1020</v>
      </c>
    </row>
    <row r="1852" spans="1:1" x14ac:dyDescent="0.25">
      <c r="A1852" t="s">
        <v>1451</v>
      </c>
    </row>
    <row r="1853" spans="1:1" x14ac:dyDescent="0.25">
      <c r="A1853" t="s">
        <v>1436</v>
      </c>
    </row>
    <row r="1857" spans="1:1" x14ac:dyDescent="0.25">
      <c r="A1857" t="s">
        <v>286</v>
      </c>
    </row>
    <row r="1860" spans="1:1" x14ac:dyDescent="0.25">
      <c r="A1860" t="s">
        <v>1452</v>
      </c>
    </row>
    <row r="1862" spans="1:1" x14ac:dyDescent="0.25">
      <c r="A1862" t="s">
        <v>1453</v>
      </c>
    </row>
    <row r="1863" spans="1:1" x14ac:dyDescent="0.25">
      <c r="A1863" t="s">
        <v>52</v>
      </c>
    </row>
    <row r="1864" spans="1:1" x14ac:dyDescent="0.25">
      <c r="A1864" t="s">
        <v>1454</v>
      </c>
    </row>
    <row r="1865" spans="1:1" x14ac:dyDescent="0.25">
      <c r="A1865" t="s">
        <v>1004</v>
      </c>
    </row>
    <row r="1866" spans="1:1" x14ac:dyDescent="0.25">
      <c r="A1866" t="s">
        <v>1398</v>
      </c>
    </row>
    <row r="1867" spans="1:1" x14ac:dyDescent="0.25">
      <c r="A1867" t="s">
        <v>1149</v>
      </c>
    </row>
    <row r="1868" spans="1:1" x14ac:dyDescent="0.25">
      <c r="A1868" t="s">
        <v>1455</v>
      </c>
    </row>
    <row r="1869" spans="1:1" x14ac:dyDescent="0.25">
      <c r="A1869" t="s">
        <v>1032</v>
      </c>
    </row>
    <row r="1870" spans="1:1" x14ac:dyDescent="0.25">
      <c r="A1870" t="s">
        <v>1008</v>
      </c>
    </row>
    <row r="1871" spans="1:1" x14ac:dyDescent="0.25">
      <c r="A1871" t="s">
        <v>1009</v>
      </c>
    </row>
    <row r="1872" spans="1:1" x14ac:dyDescent="0.25">
      <c r="A1872" t="s">
        <v>1010</v>
      </c>
    </row>
    <row r="1873" spans="1:1" x14ac:dyDescent="0.25">
      <c r="A1873" t="s">
        <v>1367</v>
      </c>
    </row>
    <row r="1874" spans="1:1" x14ac:dyDescent="0.25">
      <c r="A1874" t="s">
        <v>1012</v>
      </c>
    </row>
    <row r="1875" spans="1:1" x14ac:dyDescent="0.25">
      <c r="A1875" t="s">
        <v>1013</v>
      </c>
    </row>
    <row r="1876" spans="1:1" x14ac:dyDescent="0.25">
      <c r="A1876" t="s">
        <v>1014</v>
      </c>
    </row>
    <row r="1877" spans="1:1" x14ac:dyDescent="0.25">
      <c r="A1877" t="s">
        <v>1015</v>
      </c>
    </row>
    <row r="1878" spans="1:1" x14ac:dyDescent="0.25">
      <c r="A1878" t="s">
        <v>1016</v>
      </c>
    </row>
    <row r="1879" spans="1:1" x14ac:dyDescent="0.25">
      <c r="A1879" t="s">
        <v>1017</v>
      </c>
    </row>
    <row r="1880" spans="1:1" x14ac:dyDescent="0.25">
      <c r="A1880" t="s">
        <v>1368</v>
      </c>
    </row>
    <row r="1881" spans="1:1" x14ac:dyDescent="0.25">
      <c r="A1881" t="s">
        <v>1456</v>
      </c>
    </row>
    <row r="1882" spans="1:1" x14ac:dyDescent="0.25">
      <c r="A1882" t="s">
        <v>1020</v>
      </c>
    </row>
    <row r="1883" spans="1:1" x14ac:dyDescent="0.25">
      <c r="A1883" t="s">
        <v>1105</v>
      </c>
    </row>
    <row r="1884" spans="1:1" x14ac:dyDescent="0.25">
      <c r="A1884" t="s">
        <v>1069</v>
      </c>
    </row>
    <row r="1885" spans="1:1" x14ac:dyDescent="0.25">
      <c r="A1885" t="s">
        <v>1147</v>
      </c>
    </row>
    <row r="1886" spans="1:1" x14ac:dyDescent="0.25">
      <c r="A1886" t="s">
        <v>1457</v>
      </c>
    </row>
    <row r="1888" spans="1:1" x14ac:dyDescent="0.25">
      <c r="A1888" t="s">
        <v>1458</v>
      </c>
    </row>
    <row r="1889" spans="1:1" x14ac:dyDescent="0.25">
      <c r="A1889" t="s">
        <v>52</v>
      </c>
    </row>
    <row r="1890" spans="1:1" x14ac:dyDescent="0.25">
      <c r="A1890" t="s">
        <v>1148</v>
      </c>
    </row>
    <row r="1891" spans="1:1" x14ac:dyDescent="0.25">
      <c r="A1891" t="s">
        <v>1004</v>
      </c>
    </row>
    <row r="1892" spans="1:1" x14ac:dyDescent="0.25">
      <c r="A1892" t="s">
        <v>1398</v>
      </c>
    </row>
    <row r="1893" spans="1:1" x14ac:dyDescent="0.25">
      <c r="A1893" t="s">
        <v>1149</v>
      </c>
    </row>
    <row r="1894" spans="1:1" x14ac:dyDescent="0.25">
      <c r="A1894" t="s">
        <v>1150</v>
      </c>
    </row>
    <row r="1895" spans="1:1" x14ac:dyDescent="0.25">
      <c r="A1895" t="s">
        <v>1032</v>
      </c>
    </row>
    <row r="1896" spans="1:1" x14ac:dyDescent="0.25">
      <c r="A1896" t="s">
        <v>1008</v>
      </c>
    </row>
    <row r="1897" spans="1:1" x14ac:dyDescent="0.25">
      <c r="A1897" t="s">
        <v>1009</v>
      </c>
    </row>
    <row r="1898" spans="1:1" x14ac:dyDescent="0.25">
      <c r="A1898" t="s">
        <v>1010</v>
      </c>
    </row>
    <row r="1899" spans="1:1" x14ac:dyDescent="0.25">
      <c r="A1899" t="s">
        <v>1151</v>
      </c>
    </row>
    <row r="1900" spans="1:1" x14ac:dyDescent="0.25">
      <c r="A1900" t="s">
        <v>1012</v>
      </c>
    </row>
    <row r="1901" spans="1:1" x14ac:dyDescent="0.25">
      <c r="A1901" t="s">
        <v>1013</v>
      </c>
    </row>
    <row r="1902" spans="1:1" x14ac:dyDescent="0.25">
      <c r="A1902" t="s">
        <v>1043</v>
      </c>
    </row>
    <row r="1903" spans="1:1" x14ac:dyDescent="0.25">
      <c r="A1903" t="s">
        <v>1015</v>
      </c>
    </row>
    <row r="1904" spans="1:1" x14ac:dyDescent="0.25">
      <c r="A1904" t="s">
        <v>1088</v>
      </c>
    </row>
    <row r="1905" spans="1:1" x14ac:dyDescent="0.25">
      <c r="A1905" t="s">
        <v>1017</v>
      </c>
    </row>
    <row r="1906" spans="1:1" x14ac:dyDescent="0.25">
      <c r="A1906" t="s">
        <v>1152</v>
      </c>
    </row>
    <row r="1907" spans="1:1" x14ac:dyDescent="0.25">
      <c r="A1907" t="s">
        <v>1127</v>
      </c>
    </row>
    <row r="1908" spans="1:1" x14ac:dyDescent="0.25">
      <c r="A1908" t="s">
        <v>1153</v>
      </c>
    </row>
    <row r="1909" spans="1:1" x14ac:dyDescent="0.25">
      <c r="A1909" t="s">
        <v>1077</v>
      </c>
    </row>
    <row r="1910" spans="1:1" x14ac:dyDescent="0.25">
      <c r="A1910" t="s">
        <v>1457</v>
      </c>
    </row>
    <row r="1912" spans="1:1" x14ac:dyDescent="0.25">
      <c r="A1912" t="s">
        <v>1459</v>
      </c>
    </row>
    <row r="1913" spans="1:1" x14ac:dyDescent="0.25">
      <c r="A1913" t="s">
        <v>52</v>
      </c>
    </row>
    <row r="1914" spans="1:1" x14ac:dyDescent="0.25">
      <c r="A1914" t="s">
        <v>1460</v>
      </c>
    </row>
    <row r="1915" spans="1:1" x14ac:dyDescent="0.25">
      <c r="A1915" t="s">
        <v>1004</v>
      </c>
    </row>
    <row r="1916" spans="1:1" x14ac:dyDescent="0.25">
      <c r="A1916" t="s">
        <v>1398</v>
      </c>
    </row>
    <row r="1917" spans="1:1" x14ac:dyDescent="0.25">
      <c r="A1917" t="s">
        <v>1149</v>
      </c>
    </row>
    <row r="1918" spans="1:1" x14ac:dyDescent="0.25">
      <c r="A1918" t="s">
        <v>1461</v>
      </c>
    </row>
    <row r="1919" spans="1:1" x14ac:dyDescent="0.25">
      <c r="A1919" t="s">
        <v>1032</v>
      </c>
    </row>
    <row r="1920" spans="1:1" x14ac:dyDescent="0.25">
      <c r="A1920" t="s">
        <v>1008</v>
      </c>
    </row>
    <row r="1921" spans="1:1" x14ac:dyDescent="0.25">
      <c r="A1921" t="s">
        <v>1009</v>
      </c>
    </row>
    <row r="1922" spans="1:1" x14ac:dyDescent="0.25">
      <c r="A1922" t="s">
        <v>1010</v>
      </c>
    </row>
    <row r="1923" spans="1:1" x14ac:dyDescent="0.25">
      <c r="A1923" t="s">
        <v>1367</v>
      </c>
    </row>
    <row r="1924" spans="1:1" x14ac:dyDescent="0.25">
      <c r="A1924" t="s">
        <v>1012</v>
      </c>
    </row>
    <row r="1925" spans="1:1" x14ac:dyDescent="0.25">
      <c r="A1925" t="s">
        <v>1013</v>
      </c>
    </row>
    <row r="1926" spans="1:1" x14ac:dyDescent="0.25">
      <c r="A1926" t="s">
        <v>1043</v>
      </c>
    </row>
    <row r="1927" spans="1:1" x14ac:dyDescent="0.25">
      <c r="A1927" t="s">
        <v>1015</v>
      </c>
    </row>
    <row r="1928" spans="1:1" x14ac:dyDescent="0.25">
      <c r="A1928" t="s">
        <v>1017</v>
      </c>
    </row>
    <row r="1929" spans="1:1" x14ac:dyDescent="0.25">
      <c r="A1929" t="s">
        <v>1462</v>
      </c>
    </row>
    <row r="1930" spans="1:1" x14ac:dyDescent="0.25">
      <c r="A1930" t="s">
        <v>1456</v>
      </c>
    </row>
    <row r="1931" spans="1:1" x14ac:dyDescent="0.25">
      <c r="A1931" t="s">
        <v>1037</v>
      </c>
    </row>
    <row r="1932" spans="1:1" x14ac:dyDescent="0.25">
      <c r="A1932" t="s">
        <v>1147</v>
      </c>
    </row>
    <row r="1933" spans="1:1" x14ac:dyDescent="0.25">
      <c r="A1933" t="s">
        <v>1457</v>
      </c>
    </row>
    <row r="1935" spans="1:1" x14ac:dyDescent="0.25">
      <c r="A1935" t="s">
        <v>1463</v>
      </c>
    </row>
    <row r="1936" spans="1:1" x14ac:dyDescent="0.25">
      <c r="A1936" t="s">
        <v>52</v>
      </c>
    </row>
    <row r="1937" spans="1:1" x14ac:dyDescent="0.25">
      <c r="A1937" t="s">
        <v>1464</v>
      </c>
    </row>
    <row r="1938" spans="1:1" x14ac:dyDescent="0.25">
      <c r="A1938" t="s">
        <v>1004</v>
      </c>
    </row>
    <row r="1939" spans="1:1" x14ac:dyDescent="0.25">
      <c r="A1939" t="s">
        <v>1398</v>
      </c>
    </row>
    <row r="1940" spans="1:1" x14ac:dyDescent="0.25">
      <c r="A1940" t="s">
        <v>1149</v>
      </c>
    </row>
    <row r="1941" spans="1:1" x14ac:dyDescent="0.25">
      <c r="A1941" t="s">
        <v>1465</v>
      </c>
    </row>
    <row r="1942" spans="1:1" x14ac:dyDescent="0.25">
      <c r="A1942" t="s">
        <v>1032</v>
      </c>
    </row>
    <row r="1943" spans="1:1" x14ac:dyDescent="0.25">
      <c r="A1943" t="s">
        <v>1008</v>
      </c>
    </row>
    <row r="1944" spans="1:1" x14ac:dyDescent="0.25">
      <c r="A1944" t="s">
        <v>1009</v>
      </c>
    </row>
    <row r="1945" spans="1:1" x14ac:dyDescent="0.25">
      <c r="A1945" t="s">
        <v>1010</v>
      </c>
    </row>
    <row r="1946" spans="1:1" x14ac:dyDescent="0.25">
      <c r="A1946" t="s">
        <v>1115</v>
      </c>
    </row>
    <row r="1947" spans="1:1" x14ac:dyDescent="0.25">
      <c r="A1947" t="s">
        <v>1012</v>
      </c>
    </row>
    <row r="1948" spans="1:1" x14ac:dyDescent="0.25">
      <c r="A1948" t="s">
        <v>1013</v>
      </c>
    </row>
    <row r="1949" spans="1:1" x14ac:dyDescent="0.25">
      <c r="A1949" t="s">
        <v>1043</v>
      </c>
    </row>
    <row r="1950" spans="1:1" x14ac:dyDescent="0.25">
      <c r="A1950" t="s">
        <v>1015</v>
      </c>
    </row>
    <row r="1951" spans="1:1" x14ac:dyDescent="0.25">
      <c r="A1951" t="s">
        <v>1017</v>
      </c>
    </row>
    <row r="1952" spans="1:1" x14ac:dyDescent="0.25">
      <c r="A1952" t="s">
        <v>1466</v>
      </c>
    </row>
    <row r="1953" spans="1:1" x14ac:dyDescent="0.25">
      <c r="A1953" t="s">
        <v>1111</v>
      </c>
    </row>
    <row r="1954" spans="1:1" x14ac:dyDescent="0.25">
      <c r="A1954" t="s">
        <v>1020</v>
      </c>
    </row>
    <row r="1955" spans="1:1" x14ac:dyDescent="0.25">
      <c r="A1955" t="s">
        <v>1382</v>
      </c>
    </row>
    <row r="1956" spans="1:1" x14ac:dyDescent="0.25">
      <c r="A1956" t="s">
        <v>1435</v>
      </c>
    </row>
    <row r="1957" spans="1:1" x14ac:dyDescent="0.25">
      <c r="A1957" t="s">
        <v>1047</v>
      </c>
    </row>
    <row r="1958" spans="1:1" x14ac:dyDescent="0.25">
      <c r="A1958" t="s">
        <v>1457</v>
      </c>
    </row>
    <row r="1960" spans="1:1" x14ac:dyDescent="0.25">
      <c r="A1960" t="s">
        <v>1467</v>
      </c>
    </row>
    <row r="1961" spans="1:1" x14ac:dyDescent="0.25">
      <c r="A1961" t="s">
        <v>52</v>
      </c>
    </row>
    <row r="1962" spans="1:1" x14ac:dyDescent="0.25">
      <c r="A1962" t="s">
        <v>1468</v>
      </c>
    </row>
    <row r="1963" spans="1:1" x14ac:dyDescent="0.25">
      <c r="A1963" t="s">
        <v>1004</v>
      </c>
    </row>
    <row r="1964" spans="1:1" x14ac:dyDescent="0.25">
      <c r="A1964" t="s">
        <v>1398</v>
      </c>
    </row>
    <row r="1965" spans="1:1" x14ac:dyDescent="0.25">
      <c r="A1965" t="s">
        <v>1030</v>
      </c>
    </row>
    <row r="1966" spans="1:1" x14ac:dyDescent="0.25">
      <c r="A1966" t="s">
        <v>1469</v>
      </c>
    </row>
    <row r="1967" spans="1:1" x14ac:dyDescent="0.25">
      <c r="A1967" t="s">
        <v>1032</v>
      </c>
    </row>
    <row r="1968" spans="1:1" x14ac:dyDescent="0.25">
      <c r="A1968" t="s">
        <v>1008</v>
      </c>
    </row>
    <row r="1969" spans="1:1" x14ac:dyDescent="0.25">
      <c r="A1969" t="s">
        <v>1009</v>
      </c>
    </row>
    <row r="1970" spans="1:1" x14ac:dyDescent="0.25">
      <c r="A1970" t="s">
        <v>1010</v>
      </c>
    </row>
    <row r="1971" spans="1:1" x14ac:dyDescent="0.25">
      <c r="A1971" t="s">
        <v>1033</v>
      </c>
    </row>
    <row r="1972" spans="1:1" x14ac:dyDescent="0.25">
      <c r="A1972" t="s">
        <v>1012</v>
      </c>
    </row>
    <row r="1973" spans="1:1" x14ac:dyDescent="0.25">
      <c r="A1973" t="s">
        <v>1013</v>
      </c>
    </row>
    <row r="1974" spans="1:1" x14ac:dyDescent="0.25">
      <c r="A1974" t="s">
        <v>1043</v>
      </c>
    </row>
    <row r="1975" spans="1:1" x14ac:dyDescent="0.25">
      <c r="A1975" t="s">
        <v>1015</v>
      </c>
    </row>
    <row r="1976" spans="1:1" x14ac:dyDescent="0.25">
      <c r="A1976" t="s">
        <v>1017</v>
      </c>
    </row>
    <row r="1977" spans="1:1" x14ac:dyDescent="0.25">
      <c r="A1977" t="s">
        <v>1035</v>
      </c>
    </row>
    <row r="1978" spans="1:1" x14ac:dyDescent="0.25">
      <c r="A1978" t="s">
        <v>1036</v>
      </c>
    </row>
    <row r="1979" spans="1:1" x14ac:dyDescent="0.25">
      <c r="A1979" t="s">
        <v>1020</v>
      </c>
    </row>
    <row r="1980" spans="1:1" x14ac:dyDescent="0.25">
      <c r="A1980" t="s">
        <v>1451</v>
      </c>
    </row>
    <row r="1981" spans="1:1" x14ac:dyDescent="0.25">
      <c r="A1981" t="s">
        <v>1457</v>
      </c>
    </row>
    <row r="1984" spans="1:1" x14ac:dyDescent="0.25">
      <c r="A1984" t="s">
        <v>1421</v>
      </c>
    </row>
    <row r="1986" spans="1:1" x14ac:dyDescent="0.25">
      <c r="A1986" t="s">
        <v>1470</v>
      </c>
    </row>
    <row r="1987" spans="1:1" x14ac:dyDescent="0.25">
      <c r="A1987" t="s">
        <v>52</v>
      </c>
    </row>
    <row r="1988" spans="1:1" x14ac:dyDescent="0.25">
      <c r="A1988" t="s">
        <v>1471</v>
      </c>
    </row>
    <row r="1989" spans="1:1" x14ac:dyDescent="0.25">
      <c r="A1989" t="s">
        <v>1004</v>
      </c>
    </row>
    <row r="1990" spans="1:1" x14ac:dyDescent="0.25">
      <c r="A1990" t="s">
        <v>1472</v>
      </c>
    </row>
    <row r="1991" spans="1:1" x14ac:dyDescent="0.25">
      <c r="A1991" t="s">
        <v>1288</v>
      </c>
    </row>
    <row r="1992" spans="1:1" x14ac:dyDescent="0.25">
      <c r="A1992" t="s">
        <v>1473</v>
      </c>
    </row>
    <row r="1993" spans="1:1" x14ac:dyDescent="0.25">
      <c r="A1993" t="s">
        <v>1032</v>
      </c>
    </row>
    <row r="1994" spans="1:1" x14ac:dyDescent="0.25">
      <c r="A1994" t="s">
        <v>1008</v>
      </c>
    </row>
    <row r="1995" spans="1:1" x14ac:dyDescent="0.25">
      <c r="A1995" t="s">
        <v>1009</v>
      </c>
    </row>
    <row r="1996" spans="1:1" x14ac:dyDescent="0.25">
      <c r="A1996" t="s">
        <v>1010</v>
      </c>
    </row>
    <row r="1997" spans="1:1" x14ac:dyDescent="0.25">
      <c r="A1997" t="s">
        <v>1137</v>
      </c>
    </row>
    <row r="1998" spans="1:1" x14ac:dyDescent="0.25">
      <c r="A1998" t="s">
        <v>1013</v>
      </c>
    </row>
    <row r="1999" spans="1:1" x14ac:dyDescent="0.25">
      <c r="A1999" t="s">
        <v>1015</v>
      </c>
    </row>
    <row r="2000" spans="1:1" x14ac:dyDescent="0.25">
      <c r="A2000" t="s">
        <v>1017</v>
      </c>
    </row>
    <row r="2001" spans="1:1" x14ac:dyDescent="0.25">
      <c r="A2001" t="s">
        <v>1474</v>
      </c>
    </row>
    <row r="2002" spans="1:1" x14ac:dyDescent="0.25">
      <c r="A2002" t="s">
        <v>1475</v>
      </c>
    </row>
    <row r="2003" spans="1:1" x14ac:dyDescent="0.25">
      <c r="A2003" t="s">
        <v>1122</v>
      </c>
    </row>
    <row r="2004" spans="1:1" x14ac:dyDescent="0.25">
      <c r="A2004" t="s">
        <v>1457</v>
      </c>
    </row>
    <row r="2008" spans="1:1" x14ac:dyDescent="0.25">
      <c r="A2008" t="s">
        <v>350</v>
      </c>
    </row>
    <row r="2011" spans="1:1" x14ac:dyDescent="0.25">
      <c r="A2011" t="s">
        <v>1476</v>
      </c>
    </row>
    <row r="2013" spans="1:1" x14ac:dyDescent="0.25">
      <c r="A2013" t="s">
        <v>1477</v>
      </c>
    </row>
    <row r="2014" spans="1:1" x14ac:dyDescent="0.25">
      <c r="A2014" t="s">
        <v>52</v>
      </c>
    </row>
    <row r="2015" spans="1:1" x14ac:dyDescent="0.25">
      <c r="A2015" t="s">
        <v>1478</v>
      </c>
    </row>
    <row r="2016" spans="1:1" x14ac:dyDescent="0.25">
      <c r="A2016" t="s">
        <v>1004</v>
      </c>
    </row>
    <row r="2017" spans="1:1" x14ac:dyDescent="0.25">
      <c r="A2017" t="s">
        <v>1398</v>
      </c>
    </row>
    <row r="2018" spans="1:1" x14ac:dyDescent="0.25">
      <c r="A2018" t="s">
        <v>1149</v>
      </c>
    </row>
    <row r="2019" spans="1:1" x14ac:dyDescent="0.25">
      <c r="A2019" t="s">
        <v>1479</v>
      </c>
    </row>
    <row r="2020" spans="1:1" x14ac:dyDescent="0.25">
      <c r="A2020" t="s">
        <v>1032</v>
      </c>
    </row>
    <row r="2021" spans="1:1" x14ac:dyDescent="0.25">
      <c r="A2021" t="s">
        <v>1008</v>
      </c>
    </row>
    <row r="2022" spans="1:1" x14ac:dyDescent="0.25">
      <c r="A2022" t="s">
        <v>1009</v>
      </c>
    </row>
    <row r="2023" spans="1:1" x14ac:dyDescent="0.25">
      <c r="A2023" t="s">
        <v>1010</v>
      </c>
    </row>
    <row r="2024" spans="1:1" x14ac:dyDescent="0.25">
      <c r="A2024" t="s">
        <v>1151</v>
      </c>
    </row>
    <row r="2025" spans="1:1" x14ac:dyDescent="0.25">
      <c r="A2025" t="s">
        <v>1012</v>
      </c>
    </row>
    <row r="2026" spans="1:1" x14ac:dyDescent="0.25">
      <c r="A2026" t="s">
        <v>1013</v>
      </c>
    </row>
    <row r="2027" spans="1:1" x14ac:dyDescent="0.25">
      <c r="A2027" t="s">
        <v>1043</v>
      </c>
    </row>
    <row r="2028" spans="1:1" x14ac:dyDescent="0.25">
      <c r="A2028" t="s">
        <v>1015</v>
      </c>
    </row>
    <row r="2029" spans="1:1" x14ac:dyDescent="0.25">
      <c r="A2029" t="s">
        <v>1017</v>
      </c>
    </row>
    <row r="2030" spans="1:1" x14ac:dyDescent="0.25">
      <c r="A2030" t="s">
        <v>1480</v>
      </c>
    </row>
    <row r="2031" spans="1:1" x14ac:dyDescent="0.25">
      <c r="A2031" t="s">
        <v>1481</v>
      </c>
    </row>
    <row r="2032" spans="1:1" x14ac:dyDescent="0.25">
      <c r="A2032" t="s">
        <v>1020</v>
      </c>
    </row>
    <row r="2033" spans="1:1" x14ac:dyDescent="0.25">
      <c r="A2033" t="s">
        <v>1382</v>
      </c>
    </row>
    <row r="2034" spans="1:1" x14ac:dyDescent="0.25">
      <c r="A2034" t="s">
        <v>1441</v>
      </c>
    </row>
    <row r="2035" spans="1:1" x14ac:dyDescent="0.25">
      <c r="A2035" t="s">
        <v>1158</v>
      </c>
    </row>
    <row r="2036" spans="1:1" x14ac:dyDescent="0.25">
      <c r="A2036" t="s">
        <v>1106</v>
      </c>
    </row>
    <row r="2038" spans="1:1" x14ac:dyDescent="0.25">
      <c r="A2038" t="s">
        <v>1482</v>
      </c>
    </row>
    <row r="2039" spans="1:1" x14ac:dyDescent="0.25">
      <c r="A2039" t="s">
        <v>52</v>
      </c>
    </row>
    <row r="2040" spans="1:1" x14ac:dyDescent="0.25">
      <c r="A2040" t="s">
        <v>1483</v>
      </c>
    </row>
    <row r="2041" spans="1:1" x14ac:dyDescent="0.25">
      <c r="A2041" t="s">
        <v>1004</v>
      </c>
    </row>
    <row r="2042" spans="1:1" x14ac:dyDescent="0.25">
      <c r="A2042" t="s">
        <v>1398</v>
      </c>
    </row>
    <row r="2043" spans="1:1" x14ac:dyDescent="0.25">
      <c r="A2043" t="s">
        <v>1149</v>
      </c>
    </row>
    <row r="2044" spans="1:1" x14ac:dyDescent="0.25">
      <c r="A2044" t="s">
        <v>1484</v>
      </c>
    </row>
    <row r="2045" spans="1:1" x14ac:dyDescent="0.25">
      <c r="A2045" t="s">
        <v>1025</v>
      </c>
    </row>
    <row r="2046" spans="1:1" x14ac:dyDescent="0.25">
      <c r="A2046" t="s">
        <v>1008</v>
      </c>
    </row>
    <row r="2047" spans="1:1" x14ac:dyDescent="0.25">
      <c r="A2047" t="s">
        <v>1009</v>
      </c>
    </row>
    <row r="2048" spans="1:1" x14ac:dyDescent="0.25">
      <c r="A2048" t="s">
        <v>1010</v>
      </c>
    </row>
    <row r="2049" spans="1:1" x14ac:dyDescent="0.25">
      <c r="A2049" t="s">
        <v>1485</v>
      </c>
    </row>
    <row r="2050" spans="1:1" x14ac:dyDescent="0.25">
      <c r="A2050" t="s">
        <v>1012</v>
      </c>
    </row>
    <row r="2051" spans="1:1" x14ac:dyDescent="0.25">
      <c r="A2051" t="s">
        <v>1013</v>
      </c>
    </row>
    <row r="2052" spans="1:1" x14ac:dyDescent="0.25">
      <c r="A2052" t="s">
        <v>1034</v>
      </c>
    </row>
    <row r="2053" spans="1:1" x14ac:dyDescent="0.25">
      <c r="A2053" t="s">
        <v>1015</v>
      </c>
    </row>
    <row r="2054" spans="1:1" x14ac:dyDescent="0.25">
      <c r="A2054" t="s">
        <v>1088</v>
      </c>
    </row>
    <row r="2055" spans="1:1" x14ac:dyDescent="0.25">
      <c r="A2055" t="s">
        <v>1017</v>
      </c>
    </row>
    <row r="2056" spans="1:1" x14ac:dyDescent="0.25">
      <c r="A2056" t="s">
        <v>1486</v>
      </c>
    </row>
    <row r="2057" spans="1:1" x14ac:dyDescent="0.25">
      <c r="A2057" t="s">
        <v>1487</v>
      </c>
    </row>
    <row r="2058" spans="1:1" x14ac:dyDescent="0.25">
      <c r="A2058" t="s">
        <v>1028</v>
      </c>
    </row>
    <row r="2059" spans="1:1" x14ac:dyDescent="0.25">
      <c r="A2059" t="s">
        <v>1106</v>
      </c>
    </row>
    <row r="2061" spans="1:1" x14ac:dyDescent="0.25">
      <c r="A2061" t="s">
        <v>1488</v>
      </c>
    </row>
    <row r="2062" spans="1:1" x14ac:dyDescent="0.25">
      <c r="A2062" t="s">
        <v>52</v>
      </c>
    </row>
    <row r="2063" spans="1:1" x14ac:dyDescent="0.25">
      <c r="A2063" t="s">
        <v>1489</v>
      </c>
    </row>
    <row r="2064" spans="1:1" x14ac:dyDescent="0.25">
      <c r="A2064" t="s">
        <v>1004</v>
      </c>
    </row>
    <row r="2065" spans="1:1" x14ac:dyDescent="0.25">
      <c r="A2065" t="s">
        <v>1398</v>
      </c>
    </row>
    <row r="2066" spans="1:1" x14ac:dyDescent="0.25">
      <c r="A2066" t="s">
        <v>1149</v>
      </c>
    </row>
    <row r="2067" spans="1:1" x14ac:dyDescent="0.25">
      <c r="A2067" t="s">
        <v>1490</v>
      </c>
    </row>
    <row r="2068" spans="1:1" x14ac:dyDescent="0.25">
      <c r="A2068" t="s">
        <v>1032</v>
      </c>
    </row>
    <row r="2069" spans="1:1" x14ac:dyDescent="0.25">
      <c r="A2069" t="s">
        <v>1008</v>
      </c>
    </row>
    <row r="2070" spans="1:1" x14ac:dyDescent="0.25">
      <c r="A2070" t="s">
        <v>1009</v>
      </c>
    </row>
    <row r="2071" spans="1:1" x14ac:dyDescent="0.25">
      <c r="A2071" t="s">
        <v>1010</v>
      </c>
    </row>
    <row r="2072" spans="1:1" x14ac:dyDescent="0.25">
      <c r="A2072" t="s">
        <v>1379</v>
      </c>
    </row>
    <row r="2073" spans="1:1" x14ac:dyDescent="0.25">
      <c r="A2073" t="s">
        <v>1012</v>
      </c>
    </row>
    <row r="2074" spans="1:1" x14ac:dyDescent="0.25">
      <c r="A2074" t="s">
        <v>1013</v>
      </c>
    </row>
    <row r="2075" spans="1:1" x14ac:dyDescent="0.25">
      <c r="A2075" t="s">
        <v>1043</v>
      </c>
    </row>
    <row r="2076" spans="1:1" x14ac:dyDescent="0.25">
      <c r="A2076" t="s">
        <v>1015</v>
      </c>
    </row>
    <row r="2077" spans="1:1" x14ac:dyDescent="0.25">
      <c r="A2077" t="s">
        <v>1017</v>
      </c>
    </row>
    <row r="2078" spans="1:1" x14ac:dyDescent="0.25">
      <c r="A2078" t="s">
        <v>1491</v>
      </c>
    </row>
    <row r="2079" spans="1:1" x14ac:dyDescent="0.25">
      <c r="A2079" t="s">
        <v>1036</v>
      </c>
    </row>
    <row r="2080" spans="1:1" x14ac:dyDescent="0.25">
      <c r="A2080" t="s">
        <v>1037</v>
      </c>
    </row>
    <row r="2081" spans="1:1" x14ac:dyDescent="0.25">
      <c r="A2081" t="s">
        <v>1446</v>
      </c>
    </row>
    <row r="2082" spans="1:1" x14ac:dyDescent="0.25">
      <c r="A2082" t="s">
        <v>1106</v>
      </c>
    </row>
    <row r="2085" spans="1:1" x14ac:dyDescent="0.25">
      <c r="A2085" t="s">
        <v>1492</v>
      </c>
    </row>
    <row r="2087" spans="1:1" x14ac:dyDescent="0.25">
      <c r="A2087" t="s">
        <v>1493</v>
      </c>
    </row>
    <row r="2088" spans="1:1" x14ac:dyDescent="0.25">
      <c r="A2088" t="s">
        <v>52</v>
      </c>
    </row>
    <row r="2089" spans="1:1" x14ac:dyDescent="0.25">
      <c r="A2089" t="s">
        <v>1494</v>
      </c>
    </row>
    <row r="2090" spans="1:1" x14ac:dyDescent="0.25">
      <c r="A2090" t="s">
        <v>1004</v>
      </c>
    </row>
    <row r="2091" spans="1:1" x14ac:dyDescent="0.25">
      <c r="A2091" t="s">
        <v>1412</v>
      </c>
    </row>
    <row r="2092" spans="1:1" x14ac:dyDescent="0.25">
      <c r="A2092" t="s">
        <v>1062</v>
      </c>
    </row>
    <row r="2093" spans="1:1" x14ac:dyDescent="0.25">
      <c r="A2093" t="s">
        <v>1495</v>
      </c>
    </row>
    <row r="2094" spans="1:1" x14ac:dyDescent="0.25">
      <c r="A2094" t="s">
        <v>1025</v>
      </c>
    </row>
    <row r="2095" spans="1:1" x14ac:dyDescent="0.25">
      <c r="A2095" t="s">
        <v>1008</v>
      </c>
    </row>
    <row r="2096" spans="1:1" x14ac:dyDescent="0.25">
      <c r="A2096" t="s">
        <v>1009</v>
      </c>
    </row>
    <row r="2097" spans="1:1" x14ac:dyDescent="0.25">
      <c r="A2097" t="s">
        <v>1010</v>
      </c>
    </row>
    <row r="2098" spans="1:1" x14ac:dyDescent="0.25">
      <c r="A2098" t="s">
        <v>1064</v>
      </c>
    </row>
    <row r="2099" spans="1:1" x14ac:dyDescent="0.25">
      <c r="A2099" t="s">
        <v>1012</v>
      </c>
    </row>
    <row r="2100" spans="1:1" x14ac:dyDescent="0.25">
      <c r="A2100" t="s">
        <v>1013</v>
      </c>
    </row>
    <row r="2101" spans="1:1" x14ac:dyDescent="0.25">
      <c r="A2101" t="s">
        <v>1034</v>
      </c>
    </row>
    <row r="2102" spans="1:1" x14ac:dyDescent="0.25">
      <c r="A2102" t="s">
        <v>1015</v>
      </c>
    </row>
    <row r="2103" spans="1:1" x14ac:dyDescent="0.25">
      <c r="A2103" t="s">
        <v>1065</v>
      </c>
    </row>
    <row r="2104" spans="1:1" x14ac:dyDescent="0.25">
      <c r="A2104" t="s">
        <v>1066</v>
      </c>
    </row>
    <row r="2105" spans="1:1" x14ac:dyDescent="0.25">
      <c r="A2105" t="s">
        <v>1017</v>
      </c>
    </row>
    <row r="2106" spans="1:1" x14ac:dyDescent="0.25">
      <c r="A2106" t="s">
        <v>1067</v>
      </c>
    </row>
    <row r="2107" spans="1:1" x14ac:dyDescent="0.25">
      <c r="A2107" t="s">
        <v>1036</v>
      </c>
    </row>
    <row r="2108" spans="1:1" x14ac:dyDescent="0.25">
      <c r="A2108" t="s">
        <v>1073</v>
      </c>
    </row>
    <row r="2109" spans="1:1" x14ac:dyDescent="0.25">
      <c r="A2109" t="s">
        <v>1074</v>
      </c>
    </row>
    <row r="2110" spans="1:1" x14ac:dyDescent="0.25">
      <c r="A2110" t="s">
        <v>1075</v>
      </c>
    </row>
    <row r="2111" spans="1:1" x14ac:dyDescent="0.25">
      <c r="A2111" t="s">
        <v>1496</v>
      </c>
    </row>
    <row r="2112" spans="1:1" x14ac:dyDescent="0.25">
      <c r="A2112" t="s">
        <v>1021</v>
      </c>
    </row>
    <row r="2113" spans="1:1" x14ac:dyDescent="0.25">
      <c r="A2113" t="s">
        <v>1418</v>
      </c>
    </row>
    <row r="2114" spans="1:1" x14ac:dyDescent="0.25">
      <c r="A2114" t="s">
        <v>1106</v>
      </c>
    </row>
    <row r="2117" spans="1:1" x14ac:dyDescent="0.25">
      <c r="A2117" t="s">
        <v>431</v>
      </c>
    </row>
    <row r="2120" spans="1:1" x14ac:dyDescent="0.25">
      <c r="A2120" t="s">
        <v>1497</v>
      </c>
    </row>
    <row r="2122" spans="1:1" x14ac:dyDescent="0.25">
      <c r="A2122" t="s">
        <v>1498</v>
      </c>
    </row>
    <row r="2123" spans="1:1" x14ac:dyDescent="0.25">
      <c r="A2123" t="s">
        <v>52</v>
      </c>
    </row>
    <row r="2124" spans="1:1" x14ac:dyDescent="0.25">
      <c r="A2124" t="s">
        <v>1499</v>
      </c>
    </row>
    <row r="2125" spans="1:1" x14ac:dyDescent="0.25">
      <c r="A2125" t="s">
        <v>1004</v>
      </c>
    </row>
    <row r="2126" spans="1:1" x14ac:dyDescent="0.25">
      <c r="A2126" t="s">
        <v>1398</v>
      </c>
    </row>
    <row r="2127" spans="1:1" x14ac:dyDescent="0.25">
      <c r="A2127" t="s">
        <v>1149</v>
      </c>
    </row>
    <row r="2128" spans="1:1" x14ac:dyDescent="0.25">
      <c r="A2128" t="s">
        <v>1500</v>
      </c>
    </row>
    <row r="2129" spans="1:1" x14ac:dyDescent="0.25">
      <c r="A2129" t="s">
        <v>1032</v>
      </c>
    </row>
    <row r="2130" spans="1:1" x14ac:dyDescent="0.25">
      <c r="A2130" t="s">
        <v>1008</v>
      </c>
    </row>
    <row r="2131" spans="1:1" x14ac:dyDescent="0.25">
      <c r="A2131" t="s">
        <v>1009</v>
      </c>
    </row>
    <row r="2132" spans="1:1" x14ac:dyDescent="0.25">
      <c r="A2132" t="s">
        <v>1010</v>
      </c>
    </row>
    <row r="2133" spans="1:1" x14ac:dyDescent="0.25">
      <c r="A2133" t="s">
        <v>1501</v>
      </c>
    </row>
    <row r="2134" spans="1:1" x14ac:dyDescent="0.25">
      <c r="A2134" t="s">
        <v>1012</v>
      </c>
    </row>
    <row r="2135" spans="1:1" x14ac:dyDescent="0.25">
      <c r="A2135" t="s">
        <v>1013</v>
      </c>
    </row>
    <row r="2136" spans="1:1" x14ac:dyDescent="0.25">
      <c r="A2136" t="s">
        <v>1043</v>
      </c>
    </row>
    <row r="2137" spans="1:1" x14ac:dyDescent="0.25">
      <c r="A2137" t="s">
        <v>1015</v>
      </c>
    </row>
    <row r="2138" spans="1:1" x14ac:dyDescent="0.25">
      <c r="A2138" t="s">
        <v>1017</v>
      </c>
    </row>
    <row r="2139" spans="1:1" x14ac:dyDescent="0.25">
      <c r="A2139" t="s">
        <v>1502</v>
      </c>
    </row>
    <row r="2140" spans="1:1" x14ac:dyDescent="0.25">
      <c r="A2140" t="s">
        <v>1456</v>
      </c>
    </row>
    <row r="2141" spans="1:1" x14ac:dyDescent="0.25">
      <c r="A2141" t="s">
        <v>1028</v>
      </c>
    </row>
    <row r="2142" spans="1:1" x14ac:dyDescent="0.25">
      <c r="A2142" t="s">
        <v>1077</v>
      </c>
    </row>
    <row r="2143" spans="1:1" x14ac:dyDescent="0.25">
      <c r="A2143" t="s">
        <v>1503</v>
      </c>
    </row>
    <row r="2145" spans="1:1" x14ac:dyDescent="0.25">
      <c r="A2145" t="s">
        <v>1504</v>
      </c>
    </row>
    <row r="2146" spans="1:1" x14ac:dyDescent="0.25">
      <c r="A2146" t="s">
        <v>52</v>
      </c>
    </row>
    <row r="2147" spans="1:1" x14ac:dyDescent="0.25">
      <c r="A2147" t="s">
        <v>1505</v>
      </c>
    </row>
    <row r="2148" spans="1:1" x14ac:dyDescent="0.25">
      <c r="A2148" t="s">
        <v>1004</v>
      </c>
    </row>
    <row r="2149" spans="1:1" x14ac:dyDescent="0.25">
      <c r="A2149" t="s">
        <v>1398</v>
      </c>
    </row>
    <row r="2150" spans="1:1" x14ac:dyDescent="0.25">
      <c r="A2150" t="s">
        <v>1235</v>
      </c>
    </row>
    <row r="2151" spans="1:1" x14ac:dyDescent="0.25">
      <c r="A2151" t="s">
        <v>1506</v>
      </c>
    </row>
    <row r="2152" spans="1:1" x14ac:dyDescent="0.25">
      <c r="A2152" t="s">
        <v>1025</v>
      </c>
    </row>
    <row r="2153" spans="1:1" x14ac:dyDescent="0.25">
      <c r="A2153" t="s">
        <v>1008</v>
      </c>
    </row>
    <row r="2154" spans="1:1" x14ac:dyDescent="0.25">
      <c r="A2154" t="s">
        <v>1009</v>
      </c>
    </row>
    <row r="2155" spans="1:1" x14ac:dyDescent="0.25">
      <c r="A2155" t="s">
        <v>1010</v>
      </c>
    </row>
    <row r="2156" spans="1:1" x14ac:dyDescent="0.25">
      <c r="A2156" t="s">
        <v>1507</v>
      </c>
    </row>
    <row r="2157" spans="1:1" x14ac:dyDescent="0.25">
      <c r="A2157" t="s">
        <v>1012</v>
      </c>
    </row>
    <row r="2158" spans="1:1" x14ac:dyDescent="0.25">
      <c r="A2158" t="s">
        <v>1013</v>
      </c>
    </row>
    <row r="2159" spans="1:1" x14ac:dyDescent="0.25">
      <c r="A2159" t="s">
        <v>1043</v>
      </c>
    </row>
    <row r="2160" spans="1:1" x14ac:dyDescent="0.25">
      <c r="A2160" t="s">
        <v>1015</v>
      </c>
    </row>
    <row r="2161" spans="1:1" x14ac:dyDescent="0.25">
      <c r="A2161" t="s">
        <v>1057</v>
      </c>
    </row>
    <row r="2162" spans="1:1" x14ac:dyDescent="0.25">
      <c r="A2162" t="s">
        <v>1016</v>
      </c>
    </row>
    <row r="2163" spans="1:1" x14ac:dyDescent="0.25">
      <c r="A2163" t="s">
        <v>1017</v>
      </c>
    </row>
    <row r="2164" spans="1:1" x14ac:dyDescent="0.25">
      <c r="A2164" t="s">
        <v>1508</v>
      </c>
    </row>
    <row r="2165" spans="1:1" x14ac:dyDescent="0.25">
      <c r="A2165" t="s">
        <v>1381</v>
      </c>
    </row>
    <row r="2166" spans="1:1" x14ac:dyDescent="0.25">
      <c r="A2166" t="s">
        <v>1020</v>
      </c>
    </row>
    <row r="2167" spans="1:1" x14ac:dyDescent="0.25">
      <c r="A2167" t="s">
        <v>1382</v>
      </c>
    </row>
    <row r="2168" spans="1:1" x14ac:dyDescent="0.25">
      <c r="A2168" t="s">
        <v>1509</v>
      </c>
    </row>
    <row r="2169" spans="1:1" x14ac:dyDescent="0.25">
      <c r="A2169" t="s">
        <v>1510</v>
      </c>
    </row>
    <row r="2170" spans="1:1" x14ac:dyDescent="0.25">
      <c r="A2170" t="s">
        <v>1503</v>
      </c>
    </row>
    <row r="2172" spans="1:1" x14ac:dyDescent="0.25">
      <c r="A2172" t="s">
        <v>1511</v>
      </c>
    </row>
    <row r="2173" spans="1:1" x14ac:dyDescent="0.25">
      <c r="A2173" t="s">
        <v>52</v>
      </c>
    </row>
    <row r="2174" spans="1:1" x14ac:dyDescent="0.25">
      <c r="A2174" t="s">
        <v>1512</v>
      </c>
    </row>
    <row r="2175" spans="1:1" x14ac:dyDescent="0.25">
      <c r="A2175" t="s">
        <v>1004</v>
      </c>
    </row>
    <row r="2176" spans="1:1" x14ac:dyDescent="0.25">
      <c r="A2176" t="s">
        <v>1398</v>
      </c>
    </row>
    <row r="2177" spans="1:1" x14ac:dyDescent="0.25">
      <c r="A2177" t="s">
        <v>1240</v>
      </c>
    </row>
    <row r="2178" spans="1:1" x14ac:dyDescent="0.25">
      <c r="A2178" t="s">
        <v>1513</v>
      </c>
    </row>
    <row r="2179" spans="1:1" x14ac:dyDescent="0.25">
      <c r="A2179" t="s">
        <v>1032</v>
      </c>
    </row>
    <row r="2180" spans="1:1" x14ac:dyDescent="0.25">
      <c r="A2180" t="s">
        <v>1008</v>
      </c>
    </row>
    <row r="2181" spans="1:1" x14ac:dyDescent="0.25">
      <c r="A2181" t="s">
        <v>1009</v>
      </c>
    </row>
    <row r="2182" spans="1:1" x14ac:dyDescent="0.25">
      <c r="A2182" t="s">
        <v>1010</v>
      </c>
    </row>
    <row r="2183" spans="1:1" x14ac:dyDescent="0.25">
      <c r="A2183" t="s">
        <v>1514</v>
      </c>
    </row>
    <row r="2184" spans="1:1" x14ac:dyDescent="0.25">
      <c r="A2184" t="s">
        <v>1012</v>
      </c>
    </row>
    <row r="2185" spans="1:1" x14ac:dyDescent="0.25">
      <c r="A2185" t="s">
        <v>1013</v>
      </c>
    </row>
    <row r="2186" spans="1:1" x14ac:dyDescent="0.25">
      <c r="A2186" t="s">
        <v>1043</v>
      </c>
    </row>
    <row r="2187" spans="1:1" x14ac:dyDescent="0.25">
      <c r="A2187" t="s">
        <v>1015</v>
      </c>
    </row>
    <row r="2188" spans="1:1" x14ac:dyDescent="0.25">
      <c r="A2188" t="s">
        <v>1017</v>
      </c>
    </row>
    <row r="2189" spans="1:1" x14ac:dyDescent="0.25">
      <c r="A2189" t="s">
        <v>1508</v>
      </c>
    </row>
    <row r="2190" spans="1:1" x14ac:dyDescent="0.25">
      <c r="A2190" t="s">
        <v>1456</v>
      </c>
    </row>
    <row r="2191" spans="1:1" x14ac:dyDescent="0.25">
      <c r="A2191" t="s">
        <v>1020</v>
      </c>
    </row>
    <row r="2192" spans="1:1" x14ac:dyDescent="0.25">
      <c r="A2192" t="s">
        <v>1382</v>
      </c>
    </row>
    <row r="2193" spans="1:1" x14ac:dyDescent="0.25">
      <c r="A2193" t="s">
        <v>1441</v>
      </c>
    </row>
    <row r="2194" spans="1:1" x14ac:dyDescent="0.25">
      <c r="A2194" t="s">
        <v>1147</v>
      </c>
    </row>
    <row r="2195" spans="1:1" x14ac:dyDescent="0.25">
      <c r="A2195" t="s">
        <v>1503</v>
      </c>
    </row>
    <row r="2197" spans="1:1" x14ac:dyDescent="0.25">
      <c r="A2197" t="s">
        <v>1515</v>
      </c>
    </row>
    <row r="2198" spans="1:1" x14ac:dyDescent="0.25">
      <c r="A2198" t="s">
        <v>52</v>
      </c>
    </row>
    <row r="2199" spans="1:1" x14ac:dyDescent="0.25">
      <c r="A2199" t="s">
        <v>1516</v>
      </c>
    </row>
    <row r="2200" spans="1:1" x14ac:dyDescent="0.25">
      <c r="A2200" t="s">
        <v>1004</v>
      </c>
    </row>
    <row r="2201" spans="1:1" x14ac:dyDescent="0.25">
      <c r="A2201" t="s">
        <v>1398</v>
      </c>
    </row>
    <row r="2202" spans="1:1" x14ac:dyDescent="0.25">
      <c r="A2202" t="s">
        <v>1149</v>
      </c>
    </row>
    <row r="2203" spans="1:1" x14ac:dyDescent="0.25">
      <c r="A2203" t="s">
        <v>1517</v>
      </c>
    </row>
    <row r="2204" spans="1:1" x14ac:dyDescent="0.25">
      <c r="A2204" t="s">
        <v>1032</v>
      </c>
    </row>
    <row r="2205" spans="1:1" x14ac:dyDescent="0.25">
      <c r="A2205" t="s">
        <v>1008</v>
      </c>
    </row>
    <row r="2206" spans="1:1" x14ac:dyDescent="0.25">
      <c r="A2206" t="s">
        <v>1009</v>
      </c>
    </row>
    <row r="2207" spans="1:1" x14ac:dyDescent="0.25">
      <c r="A2207" t="s">
        <v>1010</v>
      </c>
    </row>
    <row r="2208" spans="1:1" x14ac:dyDescent="0.25">
      <c r="A2208" t="s">
        <v>1379</v>
      </c>
    </row>
    <row r="2209" spans="1:1" x14ac:dyDescent="0.25">
      <c r="A2209" t="s">
        <v>1012</v>
      </c>
    </row>
    <row r="2210" spans="1:1" x14ac:dyDescent="0.25">
      <c r="A2210" t="s">
        <v>1013</v>
      </c>
    </row>
    <row r="2211" spans="1:1" x14ac:dyDescent="0.25">
      <c r="A2211" t="s">
        <v>1043</v>
      </c>
    </row>
    <row r="2212" spans="1:1" x14ac:dyDescent="0.25">
      <c r="A2212" t="s">
        <v>1015</v>
      </c>
    </row>
    <row r="2213" spans="1:1" x14ac:dyDescent="0.25">
      <c r="A2213" t="s">
        <v>1017</v>
      </c>
    </row>
    <row r="2214" spans="1:1" x14ac:dyDescent="0.25">
      <c r="A2214" t="s">
        <v>1518</v>
      </c>
    </row>
    <row r="2215" spans="1:1" x14ac:dyDescent="0.25">
      <c r="A2215" t="s">
        <v>1036</v>
      </c>
    </row>
    <row r="2216" spans="1:1" x14ac:dyDescent="0.25">
      <c r="A2216" t="s">
        <v>1519</v>
      </c>
    </row>
    <row r="2217" spans="1:1" x14ac:dyDescent="0.25">
      <c r="A2217" t="s">
        <v>1446</v>
      </c>
    </row>
    <row r="2218" spans="1:1" x14ac:dyDescent="0.25">
      <c r="A2218" t="s">
        <v>1503</v>
      </c>
    </row>
    <row r="2220" spans="1:1" x14ac:dyDescent="0.25">
      <c r="A2220" t="s">
        <v>1520</v>
      </c>
    </row>
    <row r="2221" spans="1:1" x14ac:dyDescent="0.25">
      <c r="A2221" t="s">
        <v>52</v>
      </c>
    </row>
    <row r="2222" spans="1:1" x14ac:dyDescent="0.25">
      <c r="A2222" t="s">
        <v>1521</v>
      </c>
    </row>
    <row r="2223" spans="1:1" x14ac:dyDescent="0.25">
      <c r="A2223" t="s">
        <v>1004</v>
      </c>
    </row>
    <row r="2224" spans="1:1" x14ac:dyDescent="0.25">
      <c r="A2224" t="s">
        <v>1398</v>
      </c>
    </row>
    <row r="2225" spans="1:1" x14ac:dyDescent="0.25">
      <c r="A2225" t="s">
        <v>1149</v>
      </c>
    </row>
    <row r="2226" spans="1:1" x14ac:dyDescent="0.25">
      <c r="A2226" t="s">
        <v>1522</v>
      </c>
    </row>
    <row r="2227" spans="1:1" x14ac:dyDescent="0.25">
      <c r="A2227" t="s">
        <v>1032</v>
      </c>
    </row>
    <row r="2228" spans="1:1" x14ac:dyDescent="0.25">
      <c r="A2228" t="s">
        <v>1008</v>
      </c>
    </row>
    <row r="2229" spans="1:1" x14ac:dyDescent="0.25">
      <c r="A2229" t="s">
        <v>1009</v>
      </c>
    </row>
    <row r="2230" spans="1:1" x14ac:dyDescent="0.25">
      <c r="A2230" t="s">
        <v>1010</v>
      </c>
    </row>
    <row r="2231" spans="1:1" x14ac:dyDescent="0.25">
      <c r="A2231" t="s">
        <v>1523</v>
      </c>
    </row>
    <row r="2232" spans="1:1" x14ac:dyDescent="0.25">
      <c r="A2232" t="s">
        <v>1012</v>
      </c>
    </row>
    <row r="2233" spans="1:1" x14ac:dyDescent="0.25">
      <c r="A2233" t="s">
        <v>1013</v>
      </c>
    </row>
    <row r="2234" spans="1:1" x14ac:dyDescent="0.25">
      <c r="A2234" t="s">
        <v>1043</v>
      </c>
    </row>
    <row r="2235" spans="1:1" x14ac:dyDescent="0.25">
      <c r="A2235" t="s">
        <v>1015</v>
      </c>
    </row>
    <row r="2236" spans="1:1" x14ac:dyDescent="0.25">
      <c r="A2236" t="s">
        <v>1017</v>
      </c>
    </row>
    <row r="2237" spans="1:1" x14ac:dyDescent="0.25">
      <c r="A2237" t="s">
        <v>1524</v>
      </c>
    </row>
    <row r="2238" spans="1:1" x14ac:dyDescent="0.25">
      <c r="A2238" t="s">
        <v>1456</v>
      </c>
    </row>
    <row r="2239" spans="1:1" x14ac:dyDescent="0.25">
      <c r="A2239" t="s">
        <v>1525</v>
      </c>
    </row>
    <row r="2240" spans="1:1" x14ac:dyDescent="0.25">
      <c r="A2240" t="s">
        <v>1446</v>
      </c>
    </row>
    <row r="2241" spans="1:1" x14ac:dyDescent="0.25">
      <c r="A2241" t="s">
        <v>1503</v>
      </c>
    </row>
    <row r="2243" spans="1:1" x14ac:dyDescent="0.25">
      <c r="A2243" t="s">
        <v>1526</v>
      </c>
    </row>
    <row r="2244" spans="1:1" x14ac:dyDescent="0.25">
      <c r="A2244" t="s">
        <v>52</v>
      </c>
    </row>
    <row r="2245" spans="1:1" x14ac:dyDescent="0.25">
      <c r="A2245" t="s">
        <v>1527</v>
      </c>
    </row>
    <row r="2246" spans="1:1" x14ac:dyDescent="0.25">
      <c r="A2246" t="s">
        <v>1004</v>
      </c>
    </row>
    <row r="2247" spans="1:1" x14ac:dyDescent="0.25">
      <c r="A2247" t="s">
        <v>1398</v>
      </c>
    </row>
    <row r="2248" spans="1:1" x14ac:dyDescent="0.25">
      <c r="A2248" t="s">
        <v>1149</v>
      </c>
    </row>
    <row r="2249" spans="1:1" x14ac:dyDescent="0.25">
      <c r="A2249" t="s">
        <v>1528</v>
      </c>
    </row>
    <row r="2250" spans="1:1" x14ac:dyDescent="0.25">
      <c r="A2250" t="s">
        <v>1032</v>
      </c>
    </row>
    <row r="2251" spans="1:1" x14ac:dyDescent="0.25">
      <c r="A2251" t="s">
        <v>1008</v>
      </c>
    </row>
    <row r="2252" spans="1:1" x14ac:dyDescent="0.25">
      <c r="A2252" t="s">
        <v>1009</v>
      </c>
    </row>
    <row r="2253" spans="1:1" x14ac:dyDescent="0.25">
      <c r="A2253" t="s">
        <v>1010</v>
      </c>
    </row>
    <row r="2254" spans="1:1" x14ac:dyDescent="0.25">
      <c r="A2254" t="s">
        <v>1529</v>
      </c>
    </row>
    <row r="2255" spans="1:1" x14ac:dyDescent="0.25">
      <c r="A2255" t="s">
        <v>1012</v>
      </c>
    </row>
    <row r="2256" spans="1:1" x14ac:dyDescent="0.25">
      <c r="A2256" t="s">
        <v>1013</v>
      </c>
    </row>
    <row r="2257" spans="1:1" x14ac:dyDescent="0.25">
      <c r="A2257" t="s">
        <v>1043</v>
      </c>
    </row>
    <row r="2258" spans="1:1" x14ac:dyDescent="0.25">
      <c r="A2258" t="s">
        <v>1015</v>
      </c>
    </row>
    <row r="2259" spans="1:1" x14ac:dyDescent="0.25">
      <c r="A2259" t="s">
        <v>1017</v>
      </c>
    </row>
    <row r="2260" spans="1:1" x14ac:dyDescent="0.25">
      <c r="A2260" t="s">
        <v>1530</v>
      </c>
    </row>
    <row r="2261" spans="1:1" x14ac:dyDescent="0.25">
      <c r="A2261" t="s">
        <v>1456</v>
      </c>
    </row>
    <row r="2262" spans="1:1" x14ac:dyDescent="0.25">
      <c r="A2262" t="s">
        <v>1020</v>
      </c>
    </row>
    <row r="2263" spans="1:1" x14ac:dyDescent="0.25">
      <c r="A2263" t="s">
        <v>1077</v>
      </c>
    </row>
    <row r="2264" spans="1:1" x14ac:dyDescent="0.25">
      <c r="A2264" t="s">
        <v>1503</v>
      </c>
    </row>
    <row r="2266" spans="1:1" x14ac:dyDescent="0.25">
      <c r="A2266" t="s">
        <v>1531</v>
      </c>
    </row>
    <row r="2267" spans="1:1" x14ac:dyDescent="0.25">
      <c r="A2267" t="s">
        <v>52</v>
      </c>
    </row>
    <row r="2268" spans="1:1" x14ac:dyDescent="0.25">
      <c r="A2268" t="s">
        <v>1532</v>
      </c>
    </row>
    <row r="2269" spans="1:1" x14ac:dyDescent="0.25">
      <c r="A2269" t="s">
        <v>1004</v>
      </c>
    </row>
    <row r="2270" spans="1:1" x14ac:dyDescent="0.25">
      <c r="A2270" t="s">
        <v>1398</v>
      </c>
    </row>
    <row r="2271" spans="1:1" x14ac:dyDescent="0.25">
      <c r="A2271" t="s">
        <v>1207</v>
      </c>
    </row>
    <row r="2272" spans="1:1" x14ac:dyDescent="0.25">
      <c r="A2272" t="s">
        <v>1533</v>
      </c>
    </row>
    <row r="2273" spans="1:1" x14ac:dyDescent="0.25">
      <c r="A2273" t="s">
        <v>1032</v>
      </c>
    </row>
    <row r="2274" spans="1:1" x14ac:dyDescent="0.25">
      <c r="A2274" t="s">
        <v>1008</v>
      </c>
    </row>
    <row r="2275" spans="1:1" x14ac:dyDescent="0.25">
      <c r="A2275" t="s">
        <v>1009</v>
      </c>
    </row>
    <row r="2276" spans="1:1" x14ac:dyDescent="0.25">
      <c r="A2276" t="s">
        <v>1010</v>
      </c>
    </row>
    <row r="2277" spans="1:1" x14ac:dyDescent="0.25">
      <c r="A2277" t="s">
        <v>1534</v>
      </c>
    </row>
    <row r="2278" spans="1:1" x14ac:dyDescent="0.25">
      <c r="A2278" t="s">
        <v>1012</v>
      </c>
    </row>
    <row r="2279" spans="1:1" x14ac:dyDescent="0.25">
      <c r="A2279" t="s">
        <v>1013</v>
      </c>
    </row>
    <row r="2280" spans="1:1" x14ac:dyDescent="0.25">
      <c r="A2280" t="s">
        <v>1043</v>
      </c>
    </row>
    <row r="2281" spans="1:1" x14ac:dyDescent="0.25">
      <c r="A2281" t="s">
        <v>1015</v>
      </c>
    </row>
    <row r="2282" spans="1:1" x14ac:dyDescent="0.25">
      <c r="A2282" t="s">
        <v>1017</v>
      </c>
    </row>
    <row r="2283" spans="1:1" x14ac:dyDescent="0.25">
      <c r="A2283" t="s">
        <v>1535</v>
      </c>
    </row>
    <row r="2284" spans="1:1" x14ac:dyDescent="0.25">
      <c r="A2284" t="s">
        <v>1536</v>
      </c>
    </row>
    <row r="2285" spans="1:1" x14ac:dyDescent="0.25">
      <c r="A2285" t="s">
        <v>1456</v>
      </c>
    </row>
    <row r="2286" spans="1:1" x14ac:dyDescent="0.25">
      <c r="A2286" t="s">
        <v>1525</v>
      </c>
    </row>
    <row r="2287" spans="1:1" x14ac:dyDescent="0.25">
      <c r="A2287" t="s">
        <v>1537</v>
      </c>
    </row>
    <row r="2288" spans="1:1" x14ac:dyDescent="0.25">
      <c r="A2288" t="s">
        <v>1503</v>
      </c>
    </row>
    <row r="2293" spans="1:1" x14ac:dyDescent="0.25">
      <c r="A2293" t="s">
        <v>517</v>
      </c>
    </row>
    <row r="2296" spans="1:1" x14ac:dyDescent="0.25">
      <c r="A2296" t="s">
        <v>1538</v>
      </c>
    </row>
    <row r="2298" spans="1:1" x14ac:dyDescent="0.25">
      <c r="A2298" t="s">
        <v>1539</v>
      </c>
    </row>
    <row r="2299" spans="1:1" x14ac:dyDescent="0.25">
      <c r="A2299" t="s">
        <v>52</v>
      </c>
    </row>
    <row r="2300" spans="1:1" x14ac:dyDescent="0.25">
      <c r="A2300" t="s">
        <v>1540</v>
      </c>
    </row>
    <row r="2301" spans="1:1" x14ac:dyDescent="0.25">
      <c r="A2301" t="s">
        <v>1004</v>
      </c>
    </row>
    <row r="2302" spans="1:1" x14ac:dyDescent="0.25">
      <c r="A2302" t="s">
        <v>1398</v>
      </c>
    </row>
    <row r="2303" spans="1:1" x14ac:dyDescent="0.25">
      <c r="A2303" t="s">
        <v>1253</v>
      </c>
    </row>
    <row r="2304" spans="1:1" x14ac:dyDescent="0.25">
      <c r="A2304" t="s">
        <v>1541</v>
      </c>
    </row>
    <row r="2305" spans="1:1" x14ac:dyDescent="0.25">
      <c r="A2305" t="s">
        <v>1007</v>
      </c>
    </row>
    <row r="2306" spans="1:1" x14ac:dyDescent="0.25">
      <c r="A2306" t="s">
        <v>1008</v>
      </c>
    </row>
    <row r="2307" spans="1:1" x14ac:dyDescent="0.25">
      <c r="A2307" t="s">
        <v>1009</v>
      </c>
    </row>
    <row r="2308" spans="1:1" x14ac:dyDescent="0.25">
      <c r="A2308" t="s">
        <v>1010</v>
      </c>
    </row>
    <row r="2309" spans="1:1" x14ac:dyDescent="0.25">
      <c r="A2309" t="s">
        <v>1367</v>
      </c>
    </row>
    <row r="2310" spans="1:1" x14ac:dyDescent="0.25">
      <c r="A2310" t="s">
        <v>1012</v>
      </c>
    </row>
    <row r="2311" spans="1:1" x14ac:dyDescent="0.25">
      <c r="A2311" t="s">
        <v>1013</v>
      </c>
    </row>
    <row r="2312" spans="1:1" x14ac:dyDescent="0.25">
      <c r="A2312" t="s">
        <v>1014</v>
      </c>
    </row>
    <row r="2313" spans="1:1" x14ac:dyDescent="0.25">
      <c r="A2313" t="s">
        <v>1015</v>
      </c>
    </row>
    <row r="2314" spans="1:1" x14ac:dyDescent="0.25">
      <c r="A2314" t="s">
        <v>1017</v>
      </c>
    </row>
    <row r="2315" spans="1:1" x14ac:dyDescent="0.25">
      <c r="A2315" t="s">
        <v>1368</v>
      </c>
    </row>
    <row r="2316" spans="1:1" x14ac:dyDescent="0.25">
      <c r="A2316" t="s">
        <v>1111</v>
      </c>
    </row>
    <row r="2317" spans="1:1" x14ac:dyDescent="0.25">
      <c r="A2317" t="s">
        <v>1020</v>
      </c>
    </row>
    <row r="2318" spans="1:1" x14ac:dyDescent="0.25">
      <c r="A2318" t="s">
        <v>1382</v>
      </c>
    </row>
    <row r="2319" spans="1:1" x14ac:dyDescent="0.25">
      <c r="A2319" t="s">
        <v>1441</v>
      </c>
    </row>
    <row r="2320" spans="1:1" x14ac:dyDescent="0.25">
      <c r="A2320" t="s">
        <v>1158</v>
      </c>
    </row>
    <row r="2321" spans="1:1" x14ac:dyDescent="0.25">
      <c r="A2321" t="s">
        <v>1542</v>
      </c>
    </row>
    <row r="2323" spans="1:1" x14ac:dyDescent="0.25">
      <c r="A2323" t="s">
        <v>1543</v>
      </c>
    </row>
    <row r="2324" spans="1:1" x14ac:dyDescent="0.25">
      <c r="A2324" t="s">
        <v>52</v>
      </c>
    </row>
    <row r="2325" spans="1:1" x14ac:dyDescent="0.25">
      <c r="A2325" t="s">
        <v>1544</v>
      </c>
    </row>
    <row r="2326" spans="1:1" x14ac:dyDescent="0.25">
      <c r="A2326" t="s">
        <v>1004</v>
      </c>
    </row>
    <row r="2327" spans="1:1" x14ac:dyDescent="0.25">
      <c r="A2327" t="s">
        <v>1398</v>
      </c>
    </row>
    <row r="2328" spans="1:1" x14ac:dyDescent="0.25">
      <c r="A2328" t="s">
        <v>1249</v>
      </c>
    </row>
    <row r="2329" spans="1:1" x14ac:dyDescent="0.25">
      <c r="A2329" t="s">
        <v>1545</v>
      </c>
    </row>
    <row r="2330" spans="1:1" x14ac:dyDescent="0.25">
      <c r="A2330" t="s">
        <v>1025</v>
      </c>
    </row>
    <row r="2331" spans="1:1" x14ac:dyDescent="0.25">
      <c r="A2331" t="s">
        <v>1008</v>
      </c>
    </row>
    <row r="2332" spans="1:1" x14ac:dyDescent="0.25">
      <c r="A2332" t="s">
        <v>1009</v>
      </c>
    </row>
    <row r="2333" spans="1:1" x14ac:dyDescent="0.25">
      <c r="A2333" t="s">
        <v>1010</v>
      </c>
    </row>
    <row r="2334" spans="1:1" x14ac:dyDescent="0.25">
      <c r="A2334" t="s">
        <v>1546</v>
      </c>
    </row>
    <row r="2335" spans="1:1" x14ac:dyDescent="0.25">
      <c r="A2335" t="s">
        <v>1012</v>
      </c>
    </row>
    <row r="2336" spans="1:1" x14ac:dyDescent="0.25">
      <c r="A2336" t="s">
        <v>1013</v>
      </c>
    </row>
    <row r="2337" spans="1:1" x14ac:dyDescent="0.25">
      <c r="A2337" t="s">
        <v>1014</v>
      </c>
    </row>
    <row r="2338" spans="1:1" x14ac:dyDescent="0.25">
      <c r="A2338" t="s">
        <v>1015</v>
      </c>
    </row>
    <row r="2339" spans="1:1" x14ac:dyDescent="0.25">
      <c r="A2339" t="s">
        <v>1017</v>
      </c>
    </row>
    <row r="2340" spans="1:1" x14ac:dyDescent="0.25">
      <c r="A2340" t="s">
        <v>1368</v>
      </c>
    </row>
    <row r="2341" spans="1:1" x14ac:dyDescent="0.25">
      <c r="A2341" t="s">
        <v>1122</v>
      </c>
    </row>
    <row r="2342" spans="1:1" x14ac:dyDescent="0.25">
      <c r="A2342" t="s">
        <v>1547</v>
      </c>
    </row>
    <row r="2343" spans="1:1" x14ac:dyDescent="0.25">
      <c r="A2343" t="s">
        <v>1382</v>
      </c>
    </row>
    <row r="2344" spans="1:1" x14ac:dyDescent="0.25">
      <c r="A2344" t="s">
        <v>1548</v>
      </c>
    </row>
    <row r="2345" spans="1:1" x14ac:dyDescent="0.25">
      <c r="A2345" t="s">
        <v>1077</v>
      </c>
    </row>
    <row r="2346" spans="1:1" x14ac:dyDescent="0.25">
      <c r="A2346" t="s">
        <v>1542</v>
      </c>
    </row>
    <row r="2348" spans="1:1" x14ac:dyDescent="0.25">
      <c r="A2348" t="s">
        <v>1549</v>
      </c>
    </row>
    <row r="2349" spans="1:1" x14ac:dyDescent="0.25">
      <c r="A2349" t="s">
        <v>52</v>
      </c>
    </row>
    <row r="2350" spans="1:1" x14ac:dyDescent="0.25">
      <c r="A2350" t="s">
        <v>1550</v>
      </c>
    </row>
    <row r="2351" spans="1:1" x14ac:dyDescent="0.25">
      <c r="A2351" t="s">
        <v>1004</v>
      </c>
    </row>
    <row r="2352" spans="1:1" x14ac:dyDescent="0.25">
      <c r="A2352" t="s">
        <v>1398</v>
      </c>
    </row>
    <row r="2353" spans="1:1" x14ac:dyDescent="0.25">
      <c r="A2353" t="s">
        <v>1197</v>
      </c>
    </row>
    <row r="2354" spans="1:1" x14ac:dyDescent="0.25">
      <c r="A2354" t="s">
        <v>1551</v>
      </c>
    </row>
    <row r="2355" spans="1:1" x14ac:dyDescent="0.25">
      <c r="A2355" t="s">
        <v>1032</v>
      </c>
    </row>
    <row r="2356" spans="1:1" x14ac:dyDescent="0.25">
      <c r="A2356" t="s">
        <v>1008</v>
      </c>
    </row>
    <row r="2357" spans="1:1" x14ac:dyDescent="0.25">
      <c r="A2357" t="s">
        <v>1009</v>
      </c>
    </row>
    <row r="2358" spans="1:1" x14ac:dyDescent="0.25">
      <c r="A2358" t="s">
        <v>1010</v>
      </c>
    </row>
    <row r="2359" spans="1:1" x14ac:dyDescent="0.25">
      <c r="A2359" t="s">
        <v>1529</v>
      </c>
    </row>
    <row r="2360" spans="1:1" x14ac:dyDescent="0.25">
      <c r="A2360" t="s">
        <v>1012</v>
      </c>
    </row>
    <row r="2361" spans="1:1" x14ac:dyDescent="0.25">
      <c r="A2361" t="s">
        <v>1013</v>
      </c>
    </row>
    <row r="2362" spans="1:1" x14ac:dyDescent="0.25">
      <c r="A2362" t="s">
        <v>1043</v>
      </c>
    </row>
    <row r="2363" spans="1:1" x14ac:dyDescent="0.25">
      <c r="A2363" t="s">
        <v>1015</v>
      </c>
    </row>
    <row r="2364" spans="1:1" x14ac:dyDescent="0.25">
      <c r="A2364" t="s">
        <v>1016</v>
      </c>
    </row>
    <row r="2365" spans="1:1" x14ac:dyDescent="0.25">
      <c r="A2365" t="s">
        <v>1017</v>
      </c>
    </row>
    <row r="2366" spans="1:1" x14ac:dyDescent="0.25">
      <c r="A2366" t="s">
        <v>1552</v>
      </c>
    </row>
    <row r="2367" spans="1:1" x14ac:dyDescent="0.25">
      <c r="A2367" t="s">
        <v>1456</v>
      </c>
    </row>
    <row r="2368" spans="1:1" x14ac:dyDescent="0.25">
      <c r="A2368" t="s">
        <v>1519</v>
      </c>
    </row>
    <row r="2369" spans="1:1" x14ac:dyDescent="0.25">
      <c r="A2369" t="s">
        <v>1553</v>
      </c>
    </row>
    <row r="2370" spans="1:1" x14ac:dyDescent="0.25">
      <c r="A2370" t="s">
        <v>1542</v>
      </c>
    </row>
    <row r="2372" spans="1:1" x14ac:dyDescent="0.25">
      <c r="A2372" t="s">
        <v>1554</v>
      </c>
    </row>
    <row r="2373" spans="1:1" x14ac:dyDescent="0.25">
      <c r="A2373" t="s">
        <v>52</v>
      </c>
    </row>
    <row r="2374" spans="1:1" x14ac:dyDescent="0.25">
      <c r="A2374" t="s">
        <v>1555</v>
      </c>
    </row>
    <row r="2375" spans="1:1" x14ac:dyDescent="0.25">
      <c r="A2375" t="s">
        <v>1004</v>
      </c>
    </row>
    <row r="2376" spans="1:1" x14ac:dyDescent="0.25">
      <c r="A2376" t="s">
        <v>1398</v>
      </c>
    </row>
    <row r="2377" spans="1:1" x14ac:dyDescent="0.25">
      <c r="A2377" t="s">
        <v>1149</v>
      </c>
    </row>
    <row r="2378" spans="1:1" x14ac:dyDescent="0.25">
      <c r="A2378" t="s">
        <v>1556</v>
      </c>
    </row>
    <row r="2379" spans="1:1" x14ac:dyDescent="0.25">
      <c r="A2379" t="s">
        <v>1025</v>
      </c>
    </row>
    <row r="2380" spans="1:1" x14ac:dyDescent="0.25">
      <c r="A2380" t="s">
        <v>1008</v>
      </c>
    </row>
    <row r="2381" spans="1:1" x14ac:dyDescent="0.25">
      <c r="A2381" t="s">
        <v>1009</v>
      </c>
    </row>
    <row r="2382" spans="1:1" x14ac:dyDescent="0.25">
      <c r="A2382" t="s">
        <v>1010</v>
      </c>
    </row>
    <row r="2383" spans="1:1" x14ac:dyDescent="0.25">
      <c r="A2383" t="s">
        <v>1485</v>
      </c>
    </row>
    <row r="2384" spans="1:1" x14ac:dyDescent="0.25">
      <c r="A2384" t="s">
        <v>1012</v>
      </c>
    </row>
    <row r="2385" spans="1:1" x14ac:dyDescent="0.25">
      <c r="A2385" t="s">
        <v>1013</v>
      </c>
    </row>
    <row r="2386" spans="1:1" x14ac:dyDescent="0.25">
      <c r="A2386" t="s">
        <v>1034</v>
      </c>
    </row>
    <row r="2387" spans="1:1" x14ac:dyDescent="0.25">
      <c r="A2387" t="s">
        <v>1015</v>
      </c>
    </row>
    <row r="2388" spans="1:1" x14ac:dyDescent="0.25">
      <c r="A2388" t="s">
        <v>1088</v>
      </c>
    </row>
    <row r="2389" spans="1:1" x14ac:dyDescent="0.25">
      <c r="A2389" t="s">
        <v>1017</v>
      </c>
    </row>
    <row r="2390" spans="1:1" x14ac:dyDescent="0.25">
      <c r="A2390" t="s">
        <v>1557</v>
      </c>
    </row>
    <row r="2391" spans="1:1" x14ac:dyDescent="0.25">
      <c r="A2391" t="s">
        <v>1487</v>
      </c>
    </row>
    <row r="2392" spans="1:1" x14ac:dyDescent="0.25">
      <c r="A2392" t="s">
        <v>1028</v>
      </c>
    </row>
    <row r="2393" spans="1:1" x14ac:dyDescent="0.25">
      <c r="A2393" t="s">
        <v>1542</v>
      </c>
    </row>
    <row r="2396" spans="1:1" x14ac:dyDescent="0.25">
      <c r="A2396" t="s">
        <v>1558</v>
      </c>
    </row>
    <row r="2398" spans="1:1" x14ac:dyDescent="0.25">
      <c r="A2398" t="s">
        <v>1559</v>
      </c>
    </row>
    <row r="2399" spans="1:1" x14ac:dyDescent="0.25">
      <c r="A2399" t="s">
        <v>52</v>
      </c>
    </row>
    <row r="2400" spans="1:1" x14ac:dyDescent="0.25">
      <c r="A2400" t="s">
        <v>1560</v>
      </c>
    </row>
    <row r="2401" spans="1:1" x14ac:dyDescent="0.25">
      <c r="A2401" t="s">
        <v>1004</v>
      </c>
    </row>
    <row r="2402" spans="1:1" x14ac:dyDescent="0.25">
      <c r="A2402" t="s">
        <v>1412</v>
      </c>
    </row>
    <row r="2403" spans="1:1" x14ac:dyDescent="0.25">
      <c r="A2403" t="s">
        <v>1149</v>
      </c>
    </row>
    <row r="2404" spans="1:1" x14ac:dyDescent="0.25">
      <c r="A2404" t="s">
        <v>1561</v>
      </c>
    </row>
    <row r="2405" spans="1:1" x14ac:dyDescent="0.25">
      <c r="A2405" t="s">
        <v>1032</v>
      </c>
    </row>
    <row r="2406" spans="1:1" x14ac:dyDescent="0.25">
      <c r="A2406" t="s">
        <v>1008</v>
      </c>
    </row>
    <row r="2407" spans="1:1" x14ac:dyDescent="0.25">
      <c r="A2407" t="s">
        <v>1009</v>
      </c>
    </row>
    <row r="2408" spans="1:1" x14ac:dyDescent="0.25">
      <c r="A2408" t="s">
        <v>1010</v>
      </c>
    </row>
    <row r="2409" spans="1:1" x14ac:dyDescent="0.25">
      <c r="A2409" t="s">
        <v>1562</v>
      </c>
    </row>
    <row r="2410" spans="1:1" x14ac:dyDescent="0.25">
      <c r="A2410" t="s">
        <v>1012</v>
      </c>
    </row>
    <row r="2411" spans="1:1" x14ac:dyDescent="0.25">
      <c r="A2411" t="s">
        <v>1013</v>
      </c>
    </row>
    <row r="2412" spans="1:1" x14ac:dyDescent="0.25">
      <c r="A2412" t="s">
        <v>1043</v>
      </c>
    </row>
    <row r="2413" spans="1:1" x14ac:dyDescent="0.25">
      <c r="A2413" t="s">
        <v>1015</v>
      </c>
    </row>
    <row r="2414" spans="1:1" x14ac:dyDescent="0.25">
      <c r="A2414" t="s">
        <v>1017</v>
      </c>
    </row>
    <row r="2415" spans="1:1" x14ac:dyDescent="0.25">
      <c r="A2415" t="s">
        <v>1563</v>
      </c>
    </row>
    <row r="2416" spans="1:1" x14ac:dyDescent="0.25">
      <c r="A2416" t="s">
        <v>1073</v>
      </c>
    </row>
    <row r="2417" spans="1:1" x14ac:dyDescent="0.25">
      <c r="A2417" t="s">
        <v>1074</v>
      </c>
    </row>
    <row r="2418" spans="1:1" x14ac:dyDescent="0.25">
      <c r="A2418" t="s">
        <v>1075</v>
      </c>
    </row>
    <row r="2419" spans="1:1" x14ac:dyDescent="0.25">
      <c r="A2419" t="s">
        <v>1416</v>
      </c>
    </row>
    <row r="2420" spans="1:1" x14ac:dyDescent="0.25">
      <c r="A2420" t="s">
        <v>1021</v>
      </c>
    </row>
    <row r="2421" spans="1:1" x14ac:dyDescent="0.25">
      <c r="A2421" t="s">
        <v>1078</v>
      </c>
    </row>
    <row r="2422" spans="1:1" x14ac:dyDescent="0.25">
      <c r="A2422" t="s">
        <v>1542</v>
      </c>
    </row>
    <row r="2425" spans="1:1" x14ac:dyDescent="0.25">
      <c r="A2425" t="s">
        <v>1564</v>
      </c>
    </row>
    <row r="2427" spans="1:1" x14ac:dyDescent="0.25">
      <c r="A2427" t="s">
        <v>1565</v>
      </c>
    </row>
    <row r="2428" spans="1:1" x14ac:dyDescent="0.25">
      <c r="A2428" t="s">
        <v>52</v>
      </c>
    </row>
    <row r="2429" spans="1:1" x14ac:dyDescent="0.25">
      <c r="A2429" t="s">
        <v>1566</v>
      </c>
    </row>
    <row r="2430" spans="1:1" x14ac:dyDescent="0.25">
      <c r="A2430" t="s">
        <v>1004</v>
      </c>
    </row>
    <row r="2431" spans="1:1" x14ac:dyDescent="0.25">
      <c r="A2431" t="s">
        <v>1567</v>
      </c>
    </row>
    <row r="2432" spans="1:1" x14ac:dyDescent="0.25">
      <c r="A2432" t="s">
        <v>1294</v>
      </c>
    </row>
    <row r="2433" spans="1:1" x14ac:dyDescent="0.25">
      <c r="A2433" t="s">
        <v>1568</v>
      </c>
    </row>
    <row r="2434" spans="1:1" x14ac:dyDescent="0.25">
      <c r="A2434" t="s">
        <v>1032</v>
      </c>
    </row>
    <row r="2435" spans="1:1" x14ac:dyDescent="0.25">
      <c r="A2435" t="s">
        <v>1008</v>
      </c>
    </row>
    <row r="2436" spans="1:1" x14ac:dyDescent="0.25">
      <c r="A2436" t="s">
        <v>1009</v>
      </c>
    </row>
    <row r="2437" spans="1:1" x14ac:dyDescent="0.25">
      <c r="A2437" t="s">
        <v>1010</v>
      </c>
    </row>
    <row r="2438" spans="1:1" x14ac:dyDescent="0.25">
      <c r="A2438" t="s">
        <v>1232</v>
      </c>
    </row>
    <row r="2439" spans="1:1" x14ac:dyDescent="0.25">
      <c r="A2439" t="s">
        <v>1012</v>
      </c>
    </row>
    <row r="2440" spans="1:1" x14ac:dyDescent="0.25">
      <c r="A2440" t="s">
        <v>1013</v>
      </c>
    </row>
    <row r="2441" spans="1:1" x14ac:dyDescent="0.25">
      <c r="A2441" t="s">
        <v>1121</v>
      </c>
    </row>
    <row r="2442" spans="1:1" x14ac:dyDescent="0.25">
      <c r="A2442" t="s">
        <v>1015</v>
      </c>
    </row>
    <row r="2443" spans="1:1" x14ac:dyDescent="0.25">
      <c r="A2443" t="s">
        <v>1088</v>
      </c>
    </row>
    <row r="2444" spans="1:1" x14ac:dyDescent="0.25">
      <c r="A2444" t="s">
        <v>1017</v>
      </c>
    </row>
    <row r="2445" spans="1:1" x14ac:dyDescent="0.25">
      <c r="A2445" t="s">
        <v>1145</v>
      </c>
    </row>
    <row r="2446" spans="1:1" x14ac:dyDescent="0.25">
      <c r="A2446" t="s">
        <v>1036</v>
      </c>
    </row>
    <row r="2447" spans="1:1" x14ac:dyDescent="0.25">
      <c r="A2447" t="s">
        <v>1073</v>
      </c>
    </row>
    <row r="2448" spans="1:1" x14ac:dyDescent="0.25">
      <c r="A2448" t="s">
        <v>1569</v>
      </c>
    </row>
    <row r="2449" spans="1:1" x14ac:dyDescent="0.25">
      <c r="A2449" t="s">
        <v>1075</v>
      </c>
    </row>
    <row r="2450" spans="1:1" x14ac:dyDescent="0.25">
      <c r="A2450" t="s">
        <v>1496</v>
      </c>
    </row>
    <row r="2451" spans="1:1" x14ac:dyDescent="0.25">
      <c r="A2451" t="s">
        <v>1147</v>
      </c>
    </row>
    <row r="2452" spans="1:1" x14ac:dyDescent="0.25">
      <c r="A2452" t="s">
        <v>1570</v>
      </c>
    </row>
    <row r="2453" spans="1:1" x14ac:dyDescent="0.25">
      <c r="A2453" t="s">
        <v>1542</v>
      </c>
    </row>
    <row r="2455" spans="1:1" x14ac:dyDescent="0.25">
      <c r="A2455" t="s">
        <v>1571</v>
      </c>
    </row>
    <row r="2456" spans="1:1" x14ac:dyDescent="0.25">
      <c r="A2456" t="s">
        <v>52</v>
      </c>
    </row>
    <row r="2457" spans="1:1" x14ac:dyDescent="0.25">
      <c r="A2457" t="s">
        <v>1572</v>
      </c>
    </row>
    <row r="2458" spans="1:1" x14ac:dyDescent="0.25">
      <c r="A2458" t="s">
        <v>1004</v>
      </c>
    </row>
    <row r="2459" spans="1:1" x14ac:dyDescent="0.25">
      <c r="A2459" t="s">
        <v>1567</v>
      </c>
    </row>
    <row r="2460" spans="1:1" x14ac:dyDescent="0.25">
      <c r="A2460" t="s">
        <v>1298</v>
      </c>
    </row>
    <row r="2461" spans="1:1" x14ac:dyDescent="0.25">
      <c r="A2461" t="s">
        <v>1573</v>
      </c>
    </row>
    <row r="2462" spans="1:1" x14ac:dyDescent="0.25">
      <c r="A2462" t="s">
        <v>1032</v>
      </c>
    </row>
    <row r="2463" spans="1:1" x14ac:dyDescent="0.25">
      <c r="A2463" t="s">
        <v>1008</v>
      </c>
    </row>
    <row r="2464" spans="1:1" x14ac:dyDescent="0.25">
      <c r="A2464" t="s">
        <v>1009</v>
      </c>
    </row>
    <row r="2465" spans="1:1" x14ac:dyDescent="0.25">
      <c r="A2465" t="s">
        <v>1010</v>
      </c>
    </row>
    <row r="2466" spans="1:1" x14ac:dyDescent="0.25">
      <c r="A2466" t="s">
        <v>1232</v>
      </c>
    </row>
    <row r="2467" spans="1:1" x14ac:dyDescent="0.25">
      <c r="A2467" t="s">
        <v>1012</v>
      </c>
    </row>
    <row r="2468" spans="1:1" x14ac:dyDescent="0.25">
      <c r="A2468" t="s">
        <v>1013</v>
      </c>
    </row>
    <row r="2469" spans="1:1" x14ac:dyDescent="0.25">
      <c r="A2469" t="s">
        <v>1121</v>
      </c>
    </row>
    <row r="2470" spans="1:1" x14ac:dyDescent="0.25">
      <c r="A2470" t="s">
        <v>1015</v>
      </c>
    </row>
    <row r="2471" spans="1:1" x14ac:dyDescent="0.25">
      <c r="A2471" t="s">
        <v>1088</v>
      </c>
    </row>
    <row r="2472" spans="1:1" x14ac:dyDescent="0.25">
      <c r="A2472" t="s">
        <v>1017</v>
      </c>
    </row>
    <row r="2473" spans="1:1" x14ac:dyDescent="0.25">
      <c r="A2473" t="s">
        <v>1145</v>
      </c>
    </row>
    <row r="2474" spans="1:1" x14ac:dyDescent="0.25">
      <c r="A2474" t="s">
        <v>1487</v>
      </c>
    </row>
    <row r="2475" spans="1:1" x14ac:dyDescent="0.25">
      <c r="A2475" t="s">
        <v>1574</v>
      </c>
    </row>
    <row r="2476" spans="1:1" x14ac:dyDescent="0.25">
      <c r="A2476" t="s">
        <v>1418</v>
      </c>
    </row>
    <row r="2477" spans="1:1" x14ac:dyDescent="0.25">
      <c r="A2477" t="s">
        <v>1542</v>
      </c>
    </row>
    <row r="2481" spans="1:1" x14ac:dyDescent="0.25">
      <c r="A2481" t="s">
        <v>594</v>
      </c>
    </row>
    <row r="2484" spans="1:1" x14ac:dyDescent="0.25">
      <c r="A2484" t="s">
        <v>1575</v>
      </c>
    </row>
    <row r="2486" spans="1:1" x14ac:dyDescent="0.25">
      <c r="A2486" t="s">
        <v>1576</v>
      </c>
    </row>
    <row r="2487" spans="1:1" x14ac:dyDescent="0.25">
      <c r="A2487" t="s">
        <v>52</v>
      </c>
    </row>
    <row r="2488" spans="1:1" x14ac:dyDescent="0.25">
      <c r="A2488" t="s">
        <v>1577</v>
      </c>
    </row>
    <row r="2489" spans="1:1" x14ac:dyDescent="0.25">
      <c r="A2489" t="s">
        <v>1004</v>
      </c>
    </row>
    <row r="2490" spans="1:1" x14ac:dyDescent="0.25">
      <c r="A2490" t="s">
        <v>1398</v>
      </c>
    </row>
    <row r="2491" spans="1:1" x14ac:dyDescent="0.25">
      <c r="A2491" t="s">
        <v>1149</v>
      </c>
    </row>
    <row r="2492" spans="1:1" x14ac:dyDescent="0.25">
      <c r="A2492" t="s">
        <v>1578</v>
      </c>
    </row>
    <row r="2493" spans="1:1" x14ac:dyDescent="0.25">
      <c r="A2493" t="s">
        <v>1032</v>
      </c>
    </row>
    <row r="2494" spans="1:1" x14ac:dyDescent="0.25">
      <c r="A2494" t="s">
        <v>1008</v>
      </c>
    </row>
    <row r="2495" spans="1:1" x14ac:dyDescent="0.25">
      <c r="A2495" t="s">
        <v>1009</v>
      </c>
    </row>
    <row r="2496" spans="1:1" x14ac:dyDescent="0.25">
      <c r="A2496" t="s">
        <v>1010</v>
      </c>
    </row>
    <row r="2497" spans="1:1" x14ac:dyDescent="0.25">
      <c r="A2497" t="s">
        <v>1379</v>
      </c>
    </row>
    <row r="2498" spans="1:1" x14ac:dyDescent="0.25">
      <c r="A2498" t="s">
        <v>1012</v>
      </c>
    </row>
    <row r="2499" spans="1:1" x14ac:dyDescent="0.25">
      <c r="A2499" t="s">
        <v>1013</v>
      </c>
    </row>
    <row r="2500" spans="1:1" x14ac:dyDescent="0.25">
      <c r="A2500" t="s">
        <v>1043</v>
      </c>
    </row>
    <row r="2501" spans="1:1" x14ac:dyDescent="0.25">
      <c r="A2501" t="s">
        <v>1015</v>
      </c>
    </row>
    <row r="2502" spans="1:1" x14ac:dyDescent="0.25">
      <c r="A2502" t="s">
        <v>1017</v>
      </c>
    </row>
    <row r="2503" spans="1:1" x14ac:dyDescent="0.25">
      <c r="A2503" t="s">
        <v>1044</v>
      </c>
    </row>
    <row r="2504" spans="1:1" x14ac:dyDescent="0.25">
      <c r="A2504" t="s">
        <v>1547</v>
      </c>
    </row>
    <row r="2505" spans="1:1" x14ac:dyDescent="0.25">
      <c r="A2505" t="s">
        <v>1487</v>
      </c>
    </row>
    <row r="2506" spans="1:1" x14ac:dyDescent="0.25">
      <c r="A2506" t="s">
        <v>1382</v>
      </c>
    </row>
    <row r="2507" spans="1:1" x14ac:dyDescent="0.25">
      <c r="A2507" t="s">
        <v>1569</v>
      </c>
    </row>
    <row r="2508" spans="1:1" x14ac:dyDescent="0.25">
      <c r="A2508" t="s">
        <v>1579</v>
      </c>
    </row>
    <row r="2509" spans="1:1" x14ac:dyDescent="0.25">
      <c r="A2509" t="s">
        <v>1580</v>
      </c>
    </row>
    <row r="2511" spans="1:1" x14ac:dyDescent="0.25">
      <c r="A2511" t="s">
        <v>1581</v>
      </c>
    </row>
    <row r="2512" spans="1:1" x14ac:dyDescent="0.25">
      <c r="A2512" t="s">
        <v>52</v>
      </c>
    </row>
    <row r="2513" spans="1:1" x14ac:dyDescent="0.25">
      <c r="A2513" t="s">
        <v>1582</v>
      </c>
    </row>
    <row r="2514" spans="1:1" x14ac:dyDescent="0.25">
      <c r="A2514" t="s">
        <v>1004</v>
      </c>
    </row>
    <row r="2515" spans="1:1" x14ac:dyDescent="0.25">
      <c r="A2515" t="s">
        <v>1398</v>
      </c>
    </row>
    <row r="2516" spans="1:1" x14ac:dyDescent="0.25">
      <c r="A2516" t="s">
        <v>1149</v>
      </c>
    </row>
    <row r="2517" spans="1:1" x14ac:dyDescent="0.25">
      <c r="A2517" t="s">
        <v>1583</v>
      </c>
    </row>
    <row r="2518" spans="1:1" x14ac:dyDescent="0.25">
      <c r="A2518" t="s">
        <v>1032</v>
      </c>
    </row>
    <row r="2519" spans="1:1" x14ac:dyDescent="0.25">
      <c r="A2519" t="s">
        <v>1008</v>
      </c>
    </row>
    <row r="2520" spans="1:1" x14ac:dyDescent="0.25">
      <c r="A2520" t="s">
        <v>1009</v>
      </c>
    </row>
    <row r="2521" spans="1:1" x14ac:dyDescent="0.25">
      <c r="A2521" t="s">
        <v>1010</v>
      </c>
    </row>
    <row r="2522" spans="1:1" x14ac:dyDescent="0.25">
      <c r="A2522" t="s">
        <v>1584</v>
      </c>
    </row>
    <row r="2523" spans="1:1" x14ac:dyDescent="0.25">
      <c r="A2523" t="s">
        <v>1012</v>
      </c>
    </row>
    <row r="2524" spans="1:1" x14ac:dyDescent="0.25">
      <c r="A2524" t="s">
        <v>1013</v>
      </c>
    </row>
    <row r="2525" spans="1:1" x14ac:dyDescent="0.25">
      <c r="A2525" t="s">
        <v>1043</v>
      </c>
    </row>
    <row r="2526" spans="1:1" x14ac:dyDescent="0.25">
      <c r="A2526" t="s">
        <v>1015</v>
      </c>
    </row>
    <row r="2527" spans="1:1" x14ac:dyDescent="0.25">
      <c r="A2527" t="s">
        <v>1017</v>
      </c>
    </row>
    <row r="2528" spans="1:1" x14ac:dyDescent="0.25">
      <c r="A2528" t="s">
        <v>1585</v>
      </c>
    </row>
    <row r="2529" spans="1:1" x14ac:dyDescent="0.25">
      <c r="A2529" t="s">
        <v>1036</v>
      </c>
    </row>
    <row r="2530" spans="1:1" x14ac:dyDescent="0.25">
      <c r="A2530" t="s">
        <v>1020</v>
      </c>
    </row>
    <row r="2531" spans="1:1" x14ac:dyDescent="0.25">
      <c r="A2531" t="s">
        <v>1021</v>
      </c>
    </row>
    <row r="2532" spans="1:1" x14ac:dyDescent="0.25">
      <c r="A2532" t="s">
        <v>1580</v>
      </c>
    </row>
    <row r="2534" spans="1:1" x14ac:dyDescent="0.25">
      <c r="A2534" t="s">
        <v>1586</v>
      </c>
    </row>
    <row r="2535" spans="1:1" x14ac:dyDescent="0.25">
      <c r="A2535" t="s">
        <v>52</v>
      </c>
    </row>
    <row r="2536" spans="1:1" x14ac:dyDescent="0.25">
      <c r="A2536" t="s">
        <v>1587</v>
      </c>
    </row>
    <row r="2537" spans="1:1" x14ac:dyDescent="0.25">
      <c r="A2537" t="s">
        <v>1004</v>
      </c>
    </row>
    <row r="2538" spans="1:1" x14ac:dyDescent="0.25">
      <c r="A2538" t="s">
        <v>1398</v>
      </c>
    </row>
    <row r="2539" spans="1:1" x14ac:dyDescent="0.25">
      <c r="A2539" t="s">
        <v>1149</v>
      </c>
    </row>
    <row r="2540" spans="1:1" x14ac:dyDescent="0.25">
      <c r="A2540" t="s">
        <v>1588</v>
      </c>
    </row>
    <row r="2541" spans="1:1" x14ac:dyDescent="0.25">
      <c r="A2541" t="s">
        <v>1025</v>
      </c>
    </row>
    <row r="2542" spans="1:1" x14ac:dyDescent="0.25">
      <c r="A2542" t="s">
        <v>1008</v>
      </c>
    </row>
    <row r="2543" spans="1:1" x14ac:dyDescent="0.25">
      <c r="A2543" t="s">
        <v>1009</v>
      </c>
    </row>
    <row r="2544" spans="1:1" x14ac:dyDescent="0.25">
      <c r="A2544" t="s">
        <v>1010</v>
      </c>
    </row>
    <row r="2545" spans="1:1" x14ac:dyDescent="0.25">
      <c r="A2545" t="s">
        <v>1156</v>
      </c>
    </row>
    <row r="2546" spans="1:1" x14ac:dyDescent="0.25">
      <c r="A2546" t="s">
        <v>1012</v>
      </c>
    </row>
    <row r="2547" spans="1:1" x14ac:dyDescent="0.25">
      <c r="A2547" t="s">
        <v>1013</v>
      </c>
    </row>
    <row r="2548" spans="1:1" x14ac:dyDescent="0.25">
      <c r="A2548" t="s">
        <v>1087</v>
      </c>
    </row>
    <row r="2549" spans="1:1" x14ac:dyDescent="0.25">
      <c r="A2549" t="s">
        <v>1015</v>
      </c>
    </row>
    <row r="2550" spans="1:1" x14ac:dyDescent="0.25">
      <c r="A2550" t="s">
        <v>1017</v>
      </c>
    </row>
    <row r="2551" spans="1:1" x14ac:dyDescent="0.25">
      <c r="A2551" t="s">
        <v>1589</v>
      </c>
    </row>
    <row r="2552" spans="1:1" x14ac:dyDescent="0.25">
      <c r="A2552" t="s">
        <v>1127</v>
      </c>
    </row>
    <row r="2553" spans="1:1" x14ac:dyDescent="0.25">
      <c r="A2553" t="s">
        <v>1590</v>
      </c>
    </row>
    <row r="2554" spans="1:1" x14ac:dyDescent="0.25">
      <c r="A2554" t="s">
        <v>1591</v>
      </c>
    </row>
    <row r="2555" spans="1:1" x14ac:dyDescent="0.25">
      <c r="A2555" t="s">
        <v>1580</v>
      </c>
    </row>
    <row r="2557" spans="1:1" x14ac:dyDescent="0.25">
      <c r="A2557" t="s">
        <v>1592</v>
      </c>
    </row>
    <row r="2558" spans="1:1" x14ac:dyDescent="0.25">
      <c r="A2558" t="s">
        <v>52</v>
      </c>
    </row>
    <row r="2559" spans="1:1" x14ac:dyDescent="0.25">
      <c r="A2559" t="s">
        <v>1593</v>
      </c>
    </row>
    <row r="2560" spans="1:1" x14ac:dyDescent="0.25">
      <c r="A2560" t="s">
        <v>1004</v>
      </c>
    </row>
    <row r="2561" spans="1:1" x14ac:dyDescent="0.25">
      <c r="A2561" t="s">
        <v>1398</v>
      </c>
    </row>
    <row r="2562" spans="1:1" x14ac:dyDescent="0.25">
      <c r="A2562" t="s">
        <v>1149</v>
      </c>
    </row>
    <row r="2563" spans="1:1" x14ac:dyDescent="0.25">
      <c r="A2563" t="s">
        <v>1594</v>
      </c>
    </row>
    <row r="2564" spans="1:1" x14ac:dyDescent="0.25">
      <c r="A2564" t="s">
        <v>1025</v>
      </c>
    </row>
    <row r="2565" spans="1:1" x14ac:dyDescent="0.25">
      <c r="A2565" t="s">
        <v>1008</v>
      </c>
    </row>
    <row r="2566" spans="1:1" x14ac:dyDescent="0.25">
      <c r="A2566" t="s">
        <v>1009</v>
      </c>
    </row>
    <row r="2567" spans="1:1" x14ac:dyDescent="0.25">
      <c r="A2567" t="s">
        <v>1010</v>
      </c>
    </row>
    <row r="2568" spans="1:1" x14ac:dyDescent="0.25">
      <c r="A2568" t="s">
        <v>1156</v>
      </c>
    </row>
    <row r="2569" spans="1:1" x14ac:dyDescent="0.25">
      <c r="A2569" t="s">
        <v>1012</v>
      </c>
    </row>
    <row r="2570" spans="1:1" x14ac:dyDescent="0.25">
      <c r="A2570" t="s">
        <v>1013</v>
      </c>
    </row>
    <row r="2571" spans="1:1" x14ac:dyDescent="0.25">
      <c r="A2571" t="s">
        <v>1087</v>
      </c>
    </row>
    <row r="2572" spans="1:1" x14ac:dyDescent="0.25">
      <c r="A2572" t="s">
        <v>1015</v>
      </c>
    </row>
    <row r="2573" spans="1:1" x14ac:dyDescent="0.25">
      <c r="A2573" t="s">
        <v>1057</v>
      </c>
    </row>
    <row r="2574" spans="1:1" x14ac:dyDescent="0.25">
      <c r="A2574" t="s">
        <v>1017</v>
      </c>
    </row>
    <row r="2575" spans="1:1" x14ac:dyDescent="0.25">
      <c r="A2575" t="s">
        <v>1589</v>
      </c>
    </row>
    <row r="2576" spans="1:1" x14ac:dyDescent="0.25">
      <c r="A2576" t="s">
        <v>1595</v>
      </c>
    </row>
    <row r="2577" spans="1:1" x14ac:dyDescent="0.25">
      <c r="A2577" t="s">
        <v>1122</v>
      </c>
    </row>
    <row r="2578" spans="1:1" x14ac:dyDescent="0.25">
      <c r="A2578" t="s">
        <v>1596</v>
      </c>
    </row>
    <row r="2579" spans="1:1" x14ac:dyDescent="0.25">
      <c r="A2579" t="s">
        <v>1382</v>
      </c>
    </row>
    <row r="2580" spans="1:1" x14ac:dyDescent="0.25">
      <c r="A2580" t="s">
        <v>1597</v>
      </c>
    </row>
    <row r="2581" spans="1:1" x14ac:dyDescent="0.25">
      <c r="A2581" t="s">
        <v>1021</v>
      </c>
    </row>
    <row r="2582" spans="1:1" x14ac:dyDescent="0.25">
      <c r="A2582" t="s">
        <v>1580</v>
      </c>
    </row>
    <row r="2584" spans="1:1" x14ac:dyDescent="0.25">
      <c r="A2584" t="s">
        <v>1598</v>
      </c>
    </row>
    <row r="2585" spans="1:1" x14ac:dyDescent="0.25">
      <c r="A2585" t="s">
        <v>52</v>
      </c>
    </row>
    <row r="2586" spans="1:1" x14ac:dyDescent="0.25">
      <c r="A2586" t="s">
        <v>1599</v>
      </c>
    </row>
    <row r="2587" spans="1:1" x14ac:dyDescent="0.25">
      <c r="A2587" t="s">
        <v>1004</v>
      </c>
    </row>
    <row r="2588" spans="1:1" x14ac:dyDescent="0.25">
      <c r="A2588" t="s">
        <v>1398</v>
      </c>
    </row>
    <row r="2589" spans="1:1" x14ac:dyDescent="0.25">
      <c r="A2589" t="s">
        <v>1202</v>
      </c>
    </row>
    <row r="2590" spans="1:1" x14ac:dyDescent="0.25">
      <c r="A2590" t="s">
        <v>1600</v>
      </c>
    </row>
    <row r="2591" spans="1:1" x14ac:dyDescent="0.25">
      <c r="A2591" t="s">
        <v>1032</v>
      </c>
    </row>
    <row r="2592" spans="1:1" x14ac:dyDescent="0.25">
      <c r="A2592" t="s">
        <v>1008</v>
      </c>
    </row>
    <row r="2593" spans="1:1" x14ac:dyDescent="0.25">
      <c r="A2593" t="s">
        <v>1009</v>
      </c>
    </row>
    <row r="2594" spans="1:1" x14ac:dyDescent="0.25">
      <c r="A2594" t="s">
        <v>1010</v>
      </c>
    </row>
    <row r="2595" spans="1:1" x14ac:dyDescent="0.25">
      <c r="A2595" t="s">
        <v>1379</v>
      </c>
    </row>
    <row r="2596" spans="1:1" x14ac:dyDescent="0.25">
      <c r="A2596" t="s">
        <v>1012</v>
      </c>
    </row>
    <row r="2597" spans="1:1" x14ac:dyDescent="0.25">
      <c r="A2597" t="s">
        <v>1013</v>
      </c>
    </row>
    <row r="2598" spans="1:1" x14ac:dyDescent="0.25">
      <c r="A2598" t="s">
        <v>1043</v>
      </c>
    </row>
    <row r="2599" spans="1:1" x14ac:dyDescent="0.25">
      <c r="A2599" t="s">
        <v>1015</v>
      </c>
    </row>
    <row r="2600" spans="1:1" x14ac:dyDescent="0.25">
      <c r="A2600" t="s">
        <v>1017</v>
      </c>
    </row>
    <row r="2601" spans="1:1" x14ac:dyDescent="0.25">
      <c r="A2601" t="s">
        <v>1601</v>
      </c>
    </row>
    <row r="2602" spans="1:1" x14ac:dyDescent="0.25">
      <c r="A2602" t="s">
        <v>1456</v>
      </c>
    </row>
    <row r="2603" spans="1:1" x14ac:dyDescent="0.25">
      <c r="A2603" t="s">
        <v>1153</v>
      </c>
    </row>
    <row r="2604" spans="1:1" x14ac:dyDescent="0.25">
      <c r="A2604" t="s">
        <v>1537</v>
      </c>
    </row>
    <row r="2605" spans="1:1" x14ac:dyDescent="0.25">
      <c r="A2605" t="s">
        <v>1580</v>
      </c>
    </row>
    <row r="2608" spans="1:1" x14ac:dyDescent="0.25">
      <c r="A2608" t="s">
        <v>1602</v>
      </c>
    </row>
    <row r="2610" spans="1:1" x14ac:dyDescent="0.25">
      <c r="A2610" t="s">
        <v>1603</v>
      </c>
    </row>
    <row r="2611" spans="1:1" x14ac:dyDescent="0.25">
      <c r="A2611" t="s">
        <v>52</v>
      </c>
    </row>
    <row r="2612" spans="1:1" x14ac:dyDescent="0.25">
      <c r="A2612" t="s">
        <v>1604</v>
      </c>
    </row>
    <row r="2613" spans="1:1" x14ac:dyDescent="0.25">
      <c r="A2613" t="s">
        <v>1004</v>
      </c>
    </row>
    <row r="2614" spans="1:1" x14ac:dyDescent="0.25">
      <c r="A2614" t="s">
        <v>1605</v>
      </c>
    </row>
    <row r="2615" spans="1:1" x14ac:dyDescent="0.25">
      <c r="A2615" t="s">
        <v>1062</v>
      </c>
    </row>
    <row r="2616" spans="1:1" x14ac:dyDescent="0.25">
      <c r="A2616" t="s">
        <v>1606</v>
      </c>
    </row>
    <row r="2617" spans="1:1" x14ac:dyDescent="0.25">
      <c r="A2617" t="s">
        <v>1025</v>
      </c>
    </row>
    <row r="2618" spans="1:1" x14ac:dyDescent="0.25">
      <c r="A2618" t="s">
        <v>1008</v>
      </c>
    </row>
    <row r="2619" spans="1:1" x14ac:dyDescent="0.25">
      <c r="A2619" t="s">
        <v>1009</v>
      </c>
    </row>
    <row r="2620" spans="1:1" x14ac:dyDescent="0.25">
      <c r="A2620" t="s">
        <v>1010</v>
      </c>
    </row>
    <row r="2621" spans="1:1" x14ac:dyDescent="0.25">
      <c r="A2621" t="s">
        <v>1064</v>
      </c>
    </row>
    <row r="2622" spans="1:1" x14ac:dyDescent="0.25">
      <c r="A2622" t="s">
        <v>1012</v>
      </c>
    </row>
    <row r="2623" spans="1:1" x14ac:dyDescent="0.25">
      <c r="A2623" t="s">
        <v>1013</v>
      </c>
    </row>
    <row r="2624" spans="1:1" x14ac:dyDescent="0.25">
      <c r="A2624" t="s">
        <v>1034</v>
      </c>
    </row>
    <row r="2625" spans="1:1" x14ac:dyDescent="0.25">
      <c r="A2625" t="s">
        <v>1015</v>
      </c>
    </row>
    <row r="2626" spans="1:1" x14ac:dyDescent="0.25">
      <c r="A2626" t="s">
        <v>1065</v>
      </c>
    </row>
    <row r="2627" spans="1:1" x14ac:dyDescent="0.25">
      <c r="A2627" t="s">
        <v>1066</v>
      </c>
    </row>
    <row r="2628" spans="1:1" x14ac:dyDescent="0.25">
      <c r="A2628" t="s">
        <v>1017</v>
      </c>
    </row>
    <row r="2629" spans="1:1" x14ac:dyDescent="0.25">
      <c r="A2629" t="s">
        <v>1067</v>
      </c>
    </row>
    <row r="2630" spans="1:1" x14ac:dyDescent="0.25">
      <c r="A2630" t="s">
        <v>1036</v>
      </c>
    </row>
    <row r="2631" spans="1:1" x14ac:dyDescent="0.25">
      <c r="A2631" t="s">
        <v>1105</v>
      </c>
    </row>
    <row r="2632" spans="1:1" x14ac:dyDescent="0.25">
      <c r="A2632" t="s">
        <v>1069</v>
      </c>
    </row>
    <row r="2633" spans="1:1" x14ac:dyDescent="0.25">
      <c r="A2633" t="s">
        <v>1078</v>
      </c>
    </row>
    <row r="2634" spans="1:1" x14ac:dyDescent="0.25">
      <c r="A2634" t="s">
        <v>1580</v>
      </c>
    </row>
    <row r="2636" spans="1:1" x14ac:dyDescent="0.25">
      <c r="A2636" t="s">
        <v>1607</v>
      </c>
    </row>
    <row r="2637" spans="1:1" x14ac:dyDescent="0.25">
      <c r="A2637" t="s">
        <v>52</v>
      </c>
    </row>
    <row r="2638" spans="1:1" x14ac:dyDescent="0.25">
      <c r="A2638" t="s">
        <v>1608</v>
      </c>
    </row>
    <row r="2639" spans="1:1" x14ac:dyDescent="0.25">
      <c r="A2639" t="s">
        <v>1004</v>
      </c>
    </row>
    <row r="2640" spans="1:1" x14ac:dyDescent="0.25">
      <c r="A2640" t="s">
        <v>1605</v>
      </c>
    </row>
    <row r="2641" spans="1:1" x14ac:dyDescent="0.25">
      <c r="A2641" t="s">
        <v>1062</v>
      </c>
    </row>
    <row r="2642" spans="1:1" x14ac:dyDescent="0.25">
      <c r="A2642" t="s">
        <v>1063</v>
      </c>
    </row>
    <row r="2643" spans="1:1" x14ac:dyDescent="0.25">
      <c r="A2643" t="s">
        <v>1025</v>
      </c>
    </row>
    <row r="2644" spans="1:1" x14ac:dyDescent="0.25">
      <c r="A2644" t="s">
        <v>1008</v>
      </c>
    </row>
    <row r="2645" spans="1:1" x14ac:dyDescent="0.25">
      <c r="A2645" t="s">
        <v>1009</v>
      </c>
    </row>
    <row r="2646" spans="1:1" x14ac:dyDescent="0.25">
      <c r="A2646" t="s">
        <v>1010</v>
      </c>
    </row>
    <row r="2647" spans="1:1" x14ac:dyDescent="0.25">
      <c r="A2647" t="s">
        <v>1064</v>
      </c>
    </row>
    <row r="2648" spans="1:1" x14ac:dyDescent="0.25">
      <c r="A2648" t="s">
        <v>1012</v>
      </c>
    </row>
    <row r="2649" spans="1:1" x14ac:dyDescent="0.25">
      <c r="A2649" t="s">
        <v>1013</v>
      </c>
    </row>
    <row r="2650" spans="1:1" x14ac:dyDescent="0.25">
      <c r="A2650" t="s">
        <v>1034</v>
      </c>
    </row>
    <row r="2651" spans="1:1" x14ac:dyDescent="0.25">
      <c r="A2651" t="s">
        <v>1015</v>
      </c>
    </row>
    <row r="2652" spans="1:1" x14ac:dyDescent="0.25">
      <c r="A2652" t="s">
        <v>1065</v>
      </c>
    </row>
    <row r="2653" spans="1:1" x14ac:dyDescent="0.25">
      <c r="A2653" t="s">
        <v>1066</v>
      </c>
    </row>
    <row r="2654" spans="1:1" x14ac:dyDescent="0.25">
      <c r="A2654" t="s">
        <v>1017</v>
      </c>
    </row>
    <row r="2655" spans="1:1" x14ac:dyDescent="0.25">
      <c r="A2655" t="s">
        <v>1067</v>
      </c>
    </row>
    <row r="2656" spans="1:1" x14ac:dyDescent="0.25">
      <c r="A2656" t="s">
        <v>1036</v>
      </c>
    </row>
    <row r="2657" spans="1:1" x14ac:dyDescent="0.25">
      <c r="A2657" t="s">
        <v>1105</v>
      </c>
    </row>
    <row r="2658" spans="1:1" x14ac:dyDescent="0.25">
      <c r="A2658" t="s">
        <v>1069</v>
      </c>
    </row>
    <row r="2659" spans="1:1" x14ac:dyDescent="0.25">
      <c r="A2659" t="s">
        <v>1418</v>
      </c>
    </row>
    <row r="2660" spans="1:1" x14ac:dyDescent="0.25">
      <c r="A2660" t="s">
        <v>1580</v>
      </c>
    </row>
    <row r="2664" spans="1:1" x14ac:dyDescent="0.25">
      <c r="A2664" t="s">
        <v>692</v>
      </c>
    </row>
    <row r="2667" spans="1:1" x14ac:dyDescent="0.25">
      <c r="A2667" t="s">
        <v>1609</v>
      </c>
    </row>
    <row r="2669" spans="1:1" x14ac:dyDescent="0.25">
      <c r="A2669" t="s">
        <v>1610</v>
      </c>
    </row>
    <row r="2670" spans="1:1" x14ac:dyDescent="0.25">
      <c r="A2670" t="s">
        <v>52</v>
      </c>
    </row>
    <row r="2671" spans="1:1" x14ac:dyDescent="0.25">
      <c r="A2671" t="s">
        <v>1611</v>
      </c>
    </row>
    <row r="2672" spans="1:1" x14ac:dyDescent="0.25">
      <c r="A2672" t="s">
        <v>1004</v>
      </c>
    </row>
    <row r="2673" spans="1:1" x14ac:dyDescent="0.25">
      <c r="A2673" t="s">
        <v>1398</v>
      </c>
    </row>
    <row r="2674" spans="1:1" x14ac:dyDescent="0.25">
      <c r="A2674" t="s">
        <v>1181</v>
      </c>
    </row>
    <row r="2675" spans="1:1" x14ac:dyDescent="0.25">
      <c r="A2675" t="s">
        <v>1612</v>
      </c>
    </row>
    <row r="2676" spans="1:1" x14ac:dyDescent="0.25">
      <c r="A2676" t="s">
        <v>1032</v>
      </c>
    </row>
    <row r="2677" spans="1:1" x14ac:dyDescent="0.25">
      <c r="A2677" t="s">
        <v>1008</v>
      </c>
    </row>
    <row r="2678" spans="1:1" x14ac:dyDescent="0.25">
      <c r="A2678" t="s">
        <v>1009</v>
      </c>
    </row>
    <row r="2679" spans="1:1" x14ac:dyDescent="0.25">
      <c r="A2679" t="s">
        <v>1010</v>
      </c>
    </row>
    <row r="2680" spans="1:1" x14ac:dyDescent="0.25">
      <c r="A2680" t="s">
        <v>1011</v>
      </c>
    </row>
    <row r="2681" spans="1:1" x14ac:dyDescent="0.25">
      <c r="A2681" t="s">
        <v>1012</v>
      </c>
    </row>
    <row r="2682" spans="1:1" x14ac:dyDescent="0.25">
      <c r="A2682" t="s">
        <v>1013</v>
      </c>
    </row>
    <row r="2683" spans="1:1" x14ac:dyDescent="0.25">
      <c r="A2683" t="s">
        <v>1087</v>
      </c>
    </row>
    <row r="2684" spans="1:1" x14ac:dyDescent="0.25">
      <c r="A2684" t="s">
        <v>1015</v>
      </c>
    </row>
    <row r="2685" spans="1:1" x14ac:dyDescent="0.25">
      <c r="A2685" t="s">
        <v>1017</v>
      </c>
    </row>
    <row r="2686" spans="1:1" x14ac:dyDescent="0.25">
      <c r="A2686" t="s">
        <v>1613</v>
      </c>
    </row>
    <row r="2687" spans="1:1" x14ac:dyDescent="0.25">
      <c r="A2687" t="s">
        <v>1091</v>
      </c>
    </row>
    <row r="2688" spans="1:1" x14ac:dyDescent="0.25">
      <c r="A2688" t="s">
        <v>1614</v>
      </c>
    </row>
    <row r="2689" spans="1:1" x14ac:dyDescent="0.25">
      <c r="A2689" t="s">
        <v>1615</v>
      </c>
    </row>
    <row r="2690" spans="1:1" x14ac:dyDescent="0.25">
      <c r="A2690" t="s">
        <v>1616</v>
      </c>
    </row>
    <row r="2692" spans="1:1" x14ac:dyDescent="0.25">
      <c r="A2692" t="s">
        <v>1617</v>
      </c>
    </row>
    <row r="2693" spans="1:1" x14ac:dyDescent="0.25">
      <c r="A2693" t="s">
        <v>52</v>
      </c>
    </row>
    <row r="2694" spans="1:1" x14ac:dyDescent="0.25">
      <c r="A2694" t="s">
        <v>1618</v>
      </c>
    </row>
    <row r="2695" spans="1:1" x14ac:dyDescent="0.25">
      <c r="A2695" t="s">
        <v>1004</v>
      </c>
    </row>
    <row r="2696" spans="1:1" x14ac:dyDescent="0.25">
      <c r="A2696" t="s">
        <v>1398</v>
      </c>
    </row>
    <row r="2697" spans="1:1" x14ac:dyDescent="0.25">
      <c r="A2697" t="s">
        <v>1186</v>
      </c>
    </row>
    <row r="2698" spans="1:1" x14ac:dyDescent="0.25">
      <c r="A2698" t="s">
        <v>1619</v>
      </c>
    </row>
    <row r="2699" spans="1:1" x14ac:dyDescent="0.25">
      <c r="A2699" t="s">
        <v>1025</v>
      </c>
    </row>
    <row r="2700" spans="1:1" x14ac:dyDescent="0.25">
      <c r="A2700" t="s">
        <v>1008</v>
      </c>
    </row>
    <row r="2701" spans="1:1" x14ac:dyDescent="0.25">
      <c r="A2701" t="s">
        <v>1009</v>
      </c>
    </row>
    <row r="2702" spans="1:1" x14ac:dyDescent="0.25">
      <c r="A2702" t="s">
        <v>1010</v>
      </c>
    </row>
    <row r="2703" spans="1:1" x14ac:dyDescent="0.25">
      <c r="A2703" t="s">
        <v>1011</v>
      </c>
    </row>
    <row r="2704" spans="1:1" x14ac:dyDescent="0.25">
      <c r="A2704" t="s">
        <v>1012</v>
      </c>
    </row>
    <row r="2705" spans="1:1" x14ac:dyDescent="0.25">
      <c r="A2705" t="s">
        <v>1013</v>
      </c>
    </row>
    <row r="2706" spans="1:1" x14ac:dyDescent="0.25">
      <c r="A2706" t="s">
        <v>1087</v>
      </c>
    </row>
    <row r="2707" spans="1:1" x14ac:dyDescent="0.25">
      <c r="A2707" t="s">
        <v>1015</v>
      </c>
    </row>
    <row r="2708" spans="1:1" x14ac:dyDescent="0.25">
      <c r="A2708" t="s">
        <v>1057</v>
      </c>
    </row>
    <row r="2709" spans="1:1" x14ac:dyDescent="0.25">
      <c r="A2709" t="s">
        <v>1017</v>
      </c>
    </row>
    <row r="2710" spans="1:1" x14ac:dyDescent="0.25">
      <c r="A2710" t="s">
        <v>1613</v>
      </c>
    </row>
    <row r="2711" spans="1:1" x14ac:dyDescent="0.25">
      <c r="A2711" t="s">
        <v>1036</v>
      </c>
    </row>
    <row r="2712" spans="1:1" x14ac:dyDescent="0.25">
      <c r="A2712" t="s">
        <v>1547</v>
      </c>
    </row>
    <row r="2713" spans="1:1" x14ac:dyDescent="0.25">
      <c r="A2713" t="s">
        <v>1616</v>
      </c>
    </row>
    <row r="2715" spans="1:1" x14ac:dyDescent="0.25">
      <c r="A2715" t="s">
        <v>1620</v>
      </c>
    </row>
    <row r="2716" spans="1:1" x14ac:dyDescent="0.25">
      <c r="A2716" t="s">
        <v>52</v>
      </c>
    </row>
    <row r="2717" spans="1:1" x14ac:dyDescent="0.25">
      <c r="A2717" t="s">
        <v>1621</v>
      </c>
    </row>
    <row r="2718" spans="1:1" x14ac:dyDescent="0.25">
      <c r="A2718" t="s">
        <v>1004</v>
      </c>
    </row>
    <row r="2719" spans="1:1" x14ac:dyDescent="0.25">
      <c r="A2719" t="s">
        <v>1398</v>
      </c>
    </row>
    <row r="2720" spans="1:1" x14ac:dyDescent="0.25">
      <c r="A2720" t="s">
        <v>1207</v>
      </c>
    </row>
    <row r="2721" spans="1:1" x14ac:dyDescent="0.25">
      <c r="A2721" t="s">
        <v>1622</v>
      </c>
    </row>
    <row r="2722" spans="1:1" x14ac:dyDescent="0.25">
      <c r="A2722" t="s">
        <v>1032</v>
      </c>
    </row>
    <row r="2723" spans="1:1" x14ac:dyDescent="0.25">
      <c r="A2723" t="s">
        <v>1008</v>
      </c>
    </row>
    <row r="2724" spans="1:1" x14ac:dyDescent="0.25">
      <c r="A2724" t="s">
        <v>1009</v>
      </c>
    </row>
    <row r="2725" spans="1:1" x14ac:dyDescent="0.25">
      <c r="A2725" t="s">
        <v>1010</v>
      </c>
    </row>
    <row r="2726" spans="1:1" x14ac:dyDescent="0.25">
      <c r="A2726" t="s">
        <v>1534</v>
      </c>
    </row>
    <row r="2727" spans="1:1" x14ac:dyDescent="0.25">
      <c r="A2727" t="s">
        <v>1012</v>
      </c>
    </row>
    <row r="2728" spans="1:1" x14ac:dyDescent="0.25">
      <c r="A2728" t="s">
        <v>1013</v>
      </c>
    </row>
    <row r="2729" spans="1:1" x14ac:dyDescent="0.25">
      <c r="A2729" t="s">
        <v>1043</v>
      </c>
    </row>
    <row r="2730" spans="1:1" x14ac:dyDescent="0.25">
      <c r="A2730" t="s">
        <v>1015</v>
      </c>
    </row>
    <row r="2731" spans="1:1" x14ac:dyDescent="0.25">
      <c r="A2731" t="s">
        <v>1017</v>
      </c>
    </row>
    <row r="2732" spans="1:1" x14ac:dyDescent="0.25">
      <c r="A2732" t="s">
        <v>1535</v>
      </c>
    </row>
    <row r="2733" spans="1:1" x14ac:dyDescent="0.25">
      <c r="A2733" t="s">
        <v>1595</v>
      </c>
    </row>
    <row r="2734" spans="1:1" x14ac:dyDescent="0.25">
      <c r="A2734" t="s">
        <v>1122</v>
      </c>
    </row>
    <row r="2735" spans="1:1" x14ac:dyDescent="0.25">
      <c r="A2735" t="s">
        <v>1614</v>
      </c>
    </row>
    <row r="2736" spans="1:1" x14ac:dyDescent="0.25">
      <c r="A2736" t="s">
        <v>1147</v>
      </c>
    </row>
    <row r="2737" spans="1:1" x14ac:dyDescent="0.25">
      <c r="A2737" t="s">
        <v>1616</v>
      </c>
    </row>
    <row r="2739" spans="1:1" x14ac:dyDescent="0.25">
      <c r="A2739" t="s">
        <v>1623</v>
      </c>
    </row>
    <row r="2740" spans="1:1" x14ac:dyDescent="0.25">
      <c r="A2740" t="s">
        <v>52</v>
      </c>
    </row>
    <row r="2741" spans="1:1" x14ac:dyDescent="0.25">
      <c r="A2741" t="s">
        <v>1624</v>
      </c>
    </row>
    <row r="2742" spans="1:1" x14ac:dyDescent="0.25">
      <c r="A2742" t="s">
        <v>1004</v>
      </c>
    </row>
    <row r="2743" spans="1:1" x14ac:dyDescent="0.25">
      <c r="A2743" t="s">
        <v>1398</v>
      </c>
    </row>
    <row r="2744" spans="1:1" x14ac:dyDescent="0.25">
      <c r="A2744" t="s">
        <v>1149</v>
      </c>
    </row>
    <row r="2745" spans="1:1" x14ac:dyDescent="0.25">
      <c r="A2745" t="s">
        <v>1625</v>
      </c>
    </row>
    <row r="2746" spans="1:1" x14ac:dyDescent="0.25">
      <c r="A2746" t="s">
        <v>1025</v>
      </c>
    </row>
    <row r="2747" spans="1:1" x14ac:dyDescent="0.25">
      <c r="A2747" t="s">
        <v>1008</v>
      </c>
    </row>
    <row r="2748" spans="1:1" x14ac:dyDescent="0.25">
      <c r="A2748" t="s">
        <v>1009</v>
      </c>
    </row>
    <row r="2749" spans="1:1" x14ac:dyDescent="0.25">
      <c r="A2749" t="s">
        <v>1010</v>
      </c>
    </row>
    <row r="2750" spans="1:1" x14ac:dyDescent="0.25">
      <c r="A2750" t="s">
        <v>1485</v>
      </c>
    </row>
    <row r="2751" spans="1:1" x14ac:dyDescent="0.25">
      <c r="A2751" t="s">
        <v>1012</v>
      </c>
    </row>
    <row r="2752" spans="1:1" x14ac:dyDescent="0.25">
      <c r="A2752" t="s">
        <v>1013</v>
      </c>
    </row>
    <row r="2753" spans="1:1" x14ac:dyDescent="0.25">
      <c r="A2753" t="s">
        <v>1034</v>
      </c>
    </row>
    <row r="2754" spans="1:1" x14ac:dyDescent="0.25">
      <c r="A2754" t="s">
        <v>1015</v>
      </c>
    </row>
    <row r="2755" spans="1:1" x14ac:dyDescent="0.25">
      <c r="A2755" t="s">
        <v>1088</v>
      </c>
    </row>
    <row r="2756" spans="1:1" x14ac:dyDescent="0.25">
      <c r="A2756" t="s">
        <v>1017</v>
      </c>
    </row>
    <row r="2757" spans="1:1" x14ac:dyDescent="0.25">
      <c r="A2757" t="s">
        <v>1626</v>
      </c>
    </row>
    <row r="2758" spans="1:1" x14ac:dyDescent="0.25">
      <c r="A2758" t="s">
        <v>1487</v>
      </c>
    </row>
    <row r="2759" spans="1:1" x14ac:dyDescent="0.25">
      <c r="A2759" t="s">
        <v>1028</v>
      </c>
    </row>
    <row r="2760" spans="1:1" x14ac:dyDescent="0.25">
      <c r="A2760" t="s">
        <v>1616</v>
      </c>
    </row>
    <row r="2762" spans="1:1" x14ac:dyDescent="0.25">
      <c r="A2762" t="s">
        <v>1627</v>
      </c>
    </row>
    <row r="2763" spans="1:1" x14ac:dyDescent="0.25">
      <c r="A2763" t="s">
        <v>52</v>
      </c>
    </row>
    <row r="2764" spans="1:1" x14ac:dyDescent="0.25">
      <c r="A2764" t="s">
        <v>1628</v>
      </c>
    </row>
    <row r="2765" spans="1:1" x14ac:dyDescent="0.25">
      <c r="A2765" t="s">
        <v>1004</v>
      </c>
    </row>
    <row r="2766" spans="1:1" x14ac:dyDescent="0.25">
      <c r="A2766" t="s">
        <v>1398</v>
      </c>
    </row>
    <row r="2767" spans="1:1" x14ac:dyDescent="0.25">
      <c r="A2767" t="s">
        <v>1149</v>
      </c>
    </row>
    <row r="2768" spans="1:1" x14ac:dyDescent="0.25">
      <c r="A2768" t="s">
        <v>1629</v>
      </c>
    </row>
    <row r="2769" spans="1:1" x14ac:dyDescent="0.25">
      <c r="A2769" t="s">
        <v>1032</v>
      </c>
    </row>
    <row r="2770" spans="1:1" x14ac:dyDescent="0.25">
      <c r="A2770" t="s">
        <v>1008</v>
      </c>
    </row>
    <row r="2771" spans="1:1" x14ac:dyDescent="0.25">
      <c r="A2771" t="s">
        <v>1009</v>
      </c>
    </row>
    <row r="2772" spans="1:1" x14ac:dyDescent="0.25">
      <c r="A2772" t="s">
        <v>1010</v>
      </c>
    </row>
    <row r="2773" spans="1:1" x14ac:dyDescent="0.25">
      <c r="A2773" t="s">
        <v>1072</v>
      </c>
    </row>
    <row r="2774" spans="1:1" x14ac:dyDescent="0.25">
      <c r="A2774" t="s">
        <v>1012</v>
      </c>
    </row>
    <row r="2775" spans="1:1" x14ac:dyDescent="0.25">
      <c r="A2775" t="s">
        <v>1013</v>
      </c>
    </row>
    <row r="2776" spans="1:1" x14ac:dyDescent="0.25">
      <c r="A2776" t="s">
        <v>1087</v>
      </c>
    </row>
    <row r="2777" spans="1:1" x14ac:dyDescent="0.25">
      <c r="A2777" t="s">
        <v>1015</v>
      </c>
    </row>
    <row r="2778" spans="1:1" x14ac:dyDescent="0.25">
      <c r="A2778" t="s">
        <v>1017</v>
      </c>
    </row>
    <row r="2779" spans="1:1" x14ac:dyDescent="0.25">
      <c r="A2779" t="s">
        <v>1630</v>
      </c>
    </row>
    <row r="2780" spans="1:1" x14ac:dyDescent="0.25">
      <c r="A2780" t="s">
        <v>1547</v>
      </c>
    </row>
    <row r="2781" spans="1:1" x14ac:dyDescent="0.25">
      <c r="A2781" t="s">
        <v>1147</v>
      </c>
    </row>
    <row r="2782" spans="1:1" x14ac:dyDescent="0.25">
      <c r="A2782" t="s">
        <v>1382</v>
      </c>
    </row>
    <row r="2783" spans="1:1" x14ac:dyDescent="0.25">
      <c r="A2783" t="s">
        <v>1597</v>
      </c>
    </row>
    <row r="2784" spans="1:1" x14ac:dyDescent="0.25">
      <c r="A2784" t="s">
        <v>1616</v>
      </c>
    </row>
    <row r="2788" spans="1:1" x14ac:dyDescent="0.25">
      <c r="A2788" t="s">
        <v>810</v>
      </c>
    </row>
    <row r="2791" spans="1:1" x14ac:dyDescent="0.25">
      <c r="A2791" t="s">
        <v>1631</v>
      </c>
    </row>
    <row r="2793" spans="1:1" x14ac:dyDescent="0.25">
      <c r="A2793" t="s">
        <v>1632</v>
      </c>
    </row>
    <row r="2794" spans="1:1" x14ac:dyDescent="0.25">
      <c r="A2794" t="s">
        <v>52</v>
      </c>
    </row>
    <row r="2795" spans="1:1" x14ac:dyDescent="0.25">
      <c r="A2795" t="s">
        <v>1633</v>
      </c>
    </row>
    <row r="2796" spans="1:1" x14ac:dyDescent="0.25">
      <c r="A2796" t="s">
        <v>1004</v>
      </c>
    </row>
    <row r="2797" spans="1:1" x14ac:dyDescent="0.25">
      <c r="A2797" t="s">
        <v>1398</v>
      </c>
    </row>
    <row r="2798" spans="1:1" x14ac:dyDescent="0.25">
      <c r="A2798" t="s">
        <v>1149</v>
      </c>
    </row>
    <row r="2799" spans="1:1" x14ac:dyDescent="0.25">
      <c r="A2799" t="s">
        <v>1634</v>
      </c>
    </row>
    <row r="2800" spans="1:1" x14ac:dyDescent="0.25">
      <c r="A2800" t="s">
        <v>1025</v>
      </c>
    </row>
    <row r="2801" spans="1:1" x14ac:dyDescent="0.25">
      <c r="A2801" t="s">
        <v>1008</v>
      </c>
    </row>
    <row r="2802" spans="1:1" x14ac:dyDescent="0.25">
      <c r="A2802" t="s">
        <v>1009</v>
      </c>
    </row>
    <row r="2803" spans="1:1" x14ac:dyDescent="0.25">
      <c r="A2803" t="s">
        <v>1010</v>
      </c>
    </row>
    <row r="2804" spans="1:1" x14ac:dyDescent="0.25">
      <c r="A2804" t="s">
        <v>1635</v>
      </c>
    </row>
    <row r="2805" spans="1:1" x14ac:dyDescent="0.25">
      <c r="A2805" t="s">
        <v>1012</v>
      </c>
    </row>
    <row r="2806" spans="1:1" x14ac:dyDescent="0.25">
      <c r="A2806" t="s">
        <v>1013</v>
      </c>
    </row>
    <row r="2807" spans="1:1" x14ac:dyDescent="0.25">
      <c r="A2807" t="s">
        <v>1034</v>
      </c>
    </row>
    <row r="2808" spans="1:1" x14ac:dyDescent="0.25">
      <c r="A2808" t="s">
        <v>1015</v>
      </c>
    </row>
    <row r="2809" spans="1:1" x14ac:dyDescent="0.25">
      <c r="A2809" t="s">
        <v>1088</v>
      </c>
    </row>
    <row r="2810" spans="1:1" x14ac:dyDescent="0.25">
      <c r="A2810" t="s">
        <v>1017</v>
      </c>
    </row>
    <row r="2811" spans="1:1" x14ac:dyDescent="0.25">
      <c r="A2811" t="s">
        <v>1636</v>
      </c>
    </row>
    <row r="2812" spans="1:1" x14ac:dyDescent="0.25">
      <c r="A2812" t="s">
        <v>1127</v>
      </c>
    </row>
    <row r="2813" spans="1:1" x14ac:dyDescent="0.25">
      <c r="A2813" t="s">
        <v>1525</v>
      </c>
    </row>
    <row r="2814" spans="1:1" x14ac:dyDescent="0.25">
      <c r="A2814" t="s">
        <v>1389</v>
      </c>
    </row>
    <row r="2816" spans="1:1" x14ac:dyDescent="0.25">
      <c r="A2816" t="s">
        <v>1637</v>
      </c>
    </row>
    <row r="2817" spans="1:1" x14ac:dyDescent="0.25">
      <c r="A2817" t="s">
        <v>52</v>
      </c>
    </row>
    <row r="2818" spans="1:1" x14ac:dyDescent="0.25">
      <c r="A2818" t="s">
        <v>1638</v>
      </c>
    </row>
    <row r="2819" spans="1:1" x14ac:dyDescent="0.25">
      <c r="A2819" t="s">
        <v>1004</v>
      </c>
    </row>
    <row r="2820" spans="1:1" x14ac:dyDescent="0.25">
      <c r="A2820" t="s">
        <v>1398</v>
      </c>
    </row>
    <row r="2821" spans="1:1" x14ac:dyDescent="0.25">
      <c r="A2821" t="s">
        <v>1030</v>
      </c>
    </row>
    <row r="2822" spans="1:1" x14ac:dyDescent="0.25">
      <c r="A2822" t="s">
        <v>1639</v>
      </c>
    </row>
    <row r="2823" spans="1:1" x14ac:dyDescent="0.25">
      <c r="A2823" t="s">
        <v>1032</v>
      </c>
    </row>
    <row r="2824" spans="1:1" x14ac:dyDescent="0.25">
      <c r="A2824" t="s">
        <v>1008</v>
      </c>
    </row>
    <row r="2825" spans="1:1" x14ac:dyDescent="0.25">
      <c r="A2825" t="s">
        <v>1009</v>
      </c>
    </row>
    <row r="2826" spans="1:1" x14ac:dyDescent="0.25">
      <c r="A2826" t="s">
        <v>1010</v>
      </c>
    </row>
    <row r="2827" spans="1:1" x14ac:dyDescent="0.25">
      <c r="A2827" t="s">
        <v>1387</v>
      </c>
    </row>
    <row r="2828" spans="1:1" x14ac:dyDescent="0.25">
      <c r="A2828" t="s">
        <v>1012</v>
      </c>
    </row>
    <row r="2829" spans="1:1" x14ac:dyDescent="0.25">
      <c r="A2829" t="s">
        <v>1013</v>
      </c>
    </row>
    <row r="2830" spans="1:1" x14ac:dyDescent="0.25">
      <c r="A2830" t="s">
        <v>1043</v>
      </c>
    </row>
    <row r="2831" spans="1:1" x14ac:dyDescent="0.25">
      <c r="A2831" t="s">
        <v>1015</v>
      </c>
    </row>
    <row r="2832" spans="1:1" x14ac:dyDescent="0.25">
      <c r="A2832" t="s">
        <v>1017</v>
      </c>
    </row>
    <row r="2833" spans="1:1" x14ac:dyDescent="0.25">
      <c r="A2833" t="s">
        <v>1640</v>
      </c>
    </row>
    <row r="2834" spans="1:1" x14ac:dyDescent="0.25">
      <c r="A2834" t="s">
        <v>1036</v>
      </c>
    </row>
    <row r="2835" spans="1:1" x14ac:dyDescent="0.25">
      <c r="A2835" t="s">
        <v>1020</v>
      </c>
    </row>
    <row r="2836" spans="1:1" x14ac:dyDescent="0.25">
      <c r="A2836" t="s">
        <v>1451</v>
      </c>
    </row>
    <row r="2837" spans="1:1" x14ac:dyDescent="0.25">
      <c r="A2837" t="s">
        <v>1389</v>
      </c>
    </row>
    <row r="2839" spans="1:1" x14ac:dyDescent="0.25">
      <c r="A2839" t="s">
        <v>1641</v>
      </c>
    </row>
    <row r="2840" spans="1:1" x14ac:dyDescent="0.25">
      <c r="A2840" t="s">
        <v>52</v>
      </c>
    </row>
    <row r="2841" spans="1:1" x14ac:dyDescent="0.25">
      <c r="A2841" t="s">
        <v>1385</v>
      </c>
    </row>
    <row r="2842" spans="1:1" x14ac:dyDescent="0.25">
      <c r="A2842" t="s">
        <v>1004</v>
      </c>
    </row>
    <row r="2843" spans="1:1" x14ac:dyDescent="0.25">
      <c r="A2843" t="s">
        <v>1398</v>
      </c>
    </row>
    <row r="2844" spans="1:1" x14ac:dyDescent="0.25">
      <c r="A2844" t="s">
        <v>1030</v>
      </c>
    </row>
    <row r="2845" spans="1:1" x14ac:dyDescent="0.25">
      <c r="A2845" t="s">
        <v>1386</v>
      </c>
    </row>
    <row r="2846" spans="1:1" x14ac:dyDescent="0.25">
      <c r="A2846" t="s">
        <v>1032</v>
      </c>
    </row>
    <row r="2847" spans="1:1" x14ac:dyDescent="0.25">
      <c r="A2847" t="s">
        <v>1008</v>
      </c>
    </row>
    <row r="2848" spans="1:1" x14ac:dyDescent="0.25">
      <c r="A2848" t="s">
        <v>1009</v>
      </c>
    </row>
    <row r="2849" spans="1:1" x14ac:dyDescent="0.25">
      <c r="A2849" t="s">
        <v>1010</v>
      </c>
    </row>
    <row r="2850" spans="1:1" x14ac:dyDescent="0.25">
      <c r="A2850" t="s">
        <v>1387</v>
      </c>
    </row>
    <row r="2851" spans="1:1" x14ac:dyDescent="0.25">
      <c r="A2851" t="s">
        <v>1012</v>
      </c>
    </row>
    <row r="2852" spans="1:1" x14ac:dyDescent="0.25">
      <c r="A2852" t="s">
        <v>1013</v>
      </c>
    </row>
    <row r="2853" spans="1:1" x14ac:dyDescent="0.25">
      <c r="A2853" t="s">
        <v>1043</v>
      </c>
    </row>
    <row r="2854" spans="1:1" x14ac:dyDescent="0.25">
      <c r="A2854" t="s">
        <v>1015</v>
      </c>
    </row>
    <row r="2855" spans="1:1" x14ac:dyDescent="0.25">
      <c r="A2855" t="s">
        <v>1017</v>
      </c>
    </row>
    <row r="2856" spans="1:1" x14ac:dyDescent="0.25">
      <c r="A2856" t="s">
        <v>1388</v>
      </c>
    </row>
    <row r="2857" spans="1:1" x14ac:dyDescent="0.25">
      <c r="A2857" t="s">
        <v>1127</v>
      </c>
    </row>
    <row r="2858" spans="1:1" x14ac:dyDescent="0.25">
      <c r="A2858" t="s">
        <v>1020</v>
      </c>
    </row>
    <row r="2859" spans="1:1" x14ac:dyDescent="0.25">
      <c r="A2859" t="s">
        <v>1021</v>
      </c>
    </row>
    <row r="2860" spans="1:1" x14ac:dyDescent="0.25">
      <c r="A2860" t="s">
        <v>1389</v>
      </c>
    </row>
    <row r="2863" spans="1:1" x14ac:dyDescent="0.25">
      <c r="A2863" t="s">
        <v>1642</v>
      </c>
    </row>
    <row r="2865" spans="1:1" x14ac:dyDescent="0.25">
      <c r="A2865" t="s">
        <v>1643</v>
      </c>
    </row>
    <row r="2866" spans="1:1" x14ac:dyDescent="0.25">
      <c r="A2866" t="s">
        <v>52</v>
      </c>
    </row>
    <row r="2867" spans="1:1" x14ac:dyDescent="0.25">
      <c r="A2867" t="s">
        <v>1644</v>
      </c>
    </row>
    <row r="2868" spans="1:1" x14ac:dyDescent="0.25">
      <c r="A2868" t="s">
        <v>1004</v>
      </c>
    </row>
    <row r="2869" spans="1:1" x14ac:dyDescent="0.25">
      <c r="A2869" t="s">
        <v>1645</v>
      </c>
    </row>
    <row r="2870" spans="1:1" x14ac:dyDescent="0.25">
      <c r="A2870" t="s">
        <v>1257</v>
      </c>
    </row>
    <row r="2871" spans="1:1" x14ac:dyDescent="0.25">
      <c r="A2871" t="s">
        <v>1646</v>
      </c>
    </row>
    <row r="2872" spans="1:1" x14ac:dyDescent="0.25">
      <c r="A2872" t="s">
        <v>1032</v>
      </c>
    </row>
    <row r="2873" spans="1:1" x14ac:dyDescent="0.25">
      <c r="A2873" t="s">
        <v>1008</v>
      </c>
    </row>
    <row r="2874" spans="1:1" x14ac:dyDescent="0.25">
      <c r="A2874" t="s">
        <v>1009</v>
      </c>
    </row>
    <row r="2875" spans="1:1" x14ac:dyDescent="0.25">
      <c r="A2875" t="s">
        <v>1010</v>
      </c>
    </row>
    <row r="2876" spans="1:1" x14ac:dyDescent="0.25">
      <c r="A2876" t="s">
        <v>1647</v>
      </c>
    </row>
    <row r="2877" spans="1:1" x14ac:dyDescent="0.25">
      <c r="A2877" t="s">
        <v>1012</v>
      </c>
    </row>
    <row r="2878" spans="1:1" x14ac:dyDescent="0.25">
      <c r="A2878" t="s">
        <v>1013</v>
      </c>
    </row>
    <row r="2879" spans="1:1" x14ac:dyDescent="0.25">
      <c r="A2879" t="s">
        <v>1056</v>
      </c>
    </row>
    <row r="2880" spans="1:1" x14ac:dyDescent="0.25">
      <c r="A2880" t="s">
        <v>1015</v>
      </c>
    </row>
    <row r="2881" spans="1:1" x14ac:dyDescent="0.25">
      <c r="A2881" t="s">
        <v>1648</v>
      </c>
    </row>
    <row r="2882" spans="1:1" x14ac:dyDescent="0.25">
      <c r="A2882" t="s">
        <v>1017</v>
      </c>
    </row>
    <row r="2883" spans="1:1" x14ac:dyDescent="0.25">
      <c r="A2883" t="s">
        <v>1649</v>
      </c>
    </row>
    <row r="2884" spans="1:1" x14ac:dyDescent="0.25">
      <c r="A2884" t="s">
        <v>1090</v>
      </c>
    </row>
    <row r="2885" spans="1:1" x14ac:dyDescent="0.25">
      <c r="A2885" t="s">
        <v>1487</v>
      </c>
    </row>
    <row r="2886" spans="1:1" x14ac:dyDescent="0.25">
      <c r="A2886" t="s">
        <v>1028</v>
      </c>
    </row>
    <row r="2887" spans="1:1" x14ac:dyDescent="0.25">
      <c r="A2887" t="s">
        <v>1382</v>
      </c>
    </row>
    <row r="2888" spans="1:1" x14ac:dyDescent="0.25">
      <c r="A2888" t="s">
        <v>1650</v>
      </c>
    </row>
    <row r="2889" spans="1:1" x14ac:dyDescent="0.25">
      <c r="A2889" t="s">
        <v>1651</v>
      </c>
    </row>
    <row r="2890" spans="1:1" x14ac:dyDescent="0.25">
      <c r="A2890" t="s">
        <v>1389</v>
      </c>
    </row>
    <row r="2892" spans="1:1" x14ac:dyDescent="0.25">
      <c r="A2892" t="s">
        <v>1652</v>
      </c>
    </row>
    <row r="2893" spans="1:1" x14ac:dyDescent="0.25">
      <c r="A2893" t="s">
        <v>52</v>
      </c>
    </row>
    <row r="2894" spans="1:1" x14ac:dyDescent="0.25">
      <c r="A2894" t="s">
        <v>1653</v>
      </c>
    </row>
    <row r="2895" spans="1:1" x14ac:dyDescent="0.25">
      <c r="A2895" t="s">
        <v>1004</v>
      </c>
    </row>
    <row r="2896" spans="1:1" x14ac:dyDescent="0.25">
      <c r="A2896" t="s">
        <v>1645</v>
      </c>
    </row>
    <row r="2897" spans="1:1" x14ac:dyDescent="0.25">
      <c r="A2897" t="s">
        <v>1261</v>
      </c>
    </row>
    <row r="2898" spans="1:1" x14ac:dyDescent="0.25">
      <c r="A2898" t="s">
        <v>1654</v>
      </c>
    </row>
    <row r="2899" spans="1:1" x14ac:dyDescent="0.25">
      <c r="A2899" t="s">
        <v>1032</v>
      </c>
    </row>
    <row r="2900" spans="1:1" x14ac:dyDescent="0.25">
      <c r="A2900" t="s">
        <v>1008</v>
      </c>
    </row>
    <row r="2901" spans="1:1" x14ac:dyDescent="0.25">
      <c r="A2901" t="s">
        <v>1009</v>
      </c>
    </row>
    <row r="2902" spans="1:1" x14ac:dyDescent="0.25">
      <c r="A2902" t="s">
        <v>1010</v>
      </c>
    </row>
    <row r="2903" spans="1:1" x14ac:dyDescent="0.25">
      <c r="A2903" t="s">
        <v>1647</v>
      </c>
    </row>
    <row r="2904" spans="1:1" x14ac:dyDescent="0.25">
      <c r="A2904" t="s">
        <v>1012</v>
      </c>
    </row>
    <row r="2905" spans="1:1" x14ac:dyDescent="0.25">
      <c r="A2905" t="s">
        <v>1013</v>
      </c>
    </row>
    <row r="2906" spans="1:1" x14ac:dyDescent="0.25">
      <c r="A2906" t="s">
        <v>1034</v>
      </c>
    </row>
    <row r="2907" spans="1:1" x14ac:dyDescent="0.25">
      <c r="A2907" t="s">
        <v>1015</v>
      </c>
    </row>
    <row r="2908" spans="1:1" x14ac:dyDescent="0.25">
      <c r="A2908" t="s">
        <v>1017</v>
      </c>
    </row>
    <row r="2909" spans="1:1" x14ac:dyDescent="0.25">
      <c r="A2909" t="s">
        <v>1649</v>
      </c>
    </row>
    <row r="2910" spans="1:1" x14ac:dyDescent="0.25">
      <c r="A2910" t="s">
        <v>1655</v>
      </c>
    </row>
    <row r="2911" spans="1:1" x14ac:dyDescent="0.25">
      <c r="A2911" t="s">
        <v>1590</v>
      </c>
    </row>
    <row r="2912" spans="1:1" x14ac:dyDescent="0.25">
      <c r="A2912" t="s">
        <v>1105</v>
      </c>
    </row>
    <row r="2913" spans="1:1" x14ac:dyDescent="0.25">
      <c r="A2913" t="s">
        <v>1069</v>
      </c>
    </row>
    <row r="2914" spans="1:1" x14ac:dyDescent="0.25">
      <c r="A2914" t="s">
        <v>1389</v>
      </c>
    </row>
    <row r="2916" spans="1:1" x14ac:dyDescent="0.25">
      <c r="A2916" t="s">
        <v>1656</v>
      </c>
    </row>
    <row r="2917" spans="1:1" x14ac:dyDescent="0.25">
      <c r="A2917" t="s">
        <v>52</v>
      </c>
    </row>
    <row r="2918" spans="1:1" x14ac:dyDescent="0.25">
      <c r="A2918" t="s">
        <v>1657</v>
      </c>
    </row>
    <row r="2919" spans="1:1" x14ac:dyDescent="0.25">
      <c r="A2919" t="s">
        <v>1004</v>
      </c>
    </row>
    <row r="2920" spans="1:1" x14ac:dyDescent="0.25">
      <c r="A2920" t="s">
        <v>1645</v>
      </c>
    </row>
    <row r="2921" spans="1:1" x14ac:dyDescent="0.25">
      <c r="A2921" t="s">
        <v>1261</v>
      </c>
    </row>
    <row r="2922" spans="1:1" x14ac:dyDescent="0.25">
      <c r="A2922" t="s">
        <v>1658</v>
      </c>
    </row>
    <row r="2923" spans="1:1" x14ac:dyDescent="0.25">
      <c r="A2923" t="s">
        <v>1032</v>
      </c>
    </row>
    <row r="2924" spans="1:1" x14ac:dyDescent="0.25">
      <c r="A2924" t="s">
        <v>1008</v>
      </c>
    </row>
    <row r="2925" spans="1:1" x14ac:dyDescent="0.25">
      <c r="A2925" t="s">
        <v>1009</v>
      </c>
    </row>
    <row r="2926" spans="1:1" x14ac:dyDescent="0.25">
      <c r="A2926" t="s">
        <v>1010</v>
      </c>
    </row>
    <row r="2927" spans="1:1" x14ac:dyDescent="0.25">
      <c r="A2927" t="s">
        <v>1647</v>
      </c>
    </row>
    <row r="2928" spans="1:1" x14ac:dyDescent="0.25">
      <c r="A2928" t="s">
        <v>1012</v>
      </c>
    </row>
    <row r="2929" spans="1:1" x14ac:dyDescent="0.25">
      <c r="A2929" t="s">
        <v>1013</v>
      </c>
    </row>
    <row r="2930" spans="1:1" x14ac:dyDescent="0.25">
      <c r="A2930" t="s">
        <v>1034</v>
      </c>
    </row>
    <row r="2931" spans="1:1" x14ac:dyDescent="0.25">
      <c r="A2931" t="s">
        <v>1015</v>
      </c>
    </row>
    <row r="2932" spans="1:1" x14ac:dyDescent="0.25">
      <c r="A2932" t="s">
        <v>1017</v>
      </c>
    </row>
    <row r="2933" spans="1:1" x14ac:dyDescent="0.25">
      <c r="A2933" t="s">
        <v>1649</v>
      </c>
    </row>
    <row r="2934" spans="1:1" x14ac:dyDescent="0.25">
      <c r="A2934" t="s">
        <v>1105</v>
      </c>
    </row>
    <row r="2935" spans="1:1" x14ac:dyDescent="0.25">
      <c r="A2935" t="s">
        <v>1069</v>
      </c>
    </row>
    <row r="2936" spans="1:1" x14ac:dyDescent="0.25">
      <c r="A2936" t="s">
        <v>1659</v>
      </c>
    </row>
    <row r="2937" spans="1:1" x14ac:dyDescent="0.25">
      <c r="A2937" t="s">
        <v>1660</v>
      </c>
    </row>
    <row r="2938" spans="1:1" x14ac:dyDescent="0.25">
      <c r="A2938" t="s">
        <v>1661</v>
      </c>
    </row>
    <row r="2939" spans="1:1" x14ac:dyDescent="0.25">
      <c r="A2939" t="s">
        <v>1389</v>
      </c>
    </row>
    <row r="2942" spans="1:1" x14ac:dyDescent="0.25">
      <c r="A2942" t="s">
        <v>1662</v>
      </c>
    </row>
    <row r="2944" spans="1:1" x14ac:dyDescent="0.25">
      <c r="A2944" t="s">
        <v>1663</v>
      </c>
    </row>
    <row r="2946" spans="1:1" x14ac:dyDescent="0.25">
      <c r="A2946" t="s">
        <v>52</v>
      </c>
    </row>
    <row r="2947" spans="1:1" x14ac:dyDescent="0.25">
      <c r="A2947" t="s">
        <v>1664</v>
      </c>
    </row>
    <row r="2948" spans="1:1" x14ac:dyDescent="0.25">
      <c r="A2948" t="s">
        <v>1004</v>
      </c>
    </row>
    <row r="2949" spans="1:1" x14ac:dyDescent="0.25">
      <c r="A2949" t="s">
        <v>1567</v>
      </c>
    </row>
    <row r="2950" spans="1:1" x14ac:dyDescent="0.25">
      <c r="A2950" t="s">
        <v>1665</v>
      </c>
    </row>
    <row r="2951" spans="1:1" x14ac:dyDescent="0.25">
      <c r="A2951" t="s">
        <v>1666</v>
      </c>
    </row>
    <row r="2952" spans="1:1" x14ac:dyDescent="0.25">
      <c r="A2952" t="s">
        <v>1032</v>
      </c>
    </row>
    <row r="2953" spans="1:1" x14ac:dyDescent="0.25">
      <c r="A2953" t="s">
        <v>1008</v>
      </c>
    </row>
    <row r="2954" spans="1:1" x14ac:dyDescent="0.25">
      <c r="A2954" t="s">
        <v>1009</v>
      </c>
    </row>
    <row r="2955" spans="1:1" x14ac:dyDescent="0.25">
      <c r="A2955" t="s">
        <v>1010</v>
      </c>
    </row>
    <row r="2956" spans="1:1" x14ac:dyDescent="0.25">
      <c r="A2956" t="s">
        <v>1232</v>
      </c>
    </row>
    <row r="2957" spans="1:1" x14ac:dyDescent="0.25">
      <c r="A2957" t="s">
        <v>1012</v>
      </c>
    </row>
    <row r="2958" spans="1:1" x14ac:dyDescent="0.25">
      <c r="A2958" t="s">
        <v>1013</v>
      </c>
    </row>
    <row r="2959" spans="1:1" x14ac:dyDescent="0.25">
      <c r="A2959" t="s">
        <v>1121</v>
      </c>
    </row>
    <row r="2960" spans="1:1" x14ac:dyDescent="0.25">
      <c r="A2960" t="s">
        <v>1015</v>
      </c>
    </row>
    <row r="2961" spans="1:1" x14ac:dyDescent="0.25">
      <c r="A2961" t="s">
        <v>1088</v>
      </c>
    </row>
    <row r="2962" spans="1:1" x14ac:dyDescent="0.25">
      <c r="A2962" t="s">
        <v>1017</v>
      </c>
    </row>
    <row r="2963" spans="1:1" x14ac:dyDescent="0.25">
      <c r="A2963" t="s">
        <v>1145</v>
      </c>
    </row>
    <row r="2964" spans="1:1" x14ac:dyDescent="0.25">
      <c r="A2964" t="s">
        <v>1019</v>
      </c>
    </row>
    <row r="2965" spans="1:1" x14ac:dyDescent="0.25">
      <c r="A2965" t="s">
        <v>1105</v>
      </c>
    </row>
    <row r="2966" spans="1:1" x14ac:dyDescent="0.25">
      <c r="A2966" t="s">
        <v>1667</v>
      </c>
    </row>
    <row r="2967" spans="1:1" x14ac:dyDescent="0.25">
      <c r="A2967" t="s">
        <v>1073</v>
      </c>
    </row>
    <row r="2968" spans="1:1" x14ac:dyDescent="0.25">
      <c r="A2968" t="s">
        <v>1435</v>
      </c>
    </row>
    <row r="2969" spans="1:1" x14ac:dyDescent="0.25">
      <c r="A2969" t="s">
        <v>1078</v>
      </c>
    </row>
    <row r="2970" spans="1:1" x14ac:dyDescent="0.25">
      <c r="A2970" t="s">
        <v>1389</v>
      </c>
    </row>
    <row r="2973" spans="1:1" x14ac:dyDescent="0.25">
      <c r="A2973" t="s">
        <v>1668</v>
      </c>
    </row>
    <row r="2975" spans="1:1" x14ac:dyDescent="0.25">
      <c r="A2975" t="s">
        <v>1669</v>
      </c>
    </row>
    <row r="2976" spans="1:1" x14ac:dyDescent="0.25">
      <c r="A2976" t="s">
        <v>52</v>
      </c>
    </row>
    <row r="2977" spans="1:1" x14ac:dyDescent="0.25">
      <c r="A2977" t="s">
        <v>1670</v>
      </c>
    </row>
    <row r="2978" spans="1:1" x14ac:dyDescent="0.25">
      <c r="A2978" t="s">
        <v>1004</v>
      </c>
    </row>
    <row r="2979" spans="1:1" x14ac:dyDescent="0.25">
      <c r="A2979" t="s">
        <v>1124</v>
      </c>
    </row>
    <row r="2980" spans="1:1" x14ac:dyDescent="0.25">
      <c r="A2980" t="s">
        <v>1125</v>
      </c>
    </row>
    <row r="2981" spans="1:1" x14ac:dyDescent="0.25">
      <c r="A2981" t="s">
        <v>1032</v>
      </c>
    </row>
    <row r="2982" spans="1:1" x14ac:dyDescent="0.25">
      <c r="A2982" t="s">
        <v>1008</v>
      </c>
    </row>
    <row r="2983" spans="1:1" x14ac:dyDescent="0.25">
      <c r="A2983" t="s">
        <v>1009</v>
      </c>
    </row>
    <row r="2984" spans="1:1" x14ac:dyDescent="0.25">
      <c r="A2984" t="s">
        <v>1010</v>
      </c>
    </row>
    <row r="2985" spans="1:1" x14ac:dyDescent="0.25">
      <c r="A2985" t="s">
        <v>1120</v>
      </c>
    </row>
    <row r="2986" spans="1:1" x14ac:dyDescent="0.25">
      <c r="A2986" t="s">
        <v>1012</v>
      </c>
    </row>
    <row r="2987" spans="1:1" x14ac:dyDescent="0.25">
      <c r="A2987" t="s">
        <v>1013</v>
      </c>
    </row>
    <row r="2988" spans="1:1" x14ac:dyDescent="0.25">
      <c r="A2988" t="s">
        <v>1121</v>
      </c>
    </row>
    <row r="2989" spans="1:1" x14ac:dyDescent="0.25">
      <c r="A2989" t="s">
        <v>1015</v>
      </c>
    </row>
    <row r="2990" spans="1:1" x14ac:dyDescent="0.25">
      <c r="A2990" t="s">
        <v>1671</v>
      </c>
    </row>
    <row r="2991" spans="1:1" x14ac:dyDescent="0.25">
      <c r="A2991" t="s">
        <v>1597</v>
      </c>
    </row>
    <row r="2992" spans="1:1" x14ac:dyDescent="0.25">
      <c r="A2992" t="s">
        <v>1075</v>
      </c>
    </row>
    <row r="2993" spans="1:1" x14ac:dyDescent="0.25">
      <c r="A2993" t="s">
        <v>1672</v>
      </c>
    </row>
    <row r="2994" spans="1:1" x14ac:dyDescent="0.25">
      <c r="A2994" t="s">
        <v>1017</v>
      </c>
    </row>
    <row r="2995" spans="1:1" x14ac:dyDescent="0.25">
      <c r="A2995" t="s">
        <v>1126</v>
      </c>
    </row>
    <row r="2996" spans="1:1" x14ac:dyDescent="0.25">
      <c r="A2996" t="s">
        <v>1036</v>
      </c>
    </row>
    <row r="2997" spans="1:1" x14ac:dyDescent="0.25">
      <c r="A2997" t="s">
        <v>1389</v>
      </c>
    </row>
    <row r="3002" spans="1:1" x14ac:dyDescent="0.25">
      <c r="A3002" t="s">
        <v>1673</v>
      </c>
    </row>
    <row r="3003" spans="1:1" x14ac:dyDescent="0.25">
      <c r="A3003" t="s">
        <v>965</v>
      </c>
    </row>
    <row r="3006" spans="1:1" x14ac:dyDescent="0.25">
      <c r="A3006" t="s">
        <v>1674</v>
      </c>
    </row>
    <row r="3008" spans="1:1" x14ac:dyDescent="0.25">
      <c r="A3008" t="s">
        <v>1675</v>
      </c>
    </row>
    <row r="3010" spans="1:1" x14ac:dyDescent="0.25">
      <c r="A3010" t="s">
        <v>1676</v>
      </c>
    </row>
  </sheetData>
  <mergeCells count="3">
    <mergeCell ref="N600:O600"/>
    <mergeCell ref="K79:L79"/>
    <mergeCell ref="K136:M136"/>
  </mergeCells>
  <phoneticPr fontId="1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BC29-2D3B-4B45-9F30-88AA11631247}">
  <dimension ref="A1:AW250"/>
  <sheetViews>
    <sheetView zoomScale="85" zoomScaleNormal="85" workbookViewId="0">
      <pane ySplit="1" topLeftCell="A2" activePane="bottomLeft" state="frozen"/>
      <selection pane="bottomLeft" activeCell="F32" sqref="F32"/>
    </sheetView>
  </sheetViews>
  <sheetFormatPr defaultRowHeight="15" x14ac:dyDescent="0.25"/>
  <cols>
    <col min="1" max="1" width="21.85546875" style="170" customWidth="1"/>
    <col min="2" max="3" width="9.140625" style="170"/>
    <col min="4" max="4" width="28.7109375" style="176" customWidth="1"/>
    <col min="5" max="5" width="9.140625" style="170"/>
    <col min="6" max="6" width="16.85546875" style="170" customWidth="1"/>
    <col min="7" max="7" width="17.42578125" style="170" customWidth="1"/>
    <col min="8" max="8" width="19" style="170" customWidth="1"/>
    <col min="9" max="9" width="15.7109375" style="170" bestFit="1" customWidth="1"/>
    <col min="10" max="10" width="10.42578125" style="170" customWidth="1"/>
    <col min="11" max="11" width="16.42578125" style="170" bestFit="1" customWidth="1"/>
    <col min="12" max="12" width="10.7109375" style="170" customWidth="1"/>
    <col min="13" max="13" width="9.140625" style="170"/>
    <col min="14" max="14" width="10.7109375" style="170" customWidth="1"/>
    <col min="15" max="15" width="10.28515625" style="170" customWidth="1"/>
    <col min="16" max="16" width="10.7109375" style="170" customWidth="1"/>
    <col min="17" max="17" width="10.28515625" style="170" customWidth="1"/>
    <col min="18" max="18" width="11.7109375" style="170" customWidth="1"/>
    <col min="19" max="27" width="9.140625" style="170"/>
    <col min="28" max="32" width="9.140625" style="174"/>
    <col min="33" max="37" width="9.140625" style="175"/>
    <col min="38" max="39" width="11.5703125" style="234" bestFit="1" customWidth="1"/>
    <col min="40" max="44" width="9.140625" style="170"/>
    <col min="45" max="46" width="9.140625" style="259"/>
    <col min="47" max="47" width="16.85546875" style="170" customWidth="1"/>
    <col min="48" max="48" width="16.7109375" style="170" customWidth="1"/>
    <col min="49" max="49" width="13.5703125" style="170" customWidth="1"/>
    <col min="50" max="16384" width="9.140625" style="170"/>
  </cols>
  <sheetData>
    <row r="1" spans="1:49" x14ac:dyDescent="0.25">
      <c r="B1" s="170" t="s">
        <v>3457</v>
      </c>
      <c r="C1" s="170" t="s">
        <v>967</v>
      </c>
      <c r="D1" s="176" t="s">
        <v>968</v>
      </c>
      <c r="E1" s="171" t="s">
        <v>53</v>
      </c>
      <c r="F1" s="169" t="s">
        <v>969</v>
      </c>
      <c r="G1" s="169" t="s">
        <v>1001</v>
      </c>
      <c r="H1" s="169" t="s">
        <v>1757</v>
      </c>
      <c r="I1" s="169" t="s">
        <v>1758</v>
      </c>
      <c r="J1" s="169" t="s">
        <v>1759</v>
      </c>
      <c r="K1" s="169" t="s">
        <v>1767</v>
      </c>
      <c r="L1" s="169" t="s">
        <v>1778</v>
      </c>
      <c r="M1" s="169" t="s">
        <v>1779</v>
      </c>
      <c r="N1" s="169" t="s">
        <v>1774</v>
      </c>
      <c r="O1" s="169" t="s">
        <v>1776</v>
      </c>
      <c r="P1" s="169" t="s">
        <v>1775</v>
      </c>
      <c r="Q1" s="169" t="s">
        <v>1777</v>
      </c>
      <c r="R1" s="169" t="s">
        <v>1780</v>
      </c>
      <c r="S1" s="169" t="s">
        <v>1781</v>
      </c>
      <c r="T1" s="169" t="s">
        <v>1782</v>
      </c>
      <c r="U1" s="169" t="s">
        <v>1783</v>
      </c>
      <c r="V1" s="169" t="s">
        <v>1784</v>
      </c>
      <c r="W1" s="169" t="s">
        <v>1785</v>
      </c>
      <c r="X1" s="169" t="s">
        <v>1786</v>
      </c>
      <c r="Y1" s="169" t="s">
        <v>1787</v>
      </c>
      <c r="Z1" s="169" t="s">
        <v>1788</v>
      </c>
      <c r="AA1" s="169" t="s">
        <v>1799</v>
      </c>
      <c r="AB1" s="172" t="s">
        <v>1789</v>
      </c>
      <c r="AC1" s="172" t="s">
        <v>1790</v>
      </c>
      <c r="AD1" s="172" t="s">
        <v>1791</v>
      </c>
      <c r="AE1" s="172" t="s">
        <v>1792</v>
      </c>
      <c r="AF1" s="172" t="s">
        <v>1793</v>
      </c>
      <c r="AG1" s="173" t="s">
        <v>1794</v>
      </c>
      <c r="AH1" s="173" t="s">
        <v>1795</v>
      </c>
      <c r="AI1" s="173" t="s">
        <v>1796</v>
      </c>
      <c r="AJ1" s="173" t="s">
        <v>1797</v>
      </c>
      <c r="AK1" s="173" t="s">
        <v>1798</v>
      </c>
      <c r="AL1" s="233" t="s">
        <v>1800</v>
      </c>
      <c r="AM1" s="233" t="s">
        <v>1801</v>
      </c>
      <c r="AN1" s="169" t="s">
        <v>1802</v>
      </c>
      <c r="AO1" s="169" t="s">
        <v>1803</v>
      </c>
      <c r="AP1" s="169" t="s">
        <v>1804</v>
      </c>
      <c r="AQ1" s="169" t="s">
        <v>1805</v>
      </c>
      <c r="AR1" s="169" t="s">
        <v>1806</v>
      </c>
      <c r="AS1" s="258" t="s">
        <v>1807</v>
      </c>
      <c r="AT1" s="258" t="s">
        <v>1808</v>
      </c>
      <c r="AU1" s="169" t="s">
        <v>3065</v>
      </c>
      <c r="AV1" s="169" t="s">
        <v>3066</v>
      </c>
      <c r="AW1" s="170" t="s">
        <v>3475</v>
      </c>
    </row>
    <row r="2" spans="1:49" x14ac:dyDescent="0.25">
      <c r="A2" s="170" t="str">
        <f>"Proto!"&amp;("B"&amp;(C2))&amp;":"&amp;("C"&amp;C3)</f>
        <v>Proto!B60:C117</v>
      </c>
      <c r="B2" s="170" t="str">
        <f ca="1">AR2</f>
        <v>1</v>
      </c>
      <c r="C2" s="170">
        <f>MATCH("*1#*",proto!B:B,0)</f>
        <v>60</v>
      </c>
      <c r="D2" s="176" t="str">
        <f>VLOOKUP(C2,proto!A:C,2,FALSE)</f>
        <v>1# Pepperbox</v>
      </c>
      <c r="E2" s="170" t="str" cm="1">
        <f t="array" ref="E2">INDEX(new1test[Column2],WeaponList!C2+1)</f>
        <v>18000</v>
      </c>
      <c r="F2" s="170" t="str" cm="1">
        <f t="array" ref="F2">VLOOKUP(VALUE(INDEX(new1test[Column2],WeaponList!C2+3)),proto!$D$20:$E$50,2,FALSE)</f>
        <v>Pistol</v>
      </c>
      <c r="G2" s="170" t="str">
        <f ca="1">VLOOKUP("*ammoCount*",INDIRECT(A2),2,FALSE)</f>
        <v>6</v>
      </c>
      <c r="H2" s="170" t="str">
        <f ca="1">VLOOKUP("*Ammo_caliber_EXT*",INDIRECT(A2),2,FALSE)</f>
        <v>44</v>
      </c>
      <c r="I2" s="170" t="str">
        <f ca="1">VLOOKUP("*MinStrength*",INDIRECT(A2),2,FALSE)</f>
        <v>3</v>
      </c>
      <c r="J2" s="170" t="str">
        <f ca="1">VLOOKUP(VALUE(VLOOKUP("*DmgType_0*",INDIRECT(A2),2,FALSE)),proto!$D$20:$F$50,3,FALSE)</f>
        <v>Normal</v>
      </c>
      <c r="K2" s="170" t="str">
        <f ca="1">VLOOKUP(VALUE(VLOOKUP("*Weapon_skill_0*",INDIRECT(A2),2,FALSE)),proto!$K$20:$L$24,2,FALSE)</f>
        <v>Small Guns</v>
      </c>
      <c r="L2" s="170" t="str">
        <f ca="1">VLOOKUP("*dmgmin_0*",INDIRECT(A2),2,FALSE)</f>
        <v>20</v>
      </c>
      <c r="M2" s="170" t="str">
        <f ca="1">VLOOKUP("*dmgmax_0*",INDIRECT(A2),2,FALSE)</f>
        <v>30</v>
      </c>
      <c r="N2" s="170" t="e">
        <f ca="1">VLOOKUP("*dmgmin_1*",INDIRECT(A2),2,FALSE)</f>
        <v>#N/A</v>
      </c>
      <c r="O2" s="170" t="e">
        <f ca="1">VLOOKUP("*dmgmax_1*",INDIRECT(A2),2,FALSE)</f>
        <v>#N/A</v>
      </c>
      <c r="P2" s="170" t="e">
        <f ca="1">VLOOKUP("*dmgmin_2*",INDIRECT(A2),2,FALSE)</f>
        <v>#N/A</v>
      </c>
      <c r="Q2" s="170" t="e">
        <f ca="1">VLOOKUP("*dmgmax_2*",INDIRECT(A2),2,FALSE)</f>
        <v>#N/A</v>
      </c>
      <c r="R2" s="170">
        <v>0</v>
      </c>
      <c r="S2" s="170" t="str">
        <f ca="1">VLOOKUP("*MaxDist_0*",INDIRECT(A2),2,FALSE)</f>
        <v>20</v>
      </c>
      <c r="T2" s="170" t="e">
        <f ca="1">VLOOKUP("*MaxDist_1*",INDIRECT(A2),2,FALSE)</f>
        <v>#N/A</v>
      </c>
      <c r="U2" s="170" t="str">
        <f ca="1">VLOOKUP("*APCost_0*",INDIRECT(A2),2,FALSE)</f>
        <v>20</v>
      </c>
      <c r="V2" s="170" t="e">
        <f ca="1">VLOOKUP("*APCost_1*",INDIRECT(A2),2,FALSE)</f>
        <v>#N/A</v>
      </c>
      <c r="W2" s="170" t="str">
        <f ca="1">VLOOKUP("*Weapon_Aim_0*",INDIRECT(A2),2,FALSE)</f>
        <v>1</v>
      </c>
      <c r="X2" s="170" t="e">
        <f ca="1">VLOOKUP("*Weapon_Aim_1*",INDIRECT(A2),2,FALSE)</f>
        <v>#N/A</v>
      </c>
      <c r="Y2" s="170" t="str">
        <f ca="1">VLOOKUP("*Weapon_Speed_0*",INDIRECT(A2),2,FALSE)</f>
        <v>600</v>
      </c>
      <c r="Z2" s="170" t="e">
        <f ca="1">VLOOKUP("*Weapon_Speed_1*",INDIRECT(A2),2,FALSE)</f>
        <v>#N/A</v>
      </c>
      <c r="AA2" s="170" t="str">
        <f ca="1">VLOOKUP("*AimTime*",INDIRECT(A2),2,FALSE)</f>
        <v>200</v>
      </c>
      <c r="AB2" s="174" t="str">
        <f ca="1">VLOOKUP("*Weapon_Perks_0*",INDIRECT(A2),2,FALSE)</f>
        <v>2</v>
      </c>
      <c r="AC2" s="174" t="str">
        <f ca="1">VLOOKUP("*Weapon_Perks_1*",INDIRECT(A2),2,FALSE)</f>
        <v>1</v>
      </c>
      <c r="AD2" s="174" t="str">
        <f ca="1">VLOOKUP("*Weapon_Perks_2*",INDIRECT(A2),2,FALSE)</f>
        <v>3</v>
      </c>
      <c r="AE2" s="174" t="str">
        <f ca="1">VLOOKUP("*Weapon_Perks_3*",INDIRECT(A2),2,FALSE)</f>
        <v>7</v>
      </c>
      <c r="AF2" s="174" t="str">
        <f ca="1">VLOOKUP("*Weapon_Perks_4*",INDIRECT(A2),2,FALSE)</f>
        <v>24</v>
      </c>
      <c r="AG2" s="175" t="str">
        <f ca="1">VLOOKUP("*Weapon_Extra_0*",INDIRECT(A2),2,FALSE)</f>
        <v>12</v>
      </c>
      <c r="AH2" s="175" t="str">
        <f ca="1">VLOOKUP("*Weapon_Extra_1*",INDIRECT(A2),2,FALSE)</f>
        <v>18</v>
      </c>
      <c r="AI2" s="175" t="str">
        <f ca="1">VLOOKUP("*Weapon_Extra_2*",INDIRECT(A2),2,FALSE)</f>
        <v>19</v>
      </c>
      <c r="AJ2" s="175" t="str">
        <f ca="1">VLOOKUP("*Weapon_Extra_3*",INDIRECT(A2),2,FALSE)</f>
        <v>21</v>
      </c>
      <c r="AK2" s="175" t="e">
        <f ca="1">VLOOKUP("*Weapon_Extra_4*",INDIRECT(A2),2,FALSE)</f>
        <v>#N/A</v>
      </c>
      <c r="AL2" s="234" t="str">
        <f t="shared" ref="AL2" ca="1" si="0">VLOOKUP("*Inaccuracy_0*",INDIRECT(A2),2,FALSE)</f>
        <v>20</v>
      </c>
      <c r="AN2" s="170" t="e">
        <f ca="1">VLOOKUP("*Weapon_Spread_0*",INDIRECT(A2),2,FALSE)</f>
        <v>#N/A</v>
      </c>
      <c r="AO2" s="170" t="e">
        <f ca="1">VLOOKUP("*Weapon_Spread_1*",INDIRECT(A2),2,FALSE)</f>
        <v>#N/A</v>
      </c>
      <c r="AP2" s="170" t="e">
        <f ca="1">VLOOKUP("*Weapon_OneHex_0*",INDIRECT(A2),2,FALSE)</f>
        <v>#N/A</v>
      </c>
      <c r="AQ2" s="170" t="e">
        <f ca="1">VLOOKUP("*Weapon_OneHex_1*",INDIRECT(A2),2,FALSE)</f>
        <v>#N/A</v>
      </c>
      <c r="AR2" s="170" t="str">
        <f ca="1">VLOOKUP("*Tier*",INDIRECT(A2),2,FALSE)</f>
        <v>1</v>
      </c>
      <c r="AS2" s="259" t="str">
        <f ca="1">VLOOKUP("*Weapon_Round_0*",INDIRECT(A2),2,FALSE)</f>
        <v>1</v>
      </c>
      <c r="AT2" s="259">
        <v>1</v>
      </c>
      <c r="AU2" s="170" t="str">
        <f ca="1">VLOOKUP("*Weapon_Anim2_0*",INDIRECT(A2),2,FALSE)</f>
        <v>Anim2Single</v>
      </c>
      <c r="AV2" s="170" t="e">
        <f ca="1">VLOOKUP("*Weapon_Anim2_1*",INDIRECT(A2),2,FALSE)</f>
        <v>#N/A</v>
      </c>
    </row>
    <row r="3" spans="1:49" x14ac:dyDescent="0.25">
      <c r="A3" s="170" t="str">
        <f>"Proto!"&amp;("B"&amp;(C3))&amp;":"&amp;("C"&amp;C4)</f>
        <v>Proto!B117:C174</v>
      </c>
      <c r="B3" s="170" t="str">
        <f t="shared" ref="B3:B67" ca="1" si="1">AR3</f>
        <v>1</v>
      </c>
      <c r="C3" s="170">
        <f>MATCH("*2#*",proto!B:B,0)</f>
        <v>117</v>
      </c>
      <c r="D3" s="176" t="str">
        <f>VLOOKUP(C3,proto!A:C,2,FALSE)</f>
        <v>2# Heavy Dragoon Pistol</v>
      </c>
      <c r="E3" s="170" t="str" cm="1">
        <f t="array" ref="E3">INDEX(new1test[Column2],WeaponList!C3+1)</f>
        <v>18001</v>
      </c>
      <c r="F3" s="170" t="str" cm="1">
        <f t="array" ref="F3">VLOOKUP(VALUE(INDEX(new1test[Column2],WeaponList!C3+3)),proto!$D$20:$E$50,2,FALSE)</f>
        <v>Pistol</v>
      </c>
      <c r="G3" s="170" t="str">
        <f ca="1">VLOOKUP("*ammoCount*",INDIRECT(A3),2,FALSE)</f>
        <v>1</v>
      </c>
      <c r="H3" s="170" t="str">
        <f t="shared" ref="H3:H67" ca="1" si="2">VLOOKUP("*Ammo_caliber_EXT*",INDIRECT(A3),2,FALSE)</f>
        <v>44</v>
      </c>
      <c r="I3" s="170" t="str">
        <f t="shared" ref="I3:I67" ca="1" si="3">VLOOKUP("*MinStrength*",INDIRECT(A3),2,FALSE)</f>
        <v>3</v>
      </c>
      <c r="J3" s="170" t="str">
        <f ca="1">VLOOKUP(VALUE(VLOOKUP("*DmgType_0*",INDIRECT(A3),2,FALSE)),proto!$D$20:$F$50,3,FALSE)</f>
        <v>Normal</v>
      </c>
      <c r="K3" s="170" t="str">
        <f ca="1">VLOOKUP(VALUE(VLOOKUP("*Weapon_skill_0*",INDIRECT(A3),2,FALSE)),proto!$K$20:$L$24,2,FALSE)</f>
        <v>Small Guns</v>
      </c>
      <c r="L3" s="170" t="str">
        <f t="shared" ref="L3:L67" ca="1" si="4">VLOOKUP("*dmgmin_0*",INDIRECT(A3),2,FALSE)</f>
        <v>30</v>
      </c>
      <c r="M3" s="170" t="str">
        <f t="shared" ref="M3:M67" ca="1" si="5">VLOOKUP("*dmgmax_0*",INDIRECT(A3),2,FALSE)</f>
        <v>40</v>
      </c>
      <c r="N3" s="170" t="e">
        <f t="shared" ref="N3:N67" ca="1" si="6">VLOOKUP("*dmgmin_1*",INDIRECT(A3),2,FALSE)</f>
        <v>#N/A</v>
      </c>
      <c r="O3" s="170" t="e">
        <f t="shared" ref="O3:O67" ca="1" si="7">VLOOKUP("*dmgmax_1*",INDIRECT(A3),2,FALSE)</f>
        <v>#N/A</v>
      </c>
      <c r="P3" s="170" t="e">
        <f t="shared" ref="P3:P67" ca="1" si="8">VLOOKUP("*dmgmin_2*",INDIRECT(A3),2,FALSE)</f>
        <v>#N/A</v>
      </c>
      <c r="Q3" s="170" t="e">
        <f t="shared" ref="Q3:Q67" ca="1" si="9">VLOOKUP("*dmgmax_2*",INDIRECT(A3),2,FALSE)</f>
        <v>#N/A</v>
      </c>
      <c r="R3" s="170">
        <v>0</v>
      </c>
      <c r="S3" s="170" t="str">
        <f t="shared" ref="S3:S67" ca="1" si="10">VLOOKUP("*MaxDist_0*",INDIRECT(A3),2,FALSE)</f>
        <v>25</v>
      </c>
      <c r="T3" s="170" t="e">
        <f t="shared" ref="T3:T67" ca="1" si="11">VLOOKUP("*MaxDist_1*",INDIRECT(A3),2,FALSE)</f>
        <v>#N/A</v>
      </c>
      <c r="U3" s="170" t="str">
        <f t="shared" ref="U3:U67" ca="1" si="12">VLOOKUP("*APCost_0*",INDIRECT(A3),2,FALSE)</f>
        <v>25</v>
      </c>
      <c r="V3" s="170" t="e">
        <f t="shared" ref="V3:V67" ca="1" si="13">VLOOKUP("*APCost_1*",INDIRECT(A3),2,FALSE)</f>
        <v>#N/A</v>
      </c>
      <c r="W3" s="170" t="str">
        <f t="shared" ref="W3:W67" ca="1" si="14">VLOOKUP("*Weapon_Aim_0*",INDIRECT(A3),2,FALSE)</f>
        <v>1</v>
      </c>
      <c r="X3" s="170" t="e">
        <f t="shared" ref="X3:X67" ca="1" si="15">VLOOKUP("*Weapon_Aim_1*",INDIRECT(A3),2,FALSE)</f>
        <v>#N/A</v>
      </c>
      <c r="Y3" s="170" t="str">
        <f t="shared" ref="Y3:Y67" ca="1" si="16">VLOOKUP("*Weapon_Speed_0*",INDIRECT(A3),2,FALSE)</f>
        <v>600</v>
      </c>
      <c r="Z3" s="170" t="e">
        <f t="shared" ref="Z3:Z67" ca="1" si="17">VLOOKUP("*Weapon_Speed_1*",INDIRECT(A3),2,FALSE)</f>
        <v>#N/A</v>
      </c>
      <c r="AA3" s="170" t="str">
        <f t="shared" ref="AA3:AA67" ca="1" si="18">VLOOKUP("*AimTime*",INDIRECT(A3),2,FALSE)</f>
        <v>200</v>
      </c>
      <c r="AB3" s="174" t="str">
        <f t="shared" ref="AB3:AB67" ca="1" si="19">VLOOKUP("*Weapon_Perks_0*",INDIRECT(A3),2,FALSE)</f>
        <v>3</v>
      </c>
      <c r="AC3" s="174" t="str">
        <f t="shared" ref="AC3:AC67" ca="1" si="20">VLOOKUP("*Weapon_Perks_1*",INDIRECT(A3),2,FALSE)</f>
        <v>24</v>
      </c>
      <c r="AD3" s="174" t="str">
        <f t="shared" ref="AD3:AD67" ca="1" si="21">VLOOKUP("*Weapon_Perks_2*",INDIRECT(A3),2,FALSE)</f>
        <v>19</v>
      </c>
      <c r="AE3" s="174" t="str">
        <f t="shared" ref="AE3:AE67" ca="1" si="22">VLOOKUP("*Weapon_Perks_3*",INDIRECT(A3),2,FALSE)</f>
        <v>10</v>
      </c>
      <c r="AF3" s="174" t="str">
        <f t="shared" ref="AF3:AF67" ca="1" si="23">VLOOKUP("*Weapon_Perks_4*",INDIRECT(A3),2,FALSE)</f>
        <v>20</v>
      </c>
      <c r="AG3" s="175" t="str">
        <f t="shared" ref="AG3:AG67" ca="1" si="24">VLOOKUP("*Weapon_Extra_0*",INDIRECT(A3),2,FALSE)</f>
        <v>21</v>
      </c>
      <c r="AH3" s="175" t="e">
        <f t="shared" ref="AH3:AH67" ca="1" si="25">VLOOKUP("*Weapon_Extra_1*",INDIRECT(A3),2,FALSE)</f>
        <v>#N/A</v>
      </c>
      <c r="AI3" s="175" t="e">
        <f t="shared" ref="AI3:AI67" ca="1" si="26">VLOOKUP("*Weapon_Extra_2*",INDIRECT(A3),2,FALSE)</f>
        <v>#N/A</v>
      </c>
      <c r="AJ3" s="175" t="e">
        <f t="shared" ref="AJ3:AJ67" ca="1" si="27">VLOOKUP("*Weapon_Extra_3*",INDIRECT(A3),2,FALSE)</f>
        <v>#N/A</v>
      </c>
      <c r="AK3" s="175" t="e">
        <f t="shared" ref="AK3:AK67" ca="1" si="28">VLOOKUP("*Weapon_Extra_4*",INDIRECT(A3),2,FALSE)</f>
        <v>#N/A</v>
      </c>
      <c r="AL3" s="234" t="str">
        <f t="shared" ref="AL3:AL62" ca="1" si="29">VLOOKUP("*Inaccuracy_0*",INDIRECT(A3),2,FALSE)</f>
        <v>15</v>
      </c>
      <c r="AN3" s="170" t="e">
        <f t="shared" ref="AN3:AN67" ca="1" si="30">VLOOKUP("*Weapon_Spread_0*",INDIRECT(A3),2,FALSE)</f>
        <v>#N/A</v>
      </c>
      <c r="AO3" s="170" t="e">
        <f t="shared" ref="AO3:AO67" ca="1" si="31">VLOOKUP("*Weapon_Spread_1*",INDIRECT(A3),2,FALSE)</f>
        <v>#N/A</v>
      </c>
      <c r="AP3" s="170" t="e">
        <f t="shared" ref="AP3:AP66" ca="1" si="32">VLOOKUP("*Weapon_OneHex_0*",INDIRECT(A3),2,FALSE)</f>
        <v>#N/A</v>
      </c>
      <c r="AQ3" s="170" t="e">
        <f t="shared" ref="AQ3:AQ66" ca="1" si="33">VLOOKUP("*Weapon_OneHex_1*",INDIRECT(A3),2,FALSE)</f>
        <v>#N/A</v>
      </c>
      <c r="AR3" s="170" t="str">
        <f t="shared" ref="AR3:AR67" ca="1" si="34">VLOOKUP("*Tier*",INDIRECT(A3),2,FALSE)</f>
        <v>1</v>
      </c>
      <c r="AS3" s="259" t="str">
        <f t="shared" ref="AS3:AS65" ca="1" si="35">VLOOKUP("*Weapon_Round_0*",INDIRECT(A3),2,FALSE)</f>
        <v>1</v>
      </c>
      <c r="AT3" s="259">
        <v>1</v>
      </c>
      <c r="AU3" s="170" t="str">
        <f t="shared" ref="AU3:AU67" ca="1" si="36">VLOOKUP("*Weapon_Anim2_0*",INDIRECT(A3),2,FALSE)</f>
        <v>Anim2Single</v>
      </c>
      <c r="AV3" s="170" t="e">
        <f t="shared" ref="AV3:AV67" ca="1" si="37">VLOOKUP("*Weapon_Anim2_1*",INDIRECT(A3),2,FALSE)</f>
        <v>#N/A</v>
      </c>
    </row>
    <row r="4" spans="1:49" x14ac:dyDescent="0.25">
      <c r="A4" s="170" t="str">
        <f t="shared" ref="A4:A68" si="38">"Proto!"&amp;("B"&amp;(C4))&amp;":"&amp;("C"&amp;C5)</f>
        <v>Proto!B174:C232</v>
      </c>
      <c r="B4" s="170" t="str">
        <f t="shared" ca="1" si="1"/>
        <v>1</v>
      </c>
      <c r="C4" s="170">
        <f>MATCH("*3#*",proto!B:B,0)</f>
        <v>174</v>
      </c>
      <c r="D4" s="176" t="str">
        <f>VLOOKUP(C4,proto!A:C,2,FALSE)</f>
        <v>3# Blunderbuss</v>
      </c>
      <c r="E4" s="170" t="str" cm="1">
        <f t="array" ref="E4">INDEX(new1test[Column2],WeaponList!C4+1)</f>
        <v>18010</v>
      </c>
      <c r="F4" s="170" t="str" cm="1">
        <f t="array" ref="F4">VLOOKUP(VALUE(INDEX(new1test[Column2],WeaponList!C4+3)),proto!$D$20:$E$50,2,FALSE)</f>
        <v>Shotgun</v>
      </c>
      <c r="G4" s="170" t="str">
        <f t="shared" ref="G4:G68" ca="1" si="39">VLOOKUP("*ammoCount*",INDIRECT(A4),2,FALSE)</f>
        <v>1</v>
      </c>
      <c r="H4" s="170" t="str">
        <f t="shared" ca="1" si="2"/>
        <v>41</v>
      </c>
      <c r="I4" s="170" t="str">
        <f t="shared" ca="1" si="3"/>
        <v>5</v>
      </c>
      <c r="J4" s="170" t="str">
        <f ca="1">VLOOKUP(VALUE(VLOOKUP("*DmgType_0*",INDIRECT(A4),2,FALSE)),proto!$D$20:$F$50,3,FALSE)</f>
        <v>Normal</v>
      </c>
      <c r="K4" s="170" t="str">
        <f ca="1">VLOOKUP(VALUE(VLOOKUP("*Weapon_skill_0*",INDIRECT(A4),2,FALSE)),proto!$K$20:$L$24,2,FALSE)</f>
        <v>Small Guns</v>
      </c>
      <c r="L4" s="170" t="str">
        <f t="shared" ca="1" si="4"/>
        <v>100</v>
      </c>
      <c r="M4" s="170" t="str">
        <f t="shared" ca="1" si="5"/>
        <v>120</v>
      </c>
      <c r="N4" s="170" t="e">
        <f t="shared" ca="1" si="6"/>
        <v>#N/A</v>
      </c>
      <c r="O4" s="170" t="e">
        <f t="shared" ca="1" si="7"/>
        <v>#N/A</v>
      </c>
      <c r="P4" s="170" t="e">
        <f t="shared" ca="1" si="8"/>
        <v>#N/A</v>
      </c>
      <c r="Q4" s="170" t="e">
        <f t="shared" ca="1" si="9"/>
        <v>#N/A</v>
      </c>
      <c r="R4" s="170">
        <v>0</v>
      </c>
      <c r="S4" s="170" t="str">
        <f t="shared" ca="1" si="10"/>
        <v>20</v>
      </c>
      <c r="T4" s="170" t="e">
        <f t="shared" ca="1" si="11"/>
        <v>#N/A</v>
      </c>
      <c r="U4" s="170" t="str">
        <f t="shared" ca="1" si="12"/>
        <v>30</v>
      </c>
      <c r="V4" s="170" t="e">
        <f t="shared" ca="1" si="13"/>
        <v>#N/A</v>
      </c>
      <c r="W4" s="170" t="e">
        <f t="shared" ca="1" si="14"/>
        <v>#N/A</v>
      </c>
      <c r="X4" s="170" t="e">
        <f t="shared" ca="1" si="15"/>
        <v>#N/A</v>
      </c>
      <c r="Y4" s="170" t="str">
        <f t="shared" ca="1" si="16"/>
        <v>800</v>
      </c>
      <c r="Z4" s="170" t="e">
        <f t="shared" ca="1" si="17"/>
        <v>#N/A</v>
      </c>
      <c r="AA4" s="170" t="str">
        <f t="shared" ca="1" si="18"/>
        <v>400</v>
      </c>
      <c r="AB4" s="174" t="str">
        <f t="shared" ca="1" si="19"/>
        <v>24</v>
      </c>
      <c r="AC4" s="174" t="str">
        <f t="shared" ca="1" si="20"/>
        <v>3</v>
      </c>
      <c r="AD4" s="174" t="str">
        <f t="shared" ca="1" si="21"/>
        <v>1</v>
      </c>
      <c r="AE4" s="174" t="str">
        <f t="shared" ca="1" si="22"/>
        <v>3</v>
      </c>
      <c r="AF4" s="174" t="str">
        <f t="shared" ca="1" si="23"/>
        <v>24</v>
      </c>
      <c r="AG4" s="175" t="str">
        <f t="shared" ca="1" si="24"/>
        <v>1</v>
      </c>
      <c r="AH4" s="175" t="str">
        <f t="shared" ca="1" si="25"/>
        <v>7</v>
      </c>
      <c r="AI4" s="175" t="e">
        <f t="shared" ca="1" si="26"/>
        <v>#N/A</v>
      </c>
      <c r="AJ4" s="175" t="e">
        <f t="shared" ca="1" si="27"/>
        <v>#N/A</v>
      </c>
      <c r="AK4" s="175" t="e">
        <f t="shared" ca="1" si="28"/>
        <v>#N/A</v>
      </c>
      <c r="AL4" s="234" t="str">
        <f t="shared" ca="1" si="29"/>
        <v>15</v>
      </c>
      <c r="AN4" s="170" t="str">
        <f t="shared" ca="1" si="30"/>
        <v>35</v>
      </c>
      <c r="AO4" s="170" t="e">
        <f t="shared" ca="1" si="31"/>
        <v>#N/A</v>
      </c>
      <c r="AP4" s="170" t="str">
        <f t="shared" ca="1" si="32"/>
        <v>75</v>
      </c>
      <c r="AQ4" s="170" t="e">
        <f t="shared" ca="1" si="33"/>
        <v>#N/A</v>
      </c>
      <c r="AR4" s="170" t="str">
        <f t="shared" ca="1" si="34"/>
        <v>1</v>
      </c>
      <c r="AS4" s="259" t="str">
        <f t="shared" ca="1" si="35"/>
        <v>1</v>
      </c>
      <c r="AT4" s="259">
        <v>1</v>
      </c>
      <c r="AU4" s="170" t="str">
        <f t="shared" ca="1" si="36"/>
        <v>Anim2Single</v>
      </c>
      <c r="AV4" s="170" t="e">
        <f t="shared" ca="1" si="37"/>
        <v>#N/A</v>
      </c>
    </row>
    <row r="5" spans="1:49" x14ac:dyDescent="0.25">
      <c r="A5" s="170" t="str">
        <f t="shared" si="38"/>
        <v>Proto!B232:C288</v>
      </c>
      <c r="B5" s="170" t="str">
        <f t="shared" ca="1" si="1"/>
        <v>1</v>
      </c>
      <c r="C5" s="170">
        <f>MATCH("*4#*",proto!B:B,0)</f>
        <v>232</v>
      </c>
      <c r="D5" s="176" t="str">
        <f>VLOOKUP(C5,proto!A:C,2,FALSE)</f>
        <v>4# Carbine</v>
      </c>
      <c r="E5" s="170" t="str" cm="1">
        <f t="array" ref="E5">INDEX(new1test[Column2],WeaponList!C5+1)</f>
        <v>18025</v>
      </c>
      <c r="F5" s="170" t="str" cm="1">
        <f t="array" ref="F5">VLOOKUP(VALUE(INDEX(new1test[Column2],WeaponList!C5+3)),proto!$D$20:$E$50,2,FALSE)</f>
        <v>DMR</v>
      </c>
      <c r="G5" s="170" t="str">
        <f t="shared" ca="1" si="39"/>
        <v>1</v>
      </c>
      <c r="H5" s="170" t="str">
        <f t="shared" ca="1" si="2"/>
        <v>44</v>
      </c>
      <c r="I5" s="170" t="str">
        <f t="shared" ca="1" si="3"/>
        <v>4</v>
      </c>
      <c r="J5" s="170" t="str">
        <f ca="1">VLOOKUP(VALUE(VLOOKUP("*DmgType_0*",INDIRECT(A5),2,FALSE)),proto!$D$20:$F$50,3,FALSE)</f>
        <v>Normal</v>
      </c>
      <c r="K5" s="170" t="str">
        <f ca="1">VLOOKUP(VALUE(VLOOKUP("*Weapon_skill_0*",INDIRECT(A5),2,FALSE)),proto!$K$20:$L$24,2,FALSE)</f>
        <v>Small Guns</v>
      </c>
      <c r="L5" s="170" t="str">
        <f t="shared" ca="1" si="4"/>
        <v>40</v>
      </c>
      <c r="M5" s="170" t="str">
        <f t="shared" ca="1" si="5"/>
        <v>50</v>
      </c>
      <c r="N5" s="170" t="e">
        <f t="shared" ca="1" si="6"/>
        <v>#N/A</v>
      </c>
      <c r="O5" s="170" t="e">
        <f t="shared" ca="1" si="7"/>
        <v>#N/A</v>
      </c>
      <c r="P5" s="170" t="e">
        <f t="shared" ca="1" si="8"/>
        <v>#N/A</v>
      </c>
      <c r="Q5" s="170" t="e">
        <f t="shared" ca="1" si="9"/>
        <v>#N/A</v>
      </c>
      <c r="R5" s="170" t="str">
        <f t="shared" ref="R5:R59" ca="1" si="40">VLOOKUP("*BleedSTR*",INDIRECT(A5),2,FALSE)</f>
        <v>30</v>
      </c>
      <c r="S5" s="170" t="str">
        <f t="shared" ca="1" si="10"/>
        <v>35</v>
      </c>
      <c r="T5" s="170" t="e">
        <f t="shared" ca="1" si="11"/>
        <v>#N/A</v>
      </c>
      <c r="U5" s="170" t="str">
        <f t="shared" ca="1" si="12"/>
        <v>35</v>
      </c>
      <c r="V5" s="170" t="e">
        <f t="shared" ca="1" si="13"/>
        <v>#N/A</v>
      </c>
      <c r="W5" s="170" t="str">
        <f t="shared" ca="1" si="14"/>
        <v>1</v>
      </c>
      <c r="X5" s="170" t="e">
        <f t="shared" ca="1" si="15"/>
        <v>#N/A</v>
      </c>
      <c r="Y5" s="170" t="str">
        <f t="shared" ca="1" si="16"/>
        <v>800</v>
      </c>
      <c r="Z5" s="170" t="e">
        <f t="shared" ca="1" si="17"/>
        <v>#N/A</v>
      </c>
      <c r="AA5" s="170" t="str">
        <f t="shared" ca="1" si="18"/>
        <v>400</v>
      </c>
      <c r="AB5" s="174" t="str">
        <f t="shared" ca="1" si="19"/>
        <v>1</v>
      </c>
      <c r="AC5" s="174" t="str">
        <f t="shared" ca="1" si="20"/>
        <v>24</v>
      </c>
      <c r="AD5" s="174" t="str">
        <f t="shared" ca="1" si="21"/>
        <v>9</v>
      </c>
      <c r="AE5" s="174" t="str">
        <f t="shared" ca="1" si="22"/>
        <v>24</v>
      </c>
      <c r="AF5" s="174" t="str">
        <f t="shared" ca="1" si="23"/>
        <v>7</v>
      </c>
      <c r="AG5" s="175" t="e">
        <f t="shared" ca="1" si="24"/>
        <v>#N/A</v>
      </c>
      <c r="AH5" s="175" t="e">
        <f t="shared" ca="1" si="25"/>
        <v>#N/A</v>
      </c>
      <c r="AI5" s="175" t="e">
        <f t="shared" ca="1" si="26"/>
        <v>#N/A</v>
      </c>
      <c r="AJ5" s="175" t="e">
        <f t="shared" ca="1" si="27"/>
        <v>#N/A</v>
      </c>
      <c r="AK5" s="175" t="e">
        <f t="shared" ca="1" si="28"/>
        <v>#N/A</v>
      </c>
      <c r="AL5" s="234" t="str">
        <f t="shared" ca="1" si="29"/>
        <v>15</v>
      </c>
      <c r="AN5" s="170" t="e">
        <f t="shared" ca="1" si="30"/>
        <v>#N/A</v>
      </c>
      <c r="AO5" s="170" t="e">
        <f t="shared" ca="1" si="31"/>
        <v>#N/A</v>
      </c>
      <c r="AP5" s="170" t="e">
        <f t="shared" ca="1" si="32"/>
        <v>#N/A</v>
      </c>
      <c r="AQ5" s="170" t="e">
        <f t="shared" ca="1" si="33"/>
        <v>#N/A</v>
      </c>
      <c r="AR5" s="170" t="str">
        <f t="shared" ca="1" si="34"/>
        <v>1</v>
      </c>
      <c r="AS5" s="259" t="str">
        <f t="shared" ca="1" si="35"/>
        <v>1</v>
      </c>
      <c r="AT5" s="259">
        <v>1</v>
      </c>
      <c r="AU5" s="170" t="str">
        <f t="shared" ca="1" si="36"/>
        <v>Anim2Single</v>
      </c>
      <c r="AV5" s="170" t="e">
        <f t="shared" ca="1" si="37"/>
        <v>#N/A</v>
      </c>
    </row>
    <row r="6" spans="1:49" x14ac:dyDescent="0.25">
      <c r="A6" s="170" t="str">
        <f t="shared" si="38"/>
        <v>Proto!B288:C348</v>
      </c>
      <c r="B6" s="170" t="str">
        <f t="shared" ca="1" si="1"/>
        <v>1</v>
      </c>
      <c r="C6" s="170">
        <f>MATCH("*5#*",proto!B:B,0)</f>
        <v>288</v>
      </c>
      <c r="D6" s="176" t="str">
        <f>VLOOKUP(C6,proto!A:C,2,FALSE)</f>
        <v>5# Girardoni Air Rifle</v>
      </c>
      <c r="E6" s="170" t="str" cm="1">
        <f t="array" ref="E6">INDEX(new1test[Column2],WeaponList!C6+1)</f>
        <v>18026</v>
      </c>
      <c r="F6" s="170" t="str" cm="1">
        <f t="array" ref="F6">VLOOKUP(VALUE(INDEX(new1test[Column2],WeaponList!C6+3)),proto!$D$20:$E$50,2,FALSE)</f>
        <v>DMR</v>
      </c>
      <c r="G6" s="170" t="str">
        <f t="shared" ca="1" si="39"/>
        <v>20</v>
      </c>
      <c r="H6" s="170" t="str">
        <f t="shared" ca="1" si="2"/>
        <v>48</v>
      </c>
      <c r="I6" s="170" t="str">
        <f t="shared" ca="1" si="3"/>
        <v>3</v>
      </c>
      <c r="J6" s="170" t="str">
        <f ca="1">VLOOKUP(VALUE(VLOOKUP("*DmgType_0*",INDIRECT(A6),2,FALSE)),proto!$D$20:$F$50,3,FALSE)</f>
        <v>Normal</v>
      </c>
      <c r="K6" s="170" t="str">
        <f ca="1">VLOOKUP(VALUE(VLOOKUP("*Weapon_skill_0*",INDIRECT(A6),2,FALSE)),proto!$K$20:$L$24,2,FALSE)</f>
        <v>Small Guns</v>
      </c>
      <c r="L6" s="170" t="str">
        <f t="shared" ca="1" si="4"/>
        <v>17</v>
      </c>
      <c r="M6" s="170" t="str">
        <f t="shared" ca="1" si="5"/>
        <v>24</v>
      </c>
      <c r="N6" s="170" t="e">
        <f t="shared" ca="1" si="6"/>
        <v>#N/A</v>
      </c>
      <c r="O6" s="170" t="e">
        <f t="shared" ca="1" si="7"/>
        <v>#N/A</v>
      </c>
      <c r="P6" s="170" t="e">
        <f t="shared" ca="1" si="8"/>
        <v>#N/A</v>
      </c>
      <c r="Q6" s="170" t="e">
        <f t="shared" ca="1" si="9"/>
        <v>#N/A</v>
      </c>
      <c r="R6" s="170" t="str">
        <f t="shared" ca="1" si="40"/>
        <v>30</v>
      </c>
      <c r="S6" s="170" t="str">
        <f t="shared" ca="1" si="10"/>
        <v>40</v>
      </c>
      <c r="T6" s="170" t="e">
        <f t="shared" ca="1" si="11"/>
        <v>#N/A</v>
      </c>
      <c r="U6" s="170" t="str">
        <f t="shared" ca="1" si="12"/>
        <v>30</v>
      </c>
      <c r="V6" s="170" t="e">
        <f t="shared" ca="1" si="13"/>
        <v>#N/A</v>
      </c>
      <c r="W6" s="170" t="str">
        <f t="shared" ca="1" si="14"/>
        <v>1</v>
      </c>
      <c r="X6" s="170" t="e">
        <f t="shared" ca="1" si="15"/>
        <v>#N/A</v>
      </c>
      <c r="Y6" s="170" t="str">
        <f t="shared" ca="1" si="16"/>
        <v>800</v>
      </c>
      <c r="Z6" s="170" t="e">
        <f t="shared" ca="1" si="17"/>
        <v>#N/A</v>
      </c>
      <c r="AA6" s="170" t="str">
        <f t="shared" ca="1" si="18"/>
        <v>400</v>
      </c>
      <c r="AB6" s="174" t="str">
        <f t="shared" ca="1" si="19"/>
        <v>5</v>
      </c>
      <c r="AC6" s="174" t="str">
        <f t="shared" ca="1" si="20"/>
        <v>28</v>
      </c>
      <c r="AD6" s="174" t="str">
        <f t="shared" ca="1" si="21"/>
        <v>7</v>
      </c>
      <c r="AE6" s="174" t="str">
        <f t="shared" ca="1" si="22"/>
        <v>28</v>
      </c>
      <c r="AF6" s="174" t="str">
        <f t="shared" ca="1" si="23"/>
        <v>10</v>
      </c>
      <c r="AG6" s="175" t="str">
        <f t="shared" ca="1" si="24"/>
        <v>28</v>
      </c>
      <c r="AH6" s="175" t="str">
        <f t="shared" ca="1" si="25"/>
        <v>9</v>
      </c>
      <c r="AI6" s="175" t="str">
        <f t="shared" ca="1" si="26"/>
        <v>16</v>
      </c>
      <c r="AJ6" s="175" t="str">
        <f t="shared" ca="1" si="27"/>
        <v>11</v>
      </c>
      <c r="AK6" s="175" t="e">
        <f t="shared" ca="1" si="28"/>
        <v>#N/A</v>
      </c>
      <c r="AN6" s="170" t="e">
        <f t="shared" ca="1" si="30"/>
        <v>#N/A</v>
      </c>
      <c r="AO6" s="170" t="e">
        <f t="shared" ca="1" si="31"/>
        <v>#N/A</v>
      </c>
      <c r="AP6" s="170" t="e">
        <f t="shared" ca="1" si="32"/>
        <v>#N/A</v>
      </c>
      <c r="AQ6" s="170" t="e">
        <f t="shared" ca="1" si="33"/>
        <v>#N/A</v>
      </c>
      <c r="AR6" s="170" t="str">
        <f t="shared" ca="1" si="34"/>
        <v>1</v>
      </c>
      <c r="AS6" s="259" t="str">
        <f t="shared" ca="1" si="35"/>
        <v>1</v>
      </c>
      <c r="AT6" s="259">
        <v>1</v>
      </c>
      <c r="AU6" s="170" t="str">
        <f t="shared" ca="1" si="36"/>
        <v>Anim2Single</v>
      </c>
      <c r="AV6" s="170" t="e">
        <f t="shared" ca="1" si="37"/>
        <v>#N/A</v>
      </c>
    </row>
    <row r="7" spans="1:49" x14ac:dyDescent="0.25">
      <c r="A7" s="170" t="str">
        <f t="shared" si="38"/>
        <v>Proto!B348:C405</v>
      </c>
      <c r="B7" s="170" t="str">
        <f t="shared" ca="1" si="1"/>
        <v>1</v>
      </c>
      <c r="C7" s="170">
        <f>MATCH("*6#*",proto!B:B,0)</f>
        <v>348</v>
      </c>
      <c r="D7" s="176" t="str">
        <f>VLOOKUP(C7,proto!A:C,2,FALSE)</f>
        <v>6# Musket</v>
      </c>
      <c r="E7" s="170" t="str" cm="1">
        <f t="array" ref="E7">INDEX(new1test[Column2],WeaponList!C7+1)</f>
        <v>18030</v>
      </c>
      <c r="F7" s="170" t="str" cm="1">
        <f t="array" ref="F7">VLOOKUP(VALUE(INDEX(new1test[Column2],WeaponList!C7+3)),proto!$D$20:$E$50,2,FALSE)</f>
        <v>Sniper Rifle</v>
      </c>
      <c r="G7" s="170" t="str">
        <f t="shared" ca="1" si="39"/>
        <v>1</v>
      </c>
      <c r="H7" s="170" t="str">
        <f t="shared" ca="1" si="2"/>
        <v>44</v>
      </c>
      <c r="I7" s="170" t="str">
        <f t="shared" ca="1" si="3"/>
        <v>4</v>
      </c>
      <c r="J7" s="170" t="str">
        <f ca="1">VLOOKUP(VALUE(VLOOKUP("*DmgType_0*",INDIRECT(A7),2,FALSE)),proto!$D$20:$F$50,3,FALSE)</f>
        <v>Normal</v>
      </c>
      <c r="K7" s="170" t="str">
        <f ca="1">VLOOKUP(VALUE(VLOOKUP("*Weapon_skill_0*",INDIRECT(A7),2,FALSE)),proto!$K$20:$L$24,2,FALSE)</f>
        <v>Small Guns</v>
      </c>
      <c r="L7" s="170" t="str">
        <f t="shared" ca="1" si="4"/>
        <v>50</v>
      </c>
      <c r="M7" s="170" t="str">
        <f t="shared" ca="1" si="5"/>
        <v>60</v>
      </c>
      <c r="N7" s="170" t="e">
        <f t="shared" ca="1" si="6"/>
        <v>#N/A</v>
      </c>
      <c r="O7" s="170" t="e">
        <f t="shared" ca="1" si="7"/>
        <v>#N/A</v>
      </c>
      <c r="P7" s="170" t="e">
        <f t="shared" ca="1" si="8"/>
        <v>#N/A</v>
      </c>
      <c r="Q7" s="170" t="e">
        <f t="shared" ca="1" si="9"/>
        <v>#N/A</v>
      </c>
      <c r="R7" s="170" t="str">
        <f t="shared" ca="1" si="40"/>
        <v>50</v>
      </c>
      <c r="S7" s="170" t="str">
        <f t="shared" ca="1" si="10"/>
        <v>45</v>
      </c>
      <c r="T7" s="170" t="e">
        <f t="shared" ca="1" si="11"/>
        <v>#N/A</v>
      </c>
      <c r="U7" s="170" t="str">
        <f t="shared" ca="1" si="12"/>
        <v>55</v>
      </c>
      <c r="V7" s="170" t="e">
        <f t="shared" ca="1" si="13"/>
        <v>#N/A</v>
      </c>
      <c r="W7" s="170" t="str">
        <f t="shared" ca="1" si="14"/>
        <v>1</v>
      </c>
      <c r="X7" s="170" t="e">
        <f t="shared" ca="1" si="15"/>
        <v>#N/A</v>
      </c>
      <c r="Y7" s="170" t="str">
        <f t="shared" ca="1" si="16"/>
        <v>800</v>
      </c>
      <c r="Z7" s="170" t="e">
        <f t="shared" ca="1" si="17"/>
        <v>#N/A</v>
      </c>
      <c r="AA7" s="170" t="str">
        <f t="shared" ca="1" si="18"/>
        <v>400</v>
      </c>
      <c r="AB7" s="174" t="str">
        <f t="shared" ca="1" si="19"/>
        <v>1</v>
      </c>
      <c r="AC7" s="174" t="str">
        <f t="shared" ca="1" si="20"/>
        <v>5</v>
      </c>
      <c r="AD7" s="174" t="str">
        <f t="shared" ca="1" si="21"/>
        <v>9</v>
      </c>
      <c r="AE7" s="174" t="str">
        <f t="shared" ca="1" si="22"/>
        <v>24</v>
      </c>
      <c r="AF7" s="174" t="str">
        <f t="shared" ca="1" si="23"/>
        <v>9</v>
      </c>
      <c r="AG7" s="175" t="e">
        <f t="shared" ca="1" si="24"/>
        <v>#N/A</v>
      </c>
      <c r="AH7" s="175" t="e">
        <f t="shared" ca="1" si="25"/>
        <v>#N/A</v>
      </c>
      <c r="AI7" s="175" t="e">
        <f t="shared" ca="1" si="26"/>
        <v>#N/A</v>
      </c>
      <c r="AJ7" s="175" t="e">
        <f t="shared" ca="1" si="27"/>
        <v>#N/A</v>
      </c>
      <c r="AK7" s="175" t="e">
        <f t="shared" ca="1" si="28"/>
        <v>#N/A</v>
      </c>
      <c r="AL7" s="234" t="str">
        <f t="shared" ca="1" si="29"/>
        <v>10</v>
      </c>
      <c r="AN7" s="170" t="e">
        <f t="shared" ca="1" si="30"/>
        <v>#N/A</v>
      </c>
      <c r="AO7" s="170" t="e">
        <f t="shared" ca="1" si="31"/>
        <v>#N/A</v>
      </c>
      <c r="AP7" s="170" t="e">
        <f t="shared" ca="1" si="32"/>
        <v>#N/A</v>
      </c>
      <c r="AQ7" s="170" t="e">
        <f t="shared" ca="1" si="33"/>
        <v>#N/A</v>
      </c>
      <c r="AR7" s="170" t="str">
        <f t="shared" ca="1" si="34"/>
        <v>1</v>
      </c>
      <c r="AS7" s="259" t="str">
        <f t="shared" ca="1" si="35"/>
        <v>1</v>
      </c>
      <c r="AT7" s="259">
        <v>1</v>
      </c>
      <c r="AU7" s="170" t="str">
        <f t="shared" ca="1" si="36"/>
        <v>Anim2Single</v>
      </c>
      <c r="AV7" s="170" t="e">
        <f t="shared" ca="1" si="37"/>
        <v>#N/A</v>
      </c>
    </row>
    <row r="8" spans="1:49" x14ac:dyDescent="0.25">
      <c r="A8" s="170" t="str">
        <f t="shared" si="38"/>
        <v>Proto!B405:C465</v>
      </c>
      <c r="B8" s="170" t="str">
        <f t="shared" ca="1" si="1"/>
        <v>1</v>
      </c>
      <c r="C8" s="170">
        <f>MATCH("*7#*",proto!B:B,0)</f>
        <v>405</v>
      </c>
      <c r="D8" s="176" t="str">
        <f>VLOOKUP(C8,proto!A:C,2,FALSE)</f>
        <v>7# Nock Gun</v>
      </c>
      <c r="E8" s="170" t="str" cm="1">
        <f t="array" ref="E8">INDEX(new1test[Column2],WeaponList!C8+1)</f>
        <v>18045</v>
      </c>
      <c r="F8" s="170" t="str" cm="1">
        <f t="array" ref="F8">VLOOKUP(VALUE(INDEX(new1test[Column2],WeaponList!C8+3)),proto!$D$20:$E$50,2,FALSE)</f>
        <v>MMG</v>
      </c>
      <c r="G8" s="170" t="str">
        <f t="shared" ca="1" si="39"/>
        <v>7</v>
      </c>
      <c r="H8" s="170" t="str">
        <f t="shared" ca="1" si="2"/>
        <v>44</v>
      </c>
      <c r="I8" s="170" t="str">
        <f t="shared" ca="1" si="3"/>
        <v>7</v>
      </c>
      <c r="J8" s="170" t="str">
        <f ca="1">VLOOKUP(VALUE(VLOOKUP("*DmgType_0*",INDIRECT(A8),2,FALSE)),proto!$D$20:$F$50,3,FALSE)</f>
        <v>Normal</v>
      </c>
      <c r="K8" s="170" t="str">
        <f ca="1">VLOOKUP(VALUE(VLOOKUP("*Weapon_skill_0*",INDIRECT(A8),2,FALSE)),proto!$K$20:$L$24,2,FALSE)</f>
        <v>Big Guns</v>
      </c>
      <c r="L8" s="170" t="str">
        <f t="shared" ca="1" si="4"/>
        <v>25</v>
      </c>
      <c r="M8" s="170" t="str">
        <f t="shared" ca="1" si="5"/>
        <v>35</v>
      </c>
      <c r="N8" s="170" t="e">
        <f t="shared" ca="1" si="6"/>
        <v>#N/A</v>
      </c>
      <c r="O8" s="170" t="e">
        <f t="shared" ca="1" si="7"/>
        <v>#N/A</v>
      </c>
      <c r="P8" s="170" t="e">
        <f t="shared" ca="1" si="8"/>
        <v>#N/A</v>
      </c>
      <c r="Q8" s="170" t="e">
        <f t="shared" ca="1" si="9"/>
        <v>#N/A</v>
      </c>
      <c r="R8" s="170">
        <v>0</v>
      </c>
      <c r="S8" s="170" t="str">
        <f t="shared" ca="1" si="10"/>
        <v>35</v>
      </c>
      <c r="T8" s="170" t="e">
        <f t="shared" ca="1" si="11"/>
        <v>#N/A</v>
      </c>
      <c r="U8" s="170" t="str">
        <f t="shared" ca="1" si="12"/>
        <v>60</v>
      </c>
      <c r="V8" s="170" t="e">
        <f t="shared" ca="1" si="13"/>
        <v>#N/A</v>
      </c>
      <c r="W8" s="170" t="e">
        <f t="shared" ca="1" si="14"/>
        <v>#N/A</v>
      </c>
      <c r="X8" s="170" t="e">
        <f t="shared" ca="1" si="15"/>
        <v>#N/A</v>
      </c>
      <c r="Y8" s="170" t="str">
        <f t="shared" ca="1" si="16"/>
        <v>1200</v>
      </c>
      <c r="Z8" s="170" t="e">
        <f t="shared" ca="1" si="17"/>
        <v>#N/A</v>
      </c>
      <c r="AA8" s="170" t="str">
        <f t="shared" ca="1" si="18"/>
        <v>400</v>
      </c>
      <c r="AB8" s="174" t="str">
        <f t="shared" ca="1" si="19"/>
        <v>1</v>
      </c>
      <c r="AC8" s="174" t="str">
        <f t="shared" ca="1" si="20"/>
        <v>6</v>
      </c>
      <c r="AD8" s="174" t="str">
        <f t="shared" ca="1" si="21"/>
        <v>1</v>
      </c>
      <c r="AE8" s="174" t="str">
        <f t="shared" ca="1" si="22"/>
        <v>21</v>
      </c>
      <c r="AF8" s="174" t="str">
        <f t="shared" ca="1" si="23"/>
        <v>23</v>
      </c>
      <c r="AG8" s="175" t="str">
        <f t="shared" ca="1" si="24"/>
        <v>2</v>
      </c>
      <c r="AH8" s="175" t="str">
        <f t="shared" ca="1" si="25"/>
        <v>2</v>
      </c>
      <c r="AI8" s="175" t="str">
        <f t="shared" ca="1" si="26"/>
        <v>19</v>
      </c>
      <c r="AJ8" s="175" t="e">
        <f t="shared" ca="1" si="27"/>
        <v>#N/A</v>
      </c>
      <c r="AK8" s="175" t="e">
        <f t="shared" ca="1" si="28"/>
        <v>#N/A</v>
      </c>
      <c r="AL8" s="234" t="str">
        <f t="shared" ca="1" si="29"/>
        <v>15</v>
      </c>
      <c r="AN8" s="170" t="str">
        <f t="shared" ca="1" si="30"/>
        <v>11</v>
      </c>
      <c r="AO8" s="170" t="e">
        <f t="shared" ca="1" si="31"/>
        <v>#N/A</v>
      </c>
      <c r="AP8" s="170" t="str">
        <f t="shared" ca="1" si="32"/>
        <v>80</v>
      </c>
      <c r="AQ8" s="170" t="e">
        <f t="shared" ca="1" si="33"/>
        <v>#N/A</v>
      </c>
      <c r="AR8" s="170" t="str">
        <f t="shared" ca="1" si="34"/>
        <v>1</v>
      </c>
      <c r="AS8" s="259" t="str">
        <f t="shared" ca="1" si="35"/>
        <v>7</v>
      </c>
      <c r="AT8" s="259">
        <v>1</v>
      </c>
      <c r="AU8" s="170" t="str">
        <f t="shared" ca="1" si="36"/>
        <v>Anim2burst</v>
      </c>
      <c r="AV8" s="170" t="e">
        <f t="shared" ca="1" si="37"/>
        <v>#N/A</v>
      </c>
    </row>
    <row r="9" spans="1:49" x14ac:dyDescent="0.25">
      <c r="A9" s="170" t="str">
        <f t="shared" si="38"/>
        <v>Proto!B465:C521</v>
      </c>
      <c r="B9" s="170" t="str">
        <f t="shared" ca="1" si="1"/>
        <v>1</v>
      </c>
      <c r="C9" s="170">
        <f>MATCH("*8#*",proto!B:B,0)</f>
        <v>465</v>
      </c>
      <c r="D9" s="176" t="str">
        <f>VLOOKUP(C9,proto!A:C,2,FALSE)</f>
        <v>8# Hand Mortar</v>
      </c>
      <c r="E9" s="170" t="str" cm="1">
        <f t="array" ref="E9">INDEX(new1test[Column2],WeaponList!C9+1)</f>
        <v>18065</v>
      </c>
      <c r="F9" s="170" t="str" cm="1">
        <f t="array" ref="F9">VLOOKUP(VALUE(INDEX(new1test[Column2],WeaponList!C9+3)),proto!$D$20:$E$50,2,FALSE)</f>
        <v>GL</v>
      </c>
      <c r="G9" s="170" t="str">
        <f t="shared" ca="1" si="39"/>
        <v>1</v>
      </c>
      <c r="H9" s="170" t="str">
        <f t="shared" ca="1" si="2"/>
        <v>47</v>
      </c>
      <c r="I9" s="170" t="str">
        <f t="shared" ca="1" si="3"/>
        <v>5</v>
      </c>
      <c r="J9" s="170" t="str">
        <f ca="1">VLOOKUP(VALUE(VLOOKUP("*DmgType_0*",INDIRECT(A9),2,FALSE)),proto!$D$20:$F$50,3,FALSE)</f>
        <v>Explode</v>
      </c>
      <c r="K9" s="170" t="str">
        <f ca="1">VLOOKUP(VALUE(VLOOKUP("*Weapon_skill_0*",INDIRECT(A9),2,FALSE)),proto!$K$20:$L$24,2,FALSE)</f>
        <v>Big Guns</v>
      </c>
      <c r="L9" s="170" t="str">
        <f t="shared" ca="1" si="4"/>
        <v>100</v>
      </c>
      <c r="M9" s="170" t="str">
        <f t="shared" ca="1" si="5"/>
        <v>150</v>
      </c>
      <c r="N9" s="170" t="e">
        <f t="shared" ca="1" si="6"/>
        <v>#N/A</v>
      </c>
      <c r="O9" s="170" t="e">
        <f t="shared" ca="1" si="7"/>
        <v>#N/A</v>
      </c>
      <c r="P9" s="170" t="e">
        <f t="shared" ca="1" si="8"/>
        <v>#N/A</v>
      </c>
      <c r="Q9" s="170" t="e">
        <f t="shared" ca="1" si="9"/>
        <v>#N/A</v>
      </c>
      <c r="R9" s="170">
        <v>0</v>
      </c>
      <c r="S9" s="170" t="str">
        <f t="shared" ca="1" si="10"/>
        <v>35</v>
      </c>
      <c r="T9" s="170" t="e">
        <f t="shared" ca="1" si="11"/>
        <v>#N/A</v>
      </c>
      <c r="U9" s="170" t="str">
        <f t="shared" ca="1" si="12"/>
        <v>40</v>
      </c>
      <c r="V9" s="170" t="e">
        <f t="shared" ca="1" si="13"/>
        <v>#N/A</v>
      </c>
      <c r="W9" s="170" t="e">
        <f t="shared" ca="1" si="14"/>
        <v>#N/A</v>
      </c>
      <c r="X9" s="170" t="e">
        <f t="shared" ca="1" si="15"/>
        <v>#N/A</v>
      </c>
      <c r="Y9" s="170" t="str">
        <f t="shared" ca="1" si="16"/>
        <v>1000</v>
      </c>
      <c r="Z9" s="170" t="e">
        <f t="shared" ca="1" si="17"/>
        <v>#N/A</v>
      </c>
      <c r="AA9" s="170" t="str">
        <f t="shared" ca="1" si="18"/>
        <v>400</v>
      </c>
      <c r="AB9" s="174" t="str">
        <f t="shared" ca="1" si="19"/>
        <v>2</v>
      </c>
      <c r="AC9" s="174" t="str">
        <f t="shared" ca="1" si="20"/>
        <v>2</v>
      </c>
      <c r="AD9" s="174" t="str">
        <f t="shared" ca="1" si="21"/>
        <v>1</v>
      </c>
      <c r="AE9" s="174" t="str">
        <f t="shared" ca="1" si="22"/>
        <v>2</v>
      </c>
      <c r="AF9" s="174" t="str">
        <f t="shared" ca="1" si="23"/>
        <v>2</v>
      </c>
      <c r="AG9" s="175" t="str">
        <f t="shared" ca="1" si="24"/>
        <v>1</v>
      </c>
      <c r="AH9" s="175" t="str">
        <f t="shared" ca="1" si="25"/>
        <v>16</v>
      </c>
      <c r="AI9" s="175" t="e">
        <f t="shared" ca="1" si="26"/>
        <v>#N/A</v>
      </c>
      <c r="AJ9" s="175" t="e">
        <f t="shared" ca="1" si="27"/>
        <v>#N/A</v>
      </c>
      <c r="AK9" s="175" t="e">
        <f t="shared" ca="1" si="28"/>
        <v>#N/A</v>
      </c>
      <c r="AL9" s="234" t="str">
        <f t="shared" ca="1" si="29"/>
        <v>20</v>
      </c>
      <c r="AN9" s="170" t="e">
        <f t="shared" ca="1" si="30"/>
        <v>#N/A</v>
      </c>
      <c r="AO9" s="170" t="e">
        <f t="shared" ca="1" si="31"/>
        <v>#N/A</v>
      </c>
      <c r="AP9" s="170" t="e">
        <f t="shared" ca="1" si="32"/>
        <v>#N/A</v>
      </c>
      <c r="AQ9" s="170" t="e">
        <f t="shared" ca="1" si="33"/>
        <v>#N/A</v>
      </c>
      <c r="AR9" s="170" t="str">
        <f t="shared" ca="1" si="34"/>
        <v>1</v>
      </c>
      <c r="AS9" s="259" t="str">
        <f t="shared" ca="1" si="35"/>
        <v>1</v>
      </c>
      <c r="AT9" s="259">
        <v>1</v>
      </c>
      <c r="AU9" s="170" t="str">
        <f t="shared" ca="1" si="36"/>
        <v>Anim2Single</v>
      </c>
      <c r="AV9" s="170" t="e">
        <f t="shared" ca="1" si="37"/>
        <v>#N/A</v>
      </c>
    </row>
    <row r="10" spans="1:49" x14ac:dyDescent="0.25">
      <c r="A10" s="170" t="str">
        <f t="shared" si="38"/>
        <v>Proto!B521:C568</v>
      </c>
      <c r="B10" s="170" t="str">
        <f t="shared" ca="1" si="1"/>
        <v>1</v>
      </c>
      <c r="C10" s="170">
        <f>MATCH("*9#*",proto!B:B,0)</f>
        <v>521</v>
      </c>
      <c r="D10" s="176" t="str">
        <f>VLOOKUP(C10,proto!A:C,2,FALSE)</f>
        <v>9# Brass Knuckles</v>
      </c>
      <c r="E10" s="170" t="str" cm="1">
        <f t="array" ref="E10">INDEX(new1test[Column2],WeaponList!C10+1)</f>
        <v>18100</v>
      </c>
      <c r="F10" s="170" t="str" cm="1">
        <f t="array" ref="F10">VLOOKUP(VALUE(INDEX(new1test[Column2],WeaponList!C10+3)),proto!$D$20:$E$50,2,FALSE)</f>
        <v>Fist</v>
      </c>
      <c r="G10" s="170" t="e">
        <f t="shared" ca="1" si="39"/>
        <v>#N/A</v>
      </c>
      <c r="H10" s="170" t="e">
        <f t="shared" ca="1" si="2"/>
        <v>#N/A</v>
      </c>
      <c r="I10" s="170" t="str">
        <f t="shared" ca="1" si="3"/>
        <v>1</v>
      </c>
      <c r="J10" s="170" t="str">
        <f ca="1">VLOOKUP(VALUE(VLOOKUP("*DmgType_0*",INDIRECT(A10),2,FALSE)),proto!$D$20:$F$50,3,FALSE)</f>
        <v>Normal</v>
      </c>
      <c r="K10" s="170" t="str">
        <f ca="1">VLOOKUP(VALUE(VLOOKUP("*Weapon_skill_0*",INDIRECT(A10),2,FALSE)),proto!$K$20:$L$24,2,FALSE)</f>
        <v>Close Combat</v>
      </c>
      <c r="L10" s="170" t="str">
        <f t="shared" ca="1" si="4"/>
        <v>25</v>
      </c>
      <c r="M10" s="170" t="str">
        <f t="shared" ca="1" si="5"/>
        <v>30</v>
      </c>
      <c r="N10" s="170" t="e">
        <f t="shared" ca="1" si="6"/>
        <v>#N/A</v>
      </c>
      <c r="O10" s="170" t="e">
        <f t="shared" ca="1" si="7"/>
        <v>#N/A</v>
      </c>
      <c r="P10" s="170" t="e">
        <f t="shared" ca="1" si="8"/>
        <v>#N/A</v>
      </c>
      <c r="Q10" s="170" t="e">
        <f t="shared" ca="1" si="9"/>
        <v>#N/A</v>
      </c>
      <c r="R10" s="170">
        <v>0</v>
      </c>
      <c r="S10" s="170" t="str">
        <f t="shared" ca="1" si="10"/>
        <v>2</v>
      </c>
      <c r="T10" s="170" t="e">
        <f t="shared" ca="1" si="11"/>
        <v>#N/A</v>
      </c>
      <c r="U10" s="170" t="str">
        <f t="shared" ca="1" si="12"/>
        <v>15</v>
      </c>
      <c r="V10" s="170" t="e">
        <f t="shared" ca="1" si="13"/>
        <v>#N/A</v>
      </c>
      <c r="W10" s="170" t="str">
        <f t="shared" ca="1" si="14"/>
        <v>1</v>
      </c>
      <c r="X10" s="170" t="e">
        <f t="shared" ca="1" si="15"/>
        <v>#N/A</v>
      </c>
      <c r="Y10" s="170" t="str">
        <f t="shared" ca="1" si="16"/>
        <v>600</v>
      </c>
      <c r="Z10" s="170" t="e">
        <f t="shared" ca="1" si="17"/>
        <v>#N/A</v>
      </c>
      <c r="AA10" s="170" t="e">
        <f t="shared" ca="1" si="18"/>
        <v>#N/A</v>
      </c>
      <c r="AB10" s="174" t="str">
        <f t="shared" ca="1" si="19"/>
        <v>24</v>
      </c>
      <c r="AC10" s="174" t="str">
        <f t="shared" ca="1" si="20"/>
        <v>14</v>
      </c>
      <c r="AD10" s="174" t="str">
        <f t="shared" ca="1" si="21"/>
        <v>24</v>
      </c>
      <c r="AE10" s="174" t="str">
        <f t="shared" ca="1" si="22"/>
        <v>14</v>
      </c>
      <c r="AF10" s="174" t="str">
        <f t="shared" ca="1" si="23"/>
        <v>24</v>
      </c>
      <c r="AG10" s="175" t="str">
        <f t="shared" ca="1" si="24"/>
        <v>4</v>
      </c>
      <c r="AH10" s="175" t="str">
        <f t="shared" ca="1" si="25"/>
        <v>31</v>
      </c>
      <c r="AI10" s="175" t="e">
        <f t="shared" ca="1" si="26"/>
        <v>#N/A</v>
      </c>
      <c r="AJ10" s="175" t="e">
        <f t="shared" ca="1" si="27"/>
        <v>#N/A</v>
      </c>
      <c r="AK10" s="175" t="e">
        <f t="shared" ca="1" si="28"/>
        <v>#N/A</v>
      </c>
      <c r="AN10" s="170" t="e">
        <f t="shared" ca="1" si="30"/>
        <v>#N/A</v>
      </c>
      <c r="AO10" s="170" t="e">
        <f t="shared" ca="1" si="31"/>
        <v>#N/A</v>
      </c>
      <c r="AP10" s="170" t="e">
        <f t="shared" ca="1" si="32"/>
        <v>#N/A</v>
      </c>
      <c r="AQ10" s="170" t="e">
        <f t="shared" ca="1" si="33"/>
        <v>#N/A</v>
      </c>
      <c r="AR10" s="170" t="str">
        <f t="shared" ca="1" si="34"/>
        <v>1</v>
      </c>
      <c r="AS10" s="259">
        <v>1</v>
      </c>
      <c r="AT10" s="259">
        <v>1</v>
      </c>
      <c r="AU10" s="170" t="str">
        <f t="shared" ca="1" si="36"/>
        <v>Anim2PunchRight</v>
      </c>
      <c r="AV10" s="170" t="e">
        <f t="shared" ca="1" si="37"/>
        <v>#N/A</v>
      </c>
      <c r="AW10" s="170" t="str">
        <f t="shared" ref="AW10:AW47" ca="1" si="41">VLOOKUP("*Melee_Mod*",INDIRECT(A10),2,FALSE)</f>
        <v>75</v>
      </c>
    </row>
    <row r="11" spans="1:49" x14ac:dyDescent="0.25">
      <c r="A11" s="170" t="str">
        <f t="shared" si="38"/>
        <v>Proto!B568:C626</v>
      </c>
      <c r="B11" s="170" t="str">
        <f t="shared" ca="1" si="1"/>
        <v>1</v>
      </c>
      <c r="C11" s="170">
        <f>MATCH("*10#*",proto!B:B,0)</f>
        <v>568</v>
      </c>
      <c r="D11" s="176" t="str">
        <f>VLOOKUP(C11,proto!A:C,2,FALSE)</f>
        <v>10# Knife</v>
      </c>
      <c r="E11" s="170" t="str" cm="1">
        <f t="array" ref="E11">INDEX(new1test[Column2],WeaponList!C11+1)</f>
        <v>18105</v>
      </c>
      <c r="F11" s="170" t="str" cm="1">
        <f t="array" ref="F11">VLOOKUP(VALUE(INDEX(new1test[Column2],WeaponList!C11+3)),proto!$D$20:$E$50,2,FALSE)</f>
        <v>Knife</v>
      </c>
      <c r="G11" s="170" t="e">
        <f t="shared" ca="1" si="39"/>
        <v>#N/A</v>
      </c>
      <c r="H11" s="170" t="e">
        <f t="shared" ca="1" si="2"/>
        <v>#N/A</v>
      </c>
      <c r="I11" s="170" t="str">
        <f t="shared" ca="1" si="3"/>
        <v>2</v>
      </c>
      <c r="J11" s="170" t="str">
        <f ca="1">VLOOKUP(VALUE(VLOOKUP("*DmgType_0*",INDIRECT(A11),2,FALSE)),proto!$D$20:$F$50,3,FALSE)</f>
        <v>Normal</v>
      </c>
      <c r="K11" s="170" t="str">
        <f ca="1">VLOOKUP(VALUE(VLOOKUP("*Weapon_skill_0*",INDIRECT(A11),2,FALSE)),proto!$K$20:$L$24,2,FALSE)</f>
        <v>Close Combat</v>
      </c>
      <c r="L11" s="170" t="str">
        <f t="shared" ca="1" si="4"/>
        <v>50</v>
      </c>
      <c r="M11" s="170" t="str">
        <f t="shared" ca="1" si="5"/>
        <v>60</v>
      </c>
      <c r="N11" s="170" t="str">
        <f t="shared" ca="1" si="6"/>
        <v>40</v>
      </c>
      <c r="O11" s="170" t="str">
        <f t="shared" ca="1" si="7"/>
        <v>50</v>
      </c>
      <c r="P11" s="170" t="e">
        <f t="shared" ca="1" si="8"/>
        <v>#N/A</v>
      </c>
      <c r="Q11" s="170" t="e">
        <f t="shared" ca="1" si="9"/>
        <v>#N/A</v>
      </c>
      <c r="R11" s="170" t="str">
        <f t="shared" ca="1" si="40"/>
        <v>80</v>
      </c>
      <c r="S11" s="170" t="str">
        <f t="shared" ca="1" si="10"/>
        <v>3</v>
      </c>
      <c r="T11" s="170" t="str">
        <f t="shared" ca="1" si="11"/>
        <v>2</v>
      </c>
      <c r="U11" s="170" t="str">
        <f t="shared" ca="1" si="12"/>
        <v>30</v>
      </c>
      <c r="V11" s="170" t="str">
        <f t="shared" ca="1" si="13"/>
        <v>20</v>
      </c>
      <c r="W11" s="170" t="str">
        <f t="shared" ca="1" si="14"/>
        <v>1</v>
      </c>
      <c r="X11" s="170" t="e">
        <f t="shared" ca="1" si="15"/>
        <v>#N/A</v>
      </c>
      <c r="Y11" s="170" t="str">
        <f t="shared" ca="1" si="16"/>
        <v>800</v>
      </c>
      <c r="Z11" s="170" t="str">
        <f t="shared" ca="1" si="17"/>
        <v>600</v>
      </c>
      <c r="AA11" s="170" t="e">
        <f t="shared" ca="1" si="18"/>
        <v>#N/A</v>
      </c>
      <c r="AB11" s="174" t="str">
        <f t="shared" ca="1" si="19"/>
        <v>2</v>
      </c>
      <c r="AC11" s="174" t="str">
        <f t="shared" ca="1" si="20"/>
        <v>2</v>
      </c>
      <c r="AD11" s="174" t="str">
        <f t="shared" ca="1" si="21"/>
        <v>24</v>
      </c>
      <c r="AE11" s="174" t="str">
        <f t="shared" ca="1" si="22"/>
        <v>9</v>
      </c>
      <c r="AF11" s="174" t="str">
        <f t="shared" ca="1" si="23"/>
        <v>2</v>
      </c>
      <c r="AG11" s="175" t="e">
        <f ca="1">VLOOKUP("*Weapon_Extra_0*",INDIRECT(A11),2,FALSE)</f>
        <v>#N/A</v>
      </c>
      <c r="AH11" s="175" t="e">
        <f t="shared" ca="1" si="25"/>
        <v>#N/A</v>
      </c>
      <c r="AI11" s="175" t="e">
        <f t="shared" ca="1" si="26"/>
        <v>#N/A</v>
      </c>
      <c r="AJ11" s="175" t="e">
        <f t="shared" ca="1" si="27"/>
        <v>#N/A</v>
      </c>
      <c r="AK11" s="175" t="e">
        <f t="shared" ca="1" si="28"/>
        <v>#N/A</v>
      </c>
      <c r="AN11" s="170" t="e">
        <f t="shared" ca="1" si="30"/>
        <v>#N/A</v>
      </c>
      <c r="AO11" s="170" t="e">
        <f t="shared" ca="1" si="31"/>
        <v>#N/A</v>
      </c>
      <c r="AP11" s="170" t="e">
        <f t="shared" ca="1" si="32"/>
        <v>#N/A</v>
      </c>
      <c r="AQ11" s="170" t="e">
        <f t="shared" ca="1" si="33"/>
        <v>#N/A</v>
      </c>
      <c r="AR11" s="170" t="str">
        <f t="shared" ca="1" si="34"/>
        <v>1</v>
      </c>
      <c r="AS11" s="259">
        <v>1</v>
      </c>
      <c r="AT11" s="259">
        <v>1</v>
      </c>
      <c r="AU11" s="170" t="str">
        <f t="shared" ca="1" si="36"/>
        <v>Anim2Thrust1H</v>
      </c>
      <c r="AV11" s="170" t="str">
        <f t="shared" ca="1" si="37"/>
        <v>Anim2Swing1H</v>
      </c>
      <c r="AW11" s="170" t="str">
        <f t="shared" ca="1" si="41"/>
        <v>25</v>
      </c>
    </row>
    <row r="12" spans="1:49" x14ac:dyDescent="0.25">
      <c r="A12" s="170" t="str">
        <f t="shared" si="38"/>
        <v>Proto!B626:C687</v>
      </c>
      <c r="B12" s="170" t="str">
        <f t="shared" ca="1" si="1"/>
        <v>1</v>
      </c>
      <c r="C12" s="170">
        <f>MATCH("*11#*",proto!B:B,0)</f>
        <v>626</v>
      </c>
      <c r="D12" s="176" t="str">
        <f>VLOOKUP(C12,proto!A:C,2,FALSE)</f>
        <v>11# Spear</v>
      </c>
      <c r="E12" s="170" t="str" cm="1">
        <f t="array" ref="E12">INDEX(new1test[Column2],WeaponList!C12+1)</f>
        <v>18120</v>
      </c>
      <c r="F12" s="170" t="str" cm="1">
        <f t="array" ref="F12">VLOOKUP(VALUE(INDEX(new1test[Column2],WeaponList!C12+3)),proto!$D$20:$E$50,2,FALSE)</f>
        <v>Spear</v>
      </c>
      <c r="G12" s="170" t="e">
        <f t="shared" ca="1" si="39"/>
        <v>#N/A</v>
      </c>
      <c r="H12" s="170" t="e">
        <f t="shared" ca="1" si="2"/>
        <v>#N/A</v>
      </c>
      <c r="I12" s="170" t="str">
        <f t="shared" ca="1" si="3"/>
        <v>4</v>
      </c>
      <c r="J12" s="170" t="str">
        <f ca="1">VLOOKUP(VALUE(VLOOKUP("*DmgType_0*",INDIRECT(A12),2,FALSE)),proto!$D$20:$F$50,3,FALSE)</f>
        <v>Normal</v>
      </c>
      <c r="K12" s="170" t="str">
        <f ca="1">VLOOKUP(VALUE(VLOOKUP("*Weapon_skill_0*",INDIRECT(A12),2,FALSE)),proto!$K$20:$L$24,2,FALSE)</f>
        <v>Throwing</v>
      </c>
      <c r="L12" s="170" t="str">
        <f t="shared" ca="1" si="4"/>
        <v>50</v>
      </c>
      <c r="M12" s="170" t="str">
        <f t="shared" ca="1" si="5"/>
        <v>75</v>
      </c>
      <c r="N12" s="170" t="str">
        <f t="shared" ca="1" si="6"/>
        <v>50</v>
      </c>
      <c r="O12" s="170" t="str">
        <f t="shared" ca="1" si="7"/>
        <v>75</v>
      </c>
      <c r="P12" s="170" t="e">
        <f t="shared" ca="1" si="8"/>
        <v>#N/A</v>
      </c>
      <c r="Q12" s="170" t="e">
        <f t="shared" ca="1" si="9"/>
        <v>#N/A</v>
      </c>
      <c r="R12" s="170" t="str">
        <f t="shared" ca="1" si="40"/>
        <v>40</v>
      </c>
      <c r="S12" s="170" t="str">
        <f t="shared" ca="1" si="10"/>
        <v>15</v>
      </c>
      <c r="T12" s="170" t="str">
        <f t="shared" ca="1" si="11"/>
        <v>4</v>
      </c>
      <c r="U12" s="170" t="str">
        <f t="shared" ca="1" si="12"/>
        <v>50</v>
      </c>
      <c r="V12" s="170" t="str">
        <f t="shared" ca="1" si="13"/>
        <v>40</v>
      </c>
      <c r="W12" s="170" t="str">
        <f t="shared" ca="1" si="14"/>
        <v>1</v>
      </c>
      <c r="X12" s="170" t="str">
        <f t="shared" ca="1" si="15"/>
        <v>1</v>
      </c>
      <c r="Y12" s="170" t="str">
        <f t="shared" ca="1" si="16"/>
        <v>1200</v>
      </c>
      <c r="Z12" s="170" t="str">
        <f t="shared" ca="1" si="17"/>
        <v>800</v>
      </c>
      <c r="AA12" s="170" t="e">
        <f t="shared" ca="1" si="18"/>
        <v>#N/A</v>
      </c>
      <c r="AB12" s="174" t="str">
        <f t="shared" ca="1" si="19"/>
        <v>7</v>
      </c>
      <c r="AC12" s="174" t="str">
        <f t="shared" ca="1" si="20"/>
        <v>24</v>
      </c>
      <c r="AD12" s="174" t="str">
        <f t="shared" ca="1" si="21"/>
        <v>7</v>
      </c>
      <c r="AE12" s="174" t="str">
        <f t="shared" ca="1" si="22"/>
        <v>24</v>
      </c>
      <c r="AF12" s="174" t="str">
        <f t="shared" ca="1" si="23"/>
        <v>7</v>
      </c>
      <c r="AG12" s="175" t="e">
        <f t="shared" ca="1" si="24"/>
        <v>#N/A</v>
      </c>
      <c r="AH12" s="175" t="e">
        <f t="shared" ca="1" si="25"/>
        <v>#N/A</v>
      </c>
      <c r="AI12" s="175" t="e">
        <f t="shared" ca="1" si="26"/>
        <v>#N/A</v>
      </c>
      <c r="AJ12" s="175" t="e">
        <f t="shared" ca="1" si="27"/>
        <v>#N/A</v>
      </c>
      <c r="AK12" s="175" t="e">
        <f t="shared" ca="1" si="28"/>
        <v>#N/A</v>
      </c>
      <c r="AN12" s="170" t="e">
        <f t="shared" ca="1" si="30"/>
        <v>#N/A</v>
      </c>
      <c r="AO12" s="170" t="e">
        <f t="shared" ca="1" si="31"/>
        <v>#N/A</v>
      </c>
      <c r="AP12" s="170" t="e">
        <f t="shared" ca="1" si="32"/>
        <v>#N/A</v>
      </c>
      <c r="AQ12" s="170" t="e">
        <f t="shared" ca="1" si="33"/>
        <v>#N/A</v>
      </c>
      <c r="AR12" s="170" t="str">
        <f t="shared" ca="1" si="34"/>
        <v>1</v>
      </c>
      <c r="AS12" s="259">
        <v>1</v>
      </c>
      <c r="AT12" s="259">
        <v>1</v>
      </c>
      <c r="AU12" s="170" t="str">
        <f t="shared" ca="1" si="36"/>
        <v>Anim2Throw</v>
      </c>
      <c r="AV12" s="170" t="str">
        <f t="shared" ca="1" si="37"/>
        <v>Anim2Thrust1H</v>
      </c>
      <c r="AW12" s="170" t="str">
        <f t="shared" ca="1" si="41"/>
        <v>100</v>
      </c>
    </row>
    <row r="13" spans="1:49" x14ac:dyDescent="0.25">
      <c r="A13" s="170" t="str">
        <f t="shared" si="38"/>
        <v>Proto!B687:C726</v>
      </c>
      <c r="B13" s="170" t="str">
        <f t="shared" ca="1" si="1"/>
        <v>1</v>
      </c>
      <c r="C13" s="170">
        <f>MATCH("*12#*",proto!B:B,0)</f>
        <v>687</v>
      </c>
      <c r="D13" s="176" t="str">
        <f>VLOOKUP(C13,proto!A:C,2,FALSE)</f>
        <v>12# Powderbag</v>
      </c>
      <c r="E13" s="170" t="str" cm="1">
        <f t="array" ref="E13">INDEX(new1test[Column2],WeaponList!C13+1)</f>
        <v>18135</v>
      </c>
      <c r="F13" s="170" t="str" cm="1">
        <f t="array" ref="F13">VLOOKUP(VALUE(INDEX(new1test[Column2],WeaponList!C13+3)),proto!$D$20:$E$50,2,FALSE)</f>
        <v>Cold Thowing</v>
      </c>
      <c r="G13" s="170" t="e">
        <f t="shared" ca="1" si="39"/>
        <v>#N/A</v>
      </c>
      <c r="H13" s="170" t="e">
        <f t="shared" ca="1" si="2"/>
        <v>#N/A</v>
      </c>
      <c r="I13" s="170" t="str">
        <f t="shared" ca="1" si="3"/>
        <v>3</v>
      </c>
      <c r="J13" s="170" t="str">
        <f ca="1">VLOOKUP(VALUE(VLOOKUP("*DmgType_0*",INDIRECT(A13),2,FALSE)),proto!$D$20:$F$50,3,FALSE)</f>
        <v>Normal</v>
      </c>
      <c r="K13" s="170" t="str">
        <f ca="1">VLOOKUP(VALUE(VLOOKUP("*Weapon_skill_0*",INDIRECT(A13),2,FALSE)),proto!$K$20:$L$24,2,FALSE)</f>
        <v>Throwing</v>
      </c>
      <c r="L13" s="170" t="str">
        <f t="shared" ca="1" si="4"/>
        <v>20</v>
      </c>
      <c r="M13" s="170" t="str">
        <f t="shared" ca="1" si="5"/>
        <v>30</v>
      </c>
      <c r="N13" s="170" t="e">
        <f t="shared" ca="1" si="6"/>
        <v>#N/A</v>
      </c>
      <c r="O13" s="170" t="e">
        <f t="shared" ca="1" si="7"/>
        <v>#N/A</v>
      </c>
      <c r="P13" s="170" t="e">
        <f t="shared" ca="1" si="8"/>
        <v>#N/A</v>
      </c>
      <c r="Q13" s="170" t="e">
        <f t="shared" ca="1" si="9"/>
        <v>#N/A</v>
      </c>
      <c r="R13" s="170">
        <v>0</v>
      </c>
      <c r="S13" s="170" t="str">
        <f t="shared" ca="1" si="10"/>
        <v>25</v>
      </c>
      <c r="T13" s="170" t="e">
        <f t="shared" ca="1" si="11"/>
        <v>#N/A</v>
      </c>
      <c r="U13" s="170" t="str">
        <f t="shared" ca="1" si="12"/>
        <v>50</v>
      </c>
      <c r="V13" s="170" t="e">
        <f t="shared" ca="1" si="13"/>
        <v>#N/A</v>
      </c>
      <c r="W13" s="170" t="e">
        <f t="shared" ca="1" si="14"/>
        <v>#N/A</v>
      </c>
      <c r="X13" s="170" t="e">
        <f t="shared" ca="1" si="15"/>
        <v>#N/A</v>
      </c>
      <c r="Y13" s="170" t="e">
        <f t="shared" ca="1" si="16"/>
        <v>#N/A</v>
      </c>
      <c r="Z13" s="170" t="e">
        <f t="shared" ca="1" si="17"/>
        <v>#N/A</v>
      </c>
      <c r="AA13" s="170" t="e">
        <f t="shared" ca="1" si="18"/>
        <v>#N/A</v>
      </c>
      <c r="AB13" s="174" t="e">
        <f t="shared" ca="1" si="19"/>
        <v>#N/A</v>
      </c>
      <c r="AC13" s="174" t="e">
        <f t="shared" ca="1" si="20"/>
        <v>#N/A</v>
      </c>
      <c r="AD13" s="174" t="e">
        <f t="shared" ca="1" si="21"/>
        <v>#N/A</v>
      </c>
      <c r="AE13" s="174" t="e">
        <f t="shared" ca="1" si="22"/>
        <v>#N/A</v>
      </c>
      <c r="AF13" s="174" t="e">
        <f t="shared" ca="1" si="23"/>
        <v>#N/A</v>
      </c>
      <c r="AG13" s="175" t="e">
        <f t="shared" ca="1" si="24"/>
        <v>#N/A</v>
      </c>
      <c r="AH13" s="175" t="e">
        <f t="shared" ca="1" si="25"/>
        <v>#N/A</v>
      </c>
      <c r="AI13" s="175" t="e">
        <f t="shared" ca="1" si="26"/>
        <v>#N/A</v>
      </c>
      <c r="AJ13" s="175" t="e">
        <f t="shared" ca="1" si="27"/>
        <v>#N/A</v>
      </c>
      <c r="AK13" s="175" t="e">
        <f t="shared" ca="1" si="28"/>
        <v>#N/A</v>
      </c>
      <c r="AN13" s="170" t="e">
        <f t="shared" ca="1" si="30"/>
        <v>#N/A</v>
      </c>
      <c r="AO13" s="170" t="e">
        <f t="shared" ca="1" si="31"/>
        <v>#N/A</v>
      </c>
      <c r="AP13" s="170" t="e">
        <f t="shared" ca="1" si="32"/>
        <v>#N/A</v>
      </c>
      <c r="AQ13" s="170" t="e">
        <f t="shared" ca="1" si="33"/>
        <v>#N/A</v>
      </c>
      <c r="AR13" s="170" t="str">
        <f t="shared" ca="1" si="34"/>
        <v>1</v>
      </c>
      <c r="AS13" s="259">
        <v>1</v>
      </c>
      <c r="AT13" s="259">
        <v>1</v>
      </c>
      <c r="AU13" s="170" t="str">
        <f t="shared" ca="1" si="36"/>
        <v>Anim2Throw</v>
      </c>
      <c r="AV13" s="170" t="e">
        <f t="shared" ca="1" si="37"/>
        <v>#N/A</v>
      </c>
    </row>
    <row r="14" spans="1:49" x14ac:dyDescent="0.25">
      <c r="A14" s="170" t="str">
        <f t="shared" si="38"/>
        <v>Proto!B726:C782</v>
      </c>
      <c r="B14" s="170" t="str">
        <f t="shared" ca="1" si="1"/>
        <v>1</v>
      </c>
      <c r="C14" s="170">
        <f>MATCH("*13#*",proto!B:B,0)</f>
        <v>726</v>
      </c>
      <c r="D14" s="176" t="str">
        <f>VLOOKUP(C14,proto!A:C,2,FALSE)</f>
        <v>13# Ball Grenade</v>
      </c>
      <c r="E14" s="170" t="str" cm="1">
        <f t="array" ref="E14">INDEX(new1test[Column2],WeaponList!C14+1)</f>
        <v>18140</v>
      </c>
      <c r="F14" s="170" t="str" cm="1">
        <f t="array" ref="F14">VLOOKUP(VALUE(INDEX(new1test[Column2],WeaponList!C14+3)),proto!$D$20:$E$50,2,FALSE)</f>
        <v>Grenade</v>
      </c>
      <c r="G14" s="170" t="e">
        <f t="shared" ca="1" si="39"/>
        <v>#N/A</v>
      </c>
      <c r="H14" s="170" t="e">
        <f t="shared" ca="1" si="2"/>
        <v>#N/A</v>
      </c>
      <c r="I14" s="170" t="str">
        <f t="shared" ca="1" si="3"/>
        <v>4</v>
      </c>
      <c r="J14" s="170" t="str">
        <f ca="1">VLOOKUP(VALUE(VLOOKUP("*DmgType_0*",INDIRECT(A14),2,FALSE)),proto!$D$20:$F$50,3,FALSE)</f>
        <v>Explode</v>
      </c>
      <c r="K14" s="170" t="str">
        <f ca="1">VLOOKUP(VALUE(VLOOKUP("*Weapon_skill_0*",INDIRECT(A14),2,FALSE)),proto!$K$20:$L$24,2,FALSE)</f>
        <v>Throwing</v>
      </c>
      <c r="L14" s="170" t="str">
        <f t="shared" ca="1" si="4"/>
        <v>160</v>
      </c>
      <c r="M14" s="170" t="str">
        <f t="shared" ca="1" si="5"/>
        <v>240</v>
      </c>
      <c r="N14" s="170" t="str">
        <f t="shared" ca="1" si="6"/>
        <v>100</v>
      </c>
      <c r="O14" s="170" t="e">
        <f t="shared" ca="1" si="7"/>
        <v>#N/A</v>
      </c>
      <c r="P14" s="170" t="str">
        <f t="shared" ca="1" si="8"/>
        <v>30</v>
      </c>
      <c r="Q14" s="170" t="e">
        <f t="shared" ca="1" si="9"/>
        <v>#N/A</v>
      </c>
      <c r="R14" s="170" t="str">
        <f t="shared" ca="1" si="40"/>
        <v>30</v>
      </c>
      <c r="S14" s="170" t="str">
        <f t="shared" ca="1" si="10"/>
        <v>10</v>
      </c>
      <c r="T14" s="170" t="e">
        <f t="shared" ca="1" si="11"/>
        <v>#N/A</v>
      </c>
      <c r="U14" s="170" t="str">
        <f t="shared" ca="1" si="12"/>
        <v>60</v>
      </c>
      <c r="V14" s="170" t="e">
        <f t="shared" ca="1" si="13"/>
        <v>#N/A</v>
      </c>
      <c r="W14" s="170" t="e">
        <f t="shared" ca="1" si="14"/>
        <v>#N/A</v>
      </c>
      <c r="X14" s="170" t="e">
        <f t="shared" ca="1" si="15"/>
        <v>#N/A</v>
      </c>
      <c r="Y14" s="170" t="str">
        <f t="shared" ca="1" si="16"/>
        <v>1200</v>
      </c>
      <c r="Z14" s="170" t="e">
        <f t="shared" ca="1" si="17"/>
        <v>#N/A</v>
      </c>
      <c r="AA14" s="170" t="e">
        <f t="shared" ca="1" si="18"/>
        <v>#N/A</v>
      </c>
      <c r="AB14" s="174" t="str">
        <f t="shared" ca="1" si="19"/>
        <v>3</v>
      </c>
      <c r="AC14" s="174" t="str">
        <f t="shared" ca="1" si="20"/>
        <v>2</v>
      </c>
      <c r="AD14" s="174" t="str">
        <f t="shared" ca="1" si="21"/>
        <v>3</v>
      </c>
      <c r="AE14" s="174" t="str">
        <f t="shared" ca="1" si="22"/>
        <v>2</v>
      </c>
      <c r="AF14" s="174" t="str">
        <f t="shared" ca="1" si="23"/>
        <v>24</v>
      </c>
      <c r="AG14" s="175" t="str">
        <f t="shared" ca="1" si="24"/>
        <v>39</v>
      </c>
      <c r="AH14" s="175" t="str">
        <f t="shared" ca="1" si="25"/>
        <v>41</v>
      </c>
      <c r="AI14" s="175" t="e">
        <f t="shared" ca="1" si="26"/>
        <v>#N/A</v>
      </c>
      <c r="AJ14" s="175" t="e">
        <f t="shared" ca="1" si="27"/>
        <v>#N/A</v>
      </c>
      <c r="AK14" s="175" t="e">
        <f t="shared" ca="1" si="28"/>
        <v>#N/A</v>
      </c>
      <c r="AN14" s="170" t="e">
        <f t="shared" ca="1" si="30"/>
        <v>#N/A</v>
      </c>
      <c r="AO14" s="170" t="e">
        <f t="shared" ca="1" si="31"/>
        <v>#N/A</v>
      </c>
      <c r="AP14" s="170" t="e">
        <f t="shared" ca="1" si="32"/>
        <v>#N/A</v>
      </c>
      <c r="AQ14" s="170" t="e">
        <f t="shared" ca="1" si="33"/>
        <v>#N/A</v>
      </c>
      <c r="AR14" s="170" t="str">
        <f t="shared" ca="1" si="34"/>
        <v>1</v>
      </c>
      <c r="AS14" s="259">
        <v>1</v>
      </c>
      <c r="AT14" s="259">
        <v>1</v>
      </c>
      <c r="AU14" s="170" t="str">
        <f t="shared" ca="1" si="36"/>
        <v>Anim2Throw</v>
      </c>
      <c r="AV14" s="170" t="e">
        <f t="shared" ca="1" si="37"/>
        <v>#N/A</v>
      </c>
    </row>
    <row r="15" spans="1:49" x14ac:dyDescent="0.25">
      <c r="A15" s="170" t="str">
        <f t="shared" si="38"/>
        <v>Proto!B782:C835</v>
      </c>
      <c r="B15" s="170" t="str">
        <f t="shared" ca="1" si="1"/>
        <v>1</v>
      </c>
      <c r="C15" s="170">
        <f>MATCH("*14#*",proto!B:B,0)</f>
        <v>782</v>
      </c>
      <c r="D15" s="176" t="str">
        <f>VLOOKUP(C15,proto!A:C,2,FALSE)</f>
        <v>14# Molotov Cocktail</v>
      </c>
      <c r="E15" s="170" t="str" cm="1">
        <f t="array" ref="E15">INDEX(new1test[Column2],WeaponList!C15+1)</f>
        <v>18150</v>
      </c>
      <c r="F15" s="170" t="str" cm="1">
        <f t="array" ref="F15">VLOOKUP(VALUE(INDEX(new1test[Column2],WeaponList!C15+3)),proto!$D$20:$E$50,2,FALSE)</f>
        <v>Spec. Grenade</v>
      </c>
      <c r="G15" s="170" t="e">
        <f t="shared" ca="1" si="39"/>
        <v>#N/A</v>
      </c>
      <c r="H15" s="170" t="e">
        <f t="shared" ca="1" si="2"/>
        <v>#N/A</v>
      </c>
      <c r="I15" s="170" t="str">
        <f t="shared" ca="1" si="3"/>
        <v>3</v>
      </c>
      <c r="J15" s="170" t="str">
        <f ca="1">VLOOKUP(VALUE(VLOOKUP("*DmgType_0*",INDIRECT(A15),2,FALSE)),proto!$D$20:$F$50,3,FALSE)</f>
        <v>Fire</v>
      </c>
      <c r="K15" s="170" t="str">
        <f ca="1">VLOOKUP(VALUE(VLOOKUP("*Weapon_skill_0*",INDIRECT(A15),2,FALSE)),proto!$K$20:$L$24,2,FALSE)</f>
        <v>Throwing</v>
      </c>
      <c r="L15" s="170" t="str">
        <f t="shared" ca="1" si="4"/>
        <v>40</v>
      </c>
      <c r="M15" s="170" t="str">
        <f t="shared" ca="1" si="5"/>
        <v>50</v>
      </c>
      <c r="N15" s="170" t="e">
        <f t="shared" ca="1" si="6"/>
        <v>#N/A</v>
      </c>
      <c r="O15" s="170" t="e">
        <f t="shared" ca="1" si="7"/>
        <v>#N/A</v>
      </c>
      <c r="P15" s="170" t="e">
        <f t="shared" ca="1" si="8"/>
        <v>#N/A</v>
      </c>
      <c r="Q15" s="170" t="e">
        <f t="shared" ca="1" si="9"/>
        <v>#N/A</v>
      </c>
      <c r="R15" s="170">
        <v>0</v>
      </c>
      <c r="S15" s="170" t="str">
        <f t="shared" ca="1" si="10"/>
        <v>20</v>
      </c>
      <c r="T15" s="170" t="e">
        <f t="shared" ca="1" si="11"/>
        <v>#N/A</v>
      </c>
      <c r="U15" s="170" t="str">
        <f t="shared" ca="1" si="12"/>
        <v>60</v>
      </c>
      <c r="V15" s="170" t="e">
        <f t="shared" ca="1" si="13"/>
        <v>#N/A</v>
      </c>
      <c r="W15" s="170" t="e">
        <f t="shared" ca="1" si="14"/>
        <v>#N/A</v>
      </c>
      <c r="X15" s="170" t="e">
        <f t="shared" ca="1" si="15"/>
        <v>#N/A</v>
      </c>
      <c r="Y15" s="170" t="str">
        <f t="shared" ca="1" si="16"/>
        <v>1200</v>
      </c>
      <c r="Z15" s="170" t="e">
        <f t="shared" ca="1" si="17"/>
        <v>#N/A</v>
      </c>
      <c r="AA15" s="170" t="e">
        <f t="shared" ca="1" si="18"/>
        <v>#N/A</v>
      </c>
      <c r="AB15" s="174" t="str">
        <f t="shared" ca="1" si="19"/>
        <v>24</v>
      </c>
      <c r="AC15" s="174" t="str">
        <f t="shared" ca="1" si="20"/>
        <v>2</v>
      </c>
      <c r="AD15" s="174" t="str">
        <f t="shared" ca="1" si="21"/>
        <v>24</v>
      </c>
      <c r="AE15" s="174" t="str">
        <f t="shared" ca="1" si="22"/>
        <v>2</v>
      </c>
      <c r="AF15" s="174" t="str">
        <f t="shared" ca="1" si="23"/>
        <v>24</v>
      </c>
      <c r="AG15" s="175" t="e">
        <f t="shared" ca="1" si="24"/>
        <v>#N/A</v>
      </c>
      <c r="AH15" s="175" t="e">
        <f t="shared" ca="1" si="25"/>
        <v>#N/A</v>
      </c>
      <c r="AI15" s="175" t="e">
        <f t="shared" ca="1" si="26"/>
        <v>#N/A</v>
      </c>
      <c r="AJ15" s="175" t="e">
        <f t="shared" ca="1" si="27"/>
        <v>#N/A</v>
      </c>
      <c r="AK15" s="175" t="e">
        <f t="shared" ca="1" si="28"/>
        <v>#N/A</v>
      </c>
      <c r="AN15" s="170" t="e">
        <f t="shared" ca="1" si="30"/>
        <v>#N/A</v>
      </c>
      <c r="AO15" s="170" t="e">
        <f t="shared" ca="1" si="31"/>
        <v>#N/A</v>
      </c>
      <c r="AP15" s="170" t="e">
        <f t="shared" ca="1" si="32"/>
        <v>#N/A</v>
      </c>
      <c r="AQ15" s="170" t="e">
        <f t="shared" ca="1" si="33"/>
        <v>#N/A</v>
      </c>
      <c r="AR15" s="170" t="str">
        <f t="shared" ca="1" si="34"/>
        <v>1</v>
      </c>
      <c r="AS15" s="259">
        <v>1</v>
      </c>
      <c r="AT15" s="259">
        <v>1</v>
      </c>
      <c r="AU15" s="170" t="str">
        <f t="shared" ca="1" si="36"/>
        <v>Anim2Throw</v>
      </c>
      <c r="AV15" s="170" t="e">
        <f t="shared" ca="1" si="37"/>
        <v>#N/A</v>
      </c>
    </row>
    <row r="16" spans="1:49" x14ac:dyDescent="0.25">
      <c r="A16" s="170" t="str">
        <f t="shared" si="38"/>
        <v>Proto!B835:C903</v>
      </c>
      <c r="B16" s="170" t="str">
        <f t="shared" ca="1" si="1"/>
        <v>2</v>
      </c>
      <c r="C16" s="170">
        <f>MATCH("*15#*",proto!B:B,0)</f>
        <v>835</v>
      </c>
      <c r="D16" s="176" t="str">
        <f>VLOOKUP(C16,proto!A:C,2,FALSE)</f>
        <v>15# Colt SAA</v>
      </c>
      <c r="E16" s="170" t="str" cm="1">
        <f t="array" ref="E16">INDEX(new1test[Column2],WeaponList!C16+1)</f>
        <v>18200</v>
      </c>
      <c r="F16" s="170" t="str" cm="1">
        <f t="array" ref="F16">VLOOKUP(VALUE(INDEX(new1test[Column2],WeaponList!C16+3)),proto!$D$20:$E$50,2,FALSE)</f>
        <v>Pistol</v>
      </c>
      <c r="G16" s="170" t="str">
        <f t="shared" ca="1" si="39"/>
        <v>6</v>
      </c>
      <c r="H16" s="170" t="str">
        <f t="shared" ca="1" si="2"/>
        <v>42</v>
      </c>
      <c r="I16" s="170" t="str">
        <f t="shared" ca="1" si="3"/>
        <v>5</v>
      </c>
      <c r="J16" s="170" t="str">
        <f ca="1">VLOOKUP(VALUE(VLOOKUP("*DmgType_0*",INDIRECT(A16),2,FALSE)),proto!$D$20:$F$50,3,FALSE)</f>
        <v>Normal</v>
      </c>
      <c r="K16" s="170" t="str">
        <f ca="1">VLOOKUP(VALUE(VLOOKUP("*Weapon_skill_0*",INDIRECT(A16),2,FALSE)),proto!$K$20:$L$24,2,FALSE)</f>
        <v>Small Guns</v>
      </c>
      <c r="L16" s="170" t="str">
        <f t="shared" ca="1" si="4"/>
        <v>27</v>
      </c>
      <c r="M16" s="170" t="str">
        <f t="shared" ca="1" si="5"/>
        <v>37</v>
      </c>
      <c r="N16" s="170" t="str">
        <f t="shared" ca="1" si="6"/>
        <v>27</v>
      </c>
      <c r="O16" s="170" t="str">
        <f t="shared" ca="1" si="7"/>
        <v>37</v>
      </c>
      <c r="P16" s="170" t="e">
        <f t="shared" ca="1" si="8"/>
        <v>#N/A</v>
      </c>
      <c r="Q16" s="170" t="e">
        <f t="shared" ca="1" si="9"/>
        <v>#N/A</v>
      </c>
      <c r="R16" s="170">
        <v>0</v>
      </c>
      <c r="S16" s="170" t="str">
        <f t="shared" ca="1" si="10"/>
        <v>35</v>
      </c>
      <c r="T16" s="170" t="str">
        <f t="shared" ca="1" si="11"/>
        <v>30</v>
      </c>
      <c r="U16" s="170" t="str">
        <f t="shared" ca="1" si="12"/>
        <v>24</v>
      </c>
      <c r="V16" s="170" t="str">
        <f t="shared" ca="1" si="13"/>
        <v>16</v>
      </c>
      <c r="W16" s="170" t="str">
        <f t="shared" ca="1" si="14"/>
        <v>1</v>
      </c>
      <c r="X16" s="170" t="e">
        <f t="shared" ca="1" si="15"/>
        <v>#N/A</v>
      </c>
      <c r="Y16" s="170" t="str">
        <f t="shared" ca="1" si="16"/>
        <v>600</v>
      </c>
      <c r="Z16" s="170" t="str">
        <f t="shared" ca="1" si="17"/>
        <v>400</v>
      </c>
      <c r="AA16" s="170" t="str">
        <f t="shared" ca="1" si="18"/>
        <v>200</v>
      </c>
      <c r="AB16" s="174" t="str">
        <f t="shared" ca="1" si="19"/>
        <v>2</v>
      </c>
      <c r="AC16" s="174" t="str">
        <f t="shared" ca="1" si="20"/>
        <v>5</v>
      </c>
      <c r="AD16" s="174" t="str">
        <f t="shared" ca="1" si="21"/>
        <v>28</v>
      </c>
      <c r="AE16" s="174" t="str">
        <f t="shared" ca="1" si="22"/>
        <v>29</v>
      </c>
      <c r="AF16" s="174" t="str">
        <f t="shared" ca="1" si="23"/>
        <v>7</v>
      </c>
      <c r="AG16" s="175" t="str">
        <f t="shared" ca="1" si="24"/>
        <v>12</v>
      </c>
      <c r="AH16" s="175" t="str">
        <f t="shared" ca="1" si="25"/>
        <v>19</v>
      </c>
      <c r="AI16" s="175" t="str">
        <f t="shared" ca="1" si="26"/>
        <v>33</v>
      </c>
      <c r="AJ16" s="175" t="e">
        <f t="shared" ca="1" si="27"/>
        <v>#N/A</v>
      </c>
      <c r="AK16" s="175" t="e">
        <f t="shared" ca="1" si="28"/>
        <v>#N/A</v>
      </c>
      <c r="AM16" s="234" t="str">
        <f t="shared" ref="AM16:AM58" ca="1" si="42">VLOOKUP("*Inaccuracy_1*",INDIRECT(A16),2,FALSE)</f>
        <v>25</v>
      </c>
      <c r="AN16" s="170" t="e">
        <f t="shared" ca="1" si="30"/>
        <v>#N/A</v>
      </c>
      <c r="AO16" s="170" t="str">
        <f t="shared" ca="1" si="31"/>
        <v>21</v>
      </c>
      <c r="AP16" s="170" t="e">
        <f t="shared" ca="1" si="32"/>
        <v>#N/A</v>
      </c>
      <c r="AQ16" s="170" t="str">
        <f t="shared" ca="1" si="33"/>
        <v>200</v>
      </c>
      <c r="AR16" s="170" t="str">
        <f t="shared" ca="1" si="34"/>
        <v>2</v>
      </c>
      <c r="AS16" s="259" t="str">
        <f t="shared" ca="1" si="35"/>
        <v>1</v>
      </c>
      <c r="AT16" s="259" t="str">
        <f t="shared" ref="AT16:AT58" ca="1" si="43">VLOOKUP("*Weapon_Round_1*",INDIRECT(A16),2,FALSE)</f>
        <v>1</v>
      </c>
      <c r="AU16" s="170" t="str">
        <f t="shared" ca="1" si="36"/>
        <v>Anim2Single</v>
      </c>
      <c r="AV16" s="170" t="str">
        <f t="shared" ca="1" si="37"/>
        <v>Anim2Single</v>
      </c>
    </row>
    <row r="17" spans="1:49" x14ac:dyDescent="0.25">
      <c r="A17" s="170" t="str">
        <f t="shared" si="38"/>
        <v>Proto!B903:C976</v>
      </c>
      <c r="B17" s="170" t="str">
        <f t="shared" ca="1" si="1"/>
        <v>2</v>
      </c>
      <c r="C17" s="170">
        <f>MATCH("*16#*",proto!B:B,0)</f>
        <v>903</v>
      </c>
      <c r="D17" s="176" t="str">
        <f>VLOOKUP(C17,proto!A:C,2,FALSE)</f>
        <v>16# Colt Model 1860</v>
      </c>
      <c r="E17" s="170" t="str" cm="1">
        <f t="array" ref="E17">INDEX(new1test[Column2],WeaponList!C17+1)</f>
        <v>18201</v>
      </c>
      <c r="F17" s="170" t="str" cm="1">
        <f t="array" ref="F17">VLOOKUP(VALUE(INDEX(new1test[Column2],WeaponList!C17+3)),proto!$D$20:$E$50,2,FALSE)</f>
        <v>Pistol</v>
      </c>
      <c r="G17" s="170" t="str">
        <f t="shared" ca="1" si="39"/>
        <v>6</v>
      </c>
      <c r="H17" s="170" t="str">
        <f t="shared" ca="1" si="2"/>
        <v>44</v>
      </c>
      <c r="I17" s="170" t="str">
        <f t="shared" ca="1" si="3"/>
        <v>3</v>
      </c>
      <c r="J17" s="170" t="str">
        <f ca="1">VLOOKUP(VALUE(VLOOKUP("*DmgType_0*",INDIRECT(A17),2,FALSE)),proto!$D$20:$F$50,3,FALSE)</f>
        <v>Normal</v>
      </c>
      <c r="K17" s="170" t="str">
        <f ca="1">VLOOKUP(VALUE(VLOOKUP("*Weapon_skill_0*",INDIRECT(A17),2,FALSE)),proto!$K$20:$L$24,2,FALSE)</f>
        <v>Small Guns</v>
      </c>
      <c r="L17" s="170" t="str">
        <f t="shared" ca="1" si="4"/>
        <v>17</v>
      </c>
      <c r="M17" s="170" t="str">
        <f t="shared" ca="1" si="5"/>
        <v>24</v>
      </c>
      <c r="N17" s="170" t="str">
        <f t="shared" ca="1" si="6"/>
        <v>17</v>
      </c>
      <c r="O17" s="170" t="str">
        <f t="shared" ca="1" si="7"/>
        <v>24</v>
      </c>
      <c r="P17" s="170" t="e">
        <f t="shared" ca="1" si="8"/>
        <v>#N/A</v>
      </c>
      <c r="Q17" s="170" t="e">
        <f t="shared" ca="1" si="9"/>
        <v>#N/A</v>
      </c>
      <c r="R17" s="170">
        <v>0</v>
      </c>
      <c r="S17" s="170" t="str">
        <f t="shared" ca="1" si="10"/>
        <v>30</v>
      </c>
      <c r="T17" s="170" t="str">
        <f t="shared" ca="1" si="11"/>
        <v>25</v>
      </c>
      <c r="U17" s="170" t="str">
        <f t="shared" ca="1" si="12"/>
        <v>20</v>
      </c>
      <c r="V17" s="170" t="str">
        <f t="shared" ca="1" si="13"/>
        <v>14</v>
      </c>
      <c r="W17" s="170" t="str">
        <f t="shared" ca="1" si="14"/>
        <v>1</v>
      </c>
      <c r="X17" s="170" t="e">
        <f t="shared" ca="1" si="15"/>
        <v>#N/A</v>
      </c>
      <c r="Y17" s="170" t="str">
        <f t="shared" ca="1" si="16"/>
        <v>600</v>
      </c>
      <c r="Z17" s="170" t="str">
        <f t="shared" ca="1" si="17"/>
        <v>400</v>
      </c>
      <c r="AA17" s="170" t="str">
        <f t="shared" ca="1" si="18"/>
        <v>200</v>
      </c>
      <c r="AB17" s="174" t="str">
        <f t="shared" ca="1" si="19"/>
        <v>1</v>
      </c>
      <c r="AC17" s="174" t="str">
        <f t="shared" ca="1" si="20"/>
        <v>6</v>
      </c>
      <c r="AD17" s="174" t="str">
        <f t="shared" ca="1" si="21"/>
        <v>29</v>
      </c>
      <c r="AE17" s="174" t="str">
        <f t="shared" ca="1" si="22"/>
        <v>10</v>
      </c>
      <c r="AF17" s="174" t="str">
        <f t="shared" ca="1" si="23"/>
        <v>6</v>
      </c>
      <c r="AG17" s="175" t="str">
        <f t="shared" ca="1" si="24"/>
        <v>12</v>
      </c>
      <c r="AH17" s="175" t="str">
        <f t="shared" ca="1" si="25"/>
        <v>33</v>
      </c>
      <c r="AI17" s="175" t="str">
        <f t="shared" ca="1" si="26"/>
        <v>19</v>
      </c>
      <c r="AJ17" s="175" t="str">
        <f t="shared" ca="1" si="27"/>
        <v>21</v>
      </c>
      <c r="AK17" s="175" t="e">
        <f t="shared" ca="1" si="28"/>
        <v>#N/A</v>
      </c>
      <c r="AM17" s="234" t="str">
        <f t="shared" ca="1" si="42"/>
        <v>25</v>
      </c>
      <c r="AN17" s="170" t="e">
        <f t="shared" ca="1" si="30"/>
        <v>#N/A</v>
      </c>
      <c r="AO17" s="170" t="str">
        <f t="shared" ca="1" si="31"/>
        <v>21</v>
      </c>
      <c r="AP17" s="170" t="e">
        <f t="shared" ca="1" si="32"/>
        <v>#N/A</v>
      </c>
      <c r="AQ17" s="170" t="str">
        <f t="shared" ca="1" si="33"/>
        <v>200</v>
      </c>
      <c r="AR17" s="170" t="str">
        <f t="shared" ca="1" si="34"/>
        <v>2</v>
      </c>
      <c r="AS17" s="259" t="str">
        <f t="shared" ca="1" si="35"/>
        <v>1</v>
      </c>
      <c r="AT17" s="259" t="str">
        <f t="shared" ca="1" si="43"/>
        <v>1</v>
      </c>
      <c r="AU17" s="170" t="str">
        <f t="shared" ca="1" si="36"/>
        <v>Anim2Single</v>
      </c>
      <c r="AV17" s="170" t="str">
        <f t="shared" ca="1" si="37"/>
        <v>Anim2Single</v>
      </c>
    </row>
    <row r="18" spans="1:49" x14ac:dyDescent="0.25">
      <c r="A18" s="170" t="str">
        <f t="shared" si="38"/>
        <v>Proto!B976:C1033</v>
      </c>
      <c r="B18" s="170" t="str">
        <f t="shared" ca="1" si="1"/>
        <v>2</v>
      </c>
      <c r="C18" s="170">
        <f>MATCH("*17#*",proto!B:B,0)</f>
        <v>976</v>
      </c>
      <c r="D18" s="176" t="str">
        <f>VLOOKUP(C18,proto!A:C,2,FALSE)</f>
        <v>17# Volcanic Pistol</v>
      </c>
      <c r="E18" s="170" t="str" cm="1">
        <f t="array" ref="E18">INDEX(new1test[Column2],WeaponList!C18+1)</f>
        <v>18202</v>
      </c>
      <c r="F18" s="170" t="str" cm="1">
        <f t="array" ref="F18">VLOOKUP(VALUE(INDEX(new1test[Column2],WeaponList!C18+3)),proto!$D$20:$E$50,2,FALSE)</f>
        <v>Pistol</v>
      </c>
      <c r="G18" s="170" t="str">
        <f t="shared" ca="1" si="39"/>
        <v>10</v>
      </c>
      <c r="H18" s="170" t="str">
        <f t="shared" ca="1" si="2"/>
        <v>44</v>
      </c>
      <c r="I18" s="170" t="str">
        <f t="shared" ca="1" si="3"/>
        <v>3</v>
      </c>
      <c r="J18" s="170" t="str">
        <f ca="1">VLOOKUP(VALUE(VLOOKUP("*DmgType_0*",INDIRECT(A18),2,FALSE)),proto!$D$20:$F$50,3,FALSE)</f>
        <v>Normal</v>
      </c>
      <c r="K18" s="170" t="str">
        <f ca="1">VLOOKUP(VALUE(VLOOKUP("*Weapon_skill_0*",INDIRECT(A18),2,FALSE)),proto!$K$20:$L$24,2,FALSE)</f>
        <v>Small Guns</v>
      </c>
      <c r="L18" s="170" t="str">
        <f t="shared" ca="1" si="4"/>
        <v>15</v>
      </c>
      <c r="M18" s="170" t="str">
        <f t="shared" ca="1" si="5"/>
        <v>20</v>
      </c>
      <c r="N18" s="170" t="e">
        <f t="shared" ca="1" si="6"/>
        <v>#N/A</v>
      </c>
      <c r="O18" s="170" t="e">
        <f t="shared" ca="1" si="7"/>
        <v>#N/A</v>
      </c>
      <c r="P18" s="170" t="e">
        <f t="shared" ca="1" si="8"/>
        <v>#N/A</v>
      </c>
      <c r="Q18" s="170" t="e">
        <f t="shared" ca="1" si="9"/>
        <v>#N/A</v>
      </c>
      <c r="R18" s="170">
        <v>0</v>
      </c>
      <c r="S18" s="170" t="str">
        <f t="shared" ca="1" si="10"/>
        <v>20</v>
      </c>
      <c r="T18" s="170" t="e">
        <f t="shared" ca="1" si="11"/>
        <v>#N/A</v>
      </c>
      <c r="U18" s="170" t="str">
        <f t="shared" ca="1" si="12"/>
        <v>15</v>
      </c>
      <c r="V18" s="170" t="e">
        <f t="shared" ca="1" si="13"/>
        <v>#N/A</v>
      </c>
      <c r="W18" s="170" t="str">
        <f t="shared" ca="1" si="14"/>
        <v>1</v>
      </c>
      <c r="X18" s="170" t="e">
        <f t="shared" ca="1" si="15"/>
        <v>#N/A</v>
      </c>
      <c r="Y18" s="170" t="str">
        <f t="shared" ca="1" si="16"/>
        <v>600</v>
      </c>
      <c r="Z18" s="170" t="e">
        <f t="shared" ca="1" si="17"/>
        <v>#N/A</v>
      </c>
      <c r="AA18" s="170" t="str">
        <f t="shared" ca="1" si="18"/>
        <v>200</v>
      </c>
      <c r="AB18" s="174" t="str">
        <f t="shared" ca="1" si="19"/>
        <v>9</v>
      </c>
      <c r="AC18" s="174" t="str">
        <f t="shared" ca="1" si="20"/>
        <v>7</v>
      </c>
      <c r="AD18" s="174" t="str">
        <f t="shared" ca="1" si="21"/>
        <v>29</v>
      </c>
      <c r="AE18" s="174" t="str">
        <f t="shared" ca="1" si="22"/>
        <v>7</v>
      </c>
      <c r="AF18" s="174" t="str">
        <f t="shared" ca="1" si="23"/>
        <v>9</v>
      </c>
      <c r="AG18" s="175" t="str">
        <f t="shared" ca="1" si="24"/>
        <v>12</v>
      </c>
      <c r="AH18" s="175" t="str">
        <f t="shared" ca="1" si="25"/>
        <v>19</v>
      </c>
      <c r="AI18" s="175" t="str">
        <f t="shared" ca="1" si="26"/>
        <v>21</v>
      </c>
      <c r="AJ18" s="175" t="e">
        <f t="shared" ca="1" si="27"/>
        <v>#N/A</v>
      </c>
      <c r="AK18" s="175" t="e">
        <f t="shared" ca="1" si="28"/>
        <v>#N/A</v>
      </c>
      <c r="AN18" s="170" t="e">
        <f t="shared" ca="1" si="30"/>
        <v>#N/A</v>
      </c>
      <c r="AO18" s="170" t="e">
        <f t="shared" ca="1" si="31"/>
        <v>#N/A</v>
      </c>
      <c r="AP18" s="170" t="e">
        <f t="shared" ca="1" si="32"/>
        <v>#N/A</v>
      </c>
      <c r="AQ18" s="170" t="e">
        <f t="shared" ca="1" si="33"/>
        <v>#N/A</v>
      </c>
      <c r="AR18" s="170" t="str">
        <f t="shared" ca="1" si="34"/>
        <v>2</v>
      </c>
      <c r="AS18" s="259" t="str">
        <f t="shared" ca="1" si="35"/>
        <v>1</v>
      </c>
      <c r="AT18" s="259">
        <v>1</v>
      </c>
      <c r="AU18" s="170" t="str">
        <f t="shared" ca="1" si="36"/>
        <v>Anim2Single</v>
      </c>
      <c r="AV18" s="170" t="e">
        <f t="shared" ca="1" si="37"/>
        <v>#N/A</v>
      </c>
    </row>
    <row r="19" spans="1:49" x14ac:dyDescent="0.25">
      <c r="A19" s="170" t="str">
        <f t="shared" si="38"/>
        <v>Proto!B1033:C1101</v>
      </c>
      <c r="B19" s="170" t="str">
        <f t="shared" ca="1" si="1"/>
        <v>2</v>
      </c>
      <c r="C19" s="170">
        <f>MATCH("*18#*",proto!B:B,0)</f>
        <v>1033</v>
      </c>
      <c r="D19" s="176" t="str">
        <f>VLOOKUP(C19,proto!A:C,2,FALSE)</f>
        <v>18# Sawed Off Shotgun</v>
      </c>
      <c r="E19" s="170" t="str" cm="1">
        <f t="array" ref="E19">INDEX(new1test[Column2],WeaponList!C19+1)</f>
        <v>18210</v>
      </c>
      <c r="F19" s="170" t="str" cm="1">
        <f t="array" ref="F19">VLOOKUP(VALUE(INDEX(new1test[Column2],WeaponList!C19+3)),proto!$D$20:$E$50,2,FALSE)</f>
        <v>Shotgun</v>
      </c>
      <c r="G19" s="170" t="str">
        <f t="shared" ca="1" si="39"/>
        <v>2</v>
      </c>
      <c r="H19" s="170" t="str">
        <f t="shared" ca="1" si="2"/>
        <v>11</v>
      </c>
      <c r="I19" s="170" t="str">
        <f t="shared" ca="1" si="3"/>
        <v>5</v>
      </c>
      <c r="J19" s="170" t="str">
        <f ca="1">VLOOKUP(VALUE(VLOOKUP("*DmgType_0*",INDIRECT(A19),2,FALSE)),proto!$D$20:$F$50,3,FALSE)</f>
        <v>Normal</v>
      </c>
      <c r="K19" s="170" t="str">
        <f ca="1">VLOOKUP(VALUE(VLOOKUP("*Weapon_skill_0*",INDIRECT(A19),2,FALSE)),proto!$K$20:$L$24,2,FALSE)</f>
        <v>Small Guns</v>
      </c>
      <c r="L19" s="170" t="str">
        <f t="shared" ca="1" si="4"/>
        <v>50</v>
      </c>
      <c r="M19" s="170" t="str">
        <f t="shared" ca="1" si="5"/>
        <v>85</v>
      </c>
      <c r="N19" s="170" t="str">
        <f t="shared" ca="1" si="6"/>
        <v>50</v>
      </c>
      <c r="O19" s="170" t="str">
        <f t="shared" ca="1" si="7"/>
        <v>85</v>
      </c>
      <c r="P19" s="170" t="e">
        <f t="shared" ca="1" si="8"/>
        <v>#N/A</v>
      </c>
      <c r="Q19" s="170" t="e">
        <f t="shared" ca="1" si="9"/>
        <v>#N/A</v>
      </c>
      <c r="R19" s="170">
        <v>0</v>
      </c>
      <c r="S19" s="170" t="str">
        <f t="shared" ca="1" si="10"/>
        <v>20</v>
      </c>
      <c r="T19" s="170" t="str">
        <f t="shared" ca="1" si="11"/>
        <v>20</v>
      </c>
      <c r="U19" s="170" t="str">
        <f t="shared" ca="1" si="12"/>
        <v>20</v>
      </c>
      <c r="V19" s="170" t="str">
        <f t="shared" ca="1" si="13"/>
        <v>35</v>
      </c>
      <c r="W19" s="170" t="e">
        <f t="shared" ca="1" si="14"/>
        <v>#N/A</v>
      </c>
      <c r="X19" s="170" t="e">
        <f t="shared" ca="1" si="15"/>
        <v>#N/A</v>
      </c>
      <c r="Y19" s="170" t="str">
        <f t="shared" ca="1" si="16"/>
        <v>800</v>
      </c>
      <c r="Z19" s="170" t="str">
        <f t="shared" ca="1" si="17"/>
        <v>1000</v>
      </c>
      <c r="AA19" s="170" t="str">
        <f t="shared" ca="1" si="18"/>
        <v>200</v>
      </c>
      <c r="AB19" s="174" t="str">
        <f t="shared" ca="1" si="19"/>
        <v>1</v>
      </c>
      <c r="AC19" s="174" t="str">
        <f t="shared" ca="1" si="20"/>
        <v>3</v>
      </c>
      <c r="AD19" s="174" t="str">
        <f t="shared" ca="1" si="21"/>
        <v>24</v>
      </c>
      <c r="AE19" s="174" t="str">
        <f t="shared" ca="1" si="22"/>
        <v>24</v>
      </c>
      <c r="AF19" s="174" t="str">
        <f t="shared" ca="1" si="23"/>
        <v>1</v>
      </c>
      <c r="AG19" s="175" t="str">
        <f t="shared" ca="1" si="24"/>
        <v>19</v>
      </c>
      <c r="AH19" s="175" t="str">
        <f t="shared" ca="1" si="25"/>
        <v>7</v>
      </c>
      <c r="AI19" s="175" t="str">
        <f t="shared" ca="1" si="26"/>
        <v>40</v>
      </c>
      <c r="AJ19" s="175" t="e">
        <f t="shared" ca="1" si="27"/>
        <v>#N/A</v>
      </c>
      <c r="AK19" s="175" t="e">
        <f t="shared" ca="1" si="28"/>
        <v>#N/A</v>
      </c>
      <c r="AN19" s="170">
        <v>11</v>
      </c>
      <c r="AO19" s="170">
        <v>15</v>
      </c>
      <c r="AP19" s="170" t="str">
        <f t="shared" ca="1" si="32"/>
        <v>75</v>
      </c>
      <c r="AQ19" s="170" t="str">
        <f t="shared" ca="1" si="33"/>
        <v>70</v>
      </c>
      <c r="AR19" s="170" t="str">
        <f t="shared" ca="1" si="34"/>
        <v>2</v>
      </c>
      <c r="AS19" s="259" t="str">
        <f t="shared" ca="1" si="35"/>
        <v>1</v>
      </c>
      <c r="AT19" s="259" t="str">
        <f t="shared" ca="1" si="43"/>
        <v>2</v>
      </c>
      <c r="AU19" s="170" t="str">
        <f t="shared" ca="1" si="36"/>
        <v>Anim2Single</v>
      </c>
      <c r="AV19" s="170" t="str">
        <f t="shared" ca="1" si="37"/>
        <v>Anim2Single</v>
      </c>
    </row>
    <row r="20" spans="1:49" x14ac:dyDescent="0.25">
      <c r="A20" s="170" t="str">
        <f t="shared" si="38"/>
        <v>Proto!B1101:C1174</v>
      </c>
      <c r="B20" s="170" t="str">
        <f t="shared" ca="1" si="1"/>
        <v>2</v>
      </c>
      <c r="C20" s="170">
        <f>MATCH("*19#*",proto!B:B,0)</f>
        <v>1101</v>
      </c>
      <c r="D20" s="176" t="str">
        <f>VLOOKUP(C20,proto!A:C,2,FALSE)</f>
        <v>19# Coach gun</v>
      </c>
      <c r="E20" s="170" t="str" cm="1">
        <f t="array" ref="E20">INDEX(new1test[Column2],WeaponList!C20+1)</f>
        <v>18211</v>
      </c>
      <c r="F20" s="170" t="str" cm="1">
        <f t="array" ref="F20">VLOOKUP(VALUE(INDEX(new1test[Column2],WeaponList!C20+3)),proto!$D$20:$E$50,2,FALSE)</f>
        <v>Shotgun</v>
      </c>
      <c r="G20" s="170" t="str">
        <f t="shared" ca="1" si="39"/>
        <v>2</v>
      </c>
      <c r="H20" s="170" t="str">
        <f t="shared" ca="1" si="2"/>
        <v>11</v>
      </c>
      <c r="I20" s="170" t="str">
        <f t="shared" ca="1" si="3"/>
        <v>5</v>
      </c>
      <c r="J20" s="170" t="str">
        <f ca="1">VLOOKUP(VALUE(VLOOKUP("*DmgType_0*",INDIRECT(A20),2,FALSE)),proto!$D$20:$F$50,3,FALSE)</f>
        <v>Normal</v>
      </c>
      <c r="K20" s="170" t="str">
        <f ca="1">VLOOKUP(VALUE(VLOOKUP("*Weapon_skill_0*",INDIRECT(A20),2,FALSE)),proto!$K$20:$L$24,2,FALSE)</f>
        <v>Small Guns</v>
      </c>
      <c r="L20" s="170" t="str">
        <f t="shared" ca="1" si="4"/>
        <v>75</v>
      </c>
      <c r="M20" s="170" t="str">
        <f t="shared" ca="1" si="5"/>
        <v>95</v>
      </c>
      <c r="N20" s="170" t="str">
        <f t="shared" ca="1" si="6"/>
        <v>75</v>
      </c>
      <c r="O20" s="170" t="str">
        <f t="shared" ca="1" si="7"/>
        <v>95</v>
      </c>
      <c r="P20" s="170" t="e">
        <f t="shared" ca="1" si="8"/>
        <v>#N/A</v>
      </c>
      <c r="Q20" s="170" t="e">
        <f t="shared" ca="1" si="9"/>
        <v>#N/A</v>
      </c>
      <c r="R20" s="170">
        <v>0</v>
      </c>
      <c r="S20" s="170" t="str">
        <f t="shared" ca="1" si="10"/>
        <v>25</v>
      </c>
      <c r="T20" s="170" t="str">
        <f t="shared" ca="1" si="11"/>
        <v>25</v>
      </c>
      <c r="U20" s="170" t="str">
        <f t="shared" ca="1" si="12"/>
        <v>35</v>
      </c>
      <c r="V20" s="170" t="str">
        <f t="shared" ca="1" si="13"/>
        <v>60</v>
      </c>
      <c r="W20" s="170" t="e">
        <f t="shared" ca="1" si="14"/>
        <v>#N/A</v>
      </c>
      <c r="X20" s="170" t="e">
        <f t="shared" ca="1" si="15"/>
        <v>#N/A</v>
      </c>
      <c r="Y20" s="170" t="str">
        <f t="shared" ca="1" si="16"/>
        <v>800</v>
      </c>
      <c r="Z20" s="170" t="str">
        <f t="shared" ca="1" si="17"/>
        <v>1000</v>
      </c>
      <c r="AA20" s="170" t="str">
        <f t="shared" ca="1" si="18"/>
        <v>400</v>
      </c>
      <c r="AB20" s="174" t="str">
        <f t="shared" ca="1" si="19"/>
        <v>22</v>
      </c>
      <c r="AC20" s="174" t="str">
        <f t="shared" ca="1" si="20"/>
        <v>1</v>
      </c>
      <c r="AD20" s="174" t="str">
        <f t="shared" ca="1" si="21"/>
        <v>22</v>
      </c>
      <c r="AE20" s="174" t="str">
        <f t="shared" ca="1" si="22"/>
        <v>24</v>
      </c>
      <c r="AF20" s="174" t="str">
        <f t="shared" ca="1" si="23"/>
        <v>3</v>
      </c>
      <c r="AG20" s="175" t="str">
        <f t="shared" ca="1" si="24"/>
        <v>19</v>
      </c>
      <c r="AH20" s="175" t="str">
        <f t="shared" ca="1" si="25"/>
        <v>7</v>
      </c>
      <c r="AI20" s="175" t="str">
        <f t="shared" ca="1" si="26"/>
        <v>40</v>
      </c>
      <c r="AJ20" s="175" t="e">
        <f t="shared" ca="1" si="27"/>
        <v>#N/A</v>
      </c>
      <c r="AK20" s="175" t="e">
        <f t="shared" ca="1" si="28"/>
        <v>#N/A</v>
      </c>
      <c r="AN20" s="170" t="str">
        <f t="shared" ca="1" si="30"/>
        <v>11</v>
      </c>
      <c r="AO20" s="170" t="str">
        <f t="shared" ca="1" si="31"/>
        <v>15</v>
      </c>
      <c r="AP20" s="170" t="str">
        <f t="shared" ca="1" si="32"/>
        <v>85</v>
      </c>
      <c r="AQ20" s="170" t="str">
        <f t="shared" ca="1" si="33"/>
        <v>80</v>
      </c>
      <c r="AR20" s="170" t="str">
        <f t="shared" ca="1" si="34"/>
        <v>2</v>
      </c>
      <c r="AS20" s="259" t="str">
        <f t="shared" ca="1" si="35"/>
        <v>1</v>
      </c>
      <c r="AT20" s="259" t="str">
        <f t="shared" ca="1" si="43"/>
        <v>2</v>
      </c>
      <c r="AU20" s="170" t="str">
        <f t="shared" ca="1" si="36"/>
        <v>Anim2Single</v>
      </c>
      <c r="AV20" s="170" t="str">
        <f t="shared" ca="1" si="37"/>
        <v>Anim2Single</v>
      </c>
    </row>
    <row r="21" spans="1:49" x14ac:dyDescent="0.25">
      <c r="A21" s="170" t="str">
        <f t="shared" si="38"/>
        <v>Proto!B1174:C1234</v>
      </c>
      <c r="B21" s="170" t="str">
        <f t="shared" ca="1" si="1"/>
        <v>2</v>
      </c>
      <c r="C21" s="170">
        <f>MATCH("*20#*",proto!B:B,0)</f>
        <v>1174</v>
      </c>
      <c r="D21" s="176" t="str">
        <f>VLOOKUP(C21,proto!A:C,2,FALSE)</f>
        <v>20# Porter Turret Rifle</v>
      </c>
      <c r="E21" s="170" t="str" cm="1">
        <f t="array" ref="E21">INDEX(new1test[Column2],WeaponList!C21+1)</f>
        <v>18220</v>
      </c>
      <c r="F21" s="170" t="str" cm="1">
        <f t="array" ref="F21">VLOOKUP(VALUE(INDEX(new1test[Column2],WeaponList!C21+3)),proto!$D$20:$E$50,2,FALSE)</f>
        <v>DMR</v>
      </c>
      <c r="G21" s="170" t="str">
        <f t="shared" ca="1" si="39"/>
        <v>9</v>
      </c>
      <c r="H21" s="170" t="str">
        <f t="shared" ca="1" si="2"/>
        <v>44</v>
      </c>
      <c r="I21" s="170" t="str">
        <f t="shared" ca="1" si="3"/>
        <v>4</v>
      </c>
      <c r="J21" s="170" t="str">
        <f ca="1">VLOOKUP(VALUE(VLOOKUP("*DmgType_0*",INDIRECT(A21),2,FALSE)),proto!$D$20:$F$50,3,FALSE)</f>
        <v>Normal</v>
      </c>
      <c r="K21" s="170" t="str">
        <f ca="1">VLOOKUP(VALUE(VLOOKUP("*Weapon_skill_0*",INDIRECT(A21),2,FALSE)),proto!$K$20:$L$24,2,FALSE)</f>
        <v>Small Guns</v>
      </c>
      <c r="L21" s="170" t="str">
        <f t="shared" ca="1" si="4"/>
        <v>20</v>
      </c>
      <c r="M21" s="170" t="str">
        <f t="shared" ca="1" si="5"/>
        <v>30</v>
      </c>
      <c r="N21" s="170" t="e">
        <f t="shared" ca="1" si="6"/>
        <v>#N/A</v>
      </c>
      <c r="O21" s="170" t="e">
        <f t="shared" ca="1" si="7"/>
        <v>#N/A</v>
      </c>
      <c r="P21" s="170" t="e">
        <f t="shared" ca="1" si="8"/>
        <v>#N/A</v>
      </c>
      <c r="Q21" s="170" t="e">
        <f t="shared" ca="1" si="9"/>
        <v>#N/A</v>
      </c>
      <c r="R21" s="170">
        <v>0</v>
      </c>
      <c r="S21" s="170" t="str">
        <f t="shared" ca="1" si="10"/>
        <v>30</v>
      </c>
      <c r="T21" s="170" t="e">
        <f t="shared" ca="1" si="11"/>
        <v>#N/A</v>
      </c>
      <c r="U21" s="170" t="str">
        <f t="shared" ca="1" si="12"/>
        <v>30</v>
      </c>
      <c r="V21" s="170" t="e">
        <f t="shared" ca="1" si="13"/>
        <v>#N/A</v>
      </c>
      <c r="W21" s="170" t="str">
        <f t="shared" ca="1" si="14"/>
        <v>1</v>
      </c>
      <c r="X21" s="170" t="e">
        <f t="shared" ca="1" si="15"/>
        <v>#N/A</v>
      </c>
      <c r="Y21" s="170" t="str">
        <f t="shared" ca="1" si="16"/>
        <v>800</v>
      </c>
      <c r="Z21" s="170" t="e">
        <f t="shared" ca="1" si="17"/>
        <v>#N/A</v>
      </c>
      <c r="AA21" s="170" t="str">
        <f t="shared" ca="1" si="18"/>
        <v>400</v>
      </c>
      <c r="AB21" s="174" t="str">
        <f t="shared" ca="1" si="19"/>
        <v>1</v>
      </c>
      <c r="AC21" s="174" t="str">
        <f t="shared" ca="1" si="20"/>
        <v>2</v>
      </c>
      <c r="AD21" s="174" t="str">
        <f t="shared" ca="1" si="21"/>
        <v>24</v>
      </c>
      <c r="AE21" s="174" t="str">
        <f t="shared" ca="1" si="22"/>
        <v>2</v>
      </c>
      <c r="AF21" s="174" t="str">
        <f t="shared" ca="1" si="23"/>
        <v>9</v>
      </c>
      <c r="AG21" s="175" t="str">
        <f t="shared" ca="1" si="24"/>
        <v>28</v>
      </c>
      <c r="AH21" s="175" t="str">
        <f t="shared" ca="1" si="25"/>
        <v>19</v>
      </c>
      <c r="AI21" s="175" t="str">
        <f t="shared" ca="1" si="26"/>
        <v>12</v>
      </c>
      <c r="AJ21" s="175" t="e">
        <f t="shared" ca="1" si="27"/>
        <v>#N/A</v>
      </c>
      <c r="AK21" s="175" t="e">
        <f t="shared" ca="1" si="28"/>
        <v>#N/A</v>
      </c>
      <c r="AN21" s="170" t="e">
        <f t="shared" ca="1" si="30"/>
        <v>#N/A</v>
      </c>
      <c r="AO21" s="170" t="e">
        <f t="shared" ca="1" si="31"/>
        <v>#N/A</v>
      </c>
      <c r="AP21" s="170" t="e">
        <f t="shared" ca="1" si="32"/>
        <v>#N/A</v>
      </c>
      <c r="AQ21" s="170" t="e">
        <f t="shared" ca="1" si="33"/>
        <v>#N/A</v>
      </c>
      <c r="AR21" s="170" t="str">
        <f t="shared" ca="1" si="34"/>
        <v>2</v>
      </c>
      <c r="AS21" s="259" t="str">
        <f t="shared" ca="1" si="35"/>
        <v>1</v>
      </c>
      <c r="AT21" s="259">
        <v>1</v>
      </c>
      <c r="AU21" s="170" t="str">
        <f t="shared" ca="1" si="36"/>
        <v>Anim2Single</v>
      </c>
      <c r="AV21" s="170" t="e">
        <f t="shared" ca="1" si="37"/>
        <v>#N/A</v>
      </c>
    </row>
    <row r="22" spans="1:49" x14ac:dyDescent="0.25">
      <c r="A22" s="170" t="str">
        <f t="shared" si="38"/>
        <v>Proto!B1234:C1287</v>
      </c>
      <c r="B22" s="170" t="str">
        <f t="shared" ca="1" si="1"/>
        <v>2</v>
      </c>
      <c r="C22" s="170">
        <f>MATCH("*21#*",proto!B:B,0)</f>
        <v>1234</v>
      </c>
      <c r="D22" s="176" t="str">
        <f>VLOOKUP(C22,proto!A:C,2,FALSE)</f>
        <v>21# Colt Model 1839</v>
      </c>
      <c r="E22" s="170" t="str" cm="1">
        <f t="array" ref="E22">INDEX(new1test[Column2],WeaponList!C22+1)</f>
        <v>18225</v>
      </c>
      <c r="F22" s="170" t="str" cm="1">
        <f t="array" ref="F22">VLOOKUP(VALUE(INDEX(new1test[Column2],WeaponList!C22+3)),proto!$D$20:$E$50,2,FALSE)</f>
        <v>DMR</v>
      </c>
      <c r="G22" s="170" t="str">
        <f t="shared" ca="1" si="39"/>
        <v>6</v>
      </c>
      <c r="H22" s="170" t="str">
        <f t="shared" ca="1" si="2"/>
        <v>44</v>
      </c>
      <c r="I22" s="170" t="str">
        <f t="shared" ca="1" si="3"/>
        <v>4</v>
      </c>
      <c r="J22" s="170" t="str">
        <f ca="1">VLOOKUP(VALUE(VLOOKUP("*DmgType_0*",INDIRECT(A22),2,FALSE)),proto!$D$20:$F$50,3,FALSE)</f>
        <v>Normal</v>
      </c>
      <c r="K22" s="170" t="str">
        <f ca="1">VLOOKUP(VALUE(VLOOKUP("*Weapon_skill_0*",INDIRECT(A22),2,FALSE)),proto!$K$20:$L$24,2,FALSE)</f>
        <v>Small Guns</v>
      </c>
      <c r="L22" s="170" t="str">
        <f t="shared" ca="1" si="4"/>
        <v>25</v>
      </c>
      <c r="M22" s="170" t="str">
        <f t="shared" ca="1" si="5"/>
        <v>35</v>
      </c>
      <c r="N22" s="170" t="e">
        <f t="shared" ca="1" si="6"/>
        <v>#N/A</v>
      </c>
      <c r="O22" s="170" t="e">
        <f t="shared" ca="1" si="7"/>
        <v>#N/A</v>
      </c>
      <c r="P22" s="170" t="e">
        <f t="shared" ca="1" si="8"/>
        <v>#N/A</v>
      </c>
      <c r="Q22" s="170" t="e">
        <f t="shared" ca="1" si="9"/>
        <v>#N/A</v>
      </c>
      <c r="R22" s="170" t="str">
        <f t="shared" ca="1" si="40"/>
        <v>30</v>
      </c>
      <c r="S22" s="170" t="str">
        <f t="shared" ca="1" si="10"/>
        <v>45</v>
      </c>
      <c r="T22" s="170" t="e">
        <f t="shared" ca="1" si="11"/>
        <v>#N/A</v>
      </c>
      <c r="U22" s="170" t="str">
        <f t="shared" ca="1" si="12"/>
        <v>25</v>
      </c>
      <c r="V22" s="170" t="e">
        <f t="shared" ca="1" si="13"/>
        <v>#N/A</v>
      </c>
      <c r="W22" s="170" t="str">
        <f t="shared" ca="1" si="14"/>
        <v>1</v>
      </c>
      <c r="X22" s="170" t="e">
        <f t="shared" ca="1" si="15"/>
        <v>#N/A</v>
      </c>
      <c r="Y22" s="170" t="str">
        <f t="shared" ca="1" si="16"/>
        <v>800</v>
      </c>
      <c r="Z22" s="170" t="e">
        <f t="shared" ca="1" si="17"/>
        <v>#N/A</v>
      </c>
      <c r="AA22" s="170" t="str">
        <f t="shared" ca="1" si="18"/>
        <v>400</v>
      </c>
      <c r="AB22" s="174" t="e">
        <f t="shared" ca="1" si="19"/>
        <v>#N/A</v>
      </c>
      <c r="AC22" s="174" t="e">
        <f t="shared" ca="1" si="20"/>
        <v>#N/A</v>
      </c>
      <c r="AD22" s="174" t="e">
        <f t="shared" ca="1" si="21"/>
        <v>#N/A</v>
      </c>
      <c r="AE22" s="174" t="e">
        <f t="shared" ca="1" si="22"/>
        <v>#N/A</v>
      </c>
      <c r="AF22" s="174" t="e">
        <f t="shared" ca="1" si="23"/>
        <v>#N/A</v>
      </c>
      <c r="AG22" s="175" t="str">
        <f t="shared" ca="1" si="24"/>
        <v>28</v>
      </c>
      <c r="AH22" s="175" t="str">
        <f t="shared" ca="1" si="25"/>
        <v>11</v>
      </c>
      <c r="AI22" s="175" t="e">
        <f t="shared" ca="1" si="26"/>
        <v>#N/A</v>
      </c>
      <c r="AJ22" s="175" t="e">
        <f t="shared" ca="1" si="27"/>
        <v>#N/A</v>
      </c>
      <c r="AK22" s="175" t="e">
        <f t="shared" ca="1" si="28"/>
        <v>#N/A</v>
      </c>
      <c r="AN22" s="170" t="e">
        <f t="shared" ca="1" si="30"/>
        <v>#N/A</v>
      </c>
      <c r="AO22" s="170" t="e">
        <f t="shared" ca="1" si="31"/>
        <v>#N/A</v>
      </c>
      <c r="AP22" s="170" t="e">
        <f t="shared" ca="1" si="32"/>
        <v>#N/A</v>
      </c>
      <c r="AQ22" s="170" t="e">
        <f t="shared" ca="1" si="33"/>
        <v>#N/A</v>
      </c>
      <c r="AR22" s="170" t="str">
        <f t="shared" ca="1" si="34"/>
        <v>2</v>
      </c>
      <c r="AS22" s="259" t="str">
        <f t="shared" ca="1" si="35"/>
        <v>1</v>
      </c>
      <c r="AT22" s="259">
        <v>1</v>
      </c>
      <c r="AU22" s="170" t="str">
        <f t="shared" ca="1" si="36"/>
        <v>Anim2Single</v>
      </c>
      <c r="AV22" s="170" t="e">
        <f t="shared" ca="1" si="37"/>
        <v>#N/A</v>
      </c>
    </row>
    <row r="23" spans="1:49" x14ac:dyDescent="0.25">
      <c r="A23" s="170" t="str">
        <f t="shared" si="38"/>
        <v>Proto!B1287:C1342</v>
      </c>
      <c r="B23" s="170" t="str">
        <f t="shared" ca="1" si="1"/>
        <v>2</v>
      </c>
      <c r="C23" s="170">
        <f>MATCH("*22#*",proto!B:B,0)</f>
        <v>1287</v>
      </c>
      <c r="D23" s="176" t="str">
        <f>VLOOKUP(C23,proto!A:C,2,FALSE)</f>
        <v>22# Springfield 1861</v>
      </c>
      <c r="E23" s="170" t="str" cm="1">
        <f t="array" ref="E23">INDEX(new1test[Column2],WeaponList!C23+1)</f>
        <v>18230</v>
      </c>
      <c r="F23" s="170" t="str" cm="1">
        <f t="array" ref="F23">VLOOKUP(VALUE(INDEX(new1test[Column2],WeaponList!C23+3)),proto!$D$20:$E$50,2,FALSE)</f>
        <v>Sniper Rifle</v>
      </c>
      <c r="G23" s="170" t="str">
        <f t="shared" ca="1" si="39"/>
        <v>1</v>
      </c>
      <c r="H23" s="170" t="str">
        <f t="shared" ca="1" si="2"/>
        <v>45</v>
      </c>
      <c r="I23" s="170" t="str">
        <f t="shared" ca="1" si="3"/>
        <v>4</v>
      </c>
      <c r="J23" s="170" t="str">
        <f ca="1">VLOOKUP(VALUE(VLOOKUP("*DmgType_0*",INDIRECT(A23),2,FALSE)),proto!$D$20:$F$50,3,FALSE)</f>
        <v>Normal</v>
      </c>
      <c r="K23" s="170" t="str">
        <f ca="1">VLOOKUP(VALUE(VLOOKUP("*Weapon_skill_0*",INDIRECT(A23),2,FALSE)),proto!$K$20:$L$24,2,FALSE)</f>
        <v>Small Guns</v>
      </c>
      <c r="L23" s="170" t="str">
        <f t="shared" ca="1" si="4"/>
        <v>45</v>
      </c>
      <c r="M23" s="170" t="str">
        <f t="shared" ca="1" si="5"/>
        <v>55</v>
      </c>
      <c r="N23" s="170" t="e">
        <f t="shared" ca="1" si="6"/>
        <v>#N/A</v>
      </c>
      <c r="O23" s="170" t="e">
        <f t="shared" ca="1" si="7"/>
        <v>#N/A</v>
      </c>
      <c r="P23" s="170" t="e">
        <f t="shared" ca="1" si="8"/>
        <v>#N/A</v>
      </c>
      <c r="Q23" s="170" t="e">
        <f t="shared" ca="1" si="9"/>
        <v>#N/A</v>
      </c>
      <c r="R23" s="170" t="str">
        <f t="shared" ca="1" si="40"/>
        <v>50</v>
      </c>
      <c r="S23" s="170" t="str">
        <f t="shared" ca="1" si="10"/>
        <v>55</v>
      </c>
      <c r="T23" s="170" t="e">
        <f t="shared" ca="1" si="11"/>
        <v>#N/A</v>
      </c>
      <c r="U23" s="170" t="str">
        <f t="shared" ca="1" si="12"/>
        <v>50</v>
      </c>
      <c r="V23" s="170" t="e">
        <f t="shared" ca="1" si="13"/>
        <v>#N/A</v>
      </c>
      <c r="W23" s="170" t="str">
        <f t="shared" ca="1" si="14"/>
        <v>1</v>
      </c>
      <c r="X23" s="170" t="e">
        <f t="shared" ca="1" si="15"/>
        <v>#N/A</v>
      </c>
      <c r="Y23" s="170" t="str">
        <f t="shared" ca="1" si="16"/>
        <v>800</v>
      </c>
      <c r="Z23" s="170" t="e">
        <f t="shared" ca="1" si="17"/>
        <v>#N/A</v>
      </c>
      <c r="AA23" s="170" t="str">
        <f t="shared" ca="1" si="18"/>
        <v>400</v>
      </c>
      <c r="AB23" s="174" t="str">
        <f t="shared" ca="1" si="19"/>
        <v>5</v>
      </c>
      <c r="AC23" s="174" t="str">
        <f t="shared" ca="1" si="20"/>
        <v>12</v>
      </c>
      <c r="AD23" s="174" t="str">
        <f t="shared" ca="1" si="21"/>
        <v>24</v>
      </c>
      <c r="AE23" s="174" t="str">
        <f t="shared" ca="1" si="22"/>
        <v>8</v>
      </c>
      <c r="AF23" s="174" t="str">
        <f t="shared" ca="1" si="23"/>
        <v>28</v>
      </c>
      <c r="AG23" s="175" t="e">
        <f t="shared" ca="1" si="24"/>
        <v>#N/A</v>
      </c>
      <c r="AH23" s="175" t="e">
        <f t="shared" ca="1" si="25"/>
        <v>#N/A</v>
      </c>
      <c r="AI23" s="175" t="e">
        <f t="shared" ca="1" si="26"/>
        <v>#N/A</v>
      </c>
      <c r="AJ23" s="175" t="e">
        <f t="shared" ca="1" si="27"/>
        <v>#N/A</v>
      </c>
      <c r="AK23" s="175" t="e">
        <f t="shared" ca="1" si="28"/>
        <v>#N/A</v>
      </c>
      <c r="AN23" s="170" t="e">
        <f t="shared" ca="1" si="30"/>
        <v>#N/A</v>
      </c>
      <c r="AO23" s="170" t="e">
        <f t="shared" ca="1" si="31"/>
        <v>#N/A</v>
      </c>
      <c r="AP23" s="170" t="e">
        <f t="shared" ca="1" si="32"/>
        <v>#N/A</v>
      </c>
      <c r="AQ23" s="170" t="e">
        <f t="shared" ca="1" si="33"/>
        <v>#N/A</v>
      </c>
      <c r="AR23" s="170" t="str">
        <f t="shared" ca="1" si="34"/>
        <v>2</v>
      </c>
      <c r="AS23" s="259" t="str">
        <f t="shared" ca="1" si="35"/>
        <v>1</v>
      </c>
      <c r="AT23" s="259">
        <v>1</v>
      </c>
      <c r="AU23" s="170" t="str">
        <f t="shared" ca="1" si="36"/>
        <v>Anim2Single</v>
      </c>
      <c r="AV23" s="170" t="e">
        <f t="shared" ca="1" si="37"/>
        <v>#N/A</v>
      </c>
    </row>
    <row r="24" spans="1:49" x14ac:dyDescent="0.25">
      <c r="A24" s="170" t="str">
        <f t="shared" si="38"/>
        <v>Proto!B1342:C1400</v>
      </c>
      <c r="B24" s="170" t="str">
        <f t="shared" ca="1" si="1"/>
        <v>2</v>
      </c>
      <c r="C24" s="170">
        <f>MATCH("*23#*",proto!B:B,0)</f>
        <v>1342</v>
      </c>
      <c r="D24" s="176" t="str">
        <f>VLOOKUP(C24,proto!A:C,2,FALSE)</f>
        <v>23# Whitworth Rifle</v>
      </c>
      <c r="E24" s="170" t="str" cm="1">
        <f t="array" ref="E24">INDEX(new1test[Column2],WeaponList!C24+1)</f>
        <v>18231</v>
      </c>
      <c r="F24" s="170" t="str" cm="1">
        <f t="array" ref="F24">VLOOKUP(VALUE(INDEX(new1test[Column2],WeaponList!C24+3)),proto!$D$20:$E$50,2,FALSE)</f>
        <v>Sniper Rifle</v>
      </c>
      <c r="G24" s="170" t="str">
        <f t="shared" ca="1" si="39"/>
        <v>1</v>
      </c>
      <c r="H24" s="170" t="str">
        <f t="shared" ca="1" si="2"/>
        <v>45</v>
      </c>
      <c r="I24" s="170" t="str">
        <f t="shared" ca="1" si="3"/>
        <v>4</v>
      </c>
      <c r="J24" s="170" t="str">
        <f ca="1">VLOOKUP(VALUE(VLOOKUP("*DmgType_0*",INDIRECT(A24),2,FALSE)),proto!$D$20:$F$50,3,FALSE)</f>
        <v>Normal</v>
      </c>
      <c r="K24" s="170" t="str">
        <f ca="1">VLOOKUP(VALUE(VLOOKUP("*Weapon_skill_0*",INDIRECT(A24),2,FALSE)),proto!$K$20:$L$24,2,FALSE)</f>
        <v>Small Guns</v>
      </c>
      <c r="L24" s="170" t="str">
        <f t="shared" ca="1" si="4"/>
        <v>40</v>
      </c>
      <c r="M24" s="170" t="str">
        <f t="shared" ca="1" si="5"/>
        <v>50</v>
      </c>
      <c r="N24" s="170" t="e">
        <f t="shared" ca="1" si="6"/>
        <v>#N/A</v>
      </c>
      <c r="O24" s="170" t="e">
        <f t="shared" ca="1" si="7"/>
        <v>#N/A</v>
      </c>
      <c r="P24" s="170" t="e">
        <f t="shared" ca="1" si="8"/>
        <v>#N/A</v>
      </c>
      <c r="Q24" s="170" t="e">
        <f t="shared" ca="1" si="9"/>
        <v>#N/A</v>
      </c>
      <c r="R24" s="170" t="str">
        <f t="shared" ca="1" si="40"/>
        <v>100</v>
      </c>
      <c r="S24" s="170" t="str">
        <f t="shared" ca="1" si="10"/>
        <v>65</v>
      </c>
      <c r="T24" s="170" t="e">
        <f t="shared" ca="1" si="11"/>
        <v>#N/A</v>
      </c>
      <c r="U24" s="170" t="str">
        <f t="shared" ca="1" si="12"/>
        <v>50</v>
      </c>
      <c r="V24" s="170" t="e">
        <f t="shared" ca="1" si="13"/>
        <v>#N/A</v>
      </c>
      <c r="W24" s="170" t="str">
        <f t="shared" ca="1" si="14"/>
        <v>1</v>
      </c>
      <c r="X24" s="170" t="e">
        <f t="shared" ca="1" si="15"/>
        <v>#N/A</v>
      </c>
      <c r="Y24" s="170" t="str">
        <f t="shared" ca="1" si="16"/>
        <v>800</v>
      </c>
      <c r="Z24" s="170" t="e">
        <f t="shared" ca="1" si="17"/>
        <v>#N/A</v>
      </c>
      <c r="AA24" s="170" t="str">
        <f t="shared" ca="1" si="18"/>
        <v>400</v>
      </c>
      <c r="AB24" s="174" t="str">
        <f t="shared" ca="1" si="19"/>
        <v>5</v>
      </c>
      <c r="AC24" s="174" t="str">
        <f t="shared" ca="1" si="20"/>
        <v>17</v>
      </c>
      <c r="AD24" s="174" t="str">
        <f t="shared" ca="1" si="21"/>
        <v>5</v>
      </c>
      <c r="AE24" s="174" t="str">
        <f t="shared" ca="1" si="22"/>
        <v>17</v>
      </c>
      <c r="AF24" s="174" t="str">
        <f t="shared" ca="1" si="23"/>
        <v>28</v>
      </c>
      <c r="AG24" s="175" t="str">
        <f t="shared" ca="1" si="24"/>
        <v>16</v>
      </c>
      <c r="AH24" s="175" t="e">
        <f t="shared" ca="1" si="25"/>
        <v>#N/A</v>
      </c>
      <c r="AI24" s="175" t="e">
        <f t="shared" ca="1" si="26"/>
        <v>#N/A</v>
      </c>
      <c r="AJ24" s="175" t="e">
        <f t="shared" ca="1" si="27"/>
        <v>#N/A</v>
      </c>
      <c r="AK24" s="175" t="e">
        <f t="shared" ca="1" si="28"/>
        <v>#N/A</v>
      </c>
      <c r="AN24" s="170" t="e">
        <f t="shared" ca="1" si="30"/>
        <v>#N/A</v>
      </c>
      <c r="AO24" s="170" t="e">
        <f t="shared" ca="1" si="31"/>
        <v>#N/A</v>
      </c>
      <c r="AP24" s="170" t="e">
        <f t="shared" ca="1" si="32"/>
        <v>#N/A</v>
      </c>
      <c r="AQ24" s="170" t="e">
        <f t="shared" ca="1" si="33"/>
        <v>#N/A</v>
      </c>
      <c r="AR24" s="170" t="str">
        <f t="shared" ca="1" si="34"/>
        <v>2</v>
      </c>
      <c r="AS24" s="259" t="str">
        <f t="shared" ca="1" si="35"/>
        <v>1</v>
      </c>
      <c r="AT24" s="259">
        <v>1</v>
      </c>
      <c r="AU24" s="170" t="str">
        <f t="shared" ca="1" si="36"/>
        <v>Anim2Single</v>
      </c>
      <c r="AV24" s="170" t="e">
        <f t="shared" ca="1" si="37"/>
        <v>#N/A</v>
      </c>
    </row>
    <row r="25" spans="1:49" x14ac:dyDescent="0.25">
      <c r="A25" s="170" t="str">
        <f t="shared" si="38"/>
        <v>Proto!B1400:C1458</v>
      </c>
      <c r="B25" s="170" t="str">
        <f t="shared" ca="1" si="1"/>
        <v>2</v>
      </c>
      <c r="C25" s="170">
        <f>MATCH("*24#*",proto!B:B,0)</f>
        <v>1400</v>
      </c>
      <c r="D25" s="176" t="str">
        <f>VLOOKUP(C25,proto!A:C,2,FALSE)</f>
        <v>24# Wall Gun</v>
      </c>
      <c r="E25" s="170" t="str" cm="1">
        <f t="array" ref="E25">INDEX(new1test[Column2],WeaponList!C25+1)</f>
        <v>18240</v>
      </c>
      <c r="F25" s="170" t="str" cm="1">
        <f t="array" ref="F25">VLOOKUP(VALUE(INDEX(new1test[Column2],WeaponList!C25+3)),proto!$D$20:$E$50,2,FALSE)</f>
        <v>Big Rifle</v>
      </c>
      <c r="G25" s="170" t="str">
        <f t="shared" ca="1" si="39"/>
        <v>1</v>
      </c>
      <c r="H25" s="170" t="str">
        <f t="shared" ca="1" si="2"/>
        <v>44</v>
      </c>
      <c r="I25" s="170" t="str">
        <f t="shared" ca="1" si="3"/>
        <v>7</v>
      </c>
      <c r="J25" s="170" t="str">
        <f ca="1">VLOOKUP(VALUE(VLOOKUP("*DmgType_0*",INDIRECT(A25),2,FALSE)),proto!$D$20:$F$50,3,FALSE)</f>
        <v>Normal</v>
      </c>
      <c r="K25" s="170" t="str">
        <f ca="1">VLOOKUP(VALUE(VLOOKUP("*Weapon_skill_0*",INDIRECT(A25),2,FALSE)),proto!$K$20:$L$24,2,FALSE)</f>
        <v>Big Guns</v>
      </c>
      <c r="L25" s="170" t="str">
        <f t="shared" ca="1" si="4"/>
        <v>70</v>
      </c>
      <c r="M25" s="170" t="str">
        <f t="shared" ca="1" si="5"/>
        <v>80</v>
      </c>
      <c r="N25" s="170" t="e">
        <f t="shared" ca="1" si="6"/>
        <v>#N/A</v>
      </c>
      <c r="O25" s="170" t="e">
        <f t="shared" ca="1" si="7"/>
        <v>#N/A</v>
      </c>
      <c r="P25" s="170" t="e">
        <f t="shared" ca="1" si="8"/>
        <v>#N/A</v>
      </c>
      <c r="Q25" s="170" t="e">
        <f t="shared" ca="1" si="9"/>
        <v>#N/A</v>
      </c>
      <c r="R25" s="170">
        <v>0</v>
      </c>
      <c r="S25" s="170" t="str">
        <f t="shared" ca="1" si="10"/>
        <v>55</v>
      </c>
      <c r="T25" s="170" t="e">
        <f t="shared" ca="1" si="11"/>
        <v>#N/A</v>
      </c>
      <c r="U25" s="170" t="str">
        <f t="shared" ca="1" si="12"/>
        <v>75</v>
      </c>
      <c r="V25" s="170" t="e">
        <f t="shared" ca="1" si="13"/>
        <v>#N/A</v>
      </c>
      <c r="W25" s="170" t="e">
        <f t="shared" ca="1" si="14"/>
        <v>#N/A</v>
      </c>
      <c r="X25" s="170" t="e">
        <f t="shared" ca="1" si="15"/>
        <v>#N/A</v>
      </c>
      <c r="Y25" s="170" t="str">
        <f t="shared" ca="1" si="16"/>
        <v>1200</v>
      </c>
      <c r="Z25" s="170" t="e">
        <f t="shared" ca="1" si="17"/>
        <v>#N/A</v>
      </c>
      <c r="AA25" s="170" t="str">
        <f t="shared" ca="1" si="18"/>
        <v>400</v>
      </c>
      <c r="AB25" s="174" t="str">
        <f t="shared" ca="1" si="19"/>
        <v>1</v>
      </c>
      <c r="AC25" s="174" t="str">
        <f t="shared" ca="1" si="20"/>
        <v>24</v>
      </c>
      <c r="AD25" s="174" t="str">
        <f t="shared" ca="1" si="21"/>
        <v>9</v>
      </c>
      <c r="AE25" s="174" t="str">
        <f t="shared" ca="1" si="22"/>
        <v>1</v>
      </c>
      <c r="AF25" s="174" t="str">
        <f t="shared" ca="1" si="23"/>
        <v>10</v>
      </c>
      <c r="AG25" s="175" t="str">
        <f t="shared" ca="1" si="24"/>
        <v>8</v>
      </c>
      <c r="AH25" s="175" t="str">
        <f t="shared" ca="1" si="25"/>
        <v>16</v>
      </c>
      <c r="AI25" s="175" t="e">
        <f t="shared" ca="1" si="26"/>
        <v>#N/A</v>
      </c>
      <c r="AJ25" s="175" t="e">
        <f t="shared" ca="1" si="27"/>
        <v>#N/A</v>
      </c>
      <c r="AK25" s="175" t="e">
        <f t="shared" ca="1" si="28"/>
        <v>#N/A</v>
      </c>
      <c r="AL25" s="234" t="str">
        <f t="shared" ca="1" si="29"/>
        <v>10</v>
      </c>
      <c r="AN25" s="170" t="e">
        <f t="shared" ca="1" si="30"/>
        <v>#N/A</v>
      </c>
      <c r="AO25" s="170" t="e">
        <f t="shared" ca="1" si="31"/>
        <v>#N/A</v>
      </c>
      <c r="AP25" s="170" t="e">
        <f t="shared" ca="1" si="32"/>
        <v>#N/A</v>
      </c>
      <c r="AQ25" s="170" t="e">
        <f t="shared" ca="1" si="33"/>
        <v>#N/A</v>
      </c>
      <c r="AR25" s="170" t="str">
        <f t="shared" ca="1" si="34"/>
        <v>2</v>
      </c>
      <c r="AS25" s="259" t="str">
        <f t="shared" ca="1" si="35"/>
        <v>1</v>
      </c>
      <c r="AT25" s="259">
        <v>1</v>
      </c>
      <c r="AU25" s="170" t="str">
        <f t="shared" ca="1" si="36"/>
        <v>Anim2Single</v>
      </c>
      <c r="AV25" s="170" t="e">
        <f t="shared" ca="1" si="37"/>
        <v>#N/A</v>
      </c>
    </row>
    <row r="26" spans="1:49" x14ac:dyDescent="0.25">
      <c r="A26" s="170" t="str">
        <f t="shared" si="38"/>
        <v>Proto!B1458:C1521</v>
      </c>
      <c r="B26" s="170" t="str">
        <f t="shared" ca="1" si="1"/>
        <v>2</v>
      </c>
      <c r="C26" s="170">
        <f>MATCH("*25#*",proto!B:B,0)</f>
        <v>1458</v>
      </c>
      <c r="D26" s="176" t="str">
        <f>VLOOKUP(C26,proto!A:C,2,FALSE)</f>
        <v>25# Mitrailleuse</v>
      </c>
      <c r="E26" s="170" t="str" cm="1">
        <f t="array" ref="E26">INDEX(new1test[Column2],WeaponList!C26+1)</f>
        <v>18250</v>
      </c>
      <c r="F26" s="170" t="str" cm="1">
        <f t="array" ref="F26">VLOOKUP(VALUE(INDEX(new1test[Column2],WeaponList!C26+3)),proto!$D$20:$E$50,2,FALSE)</f>
        <v>HMG</v>
      </c>
      <c r="G26" s="170" t="str">
        <f t="shared" ca="1" si="39"/>
        <v>10</v>
      </c>
      <c r="H26" s="170" t="str">
        <f t="shared" ca="1" si="2"/>
        <v>39</v>
      </c>
      <c r="I26" s="170" t="str">
        <f t="shared" ca="1" si="3"/>
        <v>8</v>
      </c>
      <c r="J26" s="170" t="str">
        <f ca="1">VLOOKUP(VALUE(VLOOKUP("*DmgType_0*",INDIRECT(A26),2,FALSE)),proto!$D$20:$F$50,3,FALSE)</f>
        <v>Normal</v>
      </c>
      <c r="K26" s="170" t="str">
        <f ca="1">VLOOKUP(VALUE(VLOOKUP("*Weapon_skill_0*",INDIRECT(A26),2,FALSE)),proto!$K$20:$L$24,2,FALSE)</f>
        <v>Big Guns</v>
      </c>
      <c r="L26" s="170" t="str">
        <f t="shared" ca="1" si="4"/>
        <v>30</v>
      </c>
      <c r="M26" s="170" t="str">
        <f t="shared" ca="1" si="5"/>
        <v>40</v>
      </c>
      <c r="N26" s="170" t="e">
        <f t="shared" ca="1" si="6"/>
        <v>#N/A</v>
      </c>
      <c r="O26" s="170" t="e">
        <f t="shared" ca="1" si="7"/>
        <v>#N/A</v>
      </c>
      <c r="P26" s="170" t="e">
        <f t="shared" ca="1" si="8"/>
        <v>#N/A</v>
      </c>
      <c r="Q26" s="170" t="e">
        <f t="shared" ca="1" si="9"/>
        <v>#N/A</v>
      </c>
      <c r="R26" s="170">
        <v>0</v>
      </c>
      <c r="S26" s="170" t="str">
        <f t="shared" ca="1" si="10"/>
        <v>50</v>
      </c>
      <c r="T26" s="170" t="e">
        <f t="shared" ca="1" si="11"/>
        <v>#N/A</v>
      </c>
      <c r="U26" s="170" t="str">
        <f t="shared" ca="1" si="12"/>
        <v>20</v>
      </c>
      <c r="V26" s="170" t="e">
        <f t="shared" ca="1" si="13"/>
        <v>#N/A</v>
      </c>
      <c r="W26" s="170" t="e">
        <f t="shared" ca="1" si="14"/>
        <v>#N/A</v>
      </c>
      <c r="X26" s="170" t="e">
        <f t="shared" ca="1" si="15"/>
        <v>#N/A</v>
      </c>
      <c r="Y26" s="170" t="str">
        <f t="shared" ca="1" si="16"/>
        <v>1000</v>
      </c>
      <c r="Z26" s="170" t="e">
        <f t="shared" ca="1" si="17"/>
        <v>#N/A</v>
      </c>
      <c r="AA26" s="170" t="str">
        <f t="shared" ca="1" si="18"/>
        <v>400</v>
      </c>
      <c r="AB26" s="174" t="str">
        <f t="shared" ca="1" si="19"/>
        <v>4</v>
      </c>
      <c r="AC26" s="174" t="str">
        <f t="shared" ca="1" si="20"/>
        <v>21</v>
      </c>
      <c r="AD26" s="174" t="str">
        <f t="shared" ca="1" si="21"/>
        <v>24</v>
      </c>
      <c r="AE26" s="174" t="str">
        <f t="shared" ca="1" si="22"/>
        <v>21</v>
      </c>
      <c r="AF26" s="174" t="str">
        <f t="shared" ca="1" si="23"/>
        <v>1</v>
      </c>
      <c r="AG26" s="175" t="str">
        <f t="shared" ca="1" si="24"/>
        <v>2</v>
      </c>
      <c r="AH26" s="175" t="str">
        <f t="shared" ca="1" si="25"/>
        <v>2</v>
      </c>
      <c r="AI26" s="175" t="e">
        <f t="shared" ca="1" si="26"/>
        <v>#N/A</v>
      </c>
      <c r="AJ26" s="175" t="str">
        <f t="shared" ca="1" si="27"/>
        <v>43</v>
      </c>
      <c r="AK26" s="175" t="str">
        <f t="shared" ca="1" si="28"/>
        <v>50</v>
      </c>
      <c r="AL26" s="234" t="str">
        <f t="shared" ca="1" si="29"/>
        <v>20</v>
      </c>
      <c r="AN26" s="170" t="str">
        <f t="shared" ca="1" si="30"/>
        <v>11</v>
      </c>
      <c r="AO26" s="170" t="e">
        <f t="shared" ca="1" si="31"/>
        <v>#N/A</v>
      </c>
      <c r="AP26" s="170" t="str">
        <f t="shared" ca="1" si="32"/>
        <v>65</v>
      </c>
      <c r="AQ26" s="170" t="e">
        <f t="shared" ca="1" si="33"/>
        <v>#N/A</v>
      </c>
      <c r="AR26" s="170" t="str">
        <f t="shared" ca="1" si="34"/>
        <v>2</v>
      </c>
      <c r="AS26" s="259" t="str">
        <f t="shared" ca="1" si="35"/>
        <v>10</v>
      </c>
      <c r="AT26" s="259">
        <v>1</v>
      </c>
      <c r="AU26" s="170" t="str">
        <f t="shared" ca="1" si="36"/>
        <v>Anim2Burst</v>
      </c>
      <c r="AV26" s="170" t="e">
        <f t="shared" ca="1" si="37"/>
        <v>#N/A</v>
      </c>
    </row>
    <row r="27" spans="1:49" x14ac:dyDescent="0.25">
      <c r="A27" s="170" t="str">
        <f t="shared" si="38"/>
        <v>Proto!B1521:C1577</v>
      </c>
      <c r="B27" s="170" t="str">
        <f t="shared" ca="1" si="1"/>
        <v>2</v>
      </c>
      <c r="C27" s="170">
        <f>MATCH("*26#*",proto!B:B,0)</f>
        <v>1521</v>
      </c>
      <c r="D27" s="176" t="str">
        <f>VLOOKUP(C27,proto!A:C,2,FALSE)</f>
        <v>26# Hale Rocket Launcher</v>
      </c>
      <c r="E27" s="170" t="str" cm="1">
        <f t="array" ref="E27">INDEX(new1test[Column2],WeaponList!C27+1)</f>
        <v>18270</v>
      </c>
      <c r="F27" s="170" t="str" cm="1">
        <f t="array" ref="F27">VLOOKUP(VALUE(INDEX(new1test[Column2],WeaponList!C27+3)),proto!$D$20:$E$50,2,FALSE)</f>
        <v>RL</v>
      </c>
      <c r="G27" s="170" t="str">
        <f t="shared" ca="1" si="39"/>
        <v>1</v>
      </c>
      <c r="H27" s="170" t="str">
        <f t="shared" ca="1" si="2"/>
        <v>50</v>
      </c>
      <c r="I27" s="170" t="str">
        <f t="shared" ca="1" si="3"/>
        <v>7</v>
      </c>
      <c r="J27" s="170" t="str">
        <f ca="1">VLOOKUP(VALUE(VLOOKUP("*DmgType_0*",INDIRECT(A27),2,FALSE)),proto!$D$20:$F$50,3,FALSE)</f>
        <v>Explode</v>
      </c>
      <c r="K27" s="170" t="str">
        <f ca="1">VLOOKUP(VALUE(VLOOKUP("*Weapon_skill_0*",INDIRECT(A27),2,FALSE)),proto!$K$20:$L$24,2,FALSE)</f>
        <v>Big Guns</v>
      </c>
      <c r="L27" s="170" t="str">
        <f t="shared" ca="1" si="4"/>
        <v>250</v>
      </c>
      <c r="M27" s="170" t="str">
        <f t="shared" ca="1" si="5"/>
        <v>300</v>
      </c>
      <c r="N27" s="170" t="e">
        <f t="shared" ca="1" si="6"/>
        <v>#N/A</v>
      </c>
      <c r="O27" s="170" t="e">
        <f t="shared" ca="1" si="7"/>
        <v>#N/A</v>
      </c>
      <c r="P27" s="170" t="e">
        <f t="shared" ca="1" si="8"/>
        <v>#N/A</v>
      </c>
      <c r="Q27" s="170" t="e">
        <f t="shared" ca="1" si="9"/>
        <v>#N/A</v>
      </c>
      <c r="R27" s="170">
        <v>0</v>
      </c>
      <c r="S27" s="170" t="str">
        <f t="shared" ca="1" si="10"/>
        <v>100</v>
      </c>
      <c r="T27" s="170" t="e">
        <f t="shared" ca="1" si="11"/>
        <v>#N/A</v>
      </c>
      <c r="U27" s="170" t="str">
        <f t="shared" ca="1" si="12"/>
        <v>100</v>
      </c>
      <c r="V27" s="170" t="e">
        <f t="shared" ca="1" si="13"/>
        <v>#N/A</v>
      </c>
      <c r="W27" s="170" t="e">
        <f t="shared" ca="1" si="14"/>
        <v>#N/A</v>
      </c>
      <c r="X27" s="170" t="e">
        <f t="shared" ca="1" si="15"/>
        <v>#N/A</v>
      </c>
      <c r="Y27" s="170" t="str">
        <f t="shared" ca="1" si="16"/>
        <v>1200</v>
      </c>
      <c r="Z27" s="170" t="e">
        <f t="shared" ca="1" si="17"/>
        <v>#N/A</v>
      </c>
      <c r="AA27" s="170" t="str">
        <f t="shared" ca="1" si="18"/>
        <v>400</v>
      </c>
      <c r="AB27" s="174" t="str">
        <f t="shared" ca="1" si="19"/>
        <v>1</v>
      </c>
      <c r="AC27" s="174" t="str">
        <f t="shared" ca="1" si="20"/>
        <v>2</v>
      </c>
      <c r="AD27" s="174" t="str">
        <f t="shared" ca="1" si="21"/>
        <v>7</v>
      </c>
      <c r="AE27" s="174" t="str">
        <f t="shared" ca="1" si="22"/>
        <v>2</v>
      </c>
      <c r="AF27" s="174" t="str">
        <f t="shared" ca="1" si="23"/>
        <v>1</v>
      </c>
      <c r="AG27" s="175" t="str">
        <f t="shared" ca="1" si="24"/>
        <v>16</v>
      </c>
      <c r="AH27" s="175" t="str">
        <f t="shared" ca="1" si="25"/>
        <v>50</v>
      </c>
      <c r="AI27" s="175" t="e">
        <f t="shared" ca="1" si="26"/>
        <v>#N/A</v>
      </c>
      <c r="AJ27" s="175" t="e">
        <f t="shared" ca="1" si="27"/>
        <v>#N/A</v>
      </c>
      <c r="AK27" s="175" t="e">
        <f t="shared" ca="1" si="28"/>
        <v>#N/A</v>
      </c>
      <c r="AN27" s="170" t="str">
        <f t="shared" ca="1" si="30"/>
        <v>15</v>
      </c>
      <c r="AO27" s="170" t="e">
        <f t="shared" ca="1" si="31"/>
        <v>#N/A</v>
      </c>
      <c r="AP27" s="170" t="e">
        <f t="shared" ca="1" si="32"/>
        <v>#N/A</v>
      </c>
      <c r="AQ27" s="170" t="e">
        <f t="shared" ca="1" si="33"/>
        <v>#N/A</v>
      </c>
      <c r="AR27" s="170" t="str">
        <f t="shared" ca="1" si="34"/>
        <v>2</v>
      </c>
      <c r="AS27" s="259" t="str">
        <f t="shared" ca="1" si="35"/>
        <v>1</v>
      </c>
      <c r="AT27" s="259">
        <v>1</v>
      </c>
      <c r="AU27" s="170" t="str">
        <f t="shared" ca="1" si="36"/>
        <v>Anim2Single</v>
      </c>
      <c r="AV27" s="170" t="e">
        <f t="shared" ca="1" si="37"/>
        <v>#N/A</v>
      </c>
    </row>
    <row r="28" spans="1:49" x14ac:dyDescent="0.25">
      <c r="A28" s="170" t="str">
        <f t="shared" si="38"/>
        <v>Proto!B1577:C1625</v>
      </c>
      <c r="B28" s="170" t="str">
        <f t="shared" ca="1" si="1"/>
        <v>2</v>
      </c>
      <c r="C28" s="170">
        <f>MATCH("*27#*",proto!B:B,0)</f>
        <v>1577</v>
      </c>
      <c r="D28" s="176" t="str">
        <f>VLOOKUP(C28,proto!A:C,2,FALSE)</f>
        <v>27# Spiked Knuckles</v>
      </c>
      <c r="E28" s="170" t="str" cm="1">
        <f t="array" ref="E28">INDEX(new1test[Column2],WeaponList!C28+1)</f>
        <v>18300</v>
      </c>
      <c r="F28" s="170" t="str" cm="1">
        <f t="array" ref="F28">VLOOKUP(VALUE(INDEX(new1test[Column2],WeaponList!C28+3)),proto!$D$20:$E$50,2,FALSE)</f>
        <v>Fist</v>
      </c>
      <c r="G28" s="170" t="e">
        <f t="shared" ca="1" si="39"/>
        <v>#N/A</v>
      </c>
      <c r="H28" s="170" t="e">
        <f t="shared" ca="1" si="2"/>
        <v>#N/A</v>
      </c>
      <c r="I28" s="170" t="str">
        <f t="shared" ca="1" si="3"/>
        <v>1</v>
      </c>
      <c r="J28" s="170" t="str">
        <f ca="1">VLOOKUP(VALUE(VLOOKUP("*DmgType_0*",INDIRECT(A28),2,FALSE)),proto!$D$20:$F$50,3,FALSE)</f>
        <v>Normal</v>
      </c>
      <c r="K28" s="170" t="str">
        <f ca="1">VLOOKUP(VALUE(VLOOKUP("*Weapon_skill_0*",INDIRECT(A28),2,FALSE)),proto!$K$20:$L$24,2,FALSE)</f>
        <v>Close Combat</v>
      </c>
      <c r="L28" s="170" t="str">
        <f t="shared" ca="1" si="4"/>
        <v>25</v>
      </c>
      <c r="M28" s="170" t="str">
        <f t="shared" ca="1" si="5"/>
        <v>30</v>
      </c>
      <c r="N28" s="170" t="e">
        <f t="shared" ca="1" si="6"/>
        <v>#N/A</v>
      </c>
      <c r="O28" s="170" t="e">
        <f t="shared" ca="1" si="7"/>
        <v>#N/A</v>
      </c>
      <c r="P28" s="170" t="e">
        <f t="shared" ca="1" si="8"/>
        <v>#N/A</v>
      </c>
      <c r="Q28" s="170" t="e">
        <f t="shared" ca="1" si="9"/>
        <v>#N/A</v>
      </c>
      <c r="R28" s="170" t="str">
        <f t="shared" ca="1" si="40"/>
        <v>40</v>
      </c>
      <c r="S28" s="170" t="str">
        <f t="shared" ca="1" si="10"/>
        <v>2</v>
      </c>
      <c r="T28" s="170" t="e">
        <f t="shared" ca="1" si="11"/>
        <v>#N/A</v>
      </c>
      <c r="U28" s="170" t="str">
        <f t="shared" ca="1" si="12"/>
        <v>15</v>
      </c>
      <c r="V28" s="170" t="e">
        <f t="shared" ca="1" si="13"/>
        <v>#N/A</v>
      </c>
      <c r="W28" s="170" t="str">
        <f t="shared" ca="1" si="14"/>
        <v>1</v>
      </c>
      <c r="X28" s="170" t="e">
        <f t="shared" ca="1" si="15"/>
        <v>#N/A</v>
      </c>
      <c r="Y28" s="170" t="str">
        <f t="shared" ca="1" si="16"/>
        <v>600</v>
      </c>
      <c r="Z28" s="170" t="e">
        <f t="shared" ca="1" si="17"/>
        <v>#N/A</v>
      </c>
      <c r="AA28" s="170" t="e">
        <f t="shared" ca="1" si="18"/>
        <v>#N/A</v>
      </c>
      <c r="AB28" s="174" t="str">
        <f t="shared" ca="1" si="19"/>
        <v>2</v>
      </c>
      <c r="AC28" s="174" t="str">
        <f t="shared" ca="1" si="20"/>
        <v>17</v>
      </c>
      <c r="AD28" s="174" t="str">
        <f t="shared" ca="1" si="21"/>
        <v>2</v>
      </c>
      <c r="AE28" s="174" t="str">
        <f t="shared" ca="1" si="22"/>
        <v>17</v>
      </c>
      <c r="AF28" s="174" t="str">
        <f t="shared" ca="1" si="23"/>
        <v>2</v>
      </c>
      <c r="AG28" s="175" t="str">
        <f t="shared" ca="1" si="24"/>
        <v>4</v>
      </c>
      <c r="AH28" s="175" t="str">
        <f t="shared" ca="1" si="25"/>
        <v>31</v>
      </c>
      <c r="AI28" s="175" t="e">
        <f t="shared" ca="1" si="26"/>
        <v>#N/A</v>
      </c>
      <c r="AJ28" s="175" t="e">
        <f t="shared" ca="1" si="27"/>
        <v>#N/A</v>
      </c>
      <c r="AK28" s="175" t="e">
        <f t="shared" ca="1" si="28"/>
        <v>#N/A</v>
      </c>
      <c r="AN28" s="170" t="e">
        <f t="shared" ca="1" si="30"/>
        <v>#N/A</v>
      </c>
      <c r="AO28" s="170" t="e">
        <f t="shared" ca="1" si="31"/>
        <v>#N/A</v>
      </c>
      <c r="AP28" s="170" t="e">
        <f t="shared" ca="1" si="32"/>
        <v>#N/A</v>
      </c>
      <c r="AQ28" s="170" t="e">
        <f t="shared" ca="1" si="33"/>
        <v>#N/A</v>
      </c>
      <c r="AR28" s="170" t="str">
        <f t="shared" ca="1" si="34"/>
        <v>2</v>
      </c>
      <c r="AS28" s="259">
        <v>1</v>
      </c>
      <c r="AT28" s="259">
        <v>1</v>
      </c>
      <c r="AU28" s="170" t="str">
        <f t="shared" ca="1" si="36"/>
        <v>Anim2PunchRight</v>
      </c>
      <c r="AV28" s="170" t="e">
        <f t="shared" ca="1" si="37"/>
        <v>#N/A</v>
      </c>
      <c r="AW28" s="170" t="str">
        <f t="shared" ca="1" si="41"/>
        <v>75</v>
      </c>
    </row>
    <row r="29" spans="1:49" x14ac:dyDescent="0.25">
      <c r="A29" s="170" t="str">
        <f t="shared" si="38"/>
        <v>Proto!B1625:C1675</v>
      </c>
      <c r="B29" s="170" t="str">
        <f t="shared" ca="1" si="1"/>
        <v>2</v>
      </c>
      <c r="C29" s="170">
        <f>MATCH("*28#*",proto!B:B,0)</f>
        <v>1625</v>
      </c>
      <c r="D29" s="176" t="str">
        <f>VLOOKUP(C29,proto!A:C,2,FALSE)</f>
        <v>28# Club</v>
      </c>
      <c r="E29" s="170" t="str" cm="1">
        <f t="array" ref="E29">INDEX(new1test[Column2],WeaponList!C29+1)</f>
        <v>18310</v>
      </c>
      <c r="F29" s="170" t="str" cm="1">
        <f t="array" ref="F29">VLOOKUP(VALUE(INDEX(new1test[Column2],WeaponList!C29+3)),proto!$D$20:$E$50,2,FALSE)</f>
        <v>Club</v>
      </c>
      <c r="G29" s="170" t="e">
        <f t="shared" ca="1" si="39"/>
        <v>#N/A</v>
      </c>
      <c r="H29" s="170" t="e">
        <f t="shared" ca="1" si="2"/>
        <v>#N/A</v>
      </c>
      <c r="I29" s="170" t="str">
        <f t="shared" ca="1" si="3"/>
        <v>3</v>
      </c>
      <c r="J29" s="170" t="str">
        <f ca="1">VLOOKUP(VALUE(VLOOKUP("*DmgType_0*",INDIRECT(A29),2,FALSE)),proto!$D$20:$F$50,3,FALSE)</f>
        <v>Normal</v>
      </c>
      <c r="K29" s="170" t="str">
        <f ca="1">VLOOKUP(VALUE(VLOOKUP("*Weapon_skill_0*",INDIRECT(A29),2,FALSE)),proto!$K$20:$L$24,2,FALSE)</f>
        <v>Close Combat</v>
      </c>
      <c r="L29" s="170" t="str">
        <f t="shared" ca="1" si="4"/>
        <v>20</v>
      </c>
      <c r="M29" s="170" t="str">
        <f t="shared" ca="1" si="5"/>
        <v>30</v>
      </c>
      <c r="N29" s="170" t="e">
        <f t="shared" ca="1" si="6"/>
        <v>#N/A</v>
      </c>
      <c r="O29" s="170" t="e">
        <f t="shared" ca="1" si="7"/>
        <v>#N/A</v>
      </c>
      <c r="P29" s="170" t="e">
        <f t="shared" ca="1" si="8"/>
        <v>#N/A</v>
      </c>
      <c r="Q29" s="170" t="e">
        <f t="shared" ca="1" si="9"/>
        <v>#N/A</v>
      </c>
      <c r="R29" s="170">
        <v>0</v>
      </c>
      <c r="S29" s="170" t="str">
        <f t="shared" ca="1" si="10"/>
        <v>3</v>
      </c>
      <c r="T29" s="170" t="e">
        <f t="shared" ca="1" si="11"/>
        <v>#N/A</v>
      </c>
      <c r="U29" s="170" t="str">
        <f t="shared" ca="1" si="12"/>
        <v>20</v>
      </c>
      <c r="V29" s="170" t="e">
        <f t="shared" ca="1" si="13"/>
        <v>#N/A</v>
      </c>
      <c r="W29" s="170" t="str">
        <f t="shared" ca="1" si="14"/>
        <v>0</v>
      </c>
      <c r="X29" s="170" t="e">
        <f t="shared" ca="1" si="15"/>
        <v>#N/A</v>
      </c>
      <c r="Y29" s="170" t="str">
        <f t="shared" ca="1" si="16"/>
        <v>1000</v>
      </c>
      <c r="Z29" s="170" t="e">
        <f t="shared" ca="1" si="17"/>
        <v>#N/A</v>
      </c>
      <c r="AA29" s="170" t="e">
        <f t="shared" ca="1" si="18"/>
        <v>#N/A</v>
      </c>
      <c r="AB29" s="174" t="str">
        <f t="shared" ca="1" si="19"/>
        <v>24</v>
      </c>
      <c r="AC29" s="174" t="str">
        <f t="shared" ca="1" si="20"/>
        <v>9</v>
      </c>
      <c r="AD29" s="174" t="str">
        <f t="shared" ca="1" si="21"/>
        <v>24</v>
      </c>
      <c r="AE29" s="174" t="str">
        <f t="shared" ca="1" si="22"/>
        <v>9</v>
      </c>
      <c r="AF29" s="174" t="str">
        <f t="shared" ca="1" si="23"/>
        <v>24</v>
      </c>
      <c r="AG29" s="175" t="str">
        <f t="shared" ca="1" si="24"/>
        <v>1</v>
      </c>
      <c r="AH29" s="175" t="str">
        <f t="shared" ca="1" si="25"/>
        <v>4</v>
      </c>
      <c r="AI29" s="175" t="str">
        <f t="shared" ca="1" si="26"/>
        <v>4</v>
      </c>
      <c r="AJ29" s="175" t="str">
        <f t="shared" ca="1" si="27"/>
        <v>4</v>
      </c>
      <c r="AK29" s="175" t="e">
        <f t="shared" ca="1" si="28"/>
        <v>#N/A</v>
      </c>
      <c r="AN29" s="170" t="e">
        <f t="shared" ca="1" si="30"/>
        <v>#N/A</v>
      </c>
      <c r="AO29" s="170" t="e">
        <f t="shared" ca="1" si="31"/>
        <v>#N/A</v>
      </c>
      <c r="AP29" s="170" t="e">
        <f t="shared" ca="1" si="32"/>
        <v>#N/A</v>
      </c>
      <c r="AQ29" s="170" t="e">
        <f t="shared" ca="1" si="33"/>
        <v>#N/A</v>
      </c>
      <c r="AR29" s="170" t="str">
        <f t="shared" ca="1" si="34"/>
        <v>2</v>
      </c>
      <c r="AS29" s="259">
        <v>1</v>
      </c>
      <c r="AT29" s="259">
        <v>1</v>
      </c>
      <c r="AU29" s="170" t="str">
        <f t="shared" ca="1" si="36"/>
        <v>Anim2Swing1H</v>
      </c>
      <c r="AV29" s="170" t="e">
        <f t="shared" ca="1" si="37"/>
        <v>#N/A</v>
      </c>
      <c r="AW29" s="170" t="str">
        <f t="shared" ca="1" si="41"/>
        <v>100</v>
      </c>
    </row>
    <row r="30" spans="1:49" x14ac:dyDescent="0.25">
      <c r="A30" s="170" t="str">
        <f t="shared" si="38"/>
        <v>Proto!B1675:C1735</v>
      </c>
      <c r="B30" s="170" t="str">
        <f t="shared" ca="1" si="1"/>
        <v>2</v>
      </c>
      <c r="C30" s="170">
        <f>MATCH("*29#*",proto!B:B,0)</f>
        <v>1675</v>
      </c>
      <c r="D30" s="176" t="str">
        <f>VLOOKUP(C30,proto!A:C,2,FALSE)</f>
        <v>29# Sharpened Spear</v>
      </c>
      <c r="E30" s="170" t="str" cm="1">
        <f t="array" ref="E30">INDEX(new1test[Column2],WeaponList!C30+1)</f>
        <v>18320</v>
      </c>
      <c r="F30" s="170" t="str" cm="1">
        <f t="array" ref="F30">VLOOKUP(VALUE(INDEX(new1test[Column2],WeaponList!C30+3)),proto!$D$20:$E$50,2,FALSE)</f>
        <v>Spear</v>
      </c>
      <c r="G30" s="170" t="e">
        <f t="shared" ca="1" si="39"/>
        <v>#N/A</v>
      </c>
      <c r="H30" s="170" t="e">
        <f t="shared" ca="1" si="2"/>
        <v>#N/A</v>
      </c>
      <c r="I30" s="170" t="str">
        <f t="shared" ca="1" si="3"/>
        <v>4</v>
      </c>
      <c r="J30" s="170" t="str">
        <f ca="1">VLOOKUP(VALUE(VLOOKUP("*DmgType_0*",INDIRECT(A30),2,FALSE)),proto!$D$20:$F$50,3,FALSE)</f>
        <v>Normal</v>
      </c>
      <c r="K30" s="170" t="str">
        <f ca="1">VLOOKUP(VALUE(VLOOKUP("*Weapon_skill_0*",INDIRECT(A30),2,FALSE)),proto!$K$20:$L$24,2,FALSE)</f>
        <v>Throwing</v>
      </c>
      <c r="L30" s="170" t="str">
        <f t="shared" ca="1" si="4"/>
        <v>50</v>
      </c>
      <c r="M30" s="170" t="str">
        <f t="shared" ca="1" si="5"/>
        <v>75</v>
      </c>
      <c r="N30" s="170" t="str">
        <f t="shared" ca="1" si="6"/>
        <v>50</v>
      </c>
      <c r="O30" s="170" t="str">
        <f t="shared" ca="1" si="7"/>
        <v>75</v>
      </c>
      <c r="P30" s="170" t="e">
        <f t="shared" ca="1" si="8"/>
        <v>#N/A</v>
      </c>
      <c r="Q30" s="170" t="e">
        <f t="shared" ca="1" si="9"/>
        <v>#N/A</v>
      </c>
      <c r="R30" s="170" t="str">
        <f t="shared" ca="1" si="40"/>
        <v>40</v>
      </c>
      <c r="S30" s="170" t="str">
        <f t="shared" ca="1" si="10"/>
        <v>15</v>
      </c>
      <c r="T30" s="170" t="str">
        <f t="shared" ca="1" si="11"/>
        <v>4</v>
      </c>
      <c r="U30" s="170" t="str">
        <f t="shared" ca="1" si="12"/>
        <v>50</v>
      </c>
      <c r="V30" s="170" t="str">
        <f t="shared" ca="1" si="13"/>
        <v>40</v>
      </c>
      <c r="W30" s="170" t="str">
        <f t="shared" ca="1" si="14"/>
        <v>1</v>
      </c>
      <c r="X30" s="170" t="str">
        <f t="shared" ca="1" si="15"/>
        <v>1</v>
      </c>
      <c r="Y30" s="170" t="str">
        <f t="shared" ca="1" si="16"/>
        <v>1200</v>
      </c>
      <c r="Z30" s="170" t="str">
        <f t="shared" ca="1" si="17"/>
        <v>800</v>
      </c>
      <c r="AA30" s="170" t="e">
        <f t="shared" ca="1" si="18"/>
        <v>#N/A</v>
      </c>
      <c r="AB30" s="174" t="str">
        <f t="shared" ca="1" si="19"/>
        <v>7</v>
      </c>
      <c r="AC30" s="174" t="str">
        <f t="shared" ca="1" si="20"/>
        <v>2</v>
      </c>
      <c r="AD30" s="174" t="str">
        <f t="shared" ca="1" si="21"/>
        <v>11</v>
      </c>
      <c r="AE30" s="174" t="str">
        <f t="shared" ca="1" si="22"/>
        <v>2</v>
      </c>
      <c r="AF30" s="174" t="str">
        <f t="shared" ca="1" si="23"/>
        <v>7</v>
      </c>
      <c r="AG30" s="175" t="e">
        <f t="shared" ca="1" si="24"/>
        <v>#N/A</v>
      </c>
      <c r="AH30" s="175" t="e">
        <f t="shared" ca="1" si="25"/>
        <v>#N/A</v>
      </c>
      <c r="AI30" s="175" t="e">
        <f t="shared" ca="1" si="26"/>
        <v>#N/A</v>
      </c>
      <c r="AJ30" s="175" t="e">
        <f t="shared" ca="1" si="27"/>
        <v>#N/A</v>
      </c>
      <c r="AK30" s="175" t="e">
        <f t="shared" ca="1" si="28"/>
        <v>#N/A</v>
      </c>
      <c r="AN30" s="170" t="e">
        <f t="shared" ca="1" si="30"/>
        <v>#N/A</v>
      </c>
      <c r="AO30" s="170" t="e">
        <f t="shared" ca="1" si="31"/>
        <v>#N/A</v>
      </c>
      <c r="AP30" s="170" t="e">
        <f t="shared" ca="1" si="32"/>
        <v>#N/A</v>
      </c>
      <c r="AQ30" s="170" t="e">
        <f t="shared" ca="1" si="33"/>
        <v>#N/A</v>
      </c>
      <c r="AR30" s="170" t="str">
        <f t="shared" ca="1" si="34"/>
        <v>2</v>
      </c>
      <c r="AS30" s="259">
        <v>1</v>
      </c>
      <c r="AT30" s="259">
        <v>1</v>
      </c>
      <c r="AU30" s="170" t="str">
        <f t="shared" ca="1" si="36"/>
        <v>Anim2Throw</v>
      </c>
      <c r="AV30" s="170" t="str">
        <f t="shared" ca="1" si="37"/>
        <v>Anim2Thrust1H</v>
      </c>
      <c r="AW30" s="170" t="str">
        <f t="shared" ca="1" si="41"/>
        <v>100</v>
      </c>
    </row>
    <row r="31" spans="1:49" x14ac:dyDescent="0.25">
      <c r="A31" s="170" t="str">
        <f t="shared" si="38"/>
        <v>Proto!B1735:C1791</v>
      </c>
      <c r="B31" s="170" t="str">
        <f t="shared" ca="1" si="1"/>
        <v>2</v>
      </c>
      <c r="C31" s="170">
        <f>MATCH("*30#*",proto!B:B,0)</f>
        <v>1735</v>
      </c>
      <c r="D31" s="176" t="str">
        <f>VLOOKUP(C31,proto!A:C,2,FALSE)</f>
        <v>30# Ketchum Grenade</v>
      </c>
      <c r="E31" s="170" t="str" cm="1">
        <f t="array" ref="E31">INDEX(new1test[Column2],WeaponList!C31+1)</f>
        <v>18340</v>
      </c>
      <c r="F31" s="170" t="str" cm="1">
        <f t="array" ref="F31">VLOOKUP(VALUE(INDEX(new1test[Column2],WeaponList!C31+3)),proto!$D$20:$E$50,2,FALSE)</f>
        <v>Grenade</v>
      </c>
      <c r="G31" s="170" t="e">
        <f t="shared" ca="1" si="39"/>
        <v>#N/A</v>
      </c>
      <c r="H31" s="170" t="e">
        <f t="shared" ca="1" si="2"/>
        <v>#N/A</v>
      </c>
      <c r="I31" s="170" t="str">
        <f t="shared" ca="1" si="3"/>
        <v>4</v>
      </c>
      <c r="J31" s="170" t="str">
        <f ca="1">VLOOKUP(VALUE(VLOOKUP("*DmgType_0*",INDIRECT(A31),2,FALSE)),proto!$D$20:$F$50,3,FALSE)</f>
        <v>Explode</v>
      </c>
      <c r="K31" s="170" t="str">
        <f ca="1">VLOOKUP(VALUE(VLOOKUP("*Weapon_skill_0*",INDIRECT(A31),2,FALSE)),proto!$K$20:$L$24,2,FALSE)</f>
        <v>Throwing</v>
      </c>
      <c r="L31" s="170" t="str">
        <f t="shared" ca="1" si="4"/>
        <v>110</v>
      </c>
      <c r="M31" s="170" t="str">
        <f t="shared" ca="1" si="5"/>
        <v>160</v>
      </c>
      <c r="N31" s="170" t="str">
        <f t="shared" ca="1" si="6"/>
        <v>100</v>
      </c>
      <c r="O31" s="170" t="e">
        <f t="shared" ca="1" si="7"/>
        <v>#N/A</v>
      </c>
      <c r="P31" s="170" t="str">
        <f t="shared" ca="1" si="8"/>
        <v>30</v>
      </c>
      <c r="Q31" s="170" t="e">
        <f t="shared" ca="1" si="9"/>
        <v>#N/A</v>
      </c>
      <c r="R31" s="170" t="str">
        <f t="shared" ca="1" si="40"/>
        <v>30</v>
      </c>
      <c r="S31" s="170" t="str">
        <f t="shared" ca="1" si="10"/>
        <v>15</v>
      </c>
      <c r="T31" s="170" t="e">
        <f t="shared" ca="1" si="11"/>
        <v>#N/A</v>
      </c>
      <c r="U31" s="170" t="str">
        <f t="shared" ca="1" si="12"/>
        <v>40</v>
      </c>
      <c r="V31" s="170" t="e">
        <f t="shared" ca="1" si="13"/>
        <v>#N/A</v>
      </c>
      <c r="W31" s="170" t="e">
        <f t="shared" ca="1" si="14"/>
        <v>#N/A</v>
      </c>
      <c r="X31" s="170" t="e">
        <f t="shared" ca="1" si="15"/>
        <v>#N/A</v>
      </c>
      <c r="Y31" s="170" t="str">
        <f t="shared" ca="1" si="16"/>
        <v>1200</v>
      </c>
      <c r="Z31" s="170" t="e">
        <f t="shared" ca="1" si="17"/>
        <v>#N/A</v>
      </c>
      <c r="AA31" s="170" t="e">
        <f t="shared" ca="1" si="18"/>
        <v>#N/A</v>
      </c>
      <c r="AB31" s="174" t="str">
        <f t="shared" ca="1" si="19"/>
        <v>2</v>
      </c>
      <c r="AC31" s="174" t="str">
        <f t="shared" ca="1" si="20"/>
        <v>24</v>
      </c>
      <c r="AD31" s="174" t="str">
        <f t="shared" ca="1" si="21"/>
        <v>2</v>
      </c>
      <c r="AE31" s="174" t="str">
        <f t="shared" ca="1" si="22"/>
        <v>24</v>
      </c>
      <c r="AF31" s="174" t="str">
        <f t="shared" ca="1" si="23"/>
        <v>3</v>
      </c>
      <c r="AG31" s="175" t="str">
        <f t="shared" ca="1" si="24"/>
        <v>41</v>
      </c>
      <c r="AH31" s="175" t="str">
        <f t="shared" ca="1" si="25"/>
        <v>41</v>
      </c>
      <c r="AI31" s="175" t="e">
        <f t="shared" ca="1" si="26"/>
        <v>#N/A</v>
      </c>
      <c r="AJ31" s="175" t="e">
        <f t="shared" ca="1" si="27"/>
        <v>#N/A</v>
      </c>
      <c r="AK31" s="175" t="e">
        <f t="shared" ca="1" si="28"/>
        <v>#N/A</v>
      </c>
      <c r="AN31" s="170" t="e">
        <f t="shared" ca="1" si="30"/>
        <v>#N/A</v>
      </c>
      <c r="AO31" s="170" t="e">
        <f t="shared" ca="1" si="31"/>
        <v>#N/A</v>
      </c>
      <c r="AP31" s="170" t="e">
        <f t="shared" ca="1" si="32"/>
        <v>#N/A</v>
      </c>
      <c r="AQ31" s="170" t="e">
        <f t="shared" ca="1" si="33"/>
        <v>#N/A</v>
      </c>
      <c r="AR31" s="170" t="str">
        <f t="shared" ca="1" si="34"/>
        <v>2</v>
      </c>
      <c r="AS31" s="259">
        <v>1</v>
      </c>
      <c r="AT31" s="259">
        <v>1</v>
      </c>
      <c r="AU31" s="170" t="str">
        <f t="shared" ca="1" si="36"/>
        <v>Anim2Throw</v>
      </c>
      <c r="AV31" s="170" t="e">
        <f t="shared" ca="1" si="37"/>
        <v>#N/A</v>
      </c>
    </row>
    <row r="32" spans="1:49" x14ac:dyDescent="0.25">
      <c r="A32" s="170" t="str">
        <f t="shared" si="38"/>
        <v>Proto!B1791:C1843</v>
      </c>
      <c r="B32" s="170" t="str">
        <f t="shared" ca="1" si="1"/>
        <v>2</v>
      </c>
      <c r="C32" s="170">
        <f>MATCH("*31#*",proto!B:B,0)</f>
        <v>1791</v>
      </c>
      <c r="D32" s="176" t="str">
        <f>VLOOKUP(C32,proto!A:C,2,FALSE)</f>
        <v>31# Chinese Bomb</v>
      </c>
      <c r="E32" s="170" t="str" cm="1">
        <f t="array" ref="E32">INDEX(new1test[Column2],WeaponList!C32+1)</f>
        <v>18350</v>
      </c>
      <c r="F32" s="170" t="str" cm="1">
        <f t="array" ref="F32">VLOOKUP(VALUE(INDEX(new1test[Column2],WeaponList!C32+3)),proto!$D$20:$E$50,2,FALSE)</f>
        <v>Spec. Grenade</v>
      </c>
      <c r="G32" s="170" t="e">
        <f t="shared" ca="1" si="39"/>
        <v>#N/A</v>
      </c>
      <c r="H32" s="170" t="e">
        <f t="shared" ca="1" si="2"/>
        <v>#N/A</v>
      </c>
      <c r="I32" s="170" t="str">
        <f t="shared" ca="1" si="3"/>
        <v>3</v>
      </c>
      <c r="J32" s="170" t="str">
        <f ca="1">VLOOKUP(VALUE(VLOOKUP("*DmgType_0*",INDIRECT(A32),2,FALSE)),proto!$D$20:$F$50,3,FALSE)</f>
        <v>Plasma</v>
      </c>
      <c r="K32" s="170" t="str">
        <f ca="1">VLOOKUP(VALUE(VLOOKUP("*Weapon_skill_0*",INDIRECT(A32),2,FALSE)),proto!$K$20:$L$24,2,FALSE)</f>
        <v>Throwing</v>
      </c>
      <c r="L32" s="170" t="str">
        <f t="shared" ca="1" si="4"/>
        <v>0</v>
      </c>
      <c r="M32" s="170" t="str">
        <f t="shared" ca="1" si="5"/>
        <v>0</v>
      </c>
      <c r="N32" s="170" t="e">
        <f t="shared" ca="1" si="6"/>
        <v>#N/A</v>
      </c>
      <c r="O32" s="170" t="e">
        <f t="shared" ca="1" si="7"/>
        <v>#N/A</v>
      </c>
      <c r="P32" s="170" t="e">
        <f t="shared" ca="1" si="8"/>
        <v>#N/A</v>
      </c>
      <c r="Q32" s="170" t="e">
        <f t="shared" ca="1" si="9"/>
        <v>#N/A</v>
      </c>
      <c r="R32" s="170">
        <v>0</v>
      </c>
      <c r="S32" s="170" t="str">
        <f t="shared" ca="1" si="10"/>
        <v>15</v>
      </c>
      <c r="T32" s="170" t="e">
        <f t="shared" ca="1" si="11"/>
        <v>#N/A</v>
      </c>
      <c r="U32" s="170" t="str">
        <f t="shared" ca="1" si="12"/>
        <v>40</v>
      </c>
      <c r="V32" s="170" t="e">
        <f t="shared" ca="1" si="13"/>
        <v>#N/A</v>
      </c>
      <c r="W32" s="170" t="e">
        <f t="shared" ca="1" si="14"/>
        <v>#N/A</v>
      </c>
      <c r="X32" s="170" t="e">
        <f t="shared" ca="1" si="15"/>
        <v>#N/A</v>
      </c>
      <c r="Y32" s="170" t="str">
        <f t="shared" ca="1" si="16"/>
        <v>1200</v>
      </c>
      <c r="Z32" s="170" t="e">
        <f t="shared" ca="1" si="17"/>
        <v>#N/A</v>
      </c>
      <c r="AA32" s="170" t="e">
        <f t="shared" ca="1" si="18"/>
        <v>#N/A</v>
      </c>
      <c r="AB32" s="174" t="str">
        <f t="shared" ca="1" si="19"/>
        <v>24</v>
      </c>
      <c r="AC32" s="174" t="str">
        <f t="shared" ca="1" si="20"/>
        <v>24</v>
      </c>
      <c r="AD32" s="174" t="str">
        <f t="shared" ca="1" si="21"/>
        <v>24</v>
      </c>
      <c r="AE32" s="174" t="str">
        <f t="shared" ca="1" si="22"/>
        <v>24</v>
      </c>
      <c r="AF32" s="174" t="str">
        <f t="shared" ca="1" si="23"/>
        <v>24</v>
      </c>
      <c r="AG32" s="175" t="e">
        <f t="shared" ca="1" si="24"/>
        <v>#N/A</v>
      </c>
      <c r="AH32" s="175" t="e">
        <f t="shared" ca="1" si="25"/>
        <v>#N/A</v>
      </c>
      <c r="AI32" s="175" t="e">
        <f t="shared" ca="1" si="26"/>
        <v>#N/A</v>
      </c>
      <c r="AJ32" s="175" t="e">
        <f t="shared" ca="1" si="27"/>
        <v>#N/A</v>
      </c>
      <c r="AK32" s="175" t="e">
        <f t="shared" ca="1" si="28"/>
        <v>#N/A</v>
      </c>
      <c r="AN32" s="170" t="e">
        <f t="shared" ca="1" si="30"/>
        <v>#N/A</v>
      </c>
      <c r="AO32" s="170" t="e">
        <f t="shared" ca="1" si="31"/>
        <v>#N/A</v>
      </c>
      <c r="AP32" s="170" t="e">
        <f t="shared" ca="1" si="32"/>
        <v>#N/A</v>
      </c>
      <c r="AQ32" s="170" t="e">
        <f t="shared" ca="1" si="33"/>
        <v>#N/A</v>
      </c>
      <c r="AR32" s="170" t="str">
        <f t="shared" ca="1" si="34"/>
        <v>2</v>
      </c>
      <c r="AS32" s="259">
        <v>1</v>
      </c>
      <c r="AT32" s="259">
        <v>1</v>
      </c>
      <c r="AU32" s="170" t="str">
        <f t="shared" ca="1" si="36"/>
        <v>Anim2Throw</v>
      </c>
      <c r="AV32" s="170" t="e">
        <f t="shared" ca="1" si="37"/>
        <v>#N/A</v>
      </c>
    </row>
    <row r="33" spans="1:49" x14ac:dyDescent="0.25">
      <c r="A33" s="170" t="str">
        <f t="shared" si="38"/>
        <v>Proto!B1843:C1897</v>
      </c>
      <c r="B33" s="170" t="str">
        <f t="shared" ca="1" si="1"/>
        <v>3</v>
      </c>
      <c r="C33" s="170">
        <f>MATCH("*32#*",proto!B:B,0)</f>
        <v>1843</v>
      </c>
      <c r="D33" s="176" t="str">
        <f>VLOOKUP(C33,proto!A:C,2,FALSE)</f>
        <v>32# Luger</v>
      </c>
      <c r="E33" s="170" t="str" cm="1">
        <f t="array" ref="E33">INDEX(new1test[Column2],WeaponList!C33+1)</f>
        <v>18400</v>
      </c>
      <c r="F33" s="170" t="str" cm="1">
        <f t="array" ref="F33">VLOOKUP(VALUE(INDEX(new1test[Column2],WeaponList!C33+3)),proto!$D$20:$E$50,2,FALSE)</f>
        <v>Pistol</v>
      </c>
      <c r="G33" s="170" t="str">
        <f t="shared" ca="1" si="39"/>
        <v>8</v>
      </c>
      <c r="H33" s="170" t="str">
        <f t="shared" ca="1" si="2"/>
        <v>12</v>
      </c>
      <c r="I33" s="170" t="str">
        <f t="shared" ca="1" si="3"/>
        <v>3</v>
      </c>
      <c r="J33" s="170" t="str">
        <f ca="1">VLOOKUP(VALUE(VLOOKUP("*DmgType_0*",INDIRECT(A33),2,FALSE)),proto!$D$20:$F$50,3,FALSE)</f>
        <v>Normal</v>
      </c>
      <c r="K33" s="170" t="str">
        <f ca="1">VLOOKUP(VALUE(VLOOKUP("*Weapon_skill_0*",INDIRECT(A33),2,FALSE)),proto!$K$20:$L$24,2,FALSE)</f>
        <v>Small Guns</v>
      </c>
      <c r="L33" s="170" t="str">
        <f t="shared" ca="1" si="4"/>
        <v>17</v>
      </c>
      <c r="M33" s="170" t="str">
        <f t="shared" ca="1" si="5"/>
        <v>21</v>
      </c>
      <c r="N33" s="170" t="e">
        <f t="shared" ca="1" si="6"/>
        <v>#N/A</v>
      </c>
      <c r="O33" s="170" t="e">
        <f t="shared" ca="1" si="7"/>
        <v>#N/A</v>
      </c>
      <c r="P33" s="170" t="e">
        <f t="shared" ca="1" si="8"/>
        <v>#N/A</v>
      </c>
      <c r="Q33" s="170" t="e">
        <f t="shared" ca="1" si="9"/>
        <v>#N/A</v>
      </c>
      <c r="R33" s="170">
        <v>0</v>
      </c>
      <c r="S33" s="170" t="str">
        <f t="shared" ca="1" si="10"/>
        <v>25</v>
      </c>
      <c r="T33" s="170" t="e">
        <f t="shared" ca="1" si="11"/>
        <v>#N/A</v>
      </c>
      <c r="U33" s="170" t="str">
        <f t="shared" ca="1" si="12"/>
        <v>10</v>
      </c>
      <c r="V33" s="170" t="e">
        <f t="shared" ca="1" si="13"/>
        <v>#N/A</v>
      </c>
      <c r="W33" s="170" t="str">
        <f t="shared" ca="1" si="14"/>
        <v>1</v>
      </c>
      <c r="X33" s="170" t="e">
        <f t="shared" ca="1" si="15"/>
        <v>#N/A</v>
      </c>
      <c r="Y33" s="170" t="str">
        <f t="shared" ca="1" si="16"/>
        <v>400</v>
      </c>
      <c r="Z33" s="170" t="e">
        <f t="shared" ca="1" si="17"/>
        <v>#N/A</v>
      </c>
      <c r="AA33" s="170" t="str">
        <f t="shared" ca="1" si="18"/>
        <v>200</v>
      </c>
      <c r="AB33" s="174" t="str">
        <f t="shared" ca="1" si="19"/>
        <v>6</v>
      </c>
      <c r="AC33" s="174" t="str">
        <f t="shared" ca="1" si="20"/>
        <v>9</v>
      </c>
      <c r="AD33" s="174" t="str">
        <f t="shared" ca="1" si="21"/>
        <v>6</v>
      </c>
      <c r="AE33" s="174" t="str">
        <f t="shared" ca="1" si="22"/>
        <v>7</v>
      </c>
      <c r="AF33" s="174" t="str">
        <f t="shared" ca="1" si="23"/>
        <v>20</v>
      </c>
      <c r="AG33" s="175" t="str">
        <f t="shared" ca="1" si="24"/>
        <v>12</v>
      </c>
      <c r="AH33" s="175" t="str">
        <f t="shared" ca="1" si="25"/>
        <v>20</v>
      </c>
      <c r="AI33" s="175" t="str">
        <f t="shared" ca="1" si="26"/>
        <v>53</v>
      </c>
      <c r="AJ33" s="175" t="e">
        <f t="shared" ca="1" si="27"/>
        <v>#N/A</v>
      </c>
      <c r="AK33" s="175" t="e">
        <f t="shared" ca="1" si="28"/>
        <v>#N/A</v>
      </c>
      <c r="AN33" s="170" t="e">
        <f t="shared" ca="1" si="30"/>
        <v>#N/A</v>
      </c>
      <c r="AO33" s="170" t="e">
        <f t="shared" ca="1" si="31"/>
        <v>#N/A</v>
      </c>
      <c r="AP33" s="170" t="e">
        <f t="shared" ca="1" si="32"/>
        <v>#N/A</v>
      </c>
      <c r="AQ33" s="170" t="e">
        <f t="shared" ca="1" si="33"/>
        <v>#N/A</v>
      </c>
      <c r="AR33" s="170" t="str">
        <f t="shared" ca="1" si="34"/>
        <v>3</v>
      </c>
      <c r="AS33" s="259" t="str">
        <f t="shared" ca="1" si="35"/>
        <v>1</v>
      </c>
      <c r="AT33" s="259">
        <v>1</v>
      </c>
      <c r="AU33" s="170" t="str">
        <f t="shared" ca="1" si="36"/>
        <v>Anim2Single</v>
      </c>
      <c r="AV33" s="170" t="e">
        <f t="shared" ca="1" si="37"/>
        <v>#N/A</v>
      </c>
    </row>
    <row r="34" spans="1:49" x14ac:dyDescent="0.25">
      <c r="A34" s="170" t="str">
        <f t="shared" si="38"/>
        <v>Proto!B1897:C1966</v>
      </c>
      <c r="B34" s="170" t="str">
        <f t="shared" ca="1" si="1"/>
        <v>3</v>
      </c>
      <c r="C34" s="170">
        <f>MATCH("*33#*",proto!B:B,0)</f>
        <v>1897</v>
      </c>
      <c r="D34" s="176" t="str">
        <f>VLOOKUP(C34,proto!A:C,2,FALSE)</f>
        <v>33# Webley</v>
      </c>
      <c r="E34" s="170" t="str" cm="1">
        <f t="array" ref="E34">INDEX(new1test[Column2],WeaponList!C34+1)</f>
        <v>18401</v>
      </c>
      <c r="F34" s="170" t="str" cm="1">
        <f t="array" ref="F34">VLOOKUP(VALUE(INDEX(new1test[Column2],WeaponList!C34+3)),proto!$D$20:$E$50,2,FALSE)</f>
        <v>Pistol</v>
      </c>
      <c r="G34" s="170" t="str">
        <f t="shared" ca="1" si="39"/>
        <v>6</v>
      </c>
      <c r="H34" s="170" t="str">
        <f t="shared" ca="1" si="2"/>
        <v>14</v>
      </c>
      <c r="I34" s="170" t="str">
        <f t="shared" ca="1" si="3"/>
        <v>4</v>
      </c>
      <c r="J34" s="170" t="str">
        <f ca="1">VLOOKUP(VALUE(VLOOKUP("*DmgType_0*",INDIRECT(A34),2,FALSE)),proto!$D$20:$F$50,3,FALSE)</f>
        <v>Normal</v>
      </c>
      <c r="K34" s="170" t="str">
        <f ca="1">VLOOKUP(VALUE(VLOOKUP("*Weapon_skill_0*",INDIRECT(A34),2,FALSE)),proto!$K$20:$L$24,2,FALSE)</f>
        <v>Small Guns</v>
      </c>
      <c r="L34" s="170" t="str">
        <f t="shared" ca="1" si="4"/>
        <v>23</v>
      </c>
      <c r="M34" s="170" t="str">
        <f t="shared" ca="1" si="5"/>
        <v>33</v>
      </c>
      <c r="N34" s="170" t="str">
        <f t="shared" ca="1" si="6"/>
        <v>23</v>
      </c>
      <c r="O34" s="170" t="str">
        <f t="shared" ca="1" si="7"/>
        <v>33</v>
      </c>
      <c r="P34" s="170" t="e">
        <f t="shared" ca="1" si="8"/>
        <v>#N/A</v>
      </c>
      <c r="Q34" s="170" t="e">
        <f t="shared" ca="1" si="9"/>
        <v>#N/A</v>
      </c>
      <c r="R34" s="170">
        <v>0</v>
      </c>
      <c r="S34" s="170" t="str">
        <f t="shared" ca="1" si="10"/>
        <v>30</v>
      </c>
      <c r="T34" s="170" t="str">
        <f t="shared" ca="1" si="11"/>
        <v>25</v>
      </c>
      <c r="U34" s="170" t="str">
        <f t="shared" ca="1" si="12"/>
        <v>20</v>
      </c>
      <c r="V34" s="170" t="str">
        <f t="shared" ca="1" si="13"/>
        <v>14</v>
      </c>
      <c r="W34" s="170" t="str">
        <f t="shared" ca="1" si="14"/>
        <v>1</v>
      </c>
      <c r="X34" s="170" t="str">
        <f t="shared" ca="1" si="15"/>
        <v>0</v>
      </c>
      <c r="Y34" s="170" t="str">
        <f t="shared" ca="1" si="16"/>
        <v>600</v>
      </c>
      <c r="Z34" s="170" t="str">
        <f t="shared" ca="1" si="17"/>
        <v>400</v>
      </c>
      <c r="AA34" s="170" t="str">
        <f t="shared" ca="1" si="18"/>
        <v>200</v>
      </c>
      <c r="AB34" s="174" t="str">
        <f t="shared" ca="1" si="19"/>
        <v>7</v>
      </c>
      <c r="AC34" s="174" t="str">
        <f t="shared" ca="1" si="20"/>
        <v>18</v>
      </c>
      <c r="AD34" s="174" t="str">
        <f t="shared" ca="1" si="21"/>
        <v>6</v>
      </c>
      <c r="AE34" s="174" t="str">
        <f t="shared" ca="1" si="22"/>
        <v>28</v>
      </c>
      <c r="AF34" s="174" t="str">
        <f t="shared" ca="1" si="23"/>
        <v>6</v>
      </c>
      <c r="AG34" s="175" t="str">
        <f t="shared" ca="1" si="24"/>
        <v>12</v>
      </c>
      <c r="AH34" s="175" t="str">
        <f t="shared" ca="1" si="25"/>
        <v>21</v>
      </c>
      <c r="AI34" s="175" t="str">
        <f t="shared" ca="1" si="26"/>
        <v>33</v>
      </c>
      <c r="AJ34" s="175" t="str">
        <f t="shared" ca="1" si="27"/>
        <v>42</v>
      </c>
      <c r="AK34" s="175" t="e">
        <f t="shared" ca="1" si="28"/>
        <v>#N/A</v>
      </c>
      <c r="AM34" s="234" t="str">
        <f t="shared" ca="1" si="42"/>
        <v>25</v>
      </c>
      <c r="AN34" s="170" t="e">
        <f t="shared" ca="1" si="30"/>
        <v>#N/A</v>
      </c>
      <c r="AO34" s="170" t="str">
        <f t="shared" ca="1" si="31"/>
        <v>21</v>
      </c>
      <c r="AP34" s="170" t="e">
        <f t="shared" ca="1" si="32"/>
        <v>#N/A</v>
      </c>
      <c r="AQ34" s="170" t="str">
        <f t="shared" ca="1" si="33"/>
        <v>200</v>
      </c>
      <c r="AR34" s="170" t="str">
        <f t="shared" ca="1" si="34"/>
        <v>3</v>
      </c>
      <c r="AS34" s="259" t="str">
        <f t="shared" ca="1" si="35"/>
        <v>1</v>
      </c>
      <c r="AT34" s="259" t="str">
        <f t="shared" ca="1" si="43"/>
        <v>1</v>
      </c>
      <c r="AU34" s="170" t="str">
        <f t="shared" ca="1" si="36"/>
        <v>Anim2Single</v>
      </c>
      <c r="AV34" s="170" t="str">
        <f t="shared" ca="1" si="37"/>
        <v>Anim2Single</v>
      </c>
    </row>
    <row r="35" spans="1:49" x14ac:dyDescent="0.25">
      <c r="A35" s="170" t="str">
        <f t="shared" si="38"/>
        <v>Proto!B1966:C2024</v>
      </c>
      <c r="B35" s="170" t="str">
        <f t="shared" ca="1" si="1"/>
        <v>3</v>
      </c>
      <c r="C35" s="170">
        <f>MATCH("*34#*",proto!B:B,0)</f>
        <v>1966</v>
      </c>
      <c r="D35" s="176" t="str">
        <f>VLOOKUP(C35,proto!A:C,2,FALSE)</f>
        <v>34# Nagant</v>
      </c>
      <c r="E35" s="170" t="str" cm="1">
        <f t="array" ref="E35">INDEX(new1test[Column2],WeaponList!C35+1)</f>
        <v>18402</v>
      </c>
      <c r="F35" s="170" t="str" cm="1">
        <f t="array" ref="F35">VLOOKUP(VALUE(INDEX(new1test[Column2],WeaponList!C35+3)),proto!$D$20:$E$50,2,FALSE)</f>
        <v>Pistol</v>
      </c>
      <c r="G35" s="170" t="str">
        <f t="shared" ca="1" si="39"/>
        <v>7</v>
      </c>
      <c r="H35" s="170" t="str">
        <f t="shared" ca="1" si="2"/>
        <v>49</v>
      </c>
      <c r="I35" s="170" t="str">
        <f t="shared" ca="1" si="3"/>
        <v>3</v>
      </c>
      <c r="J35" s="170" t="str">
        <f ca="1">VLOOKUP(VALUE(VLOOKUP("*DmgType_0*",INDIRECT(A35),2,FALSE)),proto!$D$20:$F$50,3,FALSE)</f>
        <v>Normal</v>
      </c>
      <c r="K35" s="170" t="str">
        <f ca="1">VLOOKUP(VALUE(VLOOKUP("*Weapon_skill_0*",INDIRECT(A35),2,FALSE)),proto!$K$20:$L$24,2,FALSE)</f>
        <v>Small Guns</v>
      </c>
      <c r="L35" s="170" t="str">
        <f t="shared" ca="1" si="4"/>
        <v>19</v>
      </c>
      <c r="M35" s="170" t="str">
        <f t="shared" ca="1" si="5"/>
        <v>23</v>
      </c>
      <c r="N35" s="170" t="e">
        <f t="shared" ca="1" si="6"/>
        <v>#N/A</v>
      </c>
      <c r="O35" s="170" t="e">
        <f t="shared" ca="1" si="7"/>
        <v>#N/A</v>
      </c>
      <c r="P35" s="170" t="e">
        <f t="shared" ca="1" si="8"/>
        <v>#N/A</v>
      </c>
      <c r="Q35" s="170" t="e">
        <f t="shared" ca="1" si="9"/>
        <v>#N/A</v>
      </c>
      <c r="R35" s="170" t="str">
        <f t="shared" ca="1" si="40"/>
        <v>20</v>
      </c>
      <c r="S35" s="170" t="str">
        <f t="shared" ca="1" si="10"/>
        <v>25</v>
      </c>
      <c r="T35" s="170" t="e">
        <f t="shared" ca="1" si="11"/>
        <v>#N/A</v>
      </c>
      <c r="U35" s="170" t="str">
        <f t="shared" ca="1" si="12"/>
        <v>16</v>
      </c>
      <c r="V35" s="170" t="e">
        <f t="shared" ca="1" si="13"/>
        <v>#N/A</v>
      </c>
      <c r="W35" s="170" t="str">
        <f t="shared" ca="1" si="14"/>
        <v>1</v>
      </c>
      <c r="X35" s="170" t="e">
        <f t="shared" ca="1" si="15"/>
        <v>#N/A</v>
      </c>
      <c r="Y35" s="170" t="str">
        <f t="shared" ca="1" si="16"/>
        <v>600</v>
      </c>
      <c r="Z35" s="170" t="e">
        <f t="shared" ca="1" si="17"/>
        <v>#N/A</v>
      </c>
      <c r="AA35" s="170" t="str">
        <f t="shared" ca="1" si="18"/>
        <v>200</v>
      </c>
      <c r="AB35" s="174" t="str">
        <f t="shared" ca="1" si="19"/>
        <v>25</v>
      </c>
      <c r="AC35" s="174" t="str">
        <f t="shared" ca="1" si="20"/>
        <v>25</v>
      </c>
      <c r="AD35" s="174" t="str">
        <f t="shared" ca="1" si="21"/>
        <v>25</v>
      </c>
      <c r="AE35" s="174" t="str">
        <f t="shared" ca="1" si="22"/>
        <v>6</v>
      </c>
      <c r="AF35" s="174" t="str">
        <f t="shared" ca="1" si="23"/>
        <v>10</v>
      </c>
      <c r="AG35" s="175" t="str">
        <f t="shared" ca="1" si="24"/>
        <v>12</v>
      </c>
      <c r="AH35" s="175" t="str">
        <f t="shared" ca="1" si="25"/>
        <v>19</v>
      </c>
      <c r="AI35" s="175" t="str">
        <f t="shared" ca="1" si="26"/>
        <v>9</v>
      </c>
      <c r="AJ35" s="175" t="e">
        <f t="shared" ca="1" si="27"/>
        <v>#N/A</v>
      </c>
      <c r="AK35" s="175" t="e">
        <f t="shared" ca="1" si="28"/>
        <v>#N/A</v>
      </c>
      <c r="AN35" s="170" t="e">
        <f t="shared" ca="1" si="30"/>
        <v>#N/A</v>
      </c>
      <c r="AO35" s="170" t="e">
        <f t="shared" ca="1" si="31"/>
        <v>#N/A</v>
      </c>
      <c r="AP35" s="170" t="e">
        <f t="shared" ca="1" si="32"/>
        <v>#N/A</v>
      </c>
      <c r="AQ35" s="170" t="e">
        <f t="shared" ca="1" si="33"/>
        <v>#N/A</v>
      </c>
      <c r="AR35" s="170" t="str">
        <f t="shared" ca="1" si="34"/>
        <v>3</v>
      </c>
      <c r="AS35" s="259" t="str">
        <f t="shared" ca="1" si="35"/>
        <v>1</v>
      </c>
      <c r="AT35" s="259">
        <v>1</v>
      </c>
      <c r="AU35" s="170" t="str">
        <f t="shared" ca="1" si="36"/>
        <v>Anim2Single</v>
      </c>
      <c r="AV35" s="170" t="e">
        <f t="shared" ca="1" si="37"/>
        <v>#N/A</v>
      </c>
    </row>
    <row r="36" spans="1:49" x14ac:dyDescent="0.25">
      <c r="A36" s="170" t="str">
        <f t="shared" si="38"/>
        <v>Proto!B2024:C2078</v>
      </c>
      <c r="B36" s="170" t="str">
        <f t="shared" ca="1" si="1"/>
        <v>3</v>
      </c>
      <c r="C36" s="170">
        <f>MATCH("*35#*",proto!B:B,0)</f>
        <v>2024</v>
      </c>
      <c r="D36" s="176" t="str">
        <f>VLOOKUP(C36,proto!A:C,2,FALSE)</f>
        <v>35# Triple Shotgun</v>
      </c>
      <c r="E36" s="170" t="str" cm="1">
        <f t="array" ref="E36">INDEX(new1test[Column2],WeaponList!C36+1)</f>
        <v>18410</v>
      </c>
      <c r="F36" s="170" t="str" cm="1">
        <f t="array" ref="F36">VLOOKUP(VALUE(INDEX(new1test[Column2],WeaponList!C36+3)),proto!$D$20:$E$50,2,FALSE)</f>
        <v>Shotgun</v>
      </c>
      <c r="G36" s="170" t="str">
        <f t="shared" ca="1" si="39"/>
        <v>3</v>
      </c>
      <c r="H36" s="170" t="str">
        <f t="shared" ca="1" si="2"/>
        <v>11</v>
      </c>
      <c r="I36" s="170" t="str">
        <f t="shared" ca="1" si="3"/>
        <v>5</v>
      </c>
      <c r="J36" s="170" t="str">
        <f ca="1">VLOOKUP(VALUE(VLOOKUP("*DmgType_0*",INDIRECT(A36),2,FALSE)),proto!$D$20:$F$50,3,FALSE)</f>
        <v>Normal</v>
      </c>
      <c r="K36" s="170" t="str">
        <f ca="1">VLOOKUP(VALUE(VLOOKUP("*Weapon_skill_0*",INDIRECT(A36),2,FALSE)),proto!$K$20:$L$24,2,FALSE)</f>
        <v>Small Guns</v>
      </c>
      <c r="L36" s="170" t="str">
        <f t="shared" ca="1" si="4"/>
        <v>70</v>
      </c>
      <c r="M36" s="170" t="str">
        <f t="shared" ca="1" si="5"/>
        <v>90</v>
      </c>
      <c r="N36" s="170" t="e">
        <f t="shared" ca="1" si="6"/>
        <v>#N/A</v>
      </c>
      <c r="O36" s="170" t="e">
        <f t="shared" ca="1" si="7"/>
        <v>#N/A</v>
      </c>
      <c r="P36" s="170" t="e">
        <f t="shared" ca="1" si="8"/>
        <v>#N/A</v>
      </c>
      <c r="Q36" s="170" t="e">
        <f t="shared" ca="1" si="9"/>
        <v>#N/A</v>
      </c>
      <c r="R36" s="170">
        <v>0</v>
      </c>
      <c r="S36" s="170" t="str">
        <f t="shared" ca="1" si="10"/>
        <v>25</v>
      </c>
      <c r="T36" s="170" t="e">
        <f t="shared" ca="1" si="11"/>
        <v>#N/A</v>
      </c>
      <c r="U36" s="170" t="str">
        <f t="shared" ca="1" si="12"/>
        <v>30</v>
      </c>
      <c r="V36" s="170" t="e">
        <f t="shared" ca="1" si="13"/>
        <v>#N/A</v>
      </c>
      <c r="W36" s="170" t="e">
        <f t="shared" ca="1" si="14"/>
        <v>#N/A</v>
      </c>
      <c r="X36" s="170" t="e">
        <f t="shared" ca="1" si="15"/>
        <v>#N/A</v>
      </c>
      <c r="Y36" s="170" t="str">
        <f t="shared" ca="1" si="16"/>
        <v>800</v>
      </c>
      <c r="Z36" s="170" t="e">
        <f t="shared" ca="1" si="17"/>
        <v>#N/A</v>
      </c>
      <c r="AA36" s="170" t="str">
        <f t="shared" ca="1" si="18"/>
        <v>400</v>
      </c>
      <c r="AB36" s="174" t="str">
        <f t="shared" ca="1" si="19"/>
        <v>1</v>
      </c>
      <c r="AC36" s="174" t="str">
        <f t="shared" ca="1" si="20"/>
        <v>3</v>
      </c>
      <c r="AD36" s="174" t="str">
        <f t="shared" ca="1" si="21"/>
        <v>2</v>
      </c>
      <c r="AE36" s="174" t="str">
        <f t="shared" ca="1" si="22"/>
        <v>3</v>
      </c>
      <c r="AF36" s="174" t="str">
        <f t="shared" ca="1" si="23"/>
        <v>1</v>
      </c>
      <c r="AG36" s="175" t="str">
        <f t="shared" ca="1" si="24"/>
        <v>7</v>
      </c>
      <c r="AH36" s="175" t="str">
        <f t="shared" ca="1" si="25"/>
        <v>19</v>
      </c>
      <c r="AI36" s="175" t="e">
        <f t="shared" ca="1" si="26"/>
        <v>#N/A</v>
      </c>
      <c r="AJ36" s="175" t="e">
        <f t="shared" ca="1" si="27"/>
        <v>#N/A</v>
      </c>
      <c r="AK36" s="175" t="e">
        <f t="shared" ca="1" si="28"/>
        <v>#N/A</v>
      </c>
      <c r="AN36" s="170" t="str">
        <f t="shared" ca="1" si="30"/>
        <v>15</v>
      </c>
      <c r="AO36" s="170" t="e">
        <f t="shared" ca="1" si="31"/>
        <v>#N/A</v>
      </c>
      <c r="AP36" s="170" t="str">
        <f t="shared" ca="1" si="32"/>
        <v>80</v>
      </c>
      <c r="AQ36" s="170" t="e">
        <f t="shared" ca="1" si="33"/>
        <v>#N/A</v>
      </c>
      <c r="AR36" s="170" t="str">
        <f t="shared" ca="1" si="34"/>
        <v>3</v>
      </c>
      <c r="AS36" s="259" t="str">
        <f t="shared" ca="1" si="35"/>
        <v>1</v>
      </c>
      <c r="AT36" s="259">
        <v>1</v>
      </c>
      <c r="AU36" s="170" t="str">
        <f t="shared" ca="1" si="36"/>
        <v>Anim2Single</v>
      </c>
      <c r="AV36" s="170" t="e">
        <f t="shared" ca="1" si="37"/>
        <v>#N/A</v>
      </c>
    </row>
    <row r="37" spans="1:49" x14ac:dyDescent="0.25">
      <c r="A37" s="170" t="str">
        <f t="shared" si="38"/>
        <v>Proto!B2078:C2147</v>
      </c>
      <c r="B37" s="170" t="str">
        <f t="shared" ca="1" si="1"/>
        <v>3</v>
      </c>
      <c r="C37" s="170">
        <f>MATCH("*36#*",proto!B:B,0)</f>
        <v>2078</v>
      </c>
      <c r="D37" s="176" t="str">
        <f>VLOOKUP(C37,proto!A:C,2,FALSE)</f>
        <v>36# Hunting Shotgun</v>
      </c>
      <c r="E37" s="170" t="str" cm="1">
        <f t="array" ref="E37">INDEX(new1test[Column2],WeaponList!C37+1)</f>
        <v>18411</v>
      </c>
      <c r="F37" s="170" t="str" cm="1">
        <f t="array" ref="F37">VLOOKUP(VALUE(INDEX(new1test[Column2],WeaponList!C37+3)),proto!$D$20:$E$50,2,FALSE)</f>
        <v>Shotgun</v>
      </c>
      <c r="G37" s="170" t="str">
        <f t="shared" ca="1" si="39"/>
        <v>2</v>
      </c>
      <c r="H37" s="170" t="str">
        <f t="shared" ca="1" si="2"/>
        <v>11</v>
      </c>
      <c r="I37" s="170" t="str">
        <f t="shared" ca="1" si="3"/>
        <v>6</v>
      </c>
      <c r="J37" s="170" t="str">
        <f ca="1">VLOOKUP(VALUE(VLOOKUP("*DmgType_0*",INDIRECT(A37),2,FALSE)),proto!$D$20:$F$50,3,FALSE)</f>
        <v>Normal</v>
      </c>
      <c r="K37" s="170" t="str">
        <f ca="1">VLOOKUP(VALUE(VLOOKUP("*Weapon_skill_0*",INDIRECT(A37),2,FALSE)),proto!$K$20:$L$24,2,FALSE)</f>
        <v>Small Guns</v>
      </c>
      <c r="L37" s="170" t="str">
        <f t="shared" ca="1" si="4"/>
        <v>80</v>
      </c>
      <c r="M37" s="170" t="str">
        <f t="shared" ca="1" si="5"/>
        <v>100</v>
      </c>
      <c r="N37" s="170" t="str">
        <f t="shared" ca="1" si="6"/>
        <v>80</v>
      </c>
      <c r="O37" s="170" t="str">
        <f t="shared" ca="1" si="7"/>
        <v>100</v>
      </c>
      <c r="P37" s="170" t="e">
        <f t="shared" ca="1" si="8"/>
        <v>#N/A</v>
      </c>
      <c r="Q37" s="170" t="e">
        <f t="shared" ca="1" si="9"/>
        <v>#N/A</v>
      </c>
      <c r="R37" s="170">
        <v>0</v>
      </c>
      <c r="S37" s="170" t="str">
        <f t="shared" ca="1" si="10"/>
        <v>35</v>
      </c>
      <c r="T37" s="170" t="str">
        <f t="shared" ca="1" si="11"/>
        <v>35</v>
      </c>
      <c r="U37" s="170" t="str">
        <f t="shared" ca="1" si="12"/>
        <v>45</v>
      </c>
      <c r="V37" s="170" t="str">
        <f t="shared" ca="1" si="13"/>
        <v>70</v>
      </c>
      <c r="W37" s="170" t="e">
        <f t="shared" ca="1" si="14"/>
        <v>#N/A</v>
      </c>
      <c r="X37" s="170" t="e">
        <f t="shared" ca="1" si="15"/>
        <v>#N/A</v>
      </c>
      <c r="Y37" s="170" t="str">
        <f t="shared" ca="1" si="16"/>
        <v>800</v>
      </c>
      <c r="Z37" s="170" t="str">
        <f t="shared" ca="1" si="17"/>
        <v>1000</v>
      </c>
      <c r="AA37" s="170" t="str">
        <f t="shared" ca="1" si="18"/>
        <v>400</v>
      </c>
      <c r="AB37" s="174" t="str">
        <f t="shared" ca="1" si="19"/>
        <v>2</v>
      </c>
      <c r="AC37" s="174" t="str">
        <f t="shared" ca="1" si="20"/>
        <v>12</v>
      </c>
      <c r="AD37" s="174" t="str">
        <f t="shared" ca="1" si="21"/>
        <v>2</v>
      </c>
      <c r="AE37" s="174" t="str">
        <f t="shared" ca="1" si="22"/>
        <v>19</v>
      </c>
      <c r="AF37" s="174" t="str">
        <f t="shared" ca="1" si="23"/>
        <v>7</v>
      </c>
      <c r="AG37" s="175" t="str">
        <f t="shared" ca="1" si="24"/>
        <v>1</v>
      </c>
      <c r="AH37" s="175" t="str">
        <f t="shared" ca="1" si="25"/>
        <v>19</v>
      </c>
      <c r="AI37" s="175" t="str">
        <f t="shared" ca="1" si="26"/>
        <v>40</v>
      </c>
      <c r="AJ37" s="175" t="e">
        <f t="shared" ca="1" si="27"/>
        <v>#N/A</v>
      </c>
      <c r="AK37" s="175" t="e">
        <f t="shared" ca="1" si="28"/>
        <v>#N/A</v>
      </c>
      <c r="AN37" s="170" t="str">
        <f t="shared" ca="1" si="30"/>
        <v>9</v>
      </c>
      <c r="AO37" s="170" t="str">
        <f t="shared" ca="1" si="31"/>
        <v>13</v>
      </c>
      <c r="AP37" s="170" t="str">
        <f t="shared" ca="1" si="32"/>
        <v>65</v>
      </c>
      <c r="AQ37" s="170" t="str">
        <f t="shared" ca="1" si="33"/>
        <v>60</v>
      </c>
      <c r="AR37" s="170" t="str">
        <f t="shared" ca="1" si="34"/>
        <v>3</v>
      </c>
      <c r="AS37" s="259" t="str">
        <f t="shared" ca="1" si="35"/>
        <v>1</v>
      </c>
      <c r="AT37" s="259" t="str">
        <f t="shared" ca="1" si="43"/>
        <v>2</v>
      </c>
      <c r="AU37" s="170" t="str">
        <f t="shared" ca="1" si="36"/>
        <v>Anim2Single</v>
      </c>
      <c r="AV37" s="170" t="str">
        <f t="shared" ca="1" si="37"/>
        <v>Anim2Single</v>
      </c>
    </row>
    <row r="38" spans="1:49" x14ac:dyDescent="0.25">
      <c r="A38" s="170" t="str">
        <f t="shared" si="38"/>
        <v>Proto!B2147:C2205</v>
      </c>
      <c r="B38" s="170" t="str">
        <f t="shared" ca="1" si="1"/>
        <v>3</v>
      </c>
      <c r="C38" s="170">
        <f>MATCH("*37#*",proto!B:B,0)</f>
        <v>2147</v>
      </c>
      <c r="D38" s="176" t="str">
        <f>VLOOKUP(C38,proto!A:C,2,FALSE)</f>
        <v>37# Colt 1855 Revolving Rifle</v>
      </c>
      <c r="E38" s="170" t="str" cm="1">
        <f t="array" ref="E38">INDEX(new1test[Column2],WeaponList!C38+1)</f>
        <v>18412</v>
      </c>
      <c r="F38" s="170" t="str" cm="1">
        <f t="array" ref="F38">VLOOKUP(VALUE(INDEX(new1test[Column2],WeaponList!C38+3)),proto!$D$20:$E$50,2,FALSE)</f>
        <v>Shotgun</v>
      </c>
      <c r="G38" s="170" t="str">
        <f t="shared" ca="1" si="39"/>
        <v>5</v>
      </c>
      <c r="H38" s="170" t="str">
        <f t="shared" ca="1" si="2"/>
        <v>41</v>
      </c>
      <c r="I38" s="170" t="str">
        <f t="shared" ca="1" si="3"/>
        <v>5</v>
      </c>
      <c r="J38" s="170" t="str">
        <f ca="1">VLOOKUP(VALUE(VLOOKUP("*DmgType_0*",INDIRECT(A38),2,FALSE)),proto!$D$20:$F$50,3,FALSE)</f>
        <v>Normal</v>
      </c>
      <c r="K38" s="170" t="str">
        <f ca="1">VLOOKUP(VALUE(VLOOKUP("*Weapon_skill_0*",INDIRECT(A38),2,FALSE)),proto!$K$20:$L$24,2,FALSE)</f>
        <v>Small Guns</v>
      </c>
      <c r="L38" s="170" t="str">
        <f t="shared" ca="1" si="4"/>
        <v>60</v>
      </c>
      <c r="M38" s="170" t="str">
        <f t="shared" ca="1" si="5"/>
        <v>80</v>
      </c>
      <c r="N38" s="170" t="e">
        <f t="shared" ca="1" si="6"/>
        <v>#N/A</v>
      </c>
      <c r="O38" s="170" t="e">
        <f t="shared" ca="1" si="7"/>
        <v>#N/A</v>
      </c>
      <c r="P38" s="170" t="e">
        <f t="shared" ca="1" si="8"/>
        <v>#N/A</v>
      </c>
      <c r="Q38" s="170" t="e">
        <f t="shared" ca="1" si="9"/>
        <v>#N/A</v>
      </c>
      <c r="R38" s="170">
        <v>0</v>
      </c>
      <c r="S38" s="170" t="str">
        <f t="shared" ca="1" si="10"/>
        <v>25</v>
      </c>
      <c r="T38" s="170" t="e">
        <f t="shared" ca="1" si="11"/>
        <v>#N/A</v>
      </c>
      <c r="U38" s="170" t="str">
        <f t="shared" ca="1" si="12"/>
        <v>40</v>
      </c>
      <c r="V38" s="170" t="e">
        <f t="shared" ca="1" si="13"/>
        <v>#N/A</v>
      </c>
      <c r="W38" s="170" t="e">
        <f t="shared" ca="1" si="14"/>
        <v>#N/A</v>
      </c>
      <c r="X38" s="170" t="e">
        <f t="shared" ca="1" si="15"/>
        <v>#N/A</v>
      </c>
      <c r="Y38" s="170" t="str">
        <f t="shared" ca="1" si="16"/>
        <v>800</v>
      </c>
      <c r="Z38" s="170" t="e">
        <f t="shared" ca="1" si="17"/>
        <v>#N/A</v>
      </c>
      <c r="AA38" s="170" t="str">
        <f t="shared" ca="1" si="18"/>
        <v>400</v>
      </c>
      <c r="AB38" s="174" t="str">
        <f t="shared" ca="1" si="19"/>
        <v>2</v>
      </c>
      <c r="AC38" s="174" t="str">
        <f t="shared" ca="1" si="20"/>
        <v>2</v>
      </c>
      <c r="AD38" s="174" t="str">
        <f t="shared" ca="1" si="21"/>
        <v>24</v>
      </c>
      <c r="AE38" s="174" t="str">
        <f t="shared" ca="1" si="22"/>
        <v>1</v>
      </c>
      <c r="AF38" s="174" t="str">
        <f t="shared" ca="1" si="23"/>
        <v>3</v>
      </c>
      <c r="AG38" s="175" t="str">
        <f t="shared" ca="1" si="24"/>
        <v>1</v>
      </c>
      <c r="AH38" s="175" t="str">
        <f t="shared" ca="1" si="25"/>
        <v>1</v>
      </c>
      <c r="AI38" s="175" t="str">
        <f t="shared" ca="1" si="26"/>
        <v>7</v>
      </c>
      <c r="AJ38" s="175" t="str">
        <f t="shared" ca="1" si="27"/>
        <v>19</v>
      </c>
      <c r="AK38" s="175" t="e">
        <f t="shared" ca="1" si="28"/>
        <v>#N/A</v>
      </c>
      <c r="AL38" s="234" t="str">
        <f t="shared" ca="1" si="29"/>
        <v>10</v>
      </c>
      <c r="AN38" s="170" t="str">
        <f t="shared" ca="1" si="30"/>
        <v>27</v>
      </c>
      <c r="AO38" s="170" t="e">
        <f t="shared" ca="1" si="31"/>
        <v>#N/A</v>
      </c>
      <c r="AP38" s="170" t="str">
        <f t="shared" ca="1" si="32"/>
        <v>75</v>
      </c>
      <c r="AQ38" s="170" t="e">
        <f t="shared" ca="1" si="33"/>
        <v>#N/A</v>
      </c>
      <c r="AR38" s="170" t="str">
        <f t="shared" ca="1" si="34"/>
        <v>3</v>
      </c>
      <c r="AS38" s="259" t="str">
        <f t="shared" ca="1" si="35"/>
        <v>1</v>
      </c>
      <c r="AT38" s="259">
        <v>1</v>
      </c>
      <c r="AU38" s="170" t="str">
        <f t="shared" ca="1" si="36"/>
        <v>Anim2Single</v>
      </c>
      <c r="AV38" s="170" t="e">
        <f t="shared" ca="1" si="37"/>
        <v>#N/A</v>
      </c>
    </row>
    <row r="39" spans="1:49" x14ac:dyDescent="0.25">
      <c r="A39" s="170" t="str">
        <f t="shared" si="38"/>
        <v>Proto!B2205:C2266</v>
      </c>
      <c r="B39" s="170" t="str">
        <f t="shared" ca="1" si="1"/>
        <v>3</v>
      </c>
      <c r="C39" s="170">
        <f>MATCH("*38#*",proto!B:B,0)</f>
        <v>2205</v>
      </c>
      <c r="D39" s="176" t="str">
        <f>VLOOKUP(C39,proto!A:C,2,FALSE)</f>
        <v>38# Treeby Chain Gun</v>
      </c>
      <c r="E39" s="170" t="str" cm="1">
        <f t="array" ref="E39">INDEX(new1test[Column2],WeaponList!C39+1)</f>
        <v>18420</v>
      </c>
      <c r="F39" s="170" t="str" cm="1">
        <f t="array" ref="F39">VLOOKUP(VALUE(INDEX(new1test[Column2],WeaponList!C39+3)),proto!$D$20:$E$50,2,FALSE)</f>
        <v>Rifles</v>
      </c>
      <c r="G39" s="170" t="str">
        <f t="shared" ca="1" si="39"/>
        <v>14</v>
      </c>
      <c r="H39" s="170" t="str">
        <f t="shared" ca="1" si="2"/>
        <v>44</v>
      </c>
      <c r="I39" s="170" t="str">
        <f t="shared" ca="1" si="3"/>
        <v>5</v>
      </c>
      <c r="J39" s="170" t="str">
        <f ca="1">VLOOKUP(VALUE(VLOOKUP("*DmgType_0*",INDIRECT(A39),2,FALSE)),proto!$D$20:$F$50,3,FALSE)</f>
        <v>Normal</v>
      </c>
      <c r="K39" s="170" t="str">
        <f ca="1">VLOOKUP(VALUE(VLOOKUP("*Weapon_skill_0*",INDIRECT(A39),2,FALSE)),proto!$K$20:$L$24,2,FALSE)</f>
        <v>Small Guns</v>
      </c>
      <c r="L39" s="170" t="str">
        <f t="shared" ca="1" si="4"/>
        <v>25</v>
      </c>
      <c r="M39" s="170" t="str">
        <f t="shared" ca="1" si="5"/>
        <v>35</v>
      </c>
      <c r="N39" s="170" t="e">
        <f t="shared" ca="1" si="6"/>
        <v>#N/A</v>
      </c>
      <c r="O39" s="170" t="e">
        <f t="shared" ca="1" si="7"/>
        <v>#N/A</v>
      </c>
      <c r="P39" s="170" t="e">
        <f t="shared" ca="1" si="8"/>
        <v>#N/A</v>
      </c>
      <c r="Q39" s="170" t="e">
        <f t="shared" ca="1" si="9"/>
        <v>#N/A</v>
      </c>
      <c r="R39" s="170" t="str">
        <f t="shared" ca="1" si="40"/>
        <v>30</v>
      </c>
      <c r="S39" s="170" t="str">
        <f t="shared" ca="1" si="10"/>
        <v>35</v>
      </c>
      <c r="T39" s="170" t="e">
        <f t="shared" ca="1" si="11"/>
        <v>#N/A</v>
      </c>
      <c r="U39" s="170" t="str">
        <f t="shared" ca="1" si="12"/>
        <v>30</v>
      </c>
      <c r="V39" s="170" t="e">
        <f t="shared" ca="1" si="13"/>
        <v>#N/A</v>
      </c>
      <c r="W39" s="170" t="str">
        <f t="shared" ca="1" si="14"/>
        <v>1</v>
      </c>
      <c r="X39" s="170" t="e">
        <f t="shared" ca="1" si="15"/>
        <v>#N/A</v>
      </c>
      <c r="Y39" s="170" t="str">
        <f t="shared" ca="1" si="16"/>
        <v>800</v>
      </c>
      <c r="Z39" s="170" t="e">
        <f t="shared" ca="1" si="17"/>
        <v>#N/A</v>
      </c>
      <c r="AA39" s="170" t="str">
        <f t="shared" ca="1" si="18"/>
        <v>400</v>
      </c>
      <c r="AB39" s="174" t="str">
        <f t="shared" ca="1" si="19"/>
        <v>1</v>
      </c>
      <c r="AC39" s="174" t="str">
        <f t="shared" ca="1" si="20"/>
        <v>2</v>
      </c>
      <c r="AD39" s="174" t="str">
        <f t="shared" ca="1" si="21"/>
        <v>24</v>
      </c>
      <c r="AE39" s="174" t="str">
        <f t="shared" ca="1" si="22"/>
        <v>2</v>
      </c>
      <c r="AF39" s="174" t="str">
        <f t="shared" ca="1" si="23"/>
        <v>9</v>
      </c>
      <c r="AG39" s="175" t="str">
        <f t="shared" ca="1" si="24"/>
        <v>28</v>
      </c>
      <c r="AH39" s="175" t="str">
        <f t="shared" ca="1" si="25"/>
        <v>19</v>
      </c>
      <c r="AI39" s="175" t="str">
        <f t="shared" ca="1" si="26"/>
        <v>12</v>
      </c>
      <c r="AJ39" s="175" t="e">
        <f t="shared" ca="1" si="27"/>
        <v>#N/A</v>
      </c>
      <c r="AK39" s="175" t="e">
        <f t="shared" ca="1" si="28"/>
        <v>#N/A</v>
      </c>
      <c r="AL39" s="234" t="str">
        <f t="shared" ca="1" si="29"/>
        <v>10</v>
      </c>
      <c r="AN39" s="170" t="e">
        <f t="shared" ca="1" si="30"/>
        <v>#N/A</v>
      </c>
      <c r="AO39" s="170" t="e">
        <f t="shared" ca="1" si="31"/>
        <v>#N/A</v>
      </c>
      <c r="AP39" s="170" t="e">
        <f t="shared" ca="1" si="32"/>
        <v>#N/A</v>
      </c>
      <c r="AQ39" s="170" t="e">
        <f t="shared" ca="1" si="33"/>
        <v>#N/A</v>
      </c>
      <c r="AR39" s="170" t="str">
        <f t="shared" ca="1" si="34"/>
        <v>3</v>
      </c>
      <c r="AS39" s="259" t="str">
        <f t="shared" ca="1" si="35"/>
        <v>1</v>
      </c>
      <c r="AT39" s="259">
        <v>1</v>
      </c>
      <c r="AU39" s="170" t="str">
        <f t="shared" ca="1" si="36"/>
        <v>Anim2Single</v>
      </c>
      <c r="AV39" s="170" t="e">
        <f t="shared" ca="1" si="37"/>
        <v>#N/A</v>
      </c>
    </row>
    <row r="40" spans="1:49" x14ac:dyDescent="0.25">
      <c r="A40" s="170" t="str">
        <f t="shared" si="38"/>
        <v>Proto!B2266:C2324</v>
      </c>
      <c r="B40" s="170" t="str">
        <f t="shared" ca="1" si="1"/>
        <v>3</v>
      </c>
      <c r="C40" s="170">
        <f>MATCH("*39#*",proto!B:B,0)</f>
        <v>2266</v>
      </c>
      <c r="D40" s="176" t="str">
        <f>VLOOKUP(C40,proto!A:C,2,FALSE)</f>
        <v>39# Spencer Carbine</v>
      </c>
      <c r="E40" s="170" t="str" cm="1">
        <f t="array" ref="E40">INDEX(new1test[Column2],WeaponList!C40+1)</f>
        <v>18425</v>
      </c>
      <c r="F40" s="170" t="str" cm="1">
        <f t="array" ref="F40">VLOOKUP(VALUE(INDEX(new1test[Column2],WeaponList!C40+3)),proto!$D$20:$E$50,2,FALSE)</f>
        <v>DMR</v>
      </c>
      <c r="G40" s="170" t="str">
        <f t="shared" ca="1" si="39"/>
        <v>7</v>
      </c>
      <c r="H40" s="170" t="str">
        <f t="shared" ca="1" si="2"/>
        <v>45</v>
      </c>
      <c r="I40" s="170" t="str">
        <f t="shared" ca="1" si="3"/>
        <v>4</v>
      </c>
      <c r="J40" s="170" t="str">
        <f ca="1">VLOOKUP(VALUE(VLOOKUP("*DmgType_0*",INDIRECT(A40),2,FALSE)),proto!$D$20:$F$50,3,FALSE)</f>
        <v>Normal</v>
      </c>
      <c r="K40" s="170" t="str">
        <f ca="1">VLOOKUP(VALUE(VLOOKUP("*Weapon_skill_0*",INDIRECT(A40),2,FALSE)),proto!$K$20:$L$24,2,FALSE)</f>
        <v>Small Guns</v>
      </c>
      <c r="L40" s="170" t="str">
        <f t="shared" ca="1" si="4"/>
        <v>25</v>
      </c>
      <c r="M40" s="170" t="str">
        <f t="shared" ca="1" si="5"/>
        <v>35</v>
      </c>
      <c r="N40" s="170" t="e">
        <f t="shared" ca="1" si="6"/>
        <v>#N/A</v>
      </c>
      <c r="O40" s="170" t="e">
        <f t="shared" ca="1" si="7"/>
        <v>#N/A</v>
      </c>
      <c r="P40" s="170" t="e">
        <f t="shared" ca="1" si="8"/>
        <v>#N/A</v>
      </c>
      <c r="Q40" s="170" t="e">
        <f t="shared" ca="1" si="9"/>
        <v>#N/A</v>
      </c>
      <c r="R40" s="170" t="str">
        <f t="shared" ca="1" si="40"/>
        <v>30</v>
      </c>
      <c r="S40" s="170" t="str">
        <f t="shared" ca="1" si="10"/>
        <v>50</v>
      </c>
      <c r="T40" s="170" t="e">
        <f t="shared" ca="1" si="11"/>
        <v>#N/A</v>
      </c>
      <c r="U40" s="170" t="str">
        <f t="shared" ca="1" si="12"/>
        <v>25</v>
      </c>
      <c r="V40" s="170" t="e">
        <f t="shared" ca="1" si="13"/>
        <v>#N/A</v>
      </c>
      <c r="W40" s="170" t="str">
        <f t="shared" ca="1" si="14"/>
        <v>1</v>
      </c>
      <c r="X40" s="170" t="e">
        <f t="shared" ca="1" si="15"/>
        <v>#N/A</v>
      </c>
      <c r="Y40" s="170" t="str">
        <f t="shared" ca="1" si="16"/>
        <v>800</v>
      </c>
      <c r="Z40" s="170" t="e">
        <f t="shared" ca="1" si="17"/>
        <v>#N/A</v>
      </c>
      <c r="AA40" s="170" t="str">
        <f t="shared" ca="1" si="18"/>
        <v>400</v>
      </c>
      <c r="AB40" s="174" t="str">
        <f t="shared" ca="1" si="19"/>
        <v>5</v>
      </c>
      <c r="AC40" s="174" t="str">
        <f t="shared" ca="1" si="20"/>
        <v>9</v>
      </c>
      <c r="AD40" s="174" t="str">
        <f t="shared" ca="1" si="21"/>
        <v>24</v>
      </c>
      <c r="AE40" s="174" t="str">
        <f t="shared" ca="1" si="22"/>
        <v>9</v>
      </c>
      <c r="AF40" s="174" t="str">
        <f t="shared" ca="1" si="23"/>
        <v>7</v>
      </c>
      <c r="AG40" s="175" t="str">
        <f t="shared" ca="1" si="24"/>
        <v>28</v>
      </c>
      <c r="AH40" s="175" t="str">
        <f t="shared" ca="1" si="25"/>
        <v>11</v>
      </c>
      <c r="AI40" s="175" t="e">
        <f t="shared" ca="1" si="26"/>
        <v>#N/A</v>
      </c>
      <c r="AJ40" s="175" t="e">
        <f t="shared" ca="1" si="27"/>
        <v>#N/A</v>
      </c>
      <c r="AK40" s="175" t="e">
        <f t="shared" ca="1" si="28"/>
        <v>#N/A</v>
      </c>
      <c r="AN40" s="170" t="e">
        <f t="shared" ca="1" si="30"/>
        <v>#N/A</v>
      </c>
      <c r="AO40" s="170" t="e">
        <f t="shared" ca="1" si="31"/>
        <v>#N/A</v>
      </c>
      <c r="AP40" s="170" t="e">
        <f t="shared" ca="1" si="32"/>
        <v>#N/A</v>
      </c>
      <c r="AQ40" s="170" t="e">
        <f t="shared" ca="1" si="33"/>
        <v>#N/A</v>
      </c>
      <c r="AR40" s="170" t="str">
        <f t="shared" ca="1" si="34"/>
        <v>3</v>
      </c>
      <c r="AS40" s="259" t="str">
        <f t="shared" ca="1" si="35"/>
        <v>1</v>
      </c>
      <c r="AT40" s="259">
        <v>1</v>
      </c>
      <c r="AU40" s="170" t="str">
        <f t="shared" ca="1" si="36"/>
        <v>Anim2Single</v>
      </c>
      <c r="AV40" s="170" t="e">
        <f t="shared" ca="1" si="37"/>
        <v>#N/A</v>
      </c>
    </row>
    <row r="41" spans="1:49" x14ac:dyDescent="0.25">
      <c r="A41" s="170" t="str">
        <f t="shared" si="38"/>
        <v>Proto!B2324:C2380</v>
      </c>
      <c r="B41" s="170" t="str">
        <f t="shared" ca="1" si="1"/>
        <v>3</v>
      </c>
      <c r="C41" s="170">
        <f>MATCH("*40#*",proto!B:B,0)</f>
        <v>2324</v>
      </c>
      <c r="D41" s="176" t="str">
        <f>VLOOKUP(C41,proto!A:C,2,FALSE)</f>
        <v>40# Springfield Trapdoor</v>
      </c>
      <c r="E41" s="170" t="str" cm="1">
        <f t="array" ref="E41">INDEX(new1test[Column2],WeaponList!C41+1)</f>
        <v>18430</v>
      </c>
      <c r="F41" s="170" t="str" cm="1">
        <f t="array" ref="F41">VLOOKUP(VALUE(INDEX(new1test[Column2],WeaponList!C41+3)),proto!$D$20:$E$50,2,FALSE)</f>
        <v>Sniper Rifle</v>
      </c>
      <c r="G41" s="170" t="str">
        <f t="shared" ca="1" si="39"/>
        <v>1</v>
      </c>
      <c r="H41" s="170" t="str">
        <f t="shared" ca="1" si="2"/>
        <v>39</v>
      </c>
      <c r="I41" s="170" t="str">
        <f t="shared" ca="1" si="3"/>
        <v>4</v>
      </c>
      <c r="J41" s="170" t="str">
        <f ca="1">VLOOKUP(VALUE(VLOOKUP("*DmgType_0*",INDIRECT(A41),2,FALSE)),proto!$D$20:$F$50,3,FALSE)</f>
        <v>Normal</v>
      </c>
      <c r="K41" s="170" t="str">
        <f ca="1">VLOOKUP(VALUE(VLOOKUP("*Weapon_skill_0*",INDIRECT(A41),2,FALSE)),proto!$K$20:$L$24,2,FALSE)</f>
        <v>Small Guns</v>
      </c>
      <c r="L41" s="170" t="str">
        <f t="shared" ca="1" si="4"/>
        <v>40</v>
      </c>
      <c r="M41" s="170" t="str">
        <f t="shared" ca="1" si="5"/>
        <v>50</v>
      </c>
      <c r="N41" s="170" t="e">
        <f t="shared" ca="1" si="6"/>
        <v>#N/A</v>
      </c>
      <c r="O41" s="170" t="e">
        <f t="shared" ca="1" si="7"/>
        <v>#N/A</v>
      </c>
      <c r="P41" s="170" t="e">
        <f t="shared" ca="1" si="8"/>
        <v>#N/A</v>
      </c>
      <c r="Q41" s="170" t="e">
        <f t="shared" ca="1" si="9"/>
        <v>#N/A</v>
      </c>
      <c r="R41" s="170" t="str">
        <f t="shared" ca="1" si="40"/>
        <v>50</v>
      </c>
      <c r="S41" s="170" t="str">
        <f t="shared" ca="1" si="10"/>
        <v>60</v>
      </c>
      <c r="T41" s="170" t="e">
        <f t="shared" ca="1" si="11"/>
        <v>#N/A</v>
      </c>
      <c r="U41" s="170" t="str">
        <f t="shared" ca="1" si="12"/>
        <v>50</v>
      </c>
      <c r="V41" s="170" t="e">
        <f t="shared" ca="1" si="13"/>
        <v>#N/A</v>
      </c>
      <c r="W41" s="170" t="str">
        <f t="shared" ca="1" si="14"/>
        <v>1</v>
      </c>
      <c r="X41" s="170" t="e">
        <f t="shared" ca="1" si="15"/>
        <v>#N/A</v>
      </c>
      <c r="Y41" s="170" t="str">
        <f t="shared" ca="1" si="16"/>
        <v>800</v>
      </c>
      <c r="Z41" s="170" t="e">
        <f t="shared" ca="1" si="17"/>
        <v>#N/A</v>
      </c>
      <c r="AA41" s="170" t="str">
        <f t="shared" ca="1" si="18"/>
        <v>400</v>
      </c>
      <c r="AB41" s="174" t="str">
        <f t="shared" ca="1" si="19"/>
        <v>5</v>
      </c>
      <c r="AC41" s="174" t="str">
        <f t="shared" ca="1" si="20"/>
        <v>12</v>
      </c>
      <c r="AD41" s="174" t="str">
        <f t="shared" ca="1" si="21"/>
        <v>10</v>
      </c>
      <c r="AE41" s="174" t="str">
        <f t="shared" ca="1" si="22"/>
        <v>2</v>
      </c>
      <c r="AF41" s="174" t="str">
        <f t="shared" ca="1" si="23"/>
        <v>11</v>
      </c>
      <c r="AG41" s="175" t="e">
        <f t="shared" ca="1" si="24"/>
        <v>#N/A</v>
      </c>
      <c r="AH41" s="175" t="e">
        <f t="shared" ca="1" si="25"/>
        <v>#N/A</v>
      </c>
      <c r="AI41" s="175" t="e">
        <f t="shared" ca="1" si="26"/>
        <v>#N/A</v>
      </c>
      <c r="AJ41" s="175" t="e">
        <f t="shared" ca="1" si="27"/>
        <v>#N/A</v>
      </c>
      <c r="AK41" s="175" t="e">
        <f t="shared" ca="1" si="28"/>
        <v>#N/A</v>
      </c>
      <c r="AN41" s="170" t="e">
        <f t="shared" ca="1" si="30"/>
        <v>#N/A</v>
      </c>
      <c r="AO41" s="170" t="e">
        <f t="shared" ca="1" si="31"/>
        <v>#N/A</v>
      </c>
      <c r="AP41" s="170" t="e">
        <f t="shared" ca="1" si="32"/>
        <v>#N/A</v>
      </c>
      <c r="AQ41" s="170" t="e">
        <f t="shared" ca="1" si="33"/>
        <v>#N/A</v>
      </c>
      <c r="AR41" s="170" t="str">
        <f t="shared" ca="1" si="34"/>
        <v>3</v>
      </c>
      <c r="AS41" s="259" t="str">
        <f t="shared" ca="1" si="35"/>
        <v>1</v>
      </c>
      <c r="AT41" s="259">
        <v>1</v>
      </c>
      <c r="AU41" s="170" t="str">
        <f t="shared" ca="1" si="36"/>
        <v>Anim2Single</v>
      </c>
      <c r="AV41" s="170" t="e">
        <f t="shared" ca="1" si="37"/>
        <v>#N/A</v>
      </c>
    </row>
    <row r="42" spans="1:49" x14ac:dyDescent="0.25">
      <c r="A42" s="170" t="str">
        <f t="shared" si="38"/>
        <v>Proto!B2380:C2443</v>
      </c>
      <c r="B42" s="170" t="str">
        <f t="shared" ca="1" si="1"/>
        <v>3</v>
      </c>
      <c r="C42" s="170">
        <f>MATCH("*41#*",proto!B:B,0)</f>
        <v>2380</v>
      </c>
      <c r="D42" s="176" t="str">
        <f>VLOOKUP(C42,proto!A:C,2,FALSE)</f>
        <v>41# Gardner Gun</v>
      </c>
      <c r="E42" s="170" t="str" cm="1">
        <f t="array" ref="E42">INDEX(new1test[Column2],WeaponList!C42+1)</f>
        <v>18450</v>
      </c>
      <c r="F42" s="170" t="str" cm="1">
        <f t="array" ref="F42">VLOOKUP(VALUE(INDEX(new1test[Column2],WeaponList!C42+3)),proto!$D$20:$E$50,2,FALSE)</f>
        <v>MMG</v>
      </c>
      <c r="G42" s="170" t="str">
        <f t="shared" ca="1" si="39"/>
        <v>40</v>
      </c>
      <c r="H42" s="170" t="str">
        <f t="shared" ca="1" si="2"/>
        <v>39</v>
      </c>
      <c r="I42" s="170" t="str">
        <f t="shared" ca="1" si="3"/>
        <v>8</v>
      </c>
      <c r="J42" s="170" t="str">
        <f ca="1">VLOOKUP(VALUE(VLOOKUP("*DmgType_0*",INDIRECT(A42),2,FALSE)),proto!$D$20:$F$50,3,FALSE)</f>
        <v>Normal</v>
      </c>
      <c r="K42" s="170" t="str">
        <f ca="1">VLOOKUP(VALUE(VLOOKUP("*Weapon_skill_0*",INDIRECT(A42),2,FALSE)),proto!$K$20:$L$24,2,FALSE)</f>
        <v>Big Guns</v>
      </c>
      <c r="L42" s="170" t="str">
        <f t="shared" ca="1" si="4"/>
        <v>35</v>
      </c>
      <c r="M42" s="170" t="str">
        <f t="shared" ca="1" si="5"/>
        <v>45</v>
      </c>
      <c r="N42" s="170" t="e">
        <f t="shared" ca="1" si="6"/>
        <v>#N/A</v>
      </c>
      <c r="O42" s="170" t="e">
        <f t="shared" ca="1" si="7"/>
        <v>#N/A</v>
      </c>
      <c r="P42" s="170" t="e">
        <f t="shared" ca="1" si="8"/>
        <v>#N/A</v>
      </c>
      <c r="Q42" s="170" t="e">
        <f t="shared" ca="1" si="9"/>
        <v>#N/A</v>
      </c>
      <c r="R42" s="170">
        <v>0</v>
      </c>
      <c r="S42" s="170" t="str">
        <f t="shared" ca="1" si="10"/>
        <v>55</v>
      </c>
      <c r="T42" s="170" t="e">
        <f t="shared" ca="1" si="11"/>
        <v>#N/A</v>
      </c>
      <c r="U42" s="170" t="str">
        <f t="shared" ca="1" si="12"/>
        <v>20</v>
      </c>
      <c r="V42" s="170" t="e">
        <f t="shared" ca="1" si="13"/>
        <v>#N/A</v>
      </c>
      <c r="W42" s="170" t="e">
        <f t="shared" ca="1" si="14"/>
        <v>#N/A</v>
      </c>
      <c r="X42" s="170" t="e">
        <f t="shared" ca="1" si="15"/>
        <v>#N/A</v>
      </c>
      <c r="Y42" s="170" t="str">
        <f t="shared" ca="1" si="16"/>
        <v>1000</v>
      </c>
      <c r="Z42" s="170" t="e">
        <f t="shared" ca="1" si="17"/>
        <v>#N/A</v>
      </c>
      <c r="AA42" s="170" t="str">
        <f t="shared" ca="1" si="18"/>
        <v>400</v>
      </c>
      <c r="AB42" s="174" t="str">
        <f t="shared" ca="1" si="19"/>
        <v>4</v>
      </c>
      <c r="AC42" s="174" t="str">
        <f t="shared" ca="1" si="20"/>
        <v>6</v>
      </c>
      <c r="AD42" s="174" t="str">
        <f t="shared" ca="1" si="21"/>
        <v>4</v>
      </c>
      <c r="AE42" s="174" t="str">
        <f t="shared" ca="1" si="22"/>
        <v>1</v>
      </c>
      <c r="AF42" s="174" t="str">
        <f t="shared" ca="1" si="23"/>
        <v>6</v>
      </c>
      <c r="AG42" s="175" t="str">
        <f t="shared" ca="1" si="24"/>
        <v>2</v>
      </c>
      <c r="AH42" s="175" t="str">
        <f t="shared" ca="1" si="25"/>
        <v>2</v>
      </c>
      <c r="AI42" s="175" t="str">
        <f t="shared" ca="1" si="26"/>
        <v>11</v>
      </c>
      <c r="AJ42" s="175" t="str">
        <f t="shared" ca="1" si="27"/>
        <v>43</v>
      </c>
      <c r="AK42" s="175" t="str">
        <f t="shared" ca="1" si="28"/>
        <v>50</v>
      </c>
      <c r="AL42" s="234" t="str">
        <f t="shared" ca="1" si="29"/>
        <v>20</v>
      </c>
      <c r="AN42" s="170" t="str">
        <f t="shared" ca="1" si="30"/>
        <v>15</v>
      </c>
      <c r="AO42" s="170" t="e">
        <f t="shared" ca="1" si="31"/>
        <v>#N/A</v>
      </c>
      <c r="AP42" s="170" t="str">
        <f t="shared" ca="1" si="32"/>
        <v>50</v>
      </c>
      <c r="AQ42" s="170" t="e">
        <f t="shared" ca="1" si="33"/>
        <v>#N/A</v>
      </c>
      <c r="AR42" s="170" t="str">
        <f t="shared" ca="1" si="34"/>
        <v>3</v>
      </c>
      <c r="AS42" s="259" t="str">
        <f t="shared" ca="1" si="35"/>
        <v>5</v>
      </c>
      <c r="AT42" s="259">
        <v>1</v>
      </c>
      <c r="AU42" s="170" t="str">
        <f t="shared" ca="1" si="36"/>
        <v>Anim2Burst</v>
      </c>
      <c r="AV42" s="170" t="e">
        <f t="shared" ca="1" si="37"/>
        <v>#N/A</v>
      </c>
    </row>
    <row r="43" spans="1:49" x14ac:dyDescent="0.25">
      <c r="A43" s="170" t="str">
        <f t="shared" si="38"/>
        <v>Proto!B2443:C2493</v>
      </c>
      <c r="B43" s="170" t="str">
        <f t="shared" ca="1" si="1"/>
        <v>3</v>
      </c>
      <c r="C43" s="170">
        <f>MATCH("*42#*",proto!B:B,0)</f>
        <v>2443</v>
      </c>
      <c r="D43" s="176" t="str">
        <f>VLOOKUP(C43,proto!A:C,2,FALSE)</f>
        <v>42# Homemade Flamethrower</v>
      </c>
      <c r="E43" s="170" t="str" cm="1">
        <f t="array" ref="E43">INDEX(new1test[Column2],WeaponList!C43+1)</f>
        <v>18455</v>
      </c>
      <c r="F43" s="170" t="str" cm="1">
        <f t="array" ref="F43">VLOOKUP(VALUE(INDEX(new1test[Column2],WeaponList!C43+3)),proto!$D$20:$E$50,2,FALSE)</f>
        <v>Flamer</v>
      </c>
      <c r="G43" s="170" t="str">
        <f t="shared" ca="1" si="39"/>
        <v>30</v>
      </c>
      <c r="H43" s="170" t="str">
        <f t="shared" ca="1" si="2"/>
        <v>28</v>
      </c>
      <c r="I43" s="170" t="str">
        <f t="shared" ca="1" si="3"/>
        <v>6</v>
      </c>
      <c r="J43" s="170" t="str">
        <f ca="1">VLOOKUP(VALUE(VLOOKUP("*DmgType_0*",INDIRECT(A43),2,FALSE)),proto!$D$20:$F$50,3,FALSE)</f>
        <v>Fire</v>
      </c>
      <c r="K43" s="170" t="str">
        <f ca="1">VLOOKUP(VALUE(VLOOKUP("*Weapon_skill_0*",INDIRECT(A43),2,FALSE)),proto!$K$20:$L$24,2,FALSE)</f>
        <v>Big Guns</v>
      </c>
      <c r="L43" s="170" t="str">
        <f t="shared" ca="1" si="4"/>
        <v>120</v>
      </c>
      <c r="M43" s="170" t="str">
        <f t="shared" ca="1" si="5"/>
        <v>150</v>
      </c>
      <c r="N43" s="170" t="e">
        <f t="shared" ca="1" si="6"/>
        <v>#N/A</v>
      </c>
      <c r="O43" s="170" t="e">
        <f t="shared" ca="1" si="7"/>
        <v>#N/A</v>
      </c>
      <c r="P43" s="170" t="e">
        <f t="shared" ca="1" si="8"/>
        <v>#N/A</v>
      </c>
      <c r="Q43" s="170" t="e">
        <f t="shared" ca="1" si="9"/>
        <v>#N/A</v>
      </c>
      <c r="R43" s="170">
        <v>0</v>
      </c>
      <c r="S43" s="170" t="str">
        <f t="shared" ca="1" si="10"/>
        <v>6</v>
      </c>
      <c r="T43" s="170" t="e">
        <f t="shared" ca="1" si="11"/>
        <v>#N/A</v>
      </c>
      <c r="U43" s="170" t="str">
        <f t="shared" ca="1" si="12"/>
        <v>40</v>
      </c>
      <c r="V43" s="170" t="e">
        <f t="shared" ca="1" si="13"/>
        <v>#N/A</v>
      </c>
      <c r="W43" s="170" t="e">
        <f t="shared" ca="1" si="14"/>
        <v>#N/A</v>
      </c>
      <c r="X43" s="170" t="e">
        <f t="shared" ca="1" si="15"/>
        <v>#N/A</v>
      </c>
      <c r="Y43" s="170" t="str">
        <f t="shared" ca="1" si="16"/>
        <v>1200</v>
      </c>
      <c r="Z43" s="170" t="e">
        <f t="shared" ca="1" si="17"/>
        <v>#N/A</v>
      </c>
      <c r="AA43" s="170" t="str">
        <f t="shared" ca="1" si="18"/>
        <v>400</v>
      </c>
      <c r="AB43" s="174" t="str">
        <f t="shared" ca="1" si="19"/>
        <v>2</v>
      </c>
      <c r="AC43" s="174" t="str">
        <f t="shared" ca="1" si="20"/>
        <v>1</v>
      </c>
      <c r="AD43" s="174" t="str">
        <f t="shared" ca="1" si="21"/>
        <v>2</v>
      </c>
      <c r="AE43" s="174" t="str">
        <f t="shared" ca="1" si="22"/>
        <v>24</v>
      </c>
      <c r="AF43" s="174" t="str">
        <f t="shared" ca="1" si="23"/>
        <v>2</v>
      </c>
      <c r="AG43" s="175" t="str">
        <f t="shared" ca="1" si="24"/>
        <v>11</v>
      </c>
      <c r="AH43" s="175" t="str">
        <f t="shared" ca="1" si="25"/>
        <v>16</v>
      </c>
      <c r="AI43" s="175" t="e">
        <f t="shared" ca="1" si="26"/>
        <v>#N/A</v>
      </c>
      <c r="AJ43" s="175" t="e">
        <f t="shared" ca="1" si="27"/>
        <v>#N/A</v>
      </c>
      <c r="AK43" s="175" t="e">
        <f t="shared" ca="1" si="28"/>
        <v>#N/A</v>
      </c>
      <c r="AL43" s="234" t="str">
        <f t="shared" ca="1" si="29"/>
        <v>-50</v>
      </c>
      <c r="AN43" s="170" t="str">
        <f t="shared" ca="1" si="30"/>
        <v>75</v>
      </c>
      <c r="AO43" s="170" t="e">
        <f t="shared" ca="1" si="31"/>
        <v>#N/A</v>
      </c>
      <c r="AP43" s="170" t="e">
        <f t="shared" ca="1" si="32"/>
        <v>#N/A</v>
      </c>
      <c r="AQ43" s="170" t="e">
        <f t="shared" ca="1" si="33"/>
        <v>#N/A</v>
      </c>
      <c r="AR43" s="170" t="str">
        <f t="shared" ca="1" si="34"/>
        <v>3</v>
      </c>
      <c r="AS43" s="259" t="str">
        <f t="shared" ca="1" si="35"/>
        <v>6</v>
      </c>
      <c r="AT43" s="259">
        <v>1</v>
      </c>
      <c r="AU43" s="170" t="str">
        <f t="shared" ca="1" si="36"/>
        <v>Anim2Flame</v>
      </c>
      <c r="AV43" s="170" t="e">
        <f t="shared" ca="1" si="37"/>
        <v>#N/A</v>
      </c>
    </row>
    <row r="44" spans="1:49" x14ac:dyDescent="0.25">
      <c r="A44" s="170" t="str">
        <f t="shared" si="38"/>
        <v>Proto!B2493:C2536</v>
      </c>
      <c r="B44" s="170" t="str">
        <f t="shared" ca="1" si="1"/>
        <v>3</v>
      </c>
      <c r="C44" s="170">
        <f>MATCH("*43#*",proto!B:B,0)</f>
        <v>2493</v>
      </c>
      <c r="D44" s="176" t="str">
        <f>VLOOKUP(C44,proto!A:C,2,FALSE)</f>
        <v>43# Punchdagger</v>
      </c>
      <c r="E44" s="170" t="str" cm="1">
        <f t="array" ref="E44">INDEX(new1test[Column2],WeaponList!C44+1)</f>
        <v>18500</v>
      </c>
      <c r="F44" s="170" t="str" cm="1">
        <f t="array" ref="F44">VLOOKUP(VALUE(INDEX(new1test[Column2],WeaponList!C44+3)),proto!$D$20:$E$50,2,FALSE)</f>
        <v>Fist</v>
      </c>
      <c r="G44" s="170" t="e">
        <f t="shared" ca="1" si="39"/>
        <v>#N/A</v>
      </c>
      <c r="H44" s="170" t="e">
        <f t="shared" ca="1" si="2"/>
        <v>#N/A</v>
      </c>
      <c r="I44" s="170" t="str">
        <f t="shared" ca="1" si="3"/>
        <v>1</v>
      </c>
      <c r="J44" s="170" t="str">
        <f ca="1">VLOOKUP(VALUE(VLOOKUP("*DmgType_0*",INDIRECT(A44),2,FALSE)),proto!$D$20:$F$50,3,FALSE)</f>
        <v>Normal</v>
      </c>
      <c r="K44" s="170" t="str">
        <f ca="1">VLOOKUP(VALUE(VLOOKUP("*Weapon_skill_0*",INDIRECT(A44),2,FALSE)),proto!$K$20:$L$24,2,FALSE)</f>
        <v>Close Combat</v>
      </c>
      <c r="L44" s="170" t="str">
        <f t="shared" ca="1" si="4"/>
        <v>30</v>
      </c>
      <c r="M44" s="170" t="str">
        <f t="shared" ca="1" si="5"/>
        <v>40</v>
      </c>
      <c r="N44" s="170" t="e">
        <f t="shared" ca="1" si="6"/>
        <v>#N/A</v>
      </c>
      <c r="O44" s="170" t="e">
        <f t="shared" ca="1" si="7"/>
        <v>#N/A</v>
      </c>
      <c r="P44" s="170" t="e">
        <f t="shared" ca="1" si="8"/>
        <v>#N/A</v>
      </c>
      <c r="Q44" s="170" t="e">
        <f t="shared" ca="1" si="9"/>
        <v>#N/A</v>
      </c>
      <c r="R44" s="170" t="str">
        <f t="shared" ca="1" si="40"/>
        <v>100</v>
      </c>
      <c r="S44" s="170" t="str">
        <f t="shared" ca="1" si="10"/>
        <v>2</v>
      </c>
      <c r="T44" s="170" t="e">
        <f t="shared" ca="1" si="11"/>
        <v>#N/A</v>
      </c>
      <c r="U44" s="170" t="str">
        <f t="shared" ca="1" si="12"/>
        <v>25</v>
      </c>
      <c r="V44" s="170" t="e">
        <f t="shared" ca="1" si="13"/>
        <v>#N/A</v>
      </c>
      <c r="W44" s="170" t="str">
        <f t="shared" ca="1" si="14"/>
        <v>1</v>
      </c>
      <c r="X44" s="170" t="e">
        <f t="shared" ca="1" si="15"/>
        <v>#N/A</v>
      </c>
      <c r="Y44" s="170" t="str">
        <f t="shared" ca="1" si="16"/>
        <v>600</v>
      </c>
      <c r="Z44" s="170" t="e">
        <f t="shared" ca="1" si="17"/>
        <v>#N/A</v>
      </c>
      <c r="AA44" s="170" t="e">
        <f t="shared" ca="1" si="18"/>
        <v>#N/A</v>
      </c>
      <c r="AB44" s="174" t="str">
        <f t="shared" ca="1" si="19"/>
        <v>2</v>
      </c>
      <c r="AC44" s="174" t="str">
        <f t="shared" ca="1" si="20"/>
        <v>19</v>
      </c>
      <c r="AD44" s="174" t="str">
        <f t="shared" ca="1" si="21"/>
        <v>24</v>
      </c>
      <c r="AE44" s="174" t="str">
        <f t="shared" ca="1" si="22"/>
        <v>19</v>
      </c>
      <c r="AF44" s="174" t="str">
        <f t="shared" ca="1" si="23"/>
        <v>2</v>
      </c>
      <c r="AG44" s="175" t="e">
        <f t="shared" ca="1" si="24"/>
        <v>#N/A</v>
      </c>
      <c r="AH44" s="175" t="e">
        <f t="shared" ca="1" si="25"/>
        <v>#N/A</v>
      </c>
      <c r="AI44" s="175" t="e">
        <f t="shared" ca="1" si="26"/>
        <v>#N/A</v>
      </c>
      <c r="AJ44" s="175" t="e">
        <f t="shared" ca="1" si="27"/>
        <v>#N/A</v>
      </c>
      <c r="AK44" s="175" t="e">
        <f t="shared" ca="1" si="28"/>
        <v>#N/A</v>
      </c>
      <c r="AN44" s="170" t="e">
        <f t="shared" ca="1" si="30"/>
        <v>#N/A</v>
      </c>
      <c r="AO44" s="170" t="e">
        <f t="shared" ca="1" si="31"/>
        <v>#N/A</v>
      </c>
      <c r="AP44" s="170" t="e">
        <f t="shared" ca="1" si="32"/>
        <v>#N/A</v>
      </c>
      <c r="AQ44" s="170" t="e">
        <f t="shared" ca="1" si="33"/>
        <v>#N/A</v>
      </c>
      <c r="AR44" s="170" t="str">
        <f t="shared" ca="1" si="34"/>
        <v>3</v>
      </c>
      <c r="AS44" s="259">
        <v>1</v>
      </c>
      <c r="AT44" s="259">
        <v>1</v>
      </c>
      <c r="AU44" s="170" t="str">
        <f t="shared" ca="1" si="36"/>
        <v>Anim2PunchRight</v>
      </c>
      <c r="AV44" s="170" t="e">
        <f t="shared" ca="1" si="37"/>
        <v>#N/A</v>
      </c>
      <c r="AW44" s="170" t="str">
        <f t="shared" ca="1" si="41"/>
        <v>75</v>
      </c>
    </row>
    <row r="45" spans="1:49" s="177" customFormat="1" x14ac:dyDescent="0.25">
      <c r="A45" s="177" t="str">
        <f t="shared" si="38"/>
        <v>Proto!B2536:C2594</v>
      </c>
      <c r="B45" s="170" t="str">
        <f t="shared" ca="1" si="1"/>
        <v>3</v>
      </c>
      <c r="C45" s="177">
        <f>MATCH("*44#*",proto!B:B,0)</f>
        <v>2536</v>
      </c>
      <c r="D45" s="178" t="str">
        <f>VLOOKUP(C45,proto!A:C,2,FALSE)</f>
        <v>44# Combat Knife</v>
      </c>
      <c r="E45" s="177" t="str" cm="1">
        <f t="array" ref="E45">INDEX(new1test[Column2],WeaponList!C45+1)</f>
        <v>18505</v>
      </c>
      <c r="F45" s="177" t="str" cm="1">
        <f t="array" ref="F45">VLOOKUP(VALUE(INDEX(new1test[Column2],WeaponList!C45+3)),proto!$D$20:$E$50,2,FALSE)</f>
        <v>Knife</v>
      </c>
      <c r="G45" s="177" t="e">
        <f t="shared" ca="1" si="39"/>
        <v>#N/A</v>
      </c>
      <c r="H45" s="177" t="e">
        <f t="shared" ca="1" si="2"/>
        <v>#N/A</v>
      </c>
      <c r="I45" s="177" t="str">
        <f t="shared" ca="1" si="3"/>
        <v>2</v>
      </c>
      <c r="J45" s="177" t="str">
        <f ca="1">VLOOKUP(VALUE(VLOOKUP("*DmgType_0*",INDIRECT(A45),2,FALSE)),proto!$D$20:$F$50,3,FALSE)</f>
        <v>Normal</v>
      </c>
      <c r="K45" s="177" t="str">
        <f ca="1">VLOOKUP(VALUE(VLOOKUP("*Weapon_skill_0*",INDIRECT(A45),2,FALSE)),proto!$K$20:$L$24,2,FALSE)</f>
        <v>Close Combat</v>
      </c>
      <c r="L45" s="177" t="str">
        <f t="shared" ca="1" si="4"/>
        <v>40</v>
      </c>
      <c r="M45" s="177" t="str">
        <f t="shared" ca="1" si="5"/>
        <v>50</v>
      </c>
      <c r="N45" s="177" t="str">
        <f t="shared" ca="1" si="6"/>
        <v>30</v>
      </c>
      <c r="O45" s="177" t="str">
        <f t="shared" ca="1" si="7"/>
        <v>40</v>
      </c>
      <c r="P45" s="177" t="e">
        <f t="shared" ca="1" si="8"/>
        <v>#N/A</v>
      </c>
      <c r="Q45" s="177" t="e">
        <f t="shared" ca="1" si="9"/>
        <v>#N/A</v>
      </c>
      <c r="R45" s="170" t="str">
        <f t="shared" ca="1" si="40"/>
        <v>100</v>
      </c>
      <c r="S45" s="177" t="str">
        <f t="shared" ca="1" si="10"/>
        <v>3</v>
      </c>
      <c r="T45" s="177" t="str">
        <f t="shared" ca="1" si="11"/>
        <v>2</v>
      </c>
      <c r="U45" s="177" t="str">
        <f t="shared" ca="1" si="12"/>
        <v>25</v>
      </c>
      <c r="V45" s="177" t="str">
        <f t="shared" ca="1" si="13"/>
        <v>15</v>
      </c>
      <c r="W45" s="177" t="str">
        <f t="shared" ca="1" si="14"/>
        <v>1</v>
      </c>
      <c r="X45" s="177" t="str">
        <f t="shared" ca="1" si="15"/>
        <v>0</v>
      </c>
      <c r="Y45" s="177" t="str">
        <f t="shared" ca="1" si="16"/>
        <v>800</v>
      </c>
      <c r="Z45" s="177" t="str">
        <f t="shared" ca="1" si="17"/>
        <v>600</v>
      </c>
      <c r="AA45" s="177" t="e">
        <f t="shared" ca="1" si="18"/>
        <v>#N/A</v>
      </c>
      <c r="AB45" s="177" t="str">
        <f t="shared" ca="1" si="19"/>
        <v>12</v>
      </c>
      <c r="AC45" s="177" t="str">
        <f t="shared" ca="1" si="20"/>
        <v>12</v>
      </c>
      <c r="AD45" s="177" t="str">
        <f t="shared" ca="1" si="21"/>
        <v>24</v>
      </c>
      <c r="AE45" s="177" t="str">
        <f t="shared" ca="1" si="22"/>
        <v>9</v>
      </c>
      <c r="AF45" s="177" t="str">
        <f t="shared" ca="1" si="23"/>
        <v>2</v>
      </c>
      <c r="AG45" s="177" t="e">
        <f t="shared" ca="1" si="24"/>
        <v>#N/A</v>
      </c>
      <c r="AH45" s="177" t="e">
        <f t="shared" ca="1" si="25"/>
        <v>#N/A</v>
      </c>
      <c r="AI45" s="177" t="e">
        <f t="shared" ca="1" si="26"/>
        <v>#N/A</v>
      </c>
      <c r="AJ45" s="177" t="e">
        <f t="shared" ca="1" si="27"/>
        <v>#N/A</v>
      </c>
      <c r="AK45" s="177" t="e">
        <f t="shared" ca="1" si="28"/>
        <v>#N/A</v>
      </c>
      <c r="AL45" s="234"/>
      <c r="AM45" s="234"/>
      <c r="AN45" s="177" t="e">
        <f t="shared" ca="1" si="30"/>
        <v>#N/A</v>
      </c>
      <c r="AO45" s="177" t="e">
        <f t="shared" ca="1" si="31"/>
        <v>#N/A</v>
      </c>
      <c r="AP45" s="170" t="e">
        <f t="shared" ca="1" si="32"/>
        <v>#N/A</v>
      </c>
      <c r="AQ45" s="170" t="e">
        <f t="shared" ca="1" si="33"/>
        <v>#N/A</v>
      </c>
      <c r="AR45" s="177" t="str">
        <f t="shared" ca="1" si="34"/>
        <v>3</v>
      </c>
      <c r="AS45" s="259">
        <v>1</v>
      </c>
      <c r="AT45" s="259">
        <v>1</v>
      </c>
      <c r="AU45" s="177" t="str">
        <f t="shared" ca="1" si="36"/>
        <v>Anim2Thrust1H</v>
      </c>
      <c r="AV45" s="177" t="str">
        <f t="shared" ca="1" si="37"/>
        <v>Anim2Swing1H</v>
      </c>
      <c r="AW45" s="170" t="str">
        <f t="shared" ca="1" si="41"/>
        <v>25</v>
      </c>
    </row>
    <row r="46" spans="1:49" x14ac:dyDescent="0.25">
      <c r="A46" s="170" t="str">
        <f t="shared" si="38"/>
        <v>Proto!B2594:C2643</v>
      </c>
      <c r="B46" s="170" t="str">
        <f t="shared" ca="1" si="1"/>
        <v>3</v>
      </c>
      <c r="C46" s="170">
        <f>MATCH("*45#*",proto!B:B,0)</f>
        <v>2594</v>
      </c>
      <c r="D46" s="176" t="str">
        <f>VLOOKUP(C46,proto!A:C,2,FALSE)</f>
        <v>45# Slugger</v>
      </c>
      <c r="E46" s="170" t="str" cm="1">
        <f t="array" ref="E46">INDEX(new1test[Column2],WeaponList!C46+1)</f>
        <v>18510</v>
      </c>
      <c r="F46" s="170" t="str" cm="1">
        <f t="array" ref="F46">VLOOKUP(VALUE(INDEX(new1test[Column2],WeaponList!C46+3)),proto!$D$20:$E$50,2,FALSE)</f>
        <v>Club</v>
      </c>
      <c r="G46" s="170" t="e">
        <f t="shared" ca="1" si="39"/>
        <v>#N/A</v>
      </c>
      <c r="H46" s="170" t="e">
        <f t="shared" ca="1" si="2"/>
        <v>#N/A</v>
      </c>
      <c r="I46" s="170" t="str">
        <f t="shared" ca="1" si="3"/>
        <v>4</v>
      </c>
      <c r="J46" s="170" t="str">
        <f ca="1">VLOOKUP(VALUE(VLOOKUP("*DmgType_0*",INDIRECT(A46),2,FALSE)),proto!$D$20:$F$50,3,FALSE)</f>
        <v>Normal</v>
      </c>
      <c r="K46" s="170" t="str">
        <f ca="1">VLOOKUP(VALUE(VLOOKUP("*Weapon_skill_0*",INDIRECT(A46),2,FALSE)),proto!$K$20:$L$24,2,FALSE)</f>
        <v>Close Combat</v>
      </c>
      <c r="L46" s="170" t="str">
        <f t="shared" ca="1" si="4"/>
        <v>30</v>
      </c>
      <c r="M46" s="170" t="str">
        <f t="shared" ca="1" si="5"/>
        <v>40</v>
      </c>
      <c r="N46" s="170" t="e">
        <f t="shared" ca="1" si="6"/>
        <v>#N/A</v>
      </c>
      <c r="O46" s="170" t="e">
        <f t="shared" ca="1" si="7"/>
        <v>#N/A</v>
      </c>
      <c r="P46" s="170" t="e">
        <f t="shared" ca="1" si="8"/>
        <v>#N/A</v>
      </c>
      <c r="Q46" s="170" t="e">
        <f t="shared" ca="1" si="9"/>
        <v>#N/A</v>
      </c>
      <c r="R46" s="170">
        <v>0</v>
      </c>
      <c r="S46" s="170" t="str">
        <f t="shared" ca="1" si="10"/>
        <v>3</v>
      </c>
      <c r="T46" s="170" t="e">
        <f t="shared" ca="1" si="11"/>
        <v>#N/A</v>
      </c>
      <c r="U46" s="170" t="str">
        <f t="shared" ca="1" si="12"/>
        <v>30</v>
      </c>
      <c r="V46" s="170" t="e">
        <f t="shared" ca="1" si="13"/>
        <v>#N/A</v>
      </c>
      <c r="W46" s="170" t="str">
        <f t="shared" ca="1" si="14"/>
        <v>0</v>
      </c>
      <c r="X46" s="170" t="e">
        <f t="shared" ca="1" si="15"/>
        <v>#N/A</v>
      </c>
      <c r="Y46" s="170" t="str">
        <f t="shared" ca="1" si="16"/>
        <v>1000</v>
      </c>
      <c r="Z46" s="170" t="e">
        <f t="shared" ca="1" si="17"/>
        <v>#N/A</v>
      </c>
      <c r="AA46" s="170" t="e">
        <f t="shared" ca="1" si="18"/>
        <v>#N/A</v>
      </c>
      <c r="AB46" s="174" t="str">
        <f t="shared" ca="1" si="19"/>
        <v>2</v>
      </c>
      <c r="AC46" s="174" t="str">
        <f t="shared" ca="1" si="20"/>
        <v>24</v>
      </c>
      <c r="AD46" s="174" t="str">
        <f t="shared" ca="1" si="21"/>
        <v>9</v>
      </c>
      <c r="AE46" s="174" t="str">
        <f t="shared" ca="1" si="22"/>
        <v>24</v>
      </c>
      <c r="AF46" s="174" t="str">
        <f t="shared" ca="1" si="23"/>
        <v>2</v>
      </c>
      <c r="AG46" s="175" t="str">
        <f t="shared" ca="1" si="24"/>
        <v>8</v>
      </c>
      <c r="AH46" s="175" t="str">
        <f t="shared" ca="1" si="25"/>
        <v>4</v>
      </c>
      <c r="AI46" s="175" t="str">
        <f t="shared" ca="1" si="26"/>
        <v>4</v>
      </c>
      <c r="AJ46" s="175" t="str">
        <f t="shared" ca="1" si="27"/>
        <v>4</v>
      </c>
      <c r="AK46" s="175" t="e">
        <f t="shared" ca="1" si="28"/>
        <v>#N/A</v>
      </c>
      <c r="AN46" s="170" t="e">
        <f t="shared" ca="1" si="30"/>
        <v>#N/A</v>
      </c>
      <c r="AO46" s="170" t="e">
        <f t="shared" ca="1" si="31"/>
        <v>#N/A</v>
      </c>
      <c r="AP46" s="170" t="e">
        <f t="shared" ca="1" si="32"/>
        <v>#N/A</v>
      </c>
      <c r="AQ46" s="170" t="e">
        <f t="shared" ca="1" si="33"/>
        <v>#N/A</v>
      </c>
      <c r="AR46" s="170" t="str">
        <f t="shared" ca="1" si="34"/>
        <v>3</v>
      </c>
      <c r="AS46" s="259">
        <v>1</v>
      </c>
      <c r="AT46" s="259">
        <v>1</v>
      </c>
      <c r="AU46" s="170" t="str">
        <f t="shared" ca="1" si="36"/>
        <v>Anim2Swing1H</v>
      </c>
      <c r="AV46" s="170" t="e">
        <f t="shared" ca="1" si="37"/>
        <v>#N/A</v>
      </c>
      <c r="AW46" s="170" t="str">
        <f t="shared" ca="1" si="41"/>
        <v>100</v>
      </c>
    </row>
    <row r="47" spans="1:49" x14ac:dyDescent="0.25">
      <c r="A47" s="170" t="str">
        <f t="shared" si="38"/>
        <v>Proto!B2643:C2704</v>
      </c>
      <c r="B47" s="170" t="str">
        <f t="shared" ca="1" si="1"/>
        <v>3</v>
      </c>
      <c r="C47" s="170">
        <f>MATCH("*46#*",proto!B:B,0)</f>
        <v>2643</v>
      </c>
      <c r="D47" s="176" t="str">
        <f>VLOOKUP(C47,proto!A:C,2,FALSE)</f>
        <v>46# Serrated Spear</v>
      </c>
      <c r="E47" s="170" t="str" cm="1">
        <f t="array" ref="E47">INDEX(new1test[Column2],WeaponList!C47+1)</f>
        <v>18520</v>
      </c>
      <c r="F47" s="170" t="str" cm="1">
        <f t="array" ref="F47">VLOOKUP(VALUE(INDEX(new1test[Column2],WeaponList!C47+3)),proto!$D$20:$E$50,2,FALSE)</f>
        <v>Spear</v>
      </c>
      <c r="G47" s="170" t="e">
        <f t="shared" ca="1" si="39"/>
        <v>#N/A</v>
      </c>
      <c r="H47" s="170" t="e">
        <f t="shared" ca="1" si="2"/>
        <v>#N/A</v>
      </c>
      <c r="I47" s="170" t="str">
        <f t="shared" ca="1" si="3"/>
        <v>4</v>
      </c>
      <c r="J47" s="170" t="str">
        <f ca="1">VLOOKUP(VALUE(VLOOKUP("*DmgType_0*",INDIRECT(A47),2,FALSE)),proto!$D$20:$F$50,3,FALSE)</f>
        <v>Normal</v>
      </c>
      <c r="K47" s="170" t="str">
        <f ca="1">VLOOKUP(VALUE(VLOOKUP("*Weapon_skill_0*",INDIRECT(A47),2,FALSE)),proto!$K$20:$L$24,2,FALSE)</f>
        <v>Throwing</v>
      </c>
      <c r="L47" s="170" t="str">
        <f t="shared" ca="1" si="4"/>
        <v>50</v>
      </c>
      <c r="M47" s="170" t="str">
        <f t="shared" ca="1" si="5"/>
        <v>75</v>
      </c>
      <c r="N47" s="170" t="str">
        <f t="shared" ca="1" si="6"/>
        <v>50</v>
      </c>
      <c r="O47" s="170" t="str">
        <f t="shared" ca="1" si="7"/>
        <v>75</v>
      </c>
      <c r="P47" s="170" t="e">
        <f t="shared" ca="1" si="8"/>
        <v>#N/A</v>
      </c>
      <c r="Q47" s="170" t="e">
        <f t="shared" ca="1" si="9"/>
        <v>#N/A</v>
      </c>
      <c r="R47" s="170" t="str">
        <f t="shared" ca="1" si="40"/>
        <v>40</v>
      </c>
      <c r="S47" s="170" t="str">
        <f t="shared" ca="1" si="10"/>
        <v>20</v>
      </c>
      <c r="T47" s="170" t="str">
        <f t="shared" ca="1" si="11"/>
        <v>4</v>
      </c>
      <c r="U47" s="170" t="str">
        <f t="shared" ca="1" si="12"/>
        <v>50</v>
      </c>
      <c r="V47" s="170" t="str">
        <f t="shared" ca="1" si="13"/>
        <v>40</v>
      </c>
      <c r="W47" s="170" t="str">
        <f t="shared" ca="1" si="14"/>
        <v>1</v>
      </c>
      <c r="X47" s="170" t="str">
        <f t="shared" ca="1" si="15"/>
        <v>1</v>
      </c>
      <c r="Y47" s="170" t="str">
        <f t="shared" ca="1" si="16"/>
        <v>1200</v>
      </c>
      <c r="Z47" s="170" t="str">
        <f t="shared" ca="1" si="17"/>
        <v>800</v>
      </c>
      <c r="AA47" s="170" t="e">
        <f t="shared" ca="1" si="18"/>
        <v>#N/A</v>
      </c>
      <c r="AB47" s="174" t="str">
        <f t="shared" ca="1" si="19"/>
        <v>7</v>
      </c>
      <c r="AC47" s="174" t="str">
        <f t="shared" ca="1" si="20"/>
        <v>2</v>
      </c>
      <c r="AD47" s="174" t="str">
        <f t="shared" ca="1" si="21"/>
        <v>20</v>
      </c>
      <c r="AE47" s="174" t="str">
        <f t="shared" ca="1" si="22"/>
        <v>9</v>
      </c>
      <c r="AF47" s="174" t="str">
        <f t="shared" ca="1" si="23"/>
        <v>10</v>
      </c>
      <c r="AG47" s="175" t="str">
        <f t="shared" ca="1" si="24"/>
        <v>14</v>
      </c>
      <c r="AH47" s="175" t="e">
        <f t="shared" ca="1" si="25"/>
        <v>#N/A</v>
      </c>
      <c r="AI47" s="175" t="e">
        <f t="shared" ca="1" si="26"/>
        <v>#N/A</v>
      </c>
      <c r="AJ47" s="175" t="e">
        <f t="shared" ca="1" si="27"/>
        <v>#N/A</v>
      </c>
      <c r="AK47" s="175" t="e">
        <f t="shared" ca="1" si="28"/>
        <v>#N/A</v>
      </c>
      <c r="AN47" s="170" t="e">
        <f t="shared" ca="1" si="30"/>
        <v>#N/A</v>
      </c>
      <c r="AO47" s="170" t="e">
        <f t="shared" ca="1" si="31"/>
        <v>#N/A</v>
      </c>
      <c r="AP47" s="170" t="e">
        <f t="shared" ca="1" si="32"/>
        <v>#N/A</v>
      </c>
      <c r="AQ47" s="170" t="e">
        <f t="shared" ca="1" si="33"/>
        <v>#N/A</v>
      </c>
      <c r="AR47" s="170" t="str">
        <f t="shared" ca="1" si="34"/>
        <v>3</v>
      </c>
      <c r="AS47" s="259">
        <v>1</v>
      </c>
      <c r="AT47" s="259">
        <v>1</v>
      </c>
      <c r="AU47" s="170" t="str">
        <f t="shared" ca="1" si="36"/>
        <v>Anim2Throw</v>
      </c>
      <c r="AV47" s="170" t="str">
        <f t="shared" ca="1" si="37"/>
        <v>Anim2Thrust1H</v>
      </c>
      <c r="AW47" s="170" t="str">
        <f t="shared" ca="1" si="41"/>
        <v>100</v>
      </c>
    </row>
    <row r="48" spans="1:49" x14ac:dyDescent="0.25">
      <c r="A48" s="170" t="str">
        <f t="shared" si="38"/>
        <v>Proto!B2704:C2762</v>
      </c>
      <c r="B48" s="170" t="str">
        <f t="shared" ca="1" si="1"/>
        <v>3</v>
      </c>
      <c r="C48" s="170">
        <f>MATCH("*47#*",proto!B:B,0)</f>
        <v>2704</v>
      </c>
      <c r="D48" s="176" t="str">
        <f>VLOOKUP(C48,proto!A:C,2,FALSE)</f>
        <v>47# Mk 2 grenade</v>
      </c>
      <c r="E48" s="170" t="str" cm="1">
        <f t="array" ref="E48">INDEX(new1test[Column2],WeaponList!C48+1)</f>
        <v>18540</v>
      </c>
      <c r="F48" s="170" t="str" cm="1">
        <f t="array" ref="F48">VLOOKUP(VALUE(INDEX(new1test[Column2],WeaponList!C48+3)),proto!$D$20:$E$50,2,FALSE)</f>
        <v>Grenade</v>
      </c>
      <c r="G48" s="170" t="e">
        <f t="shared" ca="1" si="39"/>
        <v>#N/A</v>
      </c>
      <c r="H48" s="170" t="e">
        <f t="shared" ca="1" si="2"/>
        <v>#N/A</v>
      </c>
      <c r="I48" s="170" t="str">
        <f t="shared" ca="1" si="3"/>
        <v>3</v>
      </c>
      <c r="J48" s="170" t="str">
        <f ca="1">VLOOKUP(VALUE(VLOOKUP("*DmgType_0*",INDIRECT(A48),2,FALSE)),proto!$D$20:$F$50,3,FALSE)</f>
        <v>Explode</v>
      </c>
      <c r="K48" s="170" t="str">
        <f ca="1">VLOOKUP(VALUE(VLOOKUP("*Weapon_skill_0*",INDIRECT(A48),2,FALSE)),proto!$K$20:$L$24,2,FALSE)</f>
        <v>Throwing</v>
      </c>
      <c r="L48" s="170" t="str">
        <f t="shared" ca="1" si="4"/>
        <v>90</v>
      </c>
      <c r="M48" s="170" t="str">
        <f t="shared" ca="1" si="5"/>
        <v>120</v>
      </c>
      <c r="N48" s="170" t="str">
        <f t="shared" ca="1" si="6"/>
        <v>100</v>
      </c>
      <c r="O48" s="170" t="e">
        <f t="shared" ca="1" si="7"/>
        <v>#N/A</v>
      </c>
      <c r="P48" s="170" t="str">
        <f t="shared" ca="1" si="8"/>
        <v>10</v>
      </c>
      <c r="Q48" s="170" t="e">
        <f t="shared" ca="1" si="9"/>
        <v>#N/A</v>
      </c>
      <c r="R48" s="170" t="str">
        <f t="shared" ca="1" si="40"/>
        <v>100</v>
      </c>
      <c r="S48" s="170" t="str">
        <f t="shared" ca="1" si="10"/>
        <v>20</v>
      </c>
      <c r="T48" s="170" t="e">
        <f t="shared" ca="1" si="11"/>
        <v>#N/A</v>
      </c>
      <c r="U48" s="170" t="str">
        <f t="shared" ca="1" si="12"/>
        <v>30</v>
      </c>
      <c r="V48" s="170" t="e">
        <f t="shared" ca="1" si="13"/>
        <v>#N/A</v>
      </c>
      <c r="W48" s="170" t="e">
        <f t="shared" ca="1" si="14"/>
        <v>#N/A</v>
      </c>
      <c r="X48" s="170" t="e">
        <f t="shared" ca="1" si="15"/>
        <v>#N/A</v>
      </c>
      <c r="Y48" s="170" t="str">
        <f t="shared" ca="1" si="16"/>
        <v>1200</v>
      </c>
      <c r="Z48" s="170" t="e">
        <f t="shared" ca="1" si="17"/>
        <v>#N/A</v>
      </c>
      <c r="AA48" s="170" t="e">
        <f t="shared" ca="1" si="18"/>
        <v>#N/A</v>
      </c>
      <c r="AB48" s="174" t="str">
        <f t="shared" ca="1" si="19"/>
        <v>2</v>
      </c>
      <c r="AC48" s="174" t="str">
        <f t="shared" ca="1" si="20"/>
        <v>12</v>
      </c>
      <c r="AD48" s="174" t="str">
        <f t="shared" ca="1" si="21"/>
        <v>2</v>
      </c>
      <c r="AE48" s="174" t="str">
        <f t="shared" ca="1" si="22"/>
        <v>12</v>
      </c>
      <c r="AF48" s="174" t="str">
        <f t="shared" ca="1" si="23"/>
        <v>7</v>
      </c>
      <c r="AG48" s="175" t="e">
        <f t="shared" ca="1" si="24"/>
        <v>#N/A</v>
      </c>
      <c r="AH48" s="175" t="e">
        <f t="shared" ca="1" si="25"/>
        <v>#N/A</v>
      </c>
      <c r="AI48" s="175" t="e">
        <f t="shared" ca="1" si="26"/>
        <v>#N/A</v>
      </c>
      <c r="AJ48" s="175" t="e">
        <f t="shared" ca="1" si="27"/>
        <v>#N/A</v>
      </c>
      <c r="AK48" s="175" t="e">
        <f t="shared" ca="1" si="28"/>
        <v>#N/A</v>
      </c>
      <c r="AN48" s="170" t="e">
        <f t="shared" ca="1" si="30"/>
        <v>#N/A</v>
      </c>
      <c r="AO48" s="170" t="e">
        <f t="shared" ca="1" si="31"/>
        <v>#N/A</v>
      </c>
      <c r="AP48" s="170" t="e">
        <f t="shared" ca="1" si="32"/>
        <v>#N/A</v>
      </c>
      <c r="AQ48" s="170" t="e">
        <f t="shared" ca="1" si="33"/>
        <v>#N/A</v>
      </c>
      <c r="AR48" s="170" t="str">
        <f t="shared" ca="1" si="34"/>
        <v>3</v>
      </c>
      <c r="AS48" s="259">
        <v>1</v>
      </c>
      <c r="AT48" s="259">
        <v>1</v>
      </c>
      <c r="AU48" s="170" t="str">
        <f t="shared" ca="1" si="36"/>
        <v>Anim2Throw</v>
      </c>
      <c r="AV48" s="170" t="e">
        <f t="shared" ca="1" si="37"/>
        <v>#N/A</v>
      </c>
    </row>
    <row r="49" spans="1:48" x14ac:dyDescent="0.25">
      <c r="A49" s="170" t="str">
        <f t="shared" si="38"/>
        <v>Proto!B2762:C2816</v>
      </c>
      <c r="B49" s="170" t="str">
        <f t="shared" ca="1" si="1"/>
        <v>4</v>
      </c>
      <c r="C49" s="170">
        <f>MATCH("*48#*",proto!B:B,0)</f>
        <v>2762</v>
      </c>
      <c r="D49" s="176" t="str">
        <f>VLOOKUP(C49,proto!A:C,2,FALSE)</f>
        <v>48# Colt M1911</v>
      </c>
      <c r="E49" s="170" t="str" cm="1">
        <f t="array" ref="E49">INDEX(new1test[Column2],WeaponList!C49+1)</f>
        <v>18600</v>
      </c>
      <c r="F49" s="170" t="str" cm="1">
        <f t="array" ref="F49">VLOOKUP(VALUE(INDEX(new1test[Column2],WeaponList!C49+3)),proto!$D$20:$E$50,2,FALSE)</f>
        <v>Pistol</v>
      </c>
      <c r="G49" s="170" t="str">
        <f t="shared" ca="1" si="39"/>
        <v>7</v>
      </c>
      <c r="H49" s="170" t="str">
        <f t="shared" ca="1" si="2"/>
        <v>14</v>
      </c>
      <c r="I49" s="170" t="str">
        <f t="shared" ca="1" si="3"/>
        <v>4</v>
      </c>
      <c r="J49" s="170" t="str">
        <f ca="1">VLOOKUP(VALUE(VLOOKUP("*DmgType_0*",INDIRECT(A49),2,FALSE)),proto!$D$20:$F$50,3,FALSE)</f>
        <v>Normal</v>
      </c>
      <c r="K49" s="170" t="str">
        <f ca="1">VLOOKUP(VALUE(VLOOKUP("*Weapon_skill_0*",INDIRECT(A49),2,FALSE)),proto!$K$20:$L$24,2,FALSE)</f>
        <v>Small Guns</v>
      </c>
      <c r="L49" s="170" t="str">
        <f t="shared" ca="1" si="4"/>
        <v>23</v>
      </c>
      <c r="M49" s="170" t="str">
        <f t="shared" ca="1" si="5"/>
        <v>33</v>
      </c>
      <c r="N49" s="170" t="e">
        <f t="shared" ca="1" si="6"/>
        <v>#N/A</v>
      </c>
      <c r="O49" s="170" t="e">
        <f t="shared" ca="1" si="7"/>
        <v>#N/A</v>
      </c>
      <c r="P49" s="170" t="e">
        <f t="shared" ca="1" si="8"/>
        <v>#N/A</v>
      </c>
      <c r="Q49" s="170" t="e">
        <f t="shared" ca="1" si="9"/>
        <v>#N/A</v>
      </c>
      <c r="R49" s="170">
        <v>0</v>
      </c>
      <c r="S49" s="170" t="str">
        <f t="shared" ca="1" si="10"/>
        <v>30</v>
      </c>
      <c r="T49" s="170" t="e">
        <f t="shared" ca="1" si="11"/>
        <v>#N/A</v>
      </c>
      <c r="U49" s="170" t="str">
        <f t="shared" ca="1" si="12"/>
        <v>18</v>
      </c>
      <c r="V49" s="170" t="e">
        <f t="shared" ca="1" si="13"/>
        <v>#N/A</v>
      </c>
      <c r="W49" s="170" t="str">
        <f t="shared" ca="1" si="14"/>
        <v>1</v>
      </c>
      <c r="X49" s="170" t="e">
        <f t="shared" ca="1" si="15"/>
        <v>#N/A</v>
      </c>
      <c r="Y49" s="170" t="str">
        <f t="shared" ca="1" si="16"/>
        <v>400</v>
      </c>
      <c r="Z49" s="170" t="e">
        <f t="shared" ca="1" si="17"/>
        <v>#N/A</v>
      </c>
      <c r="AA49" s="170" t="str">
        <f t="shared" ca="1" si="18"/>
        <v>200</v>
      </c>
      <c r="AB49" s="174" t="str">
        <f t="shared" ca="1" si="19"/>
        <v>6</v>
      </c>
      <c r="AC49" s="174" t="str">
        <f t="shared" ca="1" si="20"/>
        <v>9</v>
      </c>
      <c r="AD49" s="174" t="str">
        <f t="shared" ca="1" si="21"/>
        <v>6</v>
      </c>
      <c r="AE49" s="174" t="str">
        <f t="shared" ca="1" si="22"/>
        <v>14</v>
      </c>
      <c r="AF49" s="174" t="str">
        <f t="shared" ca="1" si="23"/>
        <v>24</v>
      </c>
      <c r="AG49" s="175" t="str">
        <f t="shared" ca="1" si="24"/>
        <v>12</v>
      </c>
      <c r="AH49" s="175" t="str">
        <f t="shared" ca="1" si="25"/>
        <v>20</v>
      </c>
      <c r="AI49" s="175" t="str">
        <f t="shared" ca="1" si="26"/>
        <v>21</v>
      </c>
      <c r="AJ49" s="175" t="e">
        <f t="shared" ca="1" si="27"/>
        <v>#N/A</v>
      </c>
      <c r="AK49" s="175" t="e">
        <f t="shared" ca="1" si="28"/>
        <v>#N/A</v>
      </c>
      <c r="AN49" s="170" t="e">
        <f t="shared" ca="1" si="30"/>
        <v>#N/A</v>
      </c>
      <c r="AO49" s="170" t="e">
        <f t="shared" ca="1" si="31"/>
        <v>#N/A</v>
      </c>
      <c r="AP49" s="170" t="e">
        <f t="shared" ca="1" si="32"/>
        <v>#N/A</v>
      </c>
      <c r="AQ49" s="170" t="e">
        <f t="shared" ca="1" si="33"/>
        <v>#N/A</v>
      </c>
      <c r="AR49" s="170" t="str">
        <f t="shared" ca="1" si="34"/>
        <v>4</v>
      </c>
      <c r="AS49" s="259" t="str">
        <f t="shared" ca="1" si="35"/>
        <v>1</v>
      </c>
      <c r="AT49" s="259">
        <v>1</v>
      </c>
      <c r="AU49" s="170" t="str">
        <f t="shared" ca="1" si="36"/>
        <v>Anim2Single</v>
      </c>
      <c r="AV49" s="170" t="e">
        <f t="shared" ca="1" si="37"/>
        <v>#N/A</v>
      </c>
    </row>
    <row r="50" spans="1:48" x14ac:dyDescent="0.25">
      <c r="A50" s="170" t="str">
        <f t="shared" si="38"/>
        <v>Proto!B2816:C2888</v>
      </c>
      <c r="B50" s="170" t="str">
        <f t="shared" ca="1" si="1"/>
        <v>4</v>
      </c>
      <c r="C50" s="170">
        <f>MATCH("*49#*",proto!B:B,0)</f>
        <v>2816</v>
      </c>
      <c r="D50" s="176" t="str">
        <f>VLOOKUP(C50,proto!A:C,2,FALSE)</f>
        <v>49# S&amp;W Triple Lock</v>
      </c>
      <c r="E50" s="170" t="str" cm="1">
        <f t="array" ref="E50">INDEX(new1test[Column2],WeaponList!C50+1)</f>
        <v>18601</v>
      </c>
      <c r="F50" s="170" t="str" cm="1">
        <f t="array" ref="F50">VLOOKUP(VALUE(INDEX(new1test[Column2],WeaponList!C50+3)),proto!$D$20:$E$50,2,FALSE)</f>
        <v>Pistol</v>
      </c>
      <c r="G50" s="170" t="str">
        <f t="shared" ca="1" si="39"/>
        <v>6</v>
      </c>
      <c r="H50" s="170" t="str">
        <f t="shared" ca="1" si="2"/>
        <v>51</v>
      </c>
      <c r="I50" s="170" t="str">
        <f t="shared" ca="1" si="3"/>
        <v>4</v>
      </c>
      <c r="J50" s="170" t="str">
        <f ca="1">VLOOKUP(VALUE(VLOOKUP("*DmgType_0*",INDIRECT(A50),2,FALSE)),proto!$D$20:$F$50,3,FALSE)</f>
        <v>Normal</v>
      </c>
      <c r="K50" s="170" t="str">
        <f ca="1">VLOOKUP(VALUE(VLOOKUP("*Weapon_skill_0*",INDIRECT(A50),2,FALSE)),proto!$K$20:$L$24,2,FALSE)</f>
        <v>Small Guns</v>
      </c>
      <c r="L50" s="170" t="str">
        <f t="shared" ca="1" si="4"/>
        <v>28</v>
      </c>
      <c r="M50" s="170" t="str">
        <f t="shared" ca="1" si="5"/>
        <v>36</v>
      </c>
      <c r="N50" s="170" t="str">
        <f t="shared" ca="1" si="6"/>
        <v>28</v>
      </c>
      <c r="O50" s="170" t="str">
        <f t="shared" ca="1" si="7"/>
        <v>36</v>
      </c>
      <c r="P50" s="170" t="e">
        <f t="shared" ca="1" si="8"/>
        <v>#N/A</v>
      </c>
      <c r="Q50" s="170" t="e">
        <f t="shared" ca="1" si="9"/>
        <v>#N/A</v>
      </c>
      <c r="R50" s="170">
        <v>0</v>
      </c>
      <c r="S50" s="170" t="str">
        <f t="shared" ca="1" si="10"/>
        <v>35</v>
      </c>
      <c r="T50" s="170" t="str">
        <f t="shared" ca="1" si="11"/>
        <v>30</v>
      </c>
      <c r="U50" s="170" t="str">
        <f t="shared" ca="1" si="12"/>
        <v>24</v>
      </c>
      <c r="V50" s="170" t="str">
        <f t="shared" ca="1" si="13"/>
        <v>16</v>
      </c>
      <c r="W50" s="170" t="str">
        <f t="shared" ca="1" si="14"/>
        <v>1</v>
      </c>
      <c r="X50" s="170" t="str">
        <f t="shared" ca="1" si="15"/>
        <v>0</v>
      </c>
      <c r="Y50" s="170" t="str">
        <f t="shared" ca="1" si="16"/>
        <v>600</v>
      </c>
      <c r="Z50" s="170" t="str">
        <f t="shared" ca="1" si="17"/>
        <v>400</v>
      </c>
      <c r="AA50" s="170" t="str">
        <f t="shared" ca="1" si="18"/>
        <v>200</v>
      </c>
      <c r="AB50" s="174" t="str">
        <f t="shared" ca="1" si="19"/>
        <v>5</v>
      </c>
      <c r="AC50" s="174" t="str">
        <f t="shared" ca="1" si="20"/>
        <v>29</v>
      </c>
      <c r="AD50" s="174" t="str">
        <f t="shared" ca="1" si="21"/>
        <v>10</v>
      </c>
      <c r="AE50" s="174" t="str">
        <f t="shared" ca="1" si="22"/>
        <v>19</v>
      </c>
      <c r="AF50" s="174" t="str">
        <f t="shared" ca="1" si="23"/>
        <v>10</v>
      </c>
      <c r="AG50" s="175" t="str">
        <f t="shared" ca="1" si="24"/>
        <v>12</v>
      </c>
      <c r="AH50" s="175" t="str">
        <f t="shared" ca="1" si="25"/>
        <v>19</v>
      </c>
      <c r="AI50" s="175" t="str">
        <f t="shared" ca="1" si="26"/>
        <v>21</v>
      </c>
      <c r="AJ50" s="175" t="str">
        <f t="shared" ca="1" si="27"/>
        <v>33</v>
      </c>
      <c r="AK50" s="175" t="e">
        <f t="shared" ca="1" si="28"/>
        <v>#N/A</v>
      </c>
      <c r="AM50" s="234" t="str">
        <f t="shared" ca="1" si="42"/>
        <v>25</v>
      </c>
      <c r="AN50" s="170" t="e">
        <f t="shared" ca="1" si="30"/>
        <v>#N/A</v>
      </c>
      <c r="AO50" s="170" t="str">
        <f t="shared" ca="1" si="31"/>
        <v>21</v>
      </c>
      <c r="AP50" s="170" t="e">
        <f t="shared" ca="1" si="32"/>
        <v>#N/A</v>
      </c>
      <c r="AQ50" s="170" t="str">
        <f t="shared" ca="1" si="33"/>
        <v>200</v>
      </c>
      <c r="AR50" s="170" t="str">
        <f t="shared" ca="1" si="34"/>
        <v>4</v>
      </c>
      <c r="AS50" s="259" t="str">
        <f t="shared" ca="1" si="35"/>
        <v>1</v>
      </c>
      <c r="AT50" s="259" t="str">
        <f t="shared" ca="1" si="43"/>
        <v>1</v>
      </c>
      <c r="AU50" s="170" t="str">
        <f t="shared" ca="1" si="36"/>
        <v>Anim2Single</v>
      </c>
      <c r="AV50" s="170" t="str">
        <f t="shared" ca="1" si="37"/>
        <v>Anim2Single</v>
      </c>
    </row>
    <row r="51" spans="1:48" x14ac:dyDescent="0.25">
      <c r="A51" s="170" t="str">
        <f t="shared" si="38"/>
        <v>Proto!B2888:C2956</v>
      </c>
      <c r="B51" s="170" t="str">
        <f t="shared" ca="1" si="1"/>
        <v>4</v>
      </c>
      <c r="C51" s="170">
        <f>MATCH("*50#*",proto!B:B,0)</f>
        <v>2888</v>
      </c>
      <c r="D51" s="176" t="str">
        <f>VLOOKUP(C51,proto!A:C,2,FALSE)</f>
        <v>50# MP18</v>
      </c>
      <c r="E51" s="170" t="str" cm="1">
        <f t="array" ref="E51">INDEX(new1test[Column2],WeaponList!C51+1)</f>
        <v>18605</v>
      </c>
      <c r="F51" s="170" t="str" cm="1">
        <f t="array" ref="F51">VLOOKUP(VALUE(INDEX(new1test[Column2],WeaponList!C51+3)),proto!$D$20:$E$50,2,FALSE)</f>
        <v>SMG</v>
      </c>
      <c r="G51" s="170" t="str">
        <f t="shared" ca="1" si="39"/>
        <v>32</v>
      </c>
      <c r="H51" s="170" t="str">
        <f t="shared" ca="1" si="2"/>
        <v>12</v>
      </c>
      <c r="I51" s="170" t="str">
        <f t="shared" ca="1" si="3"/>
        <v>4</v>
      </c>
      <c r="J51" s="170" t="str">
        <f ca="1">VLOOKUP(VALUE(VLOOKUP("*DmgType_0*",INDIRECT(A51),2,FALSE)),proto!$D$20:$F$50,3,FALSE)</f>
        <v>Normal</v>
      </c>
      <c r="K51" s="170" t="str">
        <f ca="1">VLOOKUP(VALUE(VLOOKUP("*Weapon_skill_0*",INDIRECT(A51),2,FALSE)),proto!$K$20:$L$24,2,FALSE)</f>
        <v>Small Guns</v>
      </c>
      <c r="L51" s="170" t="str">
        <f t="shared" ca="1" si="4"/>
        <v>18</v>
      </c>
      <c r="M51" s="170" t="str">
        <f t="shared" ca="1" si="5"/>
        <v>22</v>
      </c>
      <c r="N51" s="170" t="str">
        <f t="shared" ca="1" si="6"/>
        <v>18</v>
      </c>
      <c r="O51" s="170" t="str">
        <f t="shared" ca="1" si="7"/>
        <v>22</v>
      </c>
      <c r="P51" s="170" t="e">
        <f t="shared" ca="1" si="8"/>
        <v>#N/A</v>
      </c>
      <c r="Q51" s="170" t="e">
        <f t="shared" ca="1" si="9"/>
        <v>#N/A</v>
      </c>
      <c r="R51" s="170">
        <v>0</v>
      </c>
      <c r="S51" s="170" t="str">
        <f t="shared" ca="1" si="10"/>
        <v>25</v>
      </c>
      <c r="T51" s="170" t="str">
        <f t="shared" ca="1" si="11"/>
        <v>25</v>
      </c>
      <c r="U51" s="170" t="str">
        <f t="shared" ca="1" si="12"/>
        <v>16</v>
      </c>
      <c r="V51" s="170" t="str">
        <f t="shared" ca="1" si="13"/>
        <v>24</v>
      </c>
      <c r="W51" s="170" t="str">
        <f t="shared" ca="1" si="14"/>
        <v>1</v>
      </c>
      <c r="X51" s="170" t="e">
        <f t="shared" ca="1" si="15"/>
        <v>#N/A</v>
      </c>
      <c r="Y51" s="170" t="str">
        <f t="shared" ca="1" si="16"/>
        <v>400</v>
      </c>
      <c r="Z51" s="170" t="str">
        <f t="shared" ca="1" si="17"/>
        <v>600</v>
      </c>
      <c r="AA51" s="170" t="str">
        <f t="shared" ca="1" si="18"/>
        <v>200</v>
      </c>
      <c r="AB51" s="174" t="str">
        <f t="shared" ca="1" si="19"/>
        <v>1</v>
      </c>
      <c r="AC51" s="174" t="str">
        <f t="shared" ca="1" si="20"/>
        <v>7</v>
      </c>
      <c r="AD51" s="174" t="str">
        <f t="shared" ca="1" si="21"/>
        <v>6</v>
      </c>
      <c r="AE51" s="174" t="str">
        <f t="shared" ca="1" si="22"/>
        <v>24</v>
      </c>
      <c r="AF51" s="174" t="str">
        <f t="shared" ca="1" si="23"/>
        <v>6</v>
      </c>
      <c r="AG51" s="175" t="str">
        <f t="shared" ca="1" si="24"/>
        <v>10</v>
      </c>
      <c r="AH51" s="175" t="str">
        <f t="shared" ca="1" si="25"/>
        <v>12</v>
      </c>
      <c r="AI51" s="175" t="str">
        <f t="shared" ca="1" si="26"/>
        <v>20</v>
      </c>
      <c r="AJ51" s="175" t="e">
        <f t="shared" ca="1" si="27"/>
        <v>#N/A</v>
      </c>
      <c r="AK51" s="175" t="e">
        <f t="shared" ca="1" si="28"/>
        <v>#N/A</v>
      </c>
      <c r="AN51" s="170" t="e">
        <f t="shared" ca="1" si="30"/>
        <v>#N/A</v>
      </c>
      <c r="AO51" s="170" t="str">
        <f t="shared" ca="1" si="31"/>
        <v>5</v>
      </c>
      <c r="AP51" s="170">
        <v>100</v>
      </c>
      <c r="AQ51" s="170">
        <v>100</v>
      </c>
      <c r="AR51" s="170" t="str">
        <f t="shared" ca="1" si="34"/>
        <v>4</v>
      </c>
      <c r="AS51" s="259" t="str">
        <f t="shared" ca="1" si="35"/>
        <v>1</v>
      </c>
      <c r="AT51" s="259" t="str">
        <f t="shared" ca="1" si="43"/>
        <v>5</v>
      </c>
      <c r="AU51" s="170" t="str">
        <f t="shared" ca="1" si="36"/>
        <v>Anim2Single</v>
      </c>
      <c r="AV51" s="170" t="str">
        <f t="shared" ca="1" si="37"/>
        <v>Anim2Burst</v>
      </c>
    </row>
    <row r="52" spans="1:48" x14ac:dyDescent="0.25">
      <c r="A52" s="170" t="str">
        <f t="shared" si="38"/>
        <v>Proto!B2956:C3014</v>
      </c>
      <c r="B52" s="170" t="str">
        <f t="shared" ca="1" si="1"/>
        <v>4</v>
      </c>
      <c r="C52" s="170">
        <f>MATCH("*51#*",proto!B:B,0)</f>
        <v>2956</v>
      </c>
      <c r="D52" s="176" t="str">
        <f>VLOOKUP(C52,proto!A:C,2,FALSE)</f>
        <v>51# Winchester 1887 lever-action</v>
      </c>
      <c r="E52" s="170" t="str" cm="1">
        <f t="array" ref="E52">INDEX(new1test[Column2],WeaponList!C52+1)</f>
        <v>18610</v>
      </c>
      <c r="F52" s="170" t="str" cm="1">
        <f t="array" ref="F52">VLOOKUP(VALUE(INDEX(new1test[Column2],WeaponList!C52+3)),proto!$D$20:$E$50,2,FALSE)</f>
        <v>Shotgun</v>
      </c>
      <c r="G52" s="170" t="str">
        <f t="shared" ca="1" si="39"/>
        <v>7</v>
      </c>
      <c r="H52" s="170" t="str">
        <f t="shared" ca="1" si="2"/>
        <v>11</v>
      </c>
      <c r="I52" s="170" t="str">
        <f t="shared" ca="1" si="3"/>
        <v>5</v>
      </c>
      <c r="J52" s="170" t="str">
        <f ca="1">VLOOKUP(VALUE(VLOOKUP("*DmgType_0*",INDIRECT(A52),2,FALSE)),proto!$D$20:$F$50,3,FALSE)</f>
        <v>Normal</v>
      </c>
      <c r="K52" s="170" t="str">
        <f ca="1">VLOOKUP(VALUE(VLOOKUP("*Weapon_skill_0*",INDIRECT(A52),2,FALSE)),proto!$K$20:$L$24,2,FALSE)</f>
        <v>Small Guns</v>
      </c>
      <c r="L52" s="170" t="str">
        <f t="shared" ca="1" si="4"/>
        <v>65</v>
      </c>
      <c r="M52" s="170" t="str">
        <f t="shared" ca="1" si="5"/>
        <v>85</v>
      </c>
      <c r="N52" s="170" t="e">
        <f t="shared" ca="1" si="6"/>
        <v>#N/A</v>
      </c>
      <c r="O52" s="170" t="e">
        <f t="shared" ca="1" si="7"/>
        <v>#N/A</v>
      </c>
      <c r="P52" s="170" t="e">
        <f t="shared" ca="1" si="8"/>
        <v>#N/A</v>
      </c>
      <c r="Q52" s="170" t="e">
        <f t="shared" ca="1" si="9"/>
        <v>#N/A</v>
      </c>
      <c r="R52" s="170">
        <v>0</v>
      </c>
      <c r="S52" s="170" t="str">
        <f t="shared" ca="1" si="10"/>
        <v>25</v>
      </c>
      <c r="T52" s="170" t="e">
        <f t="shared" ca="1" si="11"/>
        <v>#N/A</v>
      </c>
      <c r="U52" s="170" t="str">
        <f t="shared" ca="1" si="12"/>
        <v>30</v>
      </c>
      <c r="V52" s="170" t="e">
        <f t="shared" ca="1" si="13"/>
        <v>#N/A</v>
      </c>
      <c r="W52" s="170" t="e">
        <f t="shared" ca="1" si="14"/>
        <v>#N/A</v>
      </c>
      <c r="X52" s="170" t="e">
        <f t="shared" ca="1" si="15"/>
        <v>#N/A</v>
      </c>
      <c r="Y52" s="170" t="str">
        <f t="shared" ca="1" si="16"/>
        <v>800</v>
      </c>
      <c r="Z52" s="170" t="e">
        <f t="shared" ca="1" si="17"/>
        <v>#N/A</v>
      </c>
      <c r="AA52" s="170" t="str">
        <f t="shared" ca="1" si="18"/>
        <v>400</v>
      </c>
      <c r="AB52" s="174" t="str">
        <f t="shared" ca="1" si="19"/>
        <v>2</v>
      </c>
      <c r="AC52" s="174" t="str">
        <f t="shared" ca="1" si="20"/>
        <v>3</v>
      </c>
      <c r="AD52" s="174" t="str">
        <f t="shared" ca="1" si="21"/>
        <v>24</v>
      </c>
      <c r="AE52" s="174" t="str">
        <f t="shared" ca="1" si="22"/>
        <v>24</v>
      </c>
      <c r="AF52" s="174" t="str">
        <f t="shared" ca="1" si="23"/>
        <v>24</v>
      </c>
      <c r="AG52" s="175" t="str">
        <f t="shared" ca="1" si="24"/>
        <v>19</v>
      </c>
      <c r="AH52" s="175" t="str">
        <f t="shared" ca="1" si="25"/>
        <v>7</v>
      </c>
      <c r="AI52" s="175" t="e">
        <f t="shared" ca="1" si="26"/>
        <v>#N/A</v>
      </c>
      <c r="AJ52" s="175" t="e">
        <f t="shared" ca="1" si="27"/>
        <v>#N/A</v>
      </c>
      <c r="AK52" s="175" t="e">
        <f t="shared" ca="1" si="28"/>
        <v>#N/A</v>
      </c>
      <c r="AN52" s="170" t="str">
        <f t="shared" ca="1" si="30"/>
        <v>11</v>
      </c>
      <c r="AO52" s="170" t="e">
        <f t="shared" ca="1" si="31"/>
        <v>#N/A</v>
      </c>
      <c r="AP52" s="170" t="str">
        <f t="shared" ca="1" si="32"/>
        <v>80</v>
      </c>
      <c r="AQ52" s="170" t="e">
        <f t="shared" ca="1" si="33"/>
        <v>#N/A</v>
      </c>
      <c r="AR52" s="170" t="str">
        <f t="shared" ca="1" si="34"/>
        <v>4</v>
      </c>
      <c r="AS52" s="259" t="str">
        <f t="shared" ca="1" si="35"/>
        <v>1</v>
      </c>
      <c r="AT52" s="259">
        <v>1</v>
      </c>
      <c r="AU52" s="170" t="str">
        <f t="shared" ca="1" si="36"/>
        <v>Anim2Single</v>
      </c>
      <c r="AV52" s="170" t="e">
        <f t="shared" ca="1" si="37"/>
        <v>#N/A</v>
      </c>
    </row>
    <row r="53" spans="1:48" x14ac:dyDescent="0.25">
      <c r="A53" s="170" t="str">
        <f t="shared" si="38"/>
        <v>Proto!B3014:C3070</v>
      </c>
      <c r="B53" s="170" t="str">
        <f t="shared" ca="1" si="1"/>
        <v>4</v>
      </c>
      <c r="C53" s="170">
        <f>MATCH("*52#*",proto!B:B,0)</f>
        <v>3014</v>
      </c>
      <c r="D53" s="176" t="str">
        <f>VLOOKUP(C53,proto!A:C,2,FALSE)</f>
        <v>52# Farquhar-Hill</v>
      </c>
      <c r="E53" s="170" t="str" cm="1">
        <f t="array" ref="E53">INDEX(new1test[Column2],WeaponList!C53+1)</f>
        <v>18620</v>
      </c>
      <c r="F53" s="170" t="str" cm="1">
        <f t="array" ref="F53">VLOOKUP(VALUE(INDEX(new1test[Column2],WeaponList!C53+3)),proto!$D$20:$E$50,2,FALSE)</f>
        <v>Sniper Rifle</v>
      </c>
      <c r="G53" s="170" t="str">
        <f t="shared" ca="1" si="39"/>
        <v>19</v>
      </c>
      <c r="H53" s="170" t="str">
        <f t="shared" ca="1" si="2"/>
        <v>22</v>
      </c>
      <c r="I53" s="170" t="str">
        <f t="shared" ca="1" si="3"/>
        <v>5</v>
      </c>
      <c r="J53" s="170" t="str">
        <f ca="1">VLOOKUP(VALUE(VLOOKUP("*DmgType_0*",INDIRECT(A53),2,FALSE)),proto!$D$20:$F$50,3,FALSE)</f>
        <v>Normal</v>
      </c>
      <c r="K53" s="170" t="str">
        <f ca="1">VLOOKUP(VALUE(VLOOKUP("*Weapon_skill_0*",INDIRECT(A53),2,FALSE)),proto!$K$20:$L$24,2,FALSE)</f>
        <v>Small Guns</v>
      </c>
      <c r="L53" s="170" t="str">
        <f t="shared" ca="1" si="4"/>
        <v>44</v>
      </c>
      <c r="M53" s="170" t="str">
        <f t="shared" ca="1" si="5"/>
        <v>50</v>
      </c>
      <c r="N53" s="170" t="e">
        <f t="shared" ca="1" si="6"/>
        <v>#N/A</v>
      </c>
      <c r="O53" s="170" t="e">
        <f t="shared" ca="1" si="7"/>
        <v>#N/A</v>
      </c>
      <c r="P53" s="170" t="e">
        <f t="shared" ca="1" si="8"/>
        <v>#N/A</v>
      </c>
      <c r="Q53" s="170" t="e">
        <f t="shared" ca="1" si="9"/>
        <v>#N/A</v>
      </c>
      <c r="R53" s="170">
        <v>0</v>
      </c>
      <c r="S53" s="170" t="str">
        <f t="shared" ca="1" si="10"/>
        <v>55</v>
      </c>
      <c r="T53" s="170" t="e">
        <f t="shared" ca="1" si="11"/>
        <v>#N/A</v>
      </c>
      <c r="U53" s="170" t="str">
        <f t="shared" ca="1" si="12"/>
        <v>25</v>
      </c>
      <c r="V53" s="170" t="e">
        <f t="shared" ca="1" si="13"/>
        <v>#N/A</v>
      </c>
      <c r="W53" s="170" t="str">
        <f t="shared" ca="1" si="14"/>
        <v>1</v>
      </c>
      <c r="X53" s="170" t="e">
        <f t="shared" ca="1" si="15"/>
        <v>#N/A</v>
      </c>
      <c r="Y53" s="170" t="str">
        <f t="shared" ca="1" si="16"/>
        <v>800</v>
      </c>
      <c r="Z53" s="170" t="e">
        <f t="shared" ca="1" si="17"/>
        <v>#N/A</v>
      </c>
      <c r="AA53" s="170" t="str">
        <f t="shared" ca="1" si="18"/>
        <v>400</v>
      </c>
      <c r="AB53" s="174" t="str">
        <f t="shared" ca="1" si="19"/>
        <v>1</v>
      </c>
      <c r="AC53" s="174" t="str">
        <f t="shared" ca="1" si="20"/>
        <v>7</v>
      </c>
      <c r="AD53" s="174" t="str">
        <f t="shared" ca="1" si="21"/>
        <v>9</v>
      </c>
      <c r="AE53" s="174" t="str">
        <f t="shared" ca="1" si="22"/>
        <v>3</v>
      </c>
      <c r="AF53" s="174" t="str">
        <f t="shared" ca="1" si="23"/>
        <v>20</v>
      </c>
      <c r="AG53" s="175" t="str">
        <f t="shared" ca="1" si="24"/>
        <v>4</v>
      </c>
      <c r="AH53" s="175" t="str">
        <f t="shared" ca="1" si="25"/>
        <v>12</v>
      </c>
      <c r="AI53" s="175" t="e">
        <f t="shared" ca="1" si="26"/>
        <v>#N/A</v>
      </c>
      <c r="AJ53" s="175" t="e">
        <f t="shared" ca="1" si="27"/>
        <v>#N/A</v>
      </c>
      <c r="AK53" s="175" t="e">
        <f t="shared" ca="1" si="28"/>
        <v>#N/A</v>
      </c>
      <c r="AL53" s="234" t="str">
        <f t="shared" ca="1" si="29"/>
        <v>-25</v>
      </c>
      <c r="AN53" s="170" t="e">
        <f t="shared" ca="1" si="30"/>
        <v>#N/A</v>
      </c>
      <c r="AO53" s="170" t="e">
        <f t="shared" ca="1" si="31"/>
        <v>#N/A</v>
      </c>
      <c r="AP53" s="170" t="e">
        <f t="shared" ca="1" si="32"/>
        <v>#N/A</v>
      </c>
      <c r="AQ53" s="170" t="e">
        <f t="shared" ca="1" si="33"/>
        <v>#N/A</v>
      </c>
      <c r="AR53" s="170" t="str">
        <f t="shared" ca="1" si="34"/>
        <v>4</v>
      </c>
      <c r="AS53" s="259" t="str">
        <f t="shared" ca="1" si="35"/>
        <v>1</v>
      </c>
      <c r="AT53" s="259">
        <v>1</v>
      </c>
      <c r="AU53" s="170" t="str">
        <f t="shared" ca="1" si="36"/>
        <v>Anim2Single</v>
      </c>
      <c r="AV53" s="170" t="e">
        <f t="shared" ca="1" si="37"/>
        <v>#N/A</v>
      </c>
    </row>
    <row r="54" spans="1:48" x14ac:dyDescent="0.25">
      <c r="A54" s="170" t="str">
        <f t="shared" si="38"/>
        <v>Proto!B3070:C3143</v>
      </c>
      <c r="B54" s="170" t="str">
        <f t="shared" ca="1" si="1"/>
        <v>5</v>
      </c>
      <c r="C54" s="170">
        <f>MATCH("*53#*",proto!B:B,0)</f>
        <v>3070</v>
      </c>
      <c r="D54" s="176" t="str">
        <f>VLOOKUP(C54,proto!A:C,2,FALSE)</f>
        <v>53# Fedorov Avtomat</v>
      </c>
      <c r="E54" s="170" t="str" cm="1">
        <f t="array" ref="E54">INDEX(new1test[Column2],WeaponList!C54+1)</f>
        <v>18621</v>
      </c>
      <c r="F54" s="170" t="str" cm="1">
        <f t="array" ref="F54">VLOOKUP(VALUE(INDEX(new1test[Column2],WeaponList!C54+3)),proto!$D$20:$E$50,2,FALSE)</f>
        <v>Rifles</v>
      </c>
      <c r="G54" s="170" t="str">
        <f t="shared" ca="1" si="39"/>
        <v>25</v>
      </c>
      <c r="H54" s="170" t="str">
        <f t="shared" ca="1" si="2"/>
        <v>56</v>
      </c>
      <c r="I54" s="170" t="str">
        <f t="shared" ca="1" si="3"/>
        <v>5</v>
      </c>
      <c r="J54" s="170" t="str">
        <f ca="1">VLOOKUP(VALUE(VLOOKUP("*DmgType_0*",INDIRECT(A54),2,FALSE)),proto!$D$20:$F$50,3,FALSE)</f>
        <v>Normal</v>
      </c>
      <c r="K54" s="170" t="str">
        <f ca="1">VLOOKUP(VALUE(VLOOKUP("*Weapon_skill_0*",INDIRECT(A54),2,FALSE)),proto!$K$20:$L$24,2,FALSE)</f>
        <v>Small Guns</v>
      </c>
      <c r="L54" s="170" t="str">
        <f t="shared" ca="1" si="4"/>
        <v>40</v>
      </c>
      <c r="M54" s="170" t="str">
        <f t="shared" ca="1" si="5"/>
        <v>45</v>
      </c>
      <c r="N54" s="170" t="str">
        <f t="shared" ca="1" si="6"/>
        <v>40</v>
      </c>
      <c r="O54" s="170" t="str">
        <f t="shared" ca="1" si="7"/>
        <v>45</v>
      </c>
      <c r="P54" s="170" t="e">
        <f t="shared" ca="1" si="8"/>
        <v>#N/A</v>
      </c>
      <c r="Q54" s="170" t="e">
        <f t="shared" ca="1" si="9"/>
        <v>#N/A</v>
      </c>
      <c r="R54" s="170">
        <v>0</v>
      </c>
      <c r="S54" s="170" t="str">
        <f t="shared" ca="1" si="10"/>
        <v>45</v>
      </c>
      <c r="T54" s="170" t="str">
        <f t="shared" ca="1" si="11"/>
        <v>45</v>
      </c>
      <c r="U54" s="170" t="str">
        <f t="shared" ca="1" si="12"/>
        <v>30</v>
      </c>
      <c r="V54" s="170" t="str">
        <f t="shared" ca="1" si="13"/>
        <v>45</v>
      </c>
      <c r="W54" s="170" t="str">
        <f t="shared" ca="1" si="14"/>
        <v>1</v>
      </c>
      <c r="X54" s="170" t="e">
        <f t="shared" ca="1" si="15"/>
        <v>#N/A</v>
      </c>
      <c r="Y54" s="170" t="str">
        <f t="shared" ca="1" si="16"/>
        <v>800</v>
      </c>
      <c r="Z54" s="170" t="str">
        <f t="shared" ca="1" si="17"/>
        <v>1000</v>
      </c>
      <c r="AA54" s="170" t="str">
        <f t="shared" ca="1" si="18"/>
        <v>400</v>
      </c>
      <c r="AB54" s="174" t="str">
        <f t="shared" ca="1" si="19"/>
        <v>2</v>
      </c>
      <c r="AC54" s="174" t="str">
        <f t="shared" ca="1" si="20"/>
        <v>24</v>
      </c>
      <c r="AD54" s="174" t="str">
        <f t="shared" ca="1" si="21"/>
        <v>3</v>
      </c>
      <c r="AE54" s="174" t="str">
        <f t="shared" ca="1" si="22"/>
        <v>24</v>
      </c>
      <c r="AF54" s="174" t="str">
        <f t="shared" ca="1" si="23"/>
        <v>28</v>
      </c>
      <c r="AG54" s="175" t="str">
        <f t="shared" ca="1" si="24"/>
        <v>2</v>
      </c>
      <c r="AH54" s="175" t="str">
        <f t="shared" ca="1" si="25"/>
        <v>4</v>
      </c>
      <c r="AI54" s="175" t="str">
        <f t="shared" ca="1" si="26"/>
        <v>12</v>
      </c>
      <c r="AJ54" s="175" t="str">
        <f t="shared" ca="1" si="27"/>
        <v>18</v>
      </c>
      <c r="AK54" s="175" t="e">
        <f t="shared" ca="1" si="28"/>
        <v>#N/A</v>
      </c>
      <c r="AL54" s="234" t="str">
        <f t="shared" ca="1" si="29"/>
        <v>-15</v>
      </c>
      <c r="AM54" s="234" t="str">
        <f t="shared" ca="1" si="42"/>
        <v>15</v>
      </c>
      <c r="AN54" s="170" t="e">
        <f t="shared" ca="1" si="30"/>
        <v>#N/A</v>
      </c>
      <c r="AO54" s="170" t="str">
        <f t="shared" ca="1" si="31"/>
        <v>11</v>
      </c>
      <c r="AP54" s="170" t="e">
        <f t="shared" ca="1" si="32"/>
        <v>#N/A</v>
      </c>
      <c r="AQ54" s="170" t="str">
        <f t="shared" ca="1" si="33"/>
        <v>60</v>
      </c>
      <c r="AR54" s="170" t="str">
        <f t="shared" ca="1" si="34"/>
        <v>5</v>
      </c>
      <c r="AS54" s="259" t="str">
        <f t="shared" ca="1" si="35"/>
        <v>1</v>
      </c>
      <c r="AT54" s="259" t="str">
        <f t="shared" ca="1" si="43"/>
        <v>5</v>
      </c>
      <c r="AU54" s="170" t="str">
        <f t="shared" ca="1" si="36"/>
        <v>Anim2Single</v>
      </c>
      <c r="AV54" s="170" t="str">
        <f t="shared" ca="1" si="37"/>
        <v>Anim2Burst</v>
      </c>
    </row>
    <row r="55" spans="1:48" x14ac:dyDescent="0.25">
      <c r="A55" s="170" t="str">
        <f t="shared" si="38"/>
        <v>Proto!B3143:C3198</v>
      </c>
      <c r="B55" s="170" t="str">
        <f t="shared" ca="1" si="1"/>
        <v>4</v>
      </c>
      <c r="C55" s="170">
        <f>MATCH("*54#*",proto!B:B,0)</f>
        <v>3143</v>
      </c>
      <c r="D55" s="176" t="str">
        <f>VLOOKUP(C55,proto!A:C,2,FALSE)</f>
        <v>54# Winchester 1894 Trapper</v>
      </c>
      <c r="E55" s="170" t="str" cm="1">
        <f t="array" ref="E55">INDEX(new1test[Column2],WeaponList!C55+1)</f>
        <v>18625</v>
      </c>
      <c r="F55" s="170" t="str" cm="1">
        <f t="array" ref="F55">VLOOKUP(VALUE(INDEX(new1test[Column2],WeaponList!C55+3)),proto!$D$20:$E$50,2,FALSE)</f>
        <v>DMR</v>
      </c>
      <c r="G55" s="170" t="str">
        <f t="shared" ca="1" si="39"/>
        <v>9</v>
      </c>
      <c r="H55" s="170" t="str">
        <f t="shared" ca="1" si="2"/>
        <v>42</v>
      </c>
      <c r="I55" s="170" t="str">
        <f t="shared" ca="1" si="3"/>
        <v>4</v>
      </c>
      <c r="J55" s="170" t="str">
        <f ca="1">VLOOKUP(VALUE(VLOOKUP("*DmgType_0*",INDIRECT(A55),2,FALSE)),proto!$D$20:$F$50,3,FALSE)</f>
        <v>Normal</v>
      </c>
      <c r="K55" s="170" t="str">
        <f ca="1">VLOOKUP(VALUE(VLOOKUP("*Weapon_skill_0*",INDIRECT(A55),2,FALSE)),proto!$K$20:$L$24,2,FALSE)</f>
        <v>Small Guns</v>
      </c>
      <c r="L55" s="170" t="str">
        <f t="shared" ca="1" si="4"/>
        <v>32</v>
      </c>
      <c r="M55" s="170" t="str">
        <f t="shared" ca="1" si="5"/>
        <v>42</v>
      </c>
      <c r="N55" s="170" t="e">
        <f t="shared" ca="1" si="6"/>
        <v>#N/A</v>
      </c>
      <c r="O55" s="170" t="e">
        <f t="shared" ca="1" si="7"/>
        <v>#N/A</v>
      </c>
      <c r="P55" s="170" t="e">
        <f t="shared" ca="1" si="8"/>
        <v>#N/A</v>
      </c>
      <c r="Q55" s="170" t="e">
        <f t="shared" ca="1" si="9"/>
        <v>#N/A</v>
      </c>
      <c r="R55" s="170" t="str">
        <f t="shared" ca="1" si="40"/>
        <v>30</v>
      </c>
      <c r="S55" s="170" t="str">
        <f t="shared" ca="1" si="10"/>
        <v>45</v>
      </c>
      <c r="T55" s="170" t="e">
        <f t="shared" ca="1" si="11"/>
        <v>#N/A</v>
      </c>
      <c r="U55" s="170" t="str">
        <f t="shared" ca="1" si="12"/>
        <v>20</v>
      </c>
      <c r="V55" s="170" t="e">
        <f t="shared" ca="1" si="13"/>
        <v>#N/A</v>
      </c>
      <c r="W55" s="170" t="str">
        <f t="shared" ca="1" si="14"/>
        <v>1</v>
      </c>
      <c r="X55" s="170" t="e">
        <f t="shared" ca="1" si="15"/>
        <v>#N/A</v>
      </c>
      <c r="Y55" s="170" t="str">
        <f t="shared" ca="1" si="16"/>
        <v>800</v>
      </c>
      <c r="Z55" s="170" t="e">
        <f t="shared" ca="1" si="17"/>
        <v>#N/A</v>
      </c>
      <c r="AA55" s="170" t="str">
        <f t="shared" ca="1" si="18"/>
        <v>400</v>
      </c>
      <c r="AB55" s="174" t="str">
        <f t="shared" ca="1" si="19"/>
        <v>5</v>
      </c>
      <c r="AC55" s="174" t="str">
        <f t="shared" ca="1" si="20"/>
        <v>18</v>
      </c>
      <c r="AD55" s="174" t="str">
        <f t="shared" ca="1" si="21"/>
        <v>11</v>
      </c>
      <c r="AE55" s="174" t="str">
        <f t="shared" ca="1" si="22"/>
        <v>19</v>
      </c>
      <c r="AF55" s="174" t="str">
        <f t="shared" ca="1" si="23"/>
        <v>29</v>
      </c>
      <c r="AG55" s="175" t="str">
        <f t="shared" ca="1" si="24"/>
        <v>19</v>
      </c>
      <c r="AH55" s="175" t="e">
        <f t="shared" ca="1" si="25"/>
        <v>#N/A</v>
      </c>
      <c r="AI55" s="175" t="e">
        <f t="shared" ca="1" si="26"/>
        <v>#N/A</v>
      </c>
      <c r="AJ55" s="175" t="e">
        <f t="shared" ca="1" si="27"/>
        <v>#N/A</v>
      </c>
      <c r="AK55" s="175" t="e">
        <f t="shared" ca="1" si="28"/>
        <v>#N/A</v>
      </c>
      <c r="AN55" s="170" t="e">
        <f t="shared" ca="1" si="30"/>
        <v>#N/A</v>
      </c>
      <c r="AO55" s="170" t="e">
        <f t="shared" ca="1" si="31"/>
        <v>#N/A</v>
      </c>
      <c r="AP55" s="170" t="e">
        <f t="shared" ca="1" si="32"/>
        <v>#N/A</v>
      </c>
      <c r="AQ55" s="170" t="e">
        <f t="shared" ca="1" si="33"/>
        <v>#N/A</v>
      </c>
      <c r="AR55" s="170" t="str">
        <f t="shared" ca="1" si="34"/>
        <v>4</v>
      </c>
      <c r="AS55" s="259" t="str">
        <f t="shared" ca="1" si="35"/>
        <v>1</v>
      </c>
      <c r="AT55" s="259">
        <v>1</v>
      </c>
      <c r="AU55" s="170" t="str">
        <f t="shared" ca="1" si="36"/>
        <v>Anim2Single</v>
      </c>
      <c r="AV55" s="170" t="e">
        <f t="shared" ca="1" si="37"/>
        <v>#N/A</v>
      </c>
    </row>
    <row r="56" spans="1:48" x14ac:dyDescent="0.25">
      <c r="A56" s="170" t="str">
        <f t="shared" si="38"/>
        <v>Proto!B3198:C3254</v>
      </c>
      <c r="B56" s="170" t="str">
        <f t="shared" ca="1" si="1"/>
        <v>4</v>
      </c>
      <c r="C56" s="170">
        <f>MATCH("*55#*",proto!B:B,0)</f>
        <v>3198</v>
      </c>
      <c r="D56" s="176" t="str">
        <f>VLOOKUP(C56,proto!A:C,2,FALSE)</f>
        <v>55# SMLE mk3</v>
      </c>
      <c r="E56" s="170" t="str" cm="1">
        <f t="array" ref="E56">INDEX(new1test[Column2],WeaponList!C56+1)</f>
        <v>18630</v>
      </c>
      <c r="F56" s="170" t="str" cm="1">
        <f t="array" ref="F56">VLOOKUP(VALUE(INDEX(new1test[Column2],WeaponList!C56+3)),proto!$D$20:$E$50,2,FALSE)</f>
        <v>Sniper Rifle</v>
      </c>
      <c r="G56" s="170" t="str">
        <f t="shared" ca="1" si="39"/>
        <v>10</v>
      </c>
      <c r="H56" s="170" t="str">
        <f t="shared" ca="1" si="2"/>
        <v>22</v>
      </c>
      <c r="I56" s="170" t="str">
        <f t="shared" ca="1" si="3"/>
        <v>4</v>
      </c>
      <c r="J56" s="170" t="str">
        <f ca="1">VLOOKUP(VALUE(VLOOKUP("*DmgType_0*",INDIRECT(A56),2,FALSE)),proto!$D$20:$F$50,3,FALSE)</f>
        <v>Normal</v>
      </c>
      <c r="K56" s="170" t="str">
        <f ca="1">VLOOKUP(VALUE(VLOOKUP("*Weapon_skill_0*",INDIRECT(A56),2,FALSE)),proto!$K$20:$L$24,2,FALSE)</f>
        <v>Small Guns</v>
      </c>
      <c r="L56" s="170" t="str">
        <f t="shared" ca="1" si="4"/>
        <v>44</v>
      </c>
      <c r="M56" s="170" t="str">
        <f t="shared" ca="1" si="5"/>
        <v>50</v>
      </c>
      <c r="N56" s="170" t="e">
        <f t="shared" ca="1" si="6"/>
        <v>#N/A</v>
      </c>
      <c r="O56" s="170" t="e">
        <f t="shared" ca="1" si="7"/>
        <v>#N/A</v>
      </c>
      <c r="P56" s="170" t="e">
        <f t="shared" ca="1" si="8"/>
        <v>#N/A</v>
      </c>
      <c r="Q56" s="170" t="e">
        <f t="shared" ca="1" si="9"/>
        <v>#N/A</v>
      </c>
      <c r="R56" s="170" t="str">
        <f t="shared" ca="1" si="40"/>
        <v>50</v>
      </c>
      <c r="S56" s="170" t="str">
        <f t="shared" ca="1" si="10"/>
        <v>70</v>
      </c>
      <c r="T56" s="170" t="e">
        <f t="shared" ca="1" si="11"/>
        <v>#N/A</v>
      </c>
      <c r="U56" s="170" t="str">
        <f t="shared" ca="1" si="12"/>
        <v>50</v>
      </c>
      <c r="V56" s="170" t="e">
        <f t="shared" ca="1" si="13"/>
        <v>#N/A</v>
      </c>
      <c r="W56" s="170" t="str">
        <f t="shared" ca="1" si="14"/>
        <v>1</v>
      </c>
      <c r="X56" s="170" t="e">
        <f t="shared" ca="1" si="15"/>
        <v>#N/A</v>
      </c>
      <c r="Y56" s="170" t="str">
        <f t="shared" ca="1" si="16"/>
        <v>800</v>
      </c>
      <c r="Z56" s="170" t="e">
        <f t="shared" ca="1" si="17"/>
        <v>#N/A</v>
      </c>
      <c r="AA56" s="170" t="str">
        <f t="shared" ca="1" si="18"/>
        <v>400</v>
      </c>
      <c r="AB56" s="174" t="str">
        <f t="shared" ca="1" si="19"/>
        <v>9</v>
      </c>
      <c r="AC56" s="174" t="str">
        <f t="shared" ca="1" si="20"/>
        <v>24</v>
      </c>
      <c r="AD56" s="174" t="str">
        <f t="shared" ca="1" si="21"/>
        <v>28</v>
      </c>
      <c r="AE56" s="174" t="str">
        <f t="shared" ca="1" si="22"/>
        <v>24</v>
      </c>
      <c r="AF56" s="174" t="str">
        <f t="shared" ca="1" si="23"/>
        <v>7</v>
      </c>
      <c r="AG56" s="175" t="str">
        <f t="shared" ca="1" si="24"/>
        <v>28</v>
      </c>
      <c r="AH56" s="175" t="str">
        <f t="shared" ca="1" si="25"/>
        <v>42</v>
      </c>
      <c r="AI56" s="175" t="e">
        <f t="shared" ca="1" si="26"/>
        <v>#N/A</v>
      </c>
      <c r="AJ56" s="175" t="e">
        <f t="shared" ca="1" si="27"/>
        <v>#N/A</v>
      </c>
      <c r="AK56" s="175" t="e">
        <f t="shared" ca="1" si="28"/>
        <v>#N/A</v>
      </c>
      <c r="AN56" s="170" t="e">
        <f t="shared" ca="1" si="30"/>
        <v>#N/A</v>
      </c>
      <c r="AO56" s="170" t="e">
        <f t="shared" ca="1" si="31"/>
        <v>#N/A</v>
      </c>
      <c r="AP56" s="170" t="e">
        <f t="shared" ca="1" si="32"/>
        <v>#N/A</v>
      </c>
      <c r="AQ56" s="170" t="e">
        <f t="shared" ca="1" si="33"/>
        <v>#N/A</v>
      </c>
      <c r="AR56" s="170" t="str">
        <f t="shared" ca="1" si="34"/>
        <v>4</v>
      </c>
      <c r="AS56" s="259" t="str">
        <f t="shared" ca="1" si="35"/>
        <v>1</v>
      </c>
      <c r="AT56" s="259">
        <v>1</v>
      </c>
      <c r="AU56" s="170" t="str">
        <f t="shared" ca="1" si="36"/>
        <v>Anim2Single</v>
      </c>
      <c r="AV56" s="170" t="e">
        <f t="shared" ca="1" si="37"/>
        <v>#N/A</v>
      </c>
    </row>
    <row r="57" spans="1:48" x14ac:dyDescent="0.25">
      <c r="A57" s="170" t="str">
        <f t="shared" si="38"/>
        <v>Proto!B3254:C3312</v>
      </c>
      <c r="B57" s="170" t="str">
        <f t="shared" ca="1" si="1"/>
        <v>4</v>
      </c>
      <c r="C57" s="170">
        <f>MATCH("*56#*",proto!B:B,0)</f>
        <v>3254</v>
      </c>
      <c r="D57" s="176" t="str">
        <f>VLOOKUP(C57,proto!A:C,2,FALSE)</f>
        <v>56# Lewis</v>
      </c>
      <c r="E57" s="170" t="str" cm="1">
        <f t="array" ref="E57">INDEX(new1test[Column2],WeaponList!C57+1)</f>
        <v>18635</v>
      </c>
      <c r="F57" s="170" t="str" cm="1">
        <f t="array" ref="F57">VLOOKUP(VALUE(INDEX(new1test[Column2],WeaponList!C57+3)),proto!$D$20:$E$50,2,FALSE)</f>
        <v>LMG</v>
      </c>
      <c r="G57" s="170" t="str">
        <f t="shared" ca="1" si="39"/>
        <v>47</v>
      </c>
      <c r="H57" s="170" t="str">
        <f t="shared" ca="1" si="2"/>
        <v>22</v>
      </c>
      <c r="I57" s="170" t="str">
        <f t="shared" ca="1" si="3"/>
        <v>6</v>
      </c>
      <c r="J57" s="170" t="str">
        <f ca="1">VLOOKUP(VALUE(VLOOKUP("*DmgType_0*",INDIRECT(A57),2,FALSE)),proto!$D$20:$F$50,3,FALSE)</f>
        <v>Normal</v>
      </c>
      <c r="K57" s="170" t="str">
        <f ca="1">VLOOKUP(VALUE(VLOOKUP("*Weapon_skill_0*",INDIRECT(A57),2,FALSE)),proto!$K$20:$L$24,2,FALSE)</f>
        <v>Small Guns</v>
      </c>
      <c r="L57" s="170" t="str">
        <f t="shared" ca="1" si="4"/>
        <v>34</v>
      </c>
      <c r="M57" s="170" t="str">
        <f t="shared" ca="1" si="5"/>
        <v>40</v>
      </c>
      <c r="N57" s="170" t="e">
        <f t="shared" ca="1" si="6"/>
        <v>#N/A</v>
      </c>
      <c r="O57" s="170" t="e">
        <f t="shared" ca="1" si="7"/>
        <v>#N/A</v>
      </c>
      <c r="P57" s="170" t="e">
        <f t="shared" ca="1" si="8"/>
        <v>#N/A</v>
      </c>
      <c r="Q57" s="170" t="e">
        <f t="shared" ca="1" si="9"/>
        <v>#N/A</v>
      </c>
      <c r="R57" s="170">
        <v>0</v>
      </c>
      <c r="S57" s="170" t="str">
        <f t="shared" ca="1" si="10"/>
        <v>45</v>
      </c>
      <c r="T57" s="170" t="e">
        <f t="shared" ca="1" si="11"/>
        <v>#N/A</v>
      </c>
      <c r="U57" s="170" t="str">
        <f t="shared" ca="1" si="12"/>
        <v>40</v>
      </c>
      <c r="V57" s="170" t="e">
        <f t="shared" ca="1" si="13"/>
        <v>#N/A</v>
      </c>
      <c r="W57" s="170" t="str">
        <f t="shared" ca="1" si="14"/>
        <v>0</v>
      </c>
      <c r="X57" s="170" t="e">
        <f t="shared" ca="1" si="15"/>
        <v>#N/A</v>
      </c>
      <c r="Y57" s="170" t="str">
        <f t="shared" ca="1" si="16"/>
        <v>1000</v>
      </c>
      <c r="Z57" s="170" t="e">
        <f t="shared" ca="1" si="17"/>
        <v>#N/A</v>
      </c>
      <c r="AA57" s="170" t="str">
        <f t="shared" ca="1" si="18"/>
        <v>400</v>
      </c>
      <c r="AB57" s="174" t="str">
        <f t="shared" ca="1" si="19"/>
        <v>21</v>
      </c>
      <c r="AC57" s="174" t="str">
        <f t="shared" ca="1" si="20"/>
        <v>4</v>
      </c>
      <c r="AD57" s="174" t="str">
        <f t="shared" ca="1" si="21"/>
        <v>24</v>
      </c>
      <c r="AE57" s="174" t="str">
        <f t="shared" ca="1" si="22"/>
        <v>1</v>
      </c>
      <c r="AF57" s="174" t="str">
        <f t="shared" ca="1" si="23"/>
        <v>24</v>
      </c>
      <c r="AG57" s="175" t="str">
        <f t="shared" ca="1" si="24"/>
        <v>2</v>
      </c>
      <c r="AH57" s="175" t="str">
        <f t="shared" ca="1" si="25"/>
        <v>2</v>
      </c>
      <c r="AI57" s="175" t="str">
        <f t="shared" ca="1" si="26"/>
        <v>12</v>
      </c>
      <c r="AJ57" s="175" t="e">
        <f t="shared" ca="1" si="27"/>
        <v>#N/A</v>
      </c>
      <c r="AK57" s="175" t="e">
        <f t="shared" ca="1" si="28"/>
        <v>#N/A</v>
      </c>
      <c r="AL57" s="234" t="str">
        <f t="shared" ca="1" si="29"/>
        <v>10</v>
      </c>
      <c r="AN57" s="170" t="str">
        <f t="shared" ca="1" si="30"/>
        <v>13</v>
      </c>
      <c r="AO57" s="170" t="e">
        <f t="shared" ca="1" si="31"/>
        <v>#N/A</v>
      </c>
      <c r="AP57" s="170" t="str">
        <f t="shared" ca="1" si="32"/>
        <v>50</v>
      </c>
      <c r="AQ57" s="170" t="e">
        <f t="shared" ca="1" si="33"/>
        <v>#N/A</v>
      </c>
      <c r="AR57" s="170" t="str">
        <f t="shared" ca="1" si="34"/>
        <v>4</v>
      </c>
      <c r="AS57" s="259" t="str">
        <f t="shared" ca="1" si="35"/>
        <v>7</v>
      </c>
      <c r="AT57" s="259">
        <v>1</v>
      </c>
      <c r="AU57" s="170" t="str">
        <f t="shared" ca="1" si="36"/>
        <v>Anim2Burst</v>
      </c>
      <c r="AV57" s="170" t="e">
        <f t="shared" ca="1" si="37"/>
        <v>#N/A</v>
      </c>
    </row>
    <row r="58" spans="1:48" x14ac:dyDescent="0.25">
      <c r="A58" s="170" t="str">
        <f t="shared" si="38"/>
        <v>Proto!B3312:C3383</v>
      </c>
      <c r="B58" s="170" t="str">
        <f t="shared" ca="1" si="1"/>
        <v>4</v>
      </c>
      <c r="C58" s="170">
        <f>MATCH("*57#*",proto!B:B,0)</f>
        <v>3312</v>
      </c>
      <c r="D58" s="176" t="str">
        <f>VLOOKUP(C58,proto!A:C,2,FALSE)</f>
        <v>57# Chauchats</v>
      </c>
      <c r="E58" s="170" t="str" cm="1">
        <f t="array" ref="E58">INDEX(new1test[Column2],WeaponList!C58+1)</f>
        <v>18636</v>
      </c>
      <c r="F58" s="170" t="str" cm="1">
        <f t="array" ref="F58">VLOOKUP(VALUE(INDEX(new1test[Column2],WeaponList!C58+3)),proto!$D$20:$E$50,2,FALSE)</f>
        <v>LMG</v>
      </c>
      <c r="G58" s="170" t="str">
        <f t="shared" ca="1" si="39"/>
        <v>20</v>
      </c>
      <c r="H58" s="170" t="str">
        <f t="shared" ca="1" si="2"/>
        <v>33</v>
      </c>
      <c r="I58" s="170" t="str">
        <f t="shared" ca="1" si="3"/>
        <v>6</v>
      </c>
      <c r="J58" s="170" t="str">
        <f ca="1">VLOOKUP(VALUE(VLOOKUP("*DmgType_0*",INDIRECT(A58),2,FALSE)),proto!$D$20:$F$50,3,FALSE)</f>
        <v>Normal</v>
      </c>
      <c r="K58" s="170" t="str">
        <f ca="1">VLOOKUP(VALUE(VLOOKUP("*Weapon_skill_0*",INDIRECT(A58),2,FALSE)),proto!$K$20:$L$24,2,FALSE)</f>
        <v>Small Guns</v>
      </c>
      <c r="L58" s="170" t="str">
        <f t="shared" ca="1" si="4"/>
        <v>37</v>
      </c>
      <c r="M58" s="170" t="str">
        <f t="shared" ca="1" si="5"/>
        <v>43</v>
      </c>
      <c r="N58" s="170" t="str">
        <f t="shared" ca="1" si="6"/>
        <v>37</v>
      </c>
      <c r="O58" s="170" t="str">
        <f t="shared" ca="1" si="7"/>
        <v>43</v>
      </c>
      <c r="P58" s="170" t="e">
        <f t="shared" ca="1" si="8"/>
        <v>#N/A</v>
      </c>
      <c r="Q58" s="170" t="e">
        <f t="shared" ca="1" si="9"/>
        <v>#N/A</v>
      </c>
      <c r="R58" s="170">
        <v>0</v>
      </c>
      <c r="S58" s="170" t="str">
        <f t="shared" ca="1" si="10"/>
        <v>50</v>
      </c>
      <c r="T58" s="170" t="str">
        <f t="shared" ca="1" si="11"/>
        <v>50</v>
      </c>
      <c r="U58" s="170" t="str">
        <f t="shared" ca="1" si="12"/>
        <v>20</v>
      </c>
      <c r="V58" s="170" t="str">
        <f t="shared" ca="1" si="13"/>
        <v>40</v>
      </c>
      <c r="W58" s="170" t="str">
        <f t="shared" ca="1" si="14"/>
        <v>1</v>
      </c>
      <c r="X58" s="170" t="e">
        <f t="shared" ca="1" si="15"/>
        <v>#N/A</v>
      </c>
      <c r="Y58" s="170" t="str">
        <f t="shared" ca="1" si="16"/>
        <v>800</v>
      </c>
      <c r="Z58" s="170" t="str">
        <f t="shared" ca="1" si="17"/>
        <v>1000</v>
      </c>
      <c r="AA58" s="170" t="str">
        <f t="shared" ca="1" si="18"/>
        <v>400</v>
      </c>
      <c r="AB58" s="174" t="str">
        <f t="shared" ca="1" si="19"/>
        <v>6</v>
      </c>
      <c r="AC58" s="174" t="str">
        <f t="shared" ca="1" si="20"/>
        <v>4</v>
      </c>
      <c r="AD58" s="174" t="str">
        <f t="shared" ca="1" si="21"/>
        <v>24</v>
      </c>
      <c r="AE58" s="174" t="str">
        <f t="shared" ca="1" si="22"/>
        <v>6</v>
      </c>
      <c r="AF58" s="174" t="str">
        <f t="shared" ca="1" si="23"/>
        <v>24</v>
      </c>
      <c r="AG58" s="175" t="str">
        <f t="shared" ca="1" si="24"/>
        <v>2</v>
      </c>
      <c r="AH58" s="175" t="str">
        <f t="shared" ca="1" si="25"/>
        <v>2</v>
      </c>
      <c r="AI58" s="175" t="str">
        <f t="shared" ca="1" si="26"/>
        <v>12</v>
      </c>
      <c r="AJ58" s="175" t="str">
        <f t="shared" ca="1" si="27"/>
        <v>16</v>
      </c>
      <c r="AK58" s="175" t="e">
        <f t="shared" ca="1" si="28"/>
        <v>#N/A</v>
      </c>
      <c r="AM58" s="234" t="str">
        <f t="shared" ca="1" si="42"/>
        <v>10</v>
      </c>
      <c r="AN58" s="170" t="e">
        <f t="shared" ca="1" si="30"/>
        <v>#N/A</v>
      </c>
      <c r="AO58" s="170" t="str">
        <f t="shared" ca="1" si="31"/>
        <v>13</v>
      </c>
      <c r="AP58" s="170" t="e">
        <f t="shared" ca="1" si="32"/>
        <v>#N/A</v>
      </c>
      <c r="AQ58" s="170" t="str">
        <f t="shared" ca="1" si="33"/>
        <v>65</v>
      </c>
      <c r="AR58" s="170" t="str">
        <f t="shared" ca="1" si="34"/>
        <v>4</v>
      </c>
      <c r="AS58" s="259" t="str">
        <f t="shared" ca="1" si="35"/>
        <v>1</v>
      </c>
      <c r="AT58" s="259" t="str">
        <f t="shared" ca="1" si="43"/>
        <v>4</v>
      </c>
      <c r="AU58" s="170" t="str">
        <f t="shared" ca="1" si="36"/>
        <v>Anim2Single</v>
      </c>
      <c r="AV58" s="170" t="str">
        <f t="shared" ca="1" si="37"/>
        <v>Anim2Burst</v>
      </c>
    </row>
    <row r="59" spans="1:48" x14ac:dyDescent="0.25">
      <c r="A59" s="170" t="str">
        <f t="shared" si="38"/>
        <v>Proto!B3383:C3438</v>
      </c>
      <c r="B59" s="170" t="str">
        <f t="shared" ca="1" si="1"/>
        <v>4</v>
      </c>
      <c r="C59" s="170">
        <f>MATCH("*58#*",proto!B:B,0)</f>
        <v>3383</v>
      </c>
      <c r="D59" s="176" t="str">
        <f>VLOOKUP(C59,proto!A:C,2,FALSE)</f>
        <v>58# Mauser T-Gewehr</v>
      </c>
      <c r="E59" s="170" t="str" cm="1">
        <f t="array" ref="E59">INDEX(new1test[Column2],WeaponList!C59+1)</f>
        <v>18640</v>
      </c>
      <c r="F59" s="170" t="str" cm="1">
        <f t="array" ref="F59">VLOOKUP(VALUE(INDEX(new1test[Column2],WeaponList!C59+3)),proto!$D$20:$E$50,2,FALSE)</f>
        <v>Big Rifle</v>
      </c>
      <c r="G59" s="170" t="str">
        <f t="shared" ca="1" si="39"/>
        <v>1</v>
      </c>
      <c r="H59" s="170" t="str">
        <f t="shared" ca="1" si="2"/>
        <v>35</v>
      </c>
      <c r="I59" s="170" t="str">
        <f t="shared" ca="1" si="3"/>
        <v>7</v>
      </c>
      <c r="J59" s="170" t="str">
        <f ca="1">VLOOKUP(VALUE(VLOOKUP("*DmgType_0*",INDIRECT(A59),2,FALSE)),proto!$D$20:$F$50,3,FALSE)</f>
        <v>Normal</v>
      </c>
      <c r="K59" s="170" t="str">
        <f ca="1">VLOOKUP(VALUE(VLOOKUP("*Weapon_skill_0*",INDIRECT(A59),2,FALSE)),proto!$K$20:$L$24,2,FALSE)</f>
        <v>Big Guns</v>
      </c>
      <c r="L59" s="170" t="str">
        <f t="shared" ca="1" si="4"/>
        <v>70</v>
      </c>
      <c r="M59" s="170" t="str">
        <f t="shared" ca="1" si="5"/>
        <v>80</v>
      </c>
      <c r="N59" s="170" t="e">
        <f t="shared" ca="1" si="6"/>
        <v>#N/A</v>
      </c>
      <c r="O59" s="170" t="e">
        <f t="shared" ca="1" si="7"/>
        <v>#N/A</v>
      </c>
      <c r="P59" s="170" t="e">
        <f t="shared" ca="1" si="8"/>
        <v>#N/A</v>
      </c>
      <c r="Q59" s="170" t="e">
        <f t="shared" ca="1" si="9"/>
        <v>#N/A</v>
      </c>
      <c r="R59" s="170" t="str">
        <f t="shared" ca="1" si="40"/>
        <v>100</v>
      </c>
      <c r="S59" s="170" t="str">
        <f t="shared" ca="1" si="10"/>
        <v>70</v>
      </c>
      <c r="T59" s="170" t="e">
        <f t="shared" ca="1" si="11"/>
        <v>#N/A</v>
      </c>
      <c r="U59" s="170" t="str">
        <f t="shared" ca="1" si="12"/>
        <v>80</v>
      </c>
      <c r="V59" s="170" t="e">
        <f t="shared" ca="1" si="13"/>
        <v>#N/A</v>
      </c>
      <c r="W59" s="170" t="str">
        <f t="shared" ca="1" si="14"/>
        <v>1</v>
      </c>
      <c r="X59" s="170" t="e">
        <f t="shared" ca="1" si="15"/>
        <v>#N/A</v>
      </c>
      <c r="Y59" s="170" t="str">
        <f t="shared" ca="1" si="16"/>
        <v>1200</v>
      </c>
      <c r="Z59" s="170" t="e">
        <f t="shared" ca="1" si="17"/>
        <v>#N/A</v>
      </c>
      <c r="AA59" s="170" t="str">
        <f t="shared" ca="1" si="18"/>
        <v>400</v>
      </c>
      <c r="AB59" s="174" t="str">
        <f t="shared" ca="1" si="19"/>
        <v>1</v>
      </c>
      <c r="AC59" s="174" t="str">
        <f t="shared" ca="1" si="20"/>
        <v>24</v>
      </c>
      <c r="AD59" s="174" t="str">
        <f t="shared" ca="1" si="21"/>
        <v>7</v>
      </c>
      <c r="AE59" s="174" t="str">
        <f t="shared" ca="1" si="22"/>
        <v>24</v>
      </c>
      <c r="AF59" s="174" t="str">
        <f t="shared" ca="1" si="23"/>
        <v>10</v>
      </c>
      <c r="AG59" s="175" t="str">
        <f t="shared" ca="1" si="24"/>
        <v>8</v>
      </c>
      <c r="AH59" s="175" t="str">
        <f t="shared" ca="1" si="25"/>
        <v>16</v>
      </c>
      <c r="AI59" s="175" t="e">
        <f t="shared" ca="1" si="26"/>
        <v>#N/A</v>
      </c>
      <c r="AJ59" s="175" t="e">
        <f t="shared" ca="1" si="27"/>
        <v>#N/A</v>
      </c>
      <c r="AK59" s="175" t="e">
        <f t="shared" ca="1" si="28"/>
        <v>#N/A</v>
      </c>
      <c r="AN59" s="170" t="e">
        <f t="shared" ca="1" si="30"/>
        <v>#N/A</v>
      </c>
      <c r="AO59" s="170" t="e">
        <f t="shared" ca="1" si="31"/>
        <v>#N/A</v>
      </c>
      <c r="AP59" s="170" t="e">
        <f t="shared" ca="1" si="32"/>
        <v>#N/A</v>
      </c>
      <c r="AQ59" s="170" t="e">
        <f t="shared" ca="1" si="33"/>
        <v>#N/A</v>
      </c>
      <c r="AR59" s="170" t="str">
        <f t="shared" ca="1" si="34"/>
        <v>4</v>
      </c>
      <c r="AS59" s="259" t="str">
        <f t="shared" ca="1" si="35"/>
        <v>1</v>
      </c>
      <c r="AT59" s="259">
        <v>1</v>
      </c>
      <c r="AU59" s="170" t="str">
        <f t="shared" ca="1" si="36"/>
        <v>Anim2Single</v>
      </c>
      <c r="AV59" s="170" t="e">
        <f t="shared" ca="1" si="37"/>
        <v>#N/A</v>
      </c>
    </row>
    <row r="60" spans="1:48" x14ac:dyDescent="0.25">
      <c r="A60" s="170" t="str">
        <f t="shared" si="38"/>
        <v>Proto!B3438:C3497</v>
      </c>
      <c r="B60" s="170" t="str">
        <f t="shared" ca="1" si="1"/>
        <v>4</v>
      </c>
      <c r="C60" s="170">
        <f>MATCH("*59#*",proto!B:B,0)</f>
        <v>3438</v>
      </c>
      <c r="D60" s="176" t="str">
        <f>VLOOKUP(C60,proto!A:C,2,FALSE)</f>
        <v>59# Bergmann MG15</v>
      </c>
      <c r="E60" s="170" t="str" cm="1">
        <f t="array" ref="E60">INDEX(new1test[Column2],WeaponList!C60+1)</f>
        <v>18645</v>
      </c>
      <c r="F60" s="170" t="str" cm="1">
        <f t="array" ref="F60">VLOOKUP(VALUE(INDEX(new1test[Column2],WeaponList!C60+3)),proto!$D$20:$E$50,2,FALSE)</f>
        <v>MMG</v>
      </c>
      <c r="G60" s="170" t="str">
        <f t="shared" ca="1" si="39"/>
        <v>100</v>
      </c>
      <c r="H60" s="170" t="str">
        <f t="shared" ca="1" si="2"/>
        <v>33</v>
      </c>
      <c r="I60" s="170" t="str">
        <f t="shared" ca="1" si="3"/>
        <v>7</v>
      </c>
      <c r="J60" s="170" t="str">
        <f ca="1">VLOOKUP(VALUE(VLOOKUP("*DmgType_0*",INDIRECT(A60),2,FALSE)),proto!$D$20:$F$50,3,FALSE)</f>
        <v>Normal</v>
      </c>
      <c r="K60" s="170" t="str">
        <f ca="1">VLOOKUP(VALUE(VLOOKUP("*Weapon_skill_0*",INDIRECT(A60),2,FALSE)),proto!$K$20:$L$24,2,FALSE)</f>
        <v>Big Guns</v>
      </c>
      <c r="L60" s="170" t="str">
        <f t="shared" ca="1" si="4"/>
        <v>38</v>
      </c>
      <c r="M60" s="170" t="str">
        <f t="shared" ca="1" si="5"/>
        <v>44</v>
      </c>
      <c r="N60" s="170" t="e">
        <f t="shared" ca="1" si="6"/>
        <v>#N/A</v>
      </c>
      <c r="O60" s="170" t="e">
        <f t="shared" ca="1" si="7"/>
        <v>#N/A</v>
      </c>
      <c r="P60" s="170" t="e">
        <f t="shared" ca="1" si="8"/>
        <v>#N/A</v>
      </c>
      <c r="Q60" s="170" t="e">
        <f t="shared" ca="1" si="9"/>
        <v>#N/A</v>
      </c>
      <c r="R60" s="170">
        <v>0</v>
      </c>
      <c r="S60" s="170" t="str">
        <f t="shared" ca="1" si="10"/>
        <v>60</v>
      </c>
      <c r="T60" s="170" t="e">
        <f t="shared" ca="1" si="11"/>
        <v>#N/A</v>
      </c>
      <c r="U60" s="170" t="str">
        <f t="shared" ca="1" si="12"/>
        <v>25</v>
      </c>
      <c r="V60" s="170" t="e">
        <f t="shared" ca="1" si="13"/>
        <v>#N/A</v>
      </c>
      <c r="W60" s="170" t="e">
        <f t="shared" ca="1" si="14"/>
        <v>#N/A</v>
      </c>
      <c r="X60" s="170" t="e">
        <f t="shared" ca="1" si="15"/>
        <v>#N/A</v>
      </c>
      <c r="Y60" s="170" t="str">
        <f t="shared" ca="1" si="16"/>
        <v>800</v>
      </c>
      <c r="Z60" s="170" t="e">
        <f t="shared" ca="1" si="17"/>
        <v>#N/A</v>
      </c>
      <c r="AA60" s="170" t="str">
        <f t="shared" ca="1" si="18"/>
        <v>400</v>
      </c>
      <c r="AB60" s="174" t="str">
        <f t="shared" ca="1" si="19"/>
        <v>1</v>
      </c>
      <c r="AC60" s="174" t="str">
        <f t="shared" ca="1" si="20"/>
        <v>4</v>
      </c>
      <c r="AD60" s="174" t="str">
        <f t="shared" ca="1" si="21"/>
        <v>6</v>
      </c>
      <c r="AE60" s="174" t="str">
        <f t="shared" ca="1" si="22"/>
        <v>24</v>
      </c>
      <c r="AF60" s="174" t="str">
        <f t="shared" ca="1" si="23"/>
        <v>6</v>
      </c>
      <c r="AG60" s="175" t="str">
        <f t="shared" ca="1" si="24"/>
        <v>2</v>
      </c>
      <c r="AH60" s="175" t="str">
        <f t="shared" ca="1" si="25"/>
        <v>2</v>
      </c>
      <c r="AI60" s="175" t="str">
        <f t="shared" ca="1" si="26"/>
        <v>2</v>
      </c>
      <c r="AJ60" s="175" t="str">
        <f t="shared" ca="1" si="27"/>
        <v>50</v>
      </c>
      <c r="AK60" s="175" t="e">
        <f t="shared" ca="1" si="28"/>
        <v>#N/A</v>
      </c>
      <c r="AL60" s="234" t="str">
        <f t="shared" ca="1" si="29"/>
        <v>20</v>
      </c>
      <c r="AN60" s="170" t="str">
        <f t="shared" ca="1" si="30"/>
        <v>13</v>
      </c>
      <c r="AO60" s="170" t="e">
        <f t="shared" ca="1" si="31"/>
        <v>#N/A</v>
      </c>
      <c r="AP60" s="170" t="str">
        <f t="shared" ca="1" si="32"/>
        <v>55</v>
      </c>
      <c r="AQ60" s="170" t="e">
        <f t="shared" ca="1" si="33"/>
        <v>#N/A</v>
      </c>
      <c r="AR60" s="170" t="str">
        <f t="shared" ca="1" si="34"/>
        <v>4</v>
      </c>
      <c r="AS60" s="259" t="str">
        <f t="shared" ca="1" si="35"/>
        <v>5</v>
      </c>
      <c r="AT60" s="259">
        <v>1</v>
      </c>
      <c r="AU60" s="170" t="str">
        <f t="shared" ca="1" si="36"/>
        <v>Anim2Burst</v>
      </c>
      <c r="AV60" s="170" t="e">
        <f t="shared" ca="1" si="37"/>
        <v>#N/A</v>
      </c>
    </row>
    <row r="61" spans="1:48" x14ac:dyDescent="0.25">
      <c r="A61" s="170" t="str">
        <f>"Proto!"&amp;("B"&amp;(C61))&amp;":"&amp;("C"&amp;C63)</f>
        <v>Proto!B3497:C3557</v>
      </c>
      <c r="B61" s="170" t="str">
        <f t="shared" ca="1" si="1"/>
        <v>4</v>
      </c>
      <c r="C61" s="170">
        <f>MATCH("*60#*",proto!B:B,0)</f>
        <v>3497</v>
      </c>
      <c r="D61" s="176" t="str">
        <f>VLOOKUP(C61,proto!A:C,2,FALSE)</f>
        <v>60# Bergmann MG 08/15</v>
      </c>
      <c r="E61" s="170" t="str" cm="1">
        <f t="array" ref="E61">INDEX(new1test[Column2],WeaponList!C61+1)</f>
        <v>18650</v>
      </c>
      <c r="F61" s="170" t="str" cm="1">
        <f t="array" ref="F61">VLOOKUP(VALUE(INDEX(new1test[Column2],WeaponList!C61+3)),proto!$D$20:$E$50,2,FALSE)</f>
        <v>HMG</v>
      </c>
      <c r="G61" s="170" t="str">
        <f t="shared" ca="1" si="39"/>
        <v>200</v>
      </c>
      <c r="H61" s="170" t="str">
        <f t="shared" ca="1" si="2"/>
        <v>33</v>
      </c>
      <c r="I61" s="170" t="str">
        <f t="shared" ca="1" si="3"/>
        <v>8</v>
      </c>
      <c r="J61" s="170" t="str">
        <f ca="1">VLOOKUP(VALUE(VLOOKUP("*DmgType_0*",INDIRECT(A61),2,FALSE)),proto!$D$20:$F$50,3,FALSE)</f>
        <v>Normal</v>
      </c>
      <c r="K61" s="170" t="str">
        <f ca="1">VLOOKUP(VALUE(VLOOKUP("*Weapon_skill_0*",INDIRECT(A61),2,FALSE)),proto!$K$20:$L$24,2,FALSE)</f>
        <v>Big Guns</v>
      </c>
      <c r="L61" s="170" t="str">
        <f t="shared" ca="1" si="4"/>
        <v>38</v>
      </c>
      <c r="M61" s="170" t="str">
        <f t="shared" ca="1" si="5"/>
        <v>44</v>
      </c>
      <c r="N61" s="170" t="e">
        <f t="shared" ca="1" si="6"/>
        <v>#N/A</v>
      </c>
      <c r="O61" s="170" t="e">
        <f t="shared" ca="1" si="7"/>
        <v>#N/A</v>
      </c>
      <c r="P61" s="170" t="e">
        <f t="shared" ca="1" si="8"/>
        <v>#N/A</v>
      </c>
      <c r="Q61" s="170" t="e">
        <f t="shared" ca="1" si="9"/>
        <v>#N/A</v>
      </c>
      <c r="R61" s="170">
        <v>0</v>
      </c>
      <c r="S61" s="170" t="str">
        <f t="shared" ca="1" si="10"/>
        <v>60</v>
      </c>
      <c r="T61" s="170" t="e">
        <f t="shared" ca="1" si="11"/>
        <v>#N/A</v>
      </c>
      <c r="U61" s="170" t="str">
        <f t="shared" ca="1" si="12"/>
        <v>15</v>
      </c>
      <c r="V61" s="170" t="e">
        <f t="shared" ca="1" si="13"/>
        <v>#N/A</v>
      </c>
      <c r="W61" s="170" t="e">
        <f t="shared" ca="1" si="14"/>
        <v>#N/A</v>
      </c>
      <c r="X61" s="170" t="e">
        <f t="shared" ca="1" si="15"/>
        <v>#N/A</v>
      </c>
      <c r="Y61" s="170" t="str">
        <f t="shared" ca="1" si="16"/>
        <v>800</v>
      </c>
      <c r="Z61" s="170" t="e">
        <f t="shared" ca="1" si="17"/>
        <v>#N/A</v>
      </c>
      <c r="AA61" s="170" t="str">
        <f t="shared" ca="1" si="18"/>
        <v>400</v>
      </c>
      <c r="AB61" s="174" t="str">
        <f t="shared" ca="1" si="19"/>
        <v>1</v>
      </c>
      <c r="AC61" s="174" t="str">
        <f t="shared" ca="1" si="20"/>
        <v>4</v>
      </c>
      <c r="AD61" s="174" t="str">
        <f t="shared" ca="1" si="21"/>
        <v>6</v>
      </c>
      <c r="AE61" s="174" t="str">
        <f t="shared" ca="1" si="22"/>
        <v>24</v>
      </c>
      <c r="AF61" s="174" t="str">
        <f t="shared" ca="1" si="23"/>
        <v>1</v>
      </c>
      <c r="AG61" s="175" t="str">
        <f t="shared" ca="1" si="24"/>
        <v>2</v>
      </c>
      <c r="AH61" s="175" t="str">
        <f t="shared" ca="1" si="25"/>
        <v>2</v>
      </c>
      <c r="AI61" s="175" t="str">
        <f t="shared" ca="1" si="26"/>
        <v>2</v>
      </c>
      <c r="AJ61" s="175" t="str">
        <f t="shared" ca="1" si="27"/>
        <v>50</v>
      </c>
      <c r="AK61" s="175" t="e">
        <f t="shared" ca="1" si="28"/>
        <v>#N/A</v>
      </c>
      <c r="AL61" s="234" t="str">
        <f t="shared" ca="1" si="29"/>
        <v>30</v>
      </c>
      <c r="AN61" s="170" t="str">
        <f t="shared" ca="1" si="30"/>
        <v>13</v>
      </c>
      <c r="AO61" s="170" t="e">
        <f t="shared" ca="1" si="31"/>
        <v>#N/A</v>
      </c>
      <c r="AP61" s="170" t="str">
        <f t="shared" ca="1" si="32"/>
        <v>55</v>
      </c>
      <c r="AQ61" s="170" t="e">
        <f t="shared" ca="1" si="33"/>
        <v>#N/A</v>
      </c>
      <c r="AR61" s="170" t="str">
        <f t="shared" ca="1" si="34"/>
        <v>4</v>
      </c>
      <c r="AS61" s="259" t="str">
        <f t="shared" ca="1" si="35"/>
        <v>5</v>
      </c>
      <c r="AT61" s="259">
        <v>1</v>
      </c>
      <c r="AU61" s="170" t="str">
        <f t="shared" ca="1" si="36"/>
        <v>Anim2Burst</v>
      </c>
      <c r="AV61" s="170" t="e">
        <f t="shared" ca="1" si="37"/>
        <v>#N/A</v>
      </c>
    </row>
    <row r="62" spans="1:48" x14ac:dyDescent="0.25">
      <c r="A62" s="170" t="str">
        <f>"Proto!"&amp;("B"&amp;(C62))&amp;":"&amp;("C"&amp;C64)</f>
        <v>Proto!B3497:C3626</v>
      </c>
      <c r="B62" s="170" t="str">
        <f t="shared" ref="B62" ca="1" si="44">AR62</f>
        <v>4</v>
      </c>
      <c r="C62" s="170">
        <f>MATCH("*60#*",proto!B:B,0)</f>
        <v>3497</v>
      </c>
      <c r="D62" s="176" t="str">
        <f>VLOOKUP(C62,proto!A:C,2,FALSE)</f>
        <v>60# Bergmann MG 08/15</v>
      </c>
      <c r="E62" s="170" t="str" cm="1">
        <f t="array" ref="E62">INDEX(new1test[Column2],WeaponList!C62+1)</f>
        <v>18650</v>
      </c>
      <c r="F62" s="170" t="str" cm="1">
        <f t="array" ref="F62">VLOOKUP(VALUE(INDEX(new1test[Column2],WeaponList!C62+3)),proto!$D$20:$E$50,2,FALSE)</f>
        <v>HMG</v>
      </c>
      <c r="G62" s="170" t="str">
        <f t="shared" ref="G62" ca="1" si="45">VLOOKUP("*ammoCount*",INDIRECT(A62),2,FALSE)</f>
        <v>200</v>
      </c>
      <c r="H62" s="170" t="str">
        <f t="shared" ref="H62" ca="1" si="46">VLOOKUP("*Ammo_caliber_EXT*",INDIRECT(A62),2,FALSE)</f>
        <v>33</v>
      </c>
      <c r="I62" s="170" t="str">
        <f t="shared" ref="I62" ca="1" si="47">VLOOKUP("*MinStrength*",INDIRECT(A62),2,FALSE)</f>
        <v>8</v>
      </c>
      <c r="J62" s="170" t="str">
        <f ca="1">VLOOKUP(VALUE(VLOOKUP("*DmgType_0*",INDIRECT(A62),2,FALSE)),proto!$D$20:$F$50,3,FALSE)</f>
        <v>Normal</v>
      </c>
      <c r="K62" s="170" t="str">
        <f ca="1">VLOOKUP(VALUE(VLOOKUP("*Weapon_skill_0*",INDIRECT(A62),2,FALSE)),proto!$K$20:$L$24,2,FALSE)</f>
        <v>Big Guns</v>
      </c>
      <c r="L62" s="170" t="str">
        <f t="shared" ref="L62" ca="1" si="48">VLOOKUP("*dmgmin_0*",INDIRECT(A62),2,FALSE)</f>
        <v>38</v>
      </c>
      <c r="M62" s="170" t="str">
        <f t="shared" ref="M62" ca="1" si="49">VLOOKUP("*dmgmax_0*",INDIRECT(A62),2,FALSE)</f>
        <v>44</v>
      </c>
      <c r="N62" s="170" t="e">
        <f t="shared" ref="N62" ca="1" si="50">VLOOKUP("*dmgmin_1*",INDIRECT(A62),2,FALSE)</f>
        <v>#N/A</v>
      </c>
      <c r="O62" s="170" t="e">
        <f t="shared" ref="O62" ca="1" si="51">VLOOKUP("*dmgmax_1*",INDIRECT(A62),2,FALSE)</f>
        <v>#N/A</v>
      </c>
      <c r="P62" s="170" t="e">
        <f t="shared" ref="P62" ca="1" si="52">VLOOKUP("*dmgmin_2*",INDIRECT(A62),2,FALSE)</f>
        <v>#N/A</v>
      </c>
      <c r="Q62" s="170" t="e">
        <f t="shared" ref="Q62" ca="1" si="53">VLOOKUP("*dmgmax_2*",INDIRECT(A62),2,FALSE)</f>
        <v>#N/A</v>
      </c>
      <c r="R62" s="170">
        <v>0</v>
      </c>
      <c r="S62" s="170" t="str">
        <f t="shared" ref="S62" ca="1" si="54">VLOOKUP("*MaxDist_0*",INDIRECT(A62),2,FALSE)</f>
        <v>60</v>
      </c>
      <c r="T62" s="170" t="e">
        <f t="shared" ref="T62" ca="1" si="55">VLOOKUP("*MaxDist_1*",INDIRECT(A62),2,FALSE)</f>
        <v>#N/A</v>
      </c>
      <c r="U62" s="170" t="str">
        <f t="shared" ref="U62" ca="1" si="56">VLOOKUP("*APCost_0*",INDIRECT(A62),2,FALSE)</f>
        <v>15</v>
      </c>
      <c r="V62" s="170" t="e">
        <f t="shared" ref="V62" ca="1" si="57">VLOOKUP("*APCost_1*",INDIRECT(A62),2,FALSE)</f>
        <v>#N/A</v>
      </c>
      <c r="W62" s="170" t="e">
        <f t="shared" ref="W62" ca="1" si="58">VLOOKUP("*Weapon_Aim_0*",INDIRECT(A62),2,FALSE)</f>
        <v>#N/A</v>
      </c>
      <c r="X62" s="170" t="e">
        <f t="shared" ref="X62" ca="1" si="59">VLOOKUP("*Weapon_Aim_1*",INDIRECT(A62),2,FALSE)</f>
        <v>#N/A</v>
      </c>
      <c r="Y62" s="170" t="str">
        <f t="shared" ref="Y62" ca="1" si="60">VLOOKUP("*Weapon_Speed_0*",INDIRECT(A62),2,FALSE)</f>
        <v>800</v>
      </c>
      <c r="Z62" s="170" t="e">
        <f t="shared" ref="Z62" ca="1" si="61">VLOOKUP("*Weapon_Speed_1*",INDIRECT(A62),2,FALSE)</f>
        <v>#N/A</v>
      </c>
      <c r="AA62" s="170" t="str">
        <f t="shared" ref="AA62" ca="1" si="62">VLOOKUP("*AimTime*",INDIRECT(A62),2,FALSE)</f>
        <v>400</v>
      </c>
      <c r="AB62" s="174" t="str">
        <f t="shared" ref="AB62" ca="1" si="63">VLOOKUP("*Weapon_Perks_0*",INDIRECT(A62),2,FALSE)</f>
        <v>1</v>
      </c>
      <c r="AC62" s="174" t="str">
        <f t="shared" ref="AC62" ca="1" si="64">VLOOKUP("*Weapon_Perks_1*",INDIRECT(A62),2,FALSE)</f>
        <v>4</v>
      </c>
      <c r="AD62" s="174" t="str">
        <f t="shared" ref="AD62" ca="1" si="65">VLOOKUP("*Weapon_Perks_2*",INDIRECT(A62),2,FALSE)</f>
        <v>6</v>
      </c>
      <c r="AE62" s="174" t="str">
        <f t="shared" ref="AE62" ca="1" si="66">VLOOKUP("*Weapon_Perks_3*",INDIRECT(A62),2,FALSE)</f>
        <v>24</v>
      </c>
      <c r="AF62" s="174" t="str">
        <f t="shared" ref="AF62" ca="1" si="67">VLOOKUP("*Weapon_Perks_4*",INDIRECT(A62),2,FALSE)</f>
        <v>1</v>
      </c>
      <c r="AG62" s="175" t="str">
        <f t="shared" ref="AG62" ca="1" si="68">VLOOKUP("*Weapon_Extra_0*",INDIRECT(A62),2,FALSE)</f>
        <v>2</v>
      </c>
      <c r="AH62" s="175" t="str">
        <f t="shared" ref="AH62" ca="1" si="69">VLOOKUP("*Weapon_Extra_1*",INDIRECT(A62),2,FALSE)</f>
        <v>2</v>
      </c>
      <c r="AI62" s="175" t="str">
        <f t="shared" ref="AI62" ca="1" si="70">VLOOKUP("*Weapon_Extra_2*",INDIRECT(A62),2,FALSE)</f>
        <v>2</v>
      </c>
      <c r="AJ62" s="175" t="str">
        <f t="shared" ref="AJ62" ca="1" si="71">VLOOKUP("*Weapon_Extra_3*",INDIRECT(A62),2,FALSE)</f>
        <v>50</v>
      </c>
      <c r="AK62" s="175" t="e">
        <f t="shared" ref="AK62" ca="1" si="72">VLOOKUP("*Weapon_Extra_4*",INDIRECT(A62),2,FALSE)</f>
        <v>#N/A</v>
      </c>
      <c r="AL62" s="234" t="str">
        <f t="shared" ca="1" si="29"/>
        <v>30</v>
      </c>
      <c r="AN62" s="170" t="str">
        <f t="shared" ref="AN62" ca="1" si="73">VLOOKUP("*Weapon_Spread_0*",INDIRECT(A62),2,FALSE)</f>
        <v>13</v>
      </c>
      <c r="AO62" s="170" t="e">
        <f t="shared" ref="AO62" ca="1" si="74">VLOOKUP("*Weapon_Spread_1*",INDIRECT(A62),2,FALSE)</f>
        <v>#N/A</v>
      </c>
      <c r="AP62" s="170" t="str">
        <f t="shared" ca="1" si="32"/>
        <v>55</v>
      </c>
      <c r="AQ62" s="170" t="e">
        <f t="shared" ca="1" si="33"/>
        <v>#N/A</v>
      </c>
      <c r="AR62" s="170" t="str">
        <f t="shared" ref="AR62" ca="1" si="75">VLOOKUP("*Tier*",INDIRECT(A62),2,FALSE)</f>
        <v>4</v>
      </c>
      <c r="AS62" s="259" t="str">
        <f t="shared" ca="1" si="35"/>
        <v>5</v>
      </c>
      <c r="AT62" s="259">
        <v>1</v>
      </c>
      <c r="AU62" s="170" t="str">
        <f t="shared" ref="AU62" ca="1" si="76">VLOOKUP("*Weapon_Anim2_0*",INDIRECT(A62),2,FALSE)</f>
        <v>Anim2Burst</v>
      </c>
      <c r="AV62" s="170" t="e">
        <f t="shared" ref="AV62" ca="1" si="77">VLOOKUP("*Weapon_Anim2_1*",INDIRECT(A62),2,FALSE)</f>
        <v>#N/A</v>
      </c>
    </row>
    <row r="63" spans="1:48" x14ac:dyDescent="0.25">
      <c r="A63" s="170" t="str">
        <f t="shared" si="38"/>
        <v>Proto!B3557:C3626</v>
      </c>
      <c r="B63" s="170" t="str">
        <f t="shared" ca="1" si="1"/>
        <v>4</v>
      </c>
      <c r="C63" s="170">
        <f>MATCH("*61#*",proto!B:B,0)</f>
        <v>3557</v>
      </c>
      <c r="D63" s="176" t="str">
        <f>VLOOKUP(C63,proto!A:C,2,FALSE)</f>
        <v>61# WEX 17 Flamethrower</v>
      </c>
      <c r="E63" s="170" t="str" cm="1">
        <f t="array" ref="E63">INDEX(new1test[Column2],WeaponList!C63+1)</f>
        <v>18660</v>
      </c>
      <c r="F63" s="170" t="str" cm="1">
        <f t="array" ref="F63">VLOOKUP(VALUE(INDEX(new1test[Column2],WeaponList!C63+3)),proto!$D$20:$E$50,2,FALSE)</f>
        <v>Shotgun</v>
      </c>
      <c r="G63" s="170" t="str">
        <f t="shared" ca="1" si="39"/>
        <v>90</v>
      </c>
      <c r="H63" s="170" t="str">
        <f t="shared" ca="1" si="2"/>
        <v>28</v>
      </c>
      <c r="I63" s="170" t="str">
        <f t="shared" ca="1" si="3"/>
        <v>6</v>
      </c>
      <c r="J63" s="170" t="str">
        <f ca="1">VLOOKUP(VALUE(VLOOKUP("*DmgType_0*",INDIRECT(A63),2,FALSE)),proto!$D$20:$F$50,3,FALSE)</f>
        <v>Fire</v>
      </c>
      <c r="K63" s="170" t="str">
        <f ca="1">VLOOKUP(VALUE(VLOOKUP("*Weapon_skill_0*",INDIRECT(A63),2,FALSE)),proto!$K$20:$L$24,2,FALSE)</f>
        <v>Big Guns</v>
      </c>
      <c r="L63" s="170" t="str">
        <f t="shared" ca="1" si="4"/>
        <v>50</v>
      </c>
      <c r="M63" s="170" t="str">
        <f t="shared" ca="1" si="5"/>
        <v>60</v>
      </c>
      <c r="N63" s="170" t="e">
        <f t="shared" ca="1" si="6"/>
        <v>#N/A</v>
      </c>
      <c r="O63" s="170" t="e">
        <f t="shared" ca="1" si="7"/>
        <v>#N/A</v>
      </c>
      <c r="P63" s="170" t="e">
        <f t="shared" ca="1" si="8"/>
        <v>#N/A</v>
      </c>
      <c r="Q63" s="170" t="e">
        <f t="shared" ca="1" si="9"/>
        <v>#N/A</v>
      </c>
      <c r="R63" s="170">
        <v>0</v>
      </c>
      <c r="S63" s="170" t="str">
        <f t="shared" ca="1" si="10"/>
        <v>30</v>
      </c>
      <c r="T63" s="170" t="e">
        <f t="shared" ca="1" si="11"/>
        <v>#N/A</v>
      </c>
      <c r="U63" s="170" t="str">
        <f t="shared" ca="1" si="12"/>
        <v>30</v>
      </c>
      <c r="V63" s="170" t="e">
        <f t="shared" ca="1" si="13"/>
        <v>#N/A</v>
      </c>
      <c r="W63" s="170" t="e">
        <f t="shared" ca="1" si="14"/>
        <v>#N/A</v>
      </c>
      <c r="X63" s="170" t="e">
        <f t="shared" ca="1" si="15"/>
        <v>#N/A</v>
      </c>
      <c r="Y63" s="170" t="str">
        <f t="shared" ca="1" si="16"/>
        <v>600</v>
      </c>
      <c r="Z63" s="170" t="e">
        <f t="shared" ca="1" si="17"/>
        <v>#N/A</v>
      </c>
      <c r="AA63" s="170" t="str">
        <f t="shared" ca="1" si="18"/>
        <v>400</v>
      </c>
      <c r="AB63" s="174" t="str">
        <f t="shared" ca="1" si="19"/>
        <v>24</v>
      </c>
      <c r="AC63" s="174" t="str">
        <f t="shared" ca="1" si="20"/>
        <v>2</v>
      </c>
      <c r="AD63" s="174" t="str">
        <f t="shared" ca="1" si="21"/>
        <v>2</v>
      </c>
      <c r="AE63" s="174" t="str">
        <f t="shared" ca="1" si="22"/>
        <v>2</v>
      </c>
      <c r="AF63" s="174" t="str">
        <f t="shared" ca="1" si="23"/>
        <v>24</v>
      </c>
      <c r="AG63" s="175" t="str">
        <f t="shared" ca="1" si="24"/>
        <v>44</v>
      </c>
      <c r="AH63" s="175" t="str">
        <f t="shared" ca="1" si="25"/>
        <v>45</v>
      </c>
      <c r="AI63" s="175" t="e">
        <f t="shared" ca="1" si="26"/>
        <v>#N/A</v>
      </c>
      <c r="AJ63" s="175" t="e">
        <f t="shared" ca="1" si="27"/>
        <v>#N/A</v>
      </c>
      <c r="AK63" s="175" t="e">
        <f t="shared" ca="1" si="28"/>
        <v>#N/A</v>
      </c>
      <c r="AN63" s="170" t="e">
        <f t="shared" ca="1" si="30"/>
        <v>#N/A</v>
      </c>
      <c r="AO63" s="170" t="e">
        <f t="shared" ca="1" si="31"/>
        <v>#N/A</v>
      </c>
      <c r="AP63" s="170" t="e">
        <f t="shared" ca="1" si="32"/>
        <v>#N/A</v>
      </c>
      <c r="AQ63" s="170" t="e">
        <f t="shared" ca="1" si="33"/>
        <v>#N/A</v>
      </c>
      <c r="AR63" s="170" t="str">
        <f t="shared" ca="1" si="34"/>
        <v>4</v>
      </c>
      <c r="AS63" s="259" t="str">
        <f t="shared" ca="1" si="35"/>
        <v>13</v>
      </c>
      <c r="AT63" s="259">
        <v>1</v>
      </c>
      <c r="AU63" s="170" t="str">
        <f t="shared" ca="1" si="36"/>
        <v>Anim2Single</v>
      </c>
      <c r="AV63" s="170" t="e">
        <f t="shared" ca="1" si="37"/>
        <v>#N/A</v>
      </c>
    </row>
    <row r="64" spans="1:48" x14ac:dyDescent="0.25">
      <c r="A64" s="170" t="str">
        <f t="shared" si="38"/>
        <v>Proto!B3626:C3699</v>
      </c>
      <c r="B64" s="170" t="str">
        <f t="shared" ca="1" si="1"/>
        <v>4</v>
      </c>
      <c r="C64" s="170">
        <f>MATCH("*62#*",proto!B:B,0)</f>
        <v>3626</v>
      </c>
      <c r="D64" s="176" t="str">
        <f>VLOOKUP(C64,proto!A:C,2,FALSE)</f>
        <v>62# Kleif Flamethrower</v>
      </c>
      <c r="E64" s="170" t="str" cm="1">
        <f t="array" ref="E64">INDEX(new1test[Column2],WeaponList!C64+1)</f>
        <v>18662</v>
      </c>
      <c r="F64" s="170" t="str" cm="1">
        <f t="array" ref="F64">VLOOKUP(VALUE(INDEX(new1test[Column2],WeaponList!C64+3)),proto!$D$20:$E$50,2,FALSE)</f>
        <v>Shotgun</v>
      </c>
      <c r="G64" s="170" t="str">
        <f t="shared" ca="1" si="39"/>
        <v>150</v>
      </c>
      <c r="H64" s="170" t="str">
        <f t="shared" ca="1" si="2"/>
        <v>28</v>
      </c>
      <c r="I64" s="170" t="str">
        <f t="shared" ca="1" si="3"/>
        <v>7</v>
      </c>
      <c r="J64" s="170" t="str">
        <f ca="1">VLOOKUP(VALUE(VLOOKUP("*DmgType_0*",INDIRECT(A64),2,FALSE)),proto!$D$20:$F$50,3,FALSE)</f>
        <v>Fire</v>
      </c>
      <c r="K64" s="170" t="str">
        <f ca="1">VLOOKUP(VALUE(VLOOKUP("*Weapon_skill_0*",INDIRECT(A64),2,FALSE)),proto!$K$20:$L$24,2,FALSE)</f>
        <v>Big Guns</v>
      </c>
      <c r="L64" s="170" t="str">
        <f t="shared" ca="1" si="4"/>
        <v>50</v>
      </c>
      <c r="M64" s="170" t="str">
        <f t="shared" ca="1" si="5"/>
        <v>60</v>
      </c>
      <c r="N64" s="170" t="e">
        <f t="shared" ca="1" si="6"/>
        <v>#N/A</v>
      </c>
      <c r="O64" s="170" t="e">
        <f t="shared" ca="1" si="7"/>
        <v>#N/A</v>
      </c>
      <c r="P64" s="170" t="e">
        <f t="shared" ca="1" si="8"/>
        <v>#N/A</v>
      </c>
      <c r="Q64" s="170" t="e">
        <f t="shared" ca="1" si="9"/>
        <v>#N/A</v>
      </c>
      <c r="R64" s="170">
        <v>0</v>
      </c>
      <c r="S64" s="170" t="str">
        <f t="shared" ca="1" si="10"/>
        <v>30</v>
      </c>
      <c r="T64" s="170" t="e">
        <f t="shared" ca="1" si="11"/>
        <v>#N/A</v>
      </c>
      <c r="U64" s="170" t="str">
        <f t="shared" ca="1" si="12"/>
        <v>30</v>
      </c>
      <c r="V64" s="170" t="e">
        <f t="shared" ca="1" si="13"/>
        <v>#N/A</v>
      </c>
      <c r="W64" s="170" t="e">
        <f t="shared" ca="1" si="14"/>
        <v>#N/A</v>
      </c>
      <c r="X64" s="170" t="e">
        <f t="shared" ca="1" si="15"/>
        <v>#N/A</v>
      </c>
      <c r="Y64" s="170" t="str">
        <f t="shared" ca="1" si="16"/>
        <v>600</v>
      </c>
      <c r="Z64" s="170" t="e">
        <f t="shared" ca="1" si="17"/>
        <v>#N/A</v>
      </c>
      <c r="AA64" s="170" t="str">
        <f t="shared" ca="1" si="18"/>
        <v>400</v>
      </c>
      <c r="AB64" s="174" t="str">
        <f t="shared" ca="1" si="19"/>
        <v>1</v>
      </c>
      <c r="AC64" s="174" t="str">
        <f t="shared" ca="1" si="20"/>
        <v>2</v>
      </c>
      <c r="AD64" s="174" t="str">
        <f t="shared" ca="1" si="21"/>
        <v>2</v>
      </c>
      <c r="AE64" s="174" t="str">
        <f t="shared" ca="1" si="22"/>
        <v>2</v>
      </c>
      <c r="AF64" s="174" t="str">
        <f t="shared" ca="1" si="23"/>
        <v>1</v>
      </c>
      <c r="AG64" s="175" t="str">
        <f t="shared" ca="1" si="24"/>
        <v>44</v>
      </c>
      <c r="AH64" s="175" t="str">
        <f t="shared" ca="1" si="25"/>
        <v>45</v>
      </c>
      <c r="AI64" s="175" t="e">
        <f t="shared" ca="1" si="26"/>
        <v>#N/A</v>
      </c>
      <c r="AJ64" s="175" t="e">
        <f t="shared" ca="1" si="27"/>
        <v>#N/A</v>
      </c>
      <c r="AK64" s="175" t="e">
        <f t="shared" ca="1" si="28"/>
        <v>#N/A</v>
      </c>
      <c r="AN64" s="170" t="e">
        <f t="shared" ca="1" si="30"/>
        <v>#N/A</v>
      </c>
      <c r="AO64" s="170" t="e">
        <f t="shared" ca="1" si="31"/>
        <v>#N/A</v>
      </c>
      <c r="AP64" s="170" t="e">
        <f t="shared" ca="1" si="32"/>
        <v>#N/A</v>
      </c>
      <c r="AQ64" s="170" t="e">
        <f t="shared" ca="1" si="33"/>
        <v>#N/A</v>
      </c>
      <c r="AR64" s="170" t="str">
        <f t="shared" ca="1" si="34"/>
        <v>4</v>
      </c>
      <c r="AS64" s="259" t="str">
        <f t="shared" ca="1" si="35"/>
        <v>15</v>
      </c>
      <c r="AT64" s="259">
        <v>1</v>
      </c>
      <c r="AU64" s="170" t="str">
        <f t="shared" ca="1" si="36"/>
        <v>Anim2Single</v>
      </c>
      <c r="AV64" s="170" t="e">
        <f t="shared" ca="1" si="37"/>
        <v>#N/A</v>
      </c>
    </row>
    <row r="65" spans="1:49" s="177" customFormat="1" x14ac:dyDescent="0.25">
      <c r="A65" s="177" t="str">
        <f t="shared" si="38"/>
        <v>Proto!B3699:C3750</v>
      </c>
      <c r="B65" s="170" t="str">
        <f t="shared" ca="1" si="1"/>
        <v>4</v>
      </c>
      <c r="C65" s="177">
        <f>MATCH("*63#*",proto!B:B,0)</f>
        <v>3699</v>
      </c>
      <c r="D65" s="178" t="str">
        <f>VLOOKUP(C65,proto!A:C,2,FALSE)</f>
        <v>63# Blanch-Chevallier Grenade Launcher</v>
      </c>
      <c r="E65" s="177" t="str" cm="1">
        <f t="array" ref="E65">INDEX(new1test[Column2],WeaponList!C65+1)</f>
        <v>18665</v>
      </c>
      <c r="F65" s="177" t="str" cm="1">
        <f t="array" ref="F65">VLOOKUP(VALUE(INDEX(new1test[Column2],WeaponList!C65+3)),proto!$D$20:$E$50,2,FALSE)</f>
        <v>GL</v>
      </c>
      <c r="G65" s="177" t="str">
        <f t="shared" ca="1" si="39"/>
        <v>1</v>
      </c>
      <c r="H65" s="177" t="str">
        <f t="shared" ca="1" si="2"/>
        <v>27</v>
      </c>
      <c r="I65" s="177" t="str">
        <f t="shared" ca="1" si="3"/>
        <v>6</v>
      </c>
      <c r="J65" s="177" t="str">
        <f ca="1">VLOOKUP(VALUE(VLOOKUP("*DmgType_0*",INDIRECT(A65),2,FALSE)),proto!$D$20:$F$50,3,FALSE)</f>
        <v>Explode</v>
      </c>
      <c r="K65" s="177" t="str">
        <f ca="1">VLOOKUP(VALUE(VLOOKUP("*Weapon_skill_0*",INDIRECT(A65),2,FALSE)),proto!$K$20:$L$24,2,FALSE)</f>
        <v>Big Guns</v>
      </c>
      <c r="L65" s="177" t="str">
        <f t="shared" ca="1" si="4"/>
        <v>90</v>
      </c>
      <c r="M65" s="177" t="str">
        <f t="shared" ca="1" si="5"/>
        <v>120</v>
      </c>
      <c r="N65" s="177" t="e">
        <f t="shared" ca="1" si="6"/>
        <v>#N/A</v>
      </c>
      <c r="O65" s="177" t="e">
        <f t="shared" ca="1" si="7"/>
        <v>#N/A</v>
      </c>
      <c r="P65" s="177" t="e">
        <f t="shared" ca="1" si="8"/>
        <v>#N/A</v>
      </c>
      <c r="Q65" s="177" t="e">
        <f t="shared" ca="1" si="9"/>
        <v>#N/A</v>
      </c>
      <c r="R65" s="170">
        <v>0</v>
      </c>
      <c r="S65" s="177" t="str">
        <f t="shared" ca="1" si="10"/>
        <v>45</v>
      </c>
      <c r="T65" s="177" t="e">
        <f t="shared" ca="1" si="11"/>
        <v>#N/A</v>
      </c>
      <c r="U65" s="177" t="str">
        <f t="shared" ca="1" si="12"/>
        <v>50</v>
      </c>
      <c r="V65" s="177" t="e">
        <f t="shared" ca="1" si="13"/>
        <v>#N/A</v>
      </c>
      <c r="W65" s="177" t="e">
        <f t="shared" ca="1" si="14"/>
        <v>#N/A</v>
      </c>
      <c r="X65" s="177" t="e">
        <f t="shared" ca="1" si="15"/>
        <v>#N/A</v>
      </c>
      <c r="Y65" s="177" t="str">
        <f t="shared" ca="1" si="16"/>
        <v>1000</v>
      </c>
      <c r="Z65" s="177" t="e">
        <f t="shared" ca="1" si="17"/>
        <v>#N/A</v>
      </c>
      <c r="AA65" s="177" t="str">
        <f t="shared" ca="1" si="18"/>
        <v>400</v>
      </c>
      <c r="AB65" s="177" t="str">
        <f t="shared" ca="1" si="19"/>
        <v>5</v>
      </c>
      <c r="AC65" s="177" t="str">
        <f t="shared" ca="1" si="20"/>
        <v>1</v>
      </c>
      <c r="AD65" s="177" t="str">
        <f t="shared" ca="1" si="21"/>
        <v>7</v>
      </c>
      <c r="AE65" s="177" t="str">
        <f t="shared" ca="1" si="22"/>
        <v>1</v>
      </c>
      <c r="AF65" s="177" t="str">
        <f t="shared" ca="1" si="23"/>
        <v>2</v>
      </c>
      <c r="AG65" s="177" t="e">
        <f t="shared" ca="1" si="24"/>
        <v>#N/A</v>
      </c>
      <c r="AH65" s="177" t="e">
        <f t="shared" ca="1" si="25"/>
        <v>#N/A</v>
      </c>
      <c r="AI65" s="177" t="e">
        <f t="shared" ca="1" si="26"/>
        <v>#N/A</v>
      </c>
      <c r="AJ65" s="177" t="e">
        <f t="shared" ca="1" si="27"/>
        <v>#N/A</v>
      </c>
      <c r="AK65" s="177" t="e">
        <f t="shared" ca="1" si="28"/>
        <v>#N/A</v>
      </c>
      <c r="AL65" s="234"/>
      <c r="AM65" s="234"/>
      <c r="AN65" s="177" t="e">
        <f t="shared" ca="1" si="30"/>
        <v>#N/A</v>
      </c>
      <c r="AO65" s="177" t="e">
        <f t="shared" ca="1" si="31"/>
        <v>#N/A</v>
      </c>
      <c r="AP65" s="170" t="e">
        <f t="shared" ca="1" si="32"/>
        <v>#N/A</v>
      </c>
      <c r="AQ65" s="170" t="e">
        <f t="shared" ca="1" si="33"/>
        <v>#N/A</v>
      </c>
      <c r="AR65" s="177" t="str">
        <f t="shared" ca="1" si="34"/>
        <v>4</v>
      </c>
      <c r="AS65" s="259" t="str">
        <f t="shared" ca="1" si="35"/>
        <v>1</v>
      </c>
      <c r="AT65" s="259">
        <v>1</v>
      </c>
      <c r="AU65" s="177" t="str">
        <f t="shared" ca="1" si="36"/>
        <v>Anim2Single</v>
      </c>
      <c r="AV65" s="177" t="e">
        <f t="shared" ca="1" si="37"/>
        <v>#N/A</v>
      </c>
      <c r="AW65" s="170"/>
    </row>
    <row r="66" spans="1:49" s="177" customFormat="1" x14ac:dyDescent="0.25">
      <c r="A66" s="177" t="str">
        <f t="shared" si="38"/>
        <v>Proto!B3750:C3796</v>
      </c>
      <c r="B66" s="170" t="str">
        <f t="shared" ca="1" si="1"/>
        <v>4</v>
      </c>
      <c r="C66" s="177">
        <f>MATCH("*64#*",proto!B:B,0)</f>
        <v>3750</v>
      </c>
      <c r="D66" s="178" t="str">
        <f>VLOOKUP(C66,proto!A:C,2,FALSE)</f>
        <v>64# Razorclaws</v>
      </c>
      <c r="E66" s="177" t="str" cm="1">
        <f t="array" ref="E66">INDEX(new1test[Column2],WeaponList!C66+1)</f>
        <v>18700</v>
      </c>
      <c r="F66" s="177" t="str" cm="1">
        <f t="array" ref="F66">VLOOKUP(VALUE(INDEX(new1test[Column2],WeaponList!C66+3)),proto!$D$20:$E$50,2,FALSE)</f>
        <v>Fist</v>
      </c>
      <c r="G66" s="177" t="e">
        <f t="shared" ca="1" si="39"/>
        <v>#N/A</v>
      </c>
      <c r="H66" s="177" t="e">
        <f t="shared" ca="1" si="2"/>
        <v>#N/A</v>
      </c>
      <c r="I66" s="177" t="str">
        <f t="shared" ca="1" si="3"/>
        <v>1</v>
      </c>
      <c r="J66" s="177" t="str">
        <f ca="1">VLOOKUP(VALUE(VLOOKUP("*DmgType_0*",INDIRECT(A66),2,FALSE)),proto!$D$20:$F$50,3,FALSE)</f>
        <v>Normal</v>
      </c>
      <c r="K66" s="177" t="str">
        <f ca="1">VLOOKUP(VALUE(VLOOKUP("*Weapon_skill_0*",INDIRECT(A66),2,FALSE)),proto!$K$20:$L$24,2,FALSE)</f>
        <v>Close Combat</v>
      </c>
      <c r="L66" s="177" t="str">
        <f t="shared" ca="1" si="4"/>
        <v>30</v>
      </c>
      <c r="M66" s="177" t="str">
        <f t="shared" ca="1" si="5"/>
        <v>40</v>
      </c>
      <c r="N66" s="177" t="e">
        <f t="shared" ca="1" si="6"/>
        <v>#N/A</v>
      </c>
      <c r="O66" s="177" t="e">
        <f t="shared" ca="1" si="7"/>
        <v>#N/A</v>
      </c>
      <c r="P66" s="177" t="e">
        <f t="shared" ca="1" si="8"/>
        <v>#N/A</v>
      </c>
      <c r="Q66" s="177" t="e">
        <f t="shared" ca="1" si="9"/>
        <v>#N/A</v>
      </c>
      <c r="R66" s="170" t="str">
        <f t="shared" ref="R66:R118" ca="1" si="78">VLOOKUP("*BleedSTR*",INDIRECT(A66),2,FALSE)</f>
        <v>200</v>
      </c>
      <c r="S66" s="177" t="str">
        <f t="shared" ca="1" si="10"/>
        <v>2</v>
      </c>
      <c r="T66" s="177" t="e">
        <f t="shared" ca="1" si="11"/>
        <v>#N/A</v>
      </c>
      <c r="U66" s="177" t="str">
        <f t="shared" ca="1" si="12"/>
        <v>20</v>
      </c>
      <c r="V66" s="177" t="e">
        <f t="shared" ca="1" si="13"/>
        <v>#N/A</v>
      </c>
      <c r="W66" s="177" t="str">
        <f t="shared" ca="1" si="14"/>
        <v>1</v>
      </c>
      <c r="X66" s="177" t="e">
        <f t="shared" ca="1" si="15"/>
        <v>#N/A</v>
      </c>
      <c r="Y66" s="177" t="str">
        <f t="shared" ca="1" si="16"/>
        <v>600</v>
      </c>
      <c r="Z66" s="177" t="e">
        <f t="shared" ca="1" si="17"/>
        <v>#N/A</v>
      </c>
      <c r="AA66" s="177" t="e">
        <f t="shared" ca="1" si="18"/>
        <v>#N/A</v>
      </c>
      <c r="AB66" s="177" t="str">
        <f t="shared" ca="1" si="19"/>
        <v>7</v>
      </c>
      <c r="AC66" s="177" t="str">
        <f t="shared" ca="1" si="20"/>
        <v>24</v>
      </c>
      <c r="AD66" s="177" t="str">
        <f t="shared" ca="1" si="21"/>
        <v>7</v>
      </c>
      <c r="AE66" s="177" t="str">
        <f t="shared" ca="1" si="22"/>
        <v>24</v>
      </c>
      <c r="AF66" s="177" t="str">
        <f t="shared" ca="1" si="23"/>
        <v>7</v>
      </c>
      <c r="AG66" s="177" t="str">
        <f t="shared" ca="1" si="24"/>
        <v>31</v>
      </c>
      <c r="AH66" s="177" t="e">
        <f t="shared" ca="1" si="25"/>
        <v>#N/A</v>
      </c>
      <c r="AI66" s="177" t="e">
        <f t="shared" ca="1" si="26"/>
        <v>#N/A</v>
      </c>
      <c r="AJ66" s="177" t="e">
        <f t="shared" ca="1" si="27"/>
        <v>#N/A</v>
      </c>
      <c r="AK66" s="177" t="e">
        <f t="shared" ca="1" si="28"/>
        <v>#N/A</v>
      </c>
      <c r="AL66" s="234"/>
      <c r="AM66" s="234"/>
      <c r="AN66" s="177" t="e">
        <f t="shared" ca="1" si="30"/>
        <v>#N/A</v>
      </c>
      <c r="AO66" s="177" t="e">
        <f t="shared" ca="1" si="31"/>
        <v>#N/A</v>
      </c>
      <c r="AP66" s="170" t="e">
        <f t="shared" ca="1" si="32"/>
        <v>#N/A</v>
      </c>
      <c r="AQ66" s="170" t="e">
        <f t="shared" ca="1" si="33"/>
        <v>#N/A</v>
      </c>
      <c r="AR66" s="177" t="str">
        <f t="shared" ca="1" si="34"/>
        <v>4</v>
      </c>
      <c r="AS66" s="259">
        <v>1</v>
      </c>
      <c r="AT66" s="259">
        <v>1</v>
      </c>
      <c r="AU66" s="177" t="str">
        <f t="shared" ca="1" si="36"/>
        <v>Anim2PunchRight</v>
      </c>
      <c r="AV66" s="177" t="e">
        <f t="shared" ca="1" si="37"/>
        <v>#N/A</v>
      </c>
      <c r="AW66" s="170" t="str">
        <f t="shared" ref="AW66:AW119" ca="1" si="79">VLOOKUP("*Melee_Mod*",INDIRECT(A66),2,FALSE)</f>
        <v>25</v>
      </c>
    </row>
    <row r="67" spans="1:49" x14ac:dyDescent="0.25">
      <c r="A67" s="170" t="str">
        <f t="shared" si="38"/>
        <v>Proto!B3796:C3843</v>
      </c>
      <c r="B67" s="170" t="str">
        <f t="shared" ca="1" si="1"/>
        <v>4</v>
      </c>
      <c r="C67" s="170">
        <f>MATCH("*65#*",proto!B:B,0)</f>
        <v>3796</v>
      </c>
      <c r="D67" s="176" t="str">
        <f>VLOOKUP(C67,proto!A:C,2,FALSE)</f>
        <v>65# Crowbar</v>
      </c>
      <c r="E67" s="170" t="str" cm="1">
        <f t="array" ref="E67">INDEX(new1test[Column2],WeaponList!C67+1)</f>
        <v>18710</v>
      </c>
      <c r="F67" s="170" t="str" cm="1">
        <f t="array" ref="F67">VLOOKUP(VALUE(INDEX(new1test[Column2],WeaponList!C67+3)),proto!$D$20:$E$50,2,FALSE)</f>
        <v>Club</v>
      </c>
      <c r="G67" s="170" t="e">
        <f t="shared" ca="1" si="39"/>
        <v>#N/A</v>
      </c>
      <c r="H67" s="170" t="e">
        <f t="shared" ca="1" si="2"/>
        <v>#N/A</v>
      </c>
      <c r="I67" s="170" t="str">
        <f t="shared" ca="1" si="3"/>
        <v>4</v>
      </c>
      <c r="J67" s="170" t="str">
        <f ca="1">VLOOKUP(VALUE(VLOOKUP("*DmgType_0*",INDIRECT(A67),2,FALSE)),proto!$D$20:$F$50,3,FALSE)</f>
        <v>Normal</v>
      </c>
      <c r="K67" s="170" t="str">
        <f ca="1">VLOOKUP(VALUE(VLOOKUP("*Weapon_skill_0*",INDIRECT(A67),2,FALSE)),proto!$K$20:$L$24,2,FALSE)</f>
        <v>Close Combat</v>
      </c>
      <c r="L67" s="170" t="str">
        <f t="shared" ca="1" si="4"/>
        <v>40</v>
      </c>
      <c r="M67" s="170" t="str">
        <f t="shared" ca="1" si="5"/>
        <v>60</v>
      </c>
      <c r="N67" s="170" t="e">
        <f t="shared" ca="1" si="6"/>
        <v>#N/A</v>
      </c>
      <c r="O67" s="170" t="e">
        <f t="shared" ca="1" si="7"/>
        <v>#N/A</v>
      </c>
      <c r="P67" s="170" t="e">
        <f t="shared" ca="1" si="8"/>
        <v>#N/A</v>
      </c>
      <c r="Q67" s="170" t="e">
        <f t="shared" ca="1" si="9"/>
        <v>#N/A</v>
      </c>
      <c r="R67" s="170">
        <v>0</v>
      </c>
      <c r="S67" s="170" t="str">
        <f t="shared" ca="1" si="10"/>
        <v>3</v>
      </c>
      <c r="T67" s="170" t="e">
        <f t="shared" ca="1" si="11"/>
        <v>#N/A</v>
      </c>
      <c r="U67" s="170" t="str">
        <f t="shared" ca="1" si="12"/>
        <v>40</v>
      </c>
      <c r="V67" s="170" t="e">
        <f t="shared" ca="1" si="13"/>
        <v>#N/A</v>
      </c>
      <c r="W67" s="170" t="str">
        <f t="shared" ca="1" si="14"/>
        <v>1</v>
      </c>
      <c r="X67" s="170" t="e">
        <f t="shared" ca="1" si="15"/>
        <v>#N/A</v>
      </c>
      <c r="Y67" s="170" t="str">
        <f t="shared" ca="1" si="16"/>
        <v>1000</v>
      </c>
      <c r="Z67" s="170" t="e">
        <f t="shared" ca="1" si="17"/>
        <v>#N/A</v>
      </c>
      <c r="AA67" s="170" t="e">
        <f t="shared" ca="1" si="18"/>
        <v>#N/A</v>
      </c>
      <c r="AB67" s="174" t="str">
        <f t="shared" ca="1" si="19"/>
        <v>7</v>
      </c>
      <c r="AC67" s="174" t="str">
        <f t="shared" ca="1" si="20"/>
        <v>2</v>
      </c>
      <c r="AD67" s="174" t="str">
        <f t="shared" ca="1" si="21"/>
        <v>24</v>
      </c>
      <c r="AE67" s="174" t="str">
        <f t="shared" ca="1" si="22"/>
        <v>2</v>
      </c>
      <c r="AF67" s="174" t="str">
        <f t="shared" ca="1" si="23"/>
        <v>7</v>
      </c>
      <c r="AG67" s="175" t="str">
        <f t="shared" ca="1" si="24"/>
        <v>8</v>
      </c>
      <c r="AH67" s="175" t="e">
        <f t="shared" ca="1" si="25"/>
        <v>#N/A</v>
      </c>
      <c r="AI67" s="175" t="e">
        <f t="shared" ca="1" si="26"/>
        <v>#N/A</v>
      </c>
      <c r="AJ67" s="175" t="e">
        <f t="shared" ca="1" si="27"/>
        <v>#N/A</v>
      </c>
      <c r="AK67" s="175" t="e">
        <f t="shared" ca="1" si="28"/>
        <v>#N/A</v>
      </c>
      <c r="AN67" s="170" t="e">
        <f t="shared" ca="1" si="30"/>
        <v>#N/A</v>
      </c>
      <c r="AO67" s="170" t="e">
        <f t="shared" ca="1" si="31"/>
        <v>#N/A</v>
      </c>
      <c r="AP67" s="170" t="e">
        <f t="shared" ref="AP67:AP130" ca="1" si="80">VLOOKUP("*Weapon_OneHex_0*",INDIRECT(A67),2,FALSE)</f>
        <v>#N/A</v>
      </c>
      <c r="AQ67" s="170" t="e">
        <f t="shared" ref="AQ67:AQ130" ca="1" si="81">VLOOKUP("*Weapon_OneHex_1*",INDIRECT(A67),2,FALSE)</f>
        <v>#N/A</v>
      </c>
      <c r="AR67" s="170" t="str">
        <f t="shared" ca="1" si="34"/>
        <v>4</v>
      </c>
      <c r="AS67" s="259">
        <v>1</v>
      </c>
      <c r="AT67" s="259">
        <v>1</v>
      </c>
      <c r="AU67" s="170" t="str">
        <f t="shared" ca="1" si="36"/>
        <v>Anim2Swing1H</v>
      </c>
      <c r="AV67" s="170" t="e">
        <f t="shared" ca="1" si="37"/>
        <v>#N/A</v>
      </c>
      <c r="AW67" s="170" t="str">
        <f t="shared" ca="1" si="79"/>
        <v>100</v>
      </c>
    </row>
    <row r="68" spans="1:49" x14ac:dyDescent="0.25">
      <c r="A68" s="170" t="str">
        <f t="shared" si="38"/>
        <v>Proto!B3843:C3905</v>
      </c>
      <c r="B68" s="170" t="str">
        <f t="shared" ref="B68:B131" ca="1" si="82">AR68</f>
        <v>4</v>
      </c>
      <c r="C68" s="170">
        <f>MATCH("*66#*",proto!B:B,0)</f>
        <v>3843</v>
      </c>
      <c r="D68" s="176" t="str">
        <f>VLOOKUP(C68,proto!A:C,2,FALSE)</f>
        <v>66# Festering spear</v>
      </c>
      <c r="E68" s="170" t="str" cm="1">
        <f t="array" ref="E68">INDEX(new1test[Column2],WeaponList!C68+1)</f>
        <v>18720</v>
      </c>
      <c r="F68" s="170" t="str" cm="1">
        <f t="array" ref="F68">VLOOKUP(VALUE(INDEX(new1test[Column2],WeaponList!C68+3)),proto!$D$20:$E$50,2,FALSE)</f>
        <v>Spear</v>
      </c>
      <c r="G68" s="170" t="e">
        <f t="shared" ca="1" si="39"/>
        <v>#N/A</v>
      </c>
      <c r="H68" s="170" t="e">
        <f t="shared" ref="H68:H131" ca="1" si="83">VLOOKUP("*Ammo_caliber_EXT*",INDIRECT(A68),2,FALSE)</f>
        <v>#N/A</v>
      </c>
      <c r="I68" s="170" t="str">
        <f t="shared" ref="I68:I131" ca="1" si="84">VLOOKUP("*MinStrength*",INDIRECT(A68),2,FALSE)</f>
        <v>3</v>
      </c>
      <c r="J68" s="170" t="str">
        <f ca="1">VLOOKUP(VALUE(VLOOKUP("*DmgType_0*",INDIRECT(A68),2,FALSE)),proto!$D$20:$F$50,3,FALSE)</f>
        <v>Normal</v>
      </c>
      <c r="K68" s="170" t="str">
        <f ca="1">VLOOKUP(VALUE(VLOOKUP("*Weapon_skill_0*",INDIRECT(A68),2,FALSE)),proto!$K$20:$L$24,2,FALSE)</f>
        <v>Throwing</v>
      </c>
      <c r="L68" s="170" t="str">
        <f t="shared" ref="L68:L131" ca="1" si="85">VLOOKUP("*dmgmin_0*",INDIRECT(A68),2,FALSE)</f>
        <v>40</v>
      </c>
      <c r="M68" s="170" t="str">
        <f t="shared" ref="M68:M131" ca="1" si="86">VLOOKUP("*dmgmax_0*",INDIRECT(A68),2,FALSE)</f>
        <v>60</v>
      </c>
      <c r="N68" s="170" t="str">
        <f t="shared" ref="N68:N131" ca="1" si="87">VLOOKUP("*dmgmin_1*",INDIRECT(A68),2,FALSE)</f>
        <v>40</v>
      </c>
      <c r="O68" s="170" t="str">
        <f t="shared" ref="O68:O131" ca="1" si="88">VLOOKUP("*dmgmax_1*",INDIRECT(A68),2,FALSE)</f>
        <v>60</v>
      </c>
      <c r="P68" s="170" t="e">
        <f t="shared" ref="P68:P131" ca="1" si="89">VLOOKUP("*dmgmin_2*",INDIRECT(A68),2,FALSE)</f>
        <v>#N/A</v>
      </c>
      <c r="Q68" s="170" t="e">
        <f t="shared" ref="Q68:Q131" ca="1" si="90">VLOOKUP("*dmgmax_2*",INDIRECT(A68),2,FALSE)</f>
        <v>#N/A</v>
      </c>
      <c r="R68" s="170" t="str">
        <f t="shared" ca="1" si="78"/>
        <v>40</v>
      </c>
      <c r="S68" s="170" t="str">
        <f t="shared" ref="S68:S131" ca="1" si="91">VLOOKUP("*MaxDist_0*",INDIRECT(A68),2,FALSE)</f>
        <v>25</v>
      </c>
      <c r="T68" s="170" t="str">
        <f t="shared" ref="T68:T131" ca="1" si="92">VLOOKUP("*MaxDist_1*",INDIRECT(A68),2,FALSE)</f>
        <v>4</v>
      </c>
      <c r="U68" s="170" t="str">
        <f t="shared" ref="U68:U131" ca="1" si="93">VLOOKUP("*APCost_0*",INDIRECT(A68),2,FALSE)</f>
        <v>40</v>
      </c>
      <c r="V68" s="170" t="str">
        <f t="shared" ref="V68:V131" ca="1" si="94">VLOOKUP("*APCost_1*",INDIRECT(A68),2,FALSE)</f>
        <v>30</v>
      </c>
      <c r="W68" s="170" t="str">
        <f t="shared" ref="W68:W131" ca="1" si="95">VLOOKUP("*Weapon_Aim_0*",INDIRECT(A68),2,FALSE)</f>
        <v>1</v>
      </c>
      <c r="X68" s="170" t="str">
        <f t="shared" ref="X68:X131" ca="1" si="96">VLOOKUP("*Weapon_Aim_1*",INDIRECT(A68),2,FALSE)</f>
        <v>1</v>
      </c>
      <c r="Y68" s="170" t="str">
        <f t="shared" ref="Y68:Y131" ca="1" si="97">VLOOKUP("*Weapon_Speed_0*",INDIRECT(A68),2,FALSE)</f>
        <v>1200</v>
      </c>
      <c r="Z68" s="170" t="str">
        <f t="shared" ref="Z68:Z131" ca="1" si="98">VLOOKUP("*Weapon_Speed_1*",INDIRECT(A68),2,FALSE)</f>
        <v>800</v>
      </c>
      <c r="AA68" s="170" t="e">
        <f t="shared" ref="AA68:AA131" ca="1" si="99">VLOOKUP("*AimTime*",INDIRECT(A68),2,FALSE)</f>
        <v>#N/A</v>
      </c>
      <c r="AB68" s="174" t="str">
        <f t="shared" ref="AB68:AB131" ca="1" si="100">VLOOKUP("*Weapon_Perks_0*",INDIRECT(A68),2,FALSE)</f>
        <v>24</v>
      </c>
      <c r="AC68" s="174" t="str">
        <f t="shared" ref="AC68:AC131" ca="1" si="101">VLOOKUP("*Weapon_Perks_1*",INDIRECT(A68),2,FALSE)</f>
        <v>2</v>
      </c>
      <c r="AD68" s="174" t="str">
        <f t="shared" ref="AD68:AD131" ca="1" si="102">VLOOKUP("*Weapon_Perks_2*",INDIRECT(A68),2,FALSE)</f>
        <v>24</v>
      </c>
      <c r="AE68" s="174" t="str">
        <f t="shared" ref="AE68:AE131" ca="1" si="103">VLOOKUP("*Weapon_Perks_3*",INDIRECT(A68),2,FALSE)</f>
        <v>2</v>
      </c>
      <c r="AF68" s="174" t="str">
        <f t="shared" ref="AF68:AF131" ca="1" si="104">VLOOKUP("*Weapon_Perks_4*",INDIRECT(A68),2,FALSE)</f>
        <v>24</v>
      </c>
      <c r="AG68" s="175" t="str">
        <f t="shared" ref="AG68:AG131" ca="1" si="105">VLOOKUP("*Weapon_Extra_0*",INDIRECT(A68),2,FALSE)</f>
        <v>26</v>
      </c>
      <c r="AH68" s="175" t="e">
        <f t="shared" ref="AH68:AH131" ca="1" si="106">VLOOKUP("*Weapon_Extra_1*",INDIRECT(A68),2,FALSE)</f>
        <v>#N/A</v>
      </c>
      <c r="AI68" s="175" t="e">
        <f t="shared" ref="AI68:AI131" ca="1" si="107">VLOOKUP("*Weapon_Extra_2*",INDIRECT(A68),2,FALSE)</f>
        <v>#N/A</v>
      </c>
      <c r="AJ68" s="175" t="e">
        <f t="shared" ref="AJ68:AJ131" ca="1" si="108">VLOOKUP("*Weapon_Extra_3*",INDIRECT(A68),2,FALSE)</f>
        <v>#N/A</v>
      </c>
      <c r="AK68" s="175" t="e">
        <f t="shared" ref="AK68:AK131" ca="1" si="109">VLOOKUP("*Weapon_Extra_4*",INDIRECT(A68),2,FALSE)</f>
        <v>#N/A</v>
      </c>
      <c r="AN68" s="170" t="e">
        <f t="shared" ref="AN68:AN131" ca="1" si="110">VLOOKUP("*Weapon_Spread_0*",INDIRECT(A68),2,FALSE)</f>
        <v>#N/A</v>
      </c>
      <c r="AO68" s="170" t="e">
        <f t="shared" ref="AO68:AO131" ca="1" si="111">VLOOKUP("*Weapon_Spread_1*",INDIRECT(A68),2,FALSE)</f>
        <v>#N/A</v>
      </c>
      <c r="AP68" s="170" t="e">
        <f t="shared" ca="1" si="80"/>
        <v>#N/A</v>
      </c>
      <c r="AQ68" s="170" t="e">
        <f t="shared" ca="1" si="81"/>
        <v>#N/A</v>
      </c>
      <c r="AR68" s="170" t="str">
        <f t="shared" ref="AR68:AR131" ca="1" si="112">VLOOKUP("*Tier*",INDIRECT(A68),2,FALSE)</f>
        <v>4</v>
      </c>
      <c r="AS68" s="259">
        <v>1</v>
      </c>
      <c r="AT68" s="259">
        <v>1</v>
      </c>
      <c r="AU68" s="170" t="str">
        <f t="shared" ref="AU68:AU131" ca="1" si="113">VLOOKUP("*Weapon_Anim2_0*",INDIRECT(A68),2,FALSE)</f>
        <v>Anim2Throw</v>
      </c>
      <c r="AV68" s="170" t="str">
        <f t="shared" ref="AV68:AV131" ca="1" si="114">VLOOKUP("*Weapon_Anim2_1*",INDIRECT(A68),2,FALSE)</f>
        <v>Anim2Thrust1H</v>
      </c>
      <c r="AW68" s="170" t="str">
        <f t="shared" ca="1" si="79"/>
        <v>100</v>
      </c>
    </row>
    <row r="69" spans="1:49" x14ac:dyDescent="0.25">
      <c r="A69" s="170" t="str">
        <f t="shared" ref="A69:A132" si="115">"Proto!"&amp;("B"&amp;(C69))&amp;":"&amp;("C"&amp;C70)</f>
        <v>Proto!B3905:C3959</v>
      </c>
      <c r="B69" s="170" t="str">
        <f t="shared" ca="1" si="82"/>
        <v>4</v>
      </c>
      <c r="C69" s="170">
        <f>MATCH("*67#*",proto!B:B,0)</f>
        <v>3905</v>
      </c>
      <c r="D69" s="176" t="str">
        <f>VLOOKUP(C69,proto!A:C,2,FALSE)</f>
        <v>67# Stielhandgranate 24</v>
      </c>
      <c r="E69" s="170" t="str" cm="1">
        <f t="array" ref="E69">INDEX(new1test[Column2],WeaponList!C69+1)</f>
        <v>18740</v>
      </c>
      <c r="F69" s="170" t="str" cm="1">
        <f t="array" ref="F69">VLOOKUP(VALUE(INDEX(new1test[Column2],WeaponList!C69+3)),proto!$D$20:$E$50,2,FALSE)</f>
        <v>Grenade</v>
      </c>
      <c r="G69" s="170" t="e">
        <f t="shared" ref="G69:G132" ca="1" si="116">VLOOKUP("*ammoCount*",INDIRECT(A69),2,FALSE)</f>
        <v>#N/A</v>
      </c>
      <c r="H69" s="170" t="e">
        <f t="shared" ca="1" si="83"/>
        <v>#N/A</v>
      </c>
      <c r="I69" s="170" t="str">
        <f t="shared" ca="1" si="84"/>
        <v>3</v>
      </c>
      <c r="J69" s="170" t="str">
        <f ca="1">VLOOKUP(VALUE(VLOOKUP("*DmgType_0*",INDIRECT(A69),2,FALSE)),proto!$D$20:$F$50,3,FALSE)</f>
        <v>Explode</v>
      </c>
      <c r="K69" s="170" t="str">
        <f ca="1">VLOOKUP(VALUE(VLOOKUP("*Weapon_skill_0*",INDIRECT(A69),2,FALSE)),proto!$K$20:$L$24,2,FALSE)</f>
        <v>Throwing</v>
      </c>
      <c r="L69" s="170" t="str">
        <f t="shared" ca="1" si="85"/>
        <v>150</v>
      </c>
      <c r="M69" s="170" t="str">
        <f t="shared" ca="1" si="86"/>
        <v>200</v>
      </c>
      <c r="N69" s="170" t="e">
        <f t="shared" ca="1" si="87"/>
        <v>#N/A</v>
      </c>
      <c r="O69" s="170" t="e">
        <f t="shared" ca="1" si="88"/>
        <v>#N/A</v>
      </c>
      <c r="P69" s="170" t="e">
        <f t="shared" ca="1" si="89"/>
        <v>#N/A</v>
      </c>
      <c r="Q69" s="170" t="e">
        <f t="shared" ca="1" si="90"/>
        <v>#N/A</v>
      </c>
      <c r="R69" s="170">
        <v>0</v>
      </c>
      <c r="S69" s="170" t="str">
        <f t="shared" ca="1" si="91"/>
        <v>30</v>
      </c>
      <c r="T69" s="170" t="e">
        <f t="shared" ca="1" si="92"/>
        <v>#N/A</v>
      </c>
      <c r="U69" s="170" t="str">
        <f t="shared" ca="1" si="93"/>
        <v>30</v>
      </c>
      <c r="V69" s="170" t="e">
        <f t="shared" ca="1" si="94"/>
        <v>#N/A</v>
      </c>
      <c r="W69" s="170" t="e">
        <f t="shared" ca="1" si="95"/>
        <v>#N/A</v>
      </c>
      <c r="X69" s="170" t="e">
        <f t="shared" ca="1" si="96"/>
        <v>#N/A</v>
      </c>
      <c r="Y69" s="170" t="str">
        <f t="shared" ca="1" si="97"/>
        <v>1200</v>
      </c>
      <c r="Z69" s="170" t="e">
        <f t="shared" ca="1" si="98"/>
        <v>#N/A</v>
      </c>
      <c r="AA69" s="170" t="e">
        <f t="shared" ca="1" si="99"/>
        <v>#N/A</v>
      </c>
      <c r="AB69" s="174" t="str">
        <f t="shared" ca="1" si="100"/>
        <v>2</v>
      </c>
      <c r="AC69" s="174" t="str">
        <f t="shared" ca="1" si="101"/>
        <v>7</v>
      </c>
      <c r="AD69" s="174" t="str">
        <f t="shared" ca="1" si="102"/>
        <v>2</v>
      </c>
      <c r="AE69" s="174" t="str">
        <f t="shared" ca="1" si="103"/>
        <v>7</v>
      </c>
      <c r="AF69" s="174" t="str">
        <f t="shared" ca="1" si="104"/>
        <v>24</v>
      </c>
      <c r="AG69" s="175" t="str">
        <f t="shared" ca="1" si="105"/>
        <v>7</v>
      </c>
      <c r="AH69" s="175" t="str">
        <f t="shared" ca="1" si="106"/>
        <v>7</v>
      </c>
      <c r="AI69" s="175" t="str">
        <f t="shared" ca="1" si="107"/>
        <v>7</v>
      </c>
      <c r="AJ69" s="175" t="str">
        <f t="shared" ca="1" si="108"/>
        <v>7</v>
      </c>
      <c r="AK69" s="175" t="str">
        <f t="shared" ca="1" si="109"/>
        <v>7</v>
      </c>
      <c r="AN69" s="170" t="e">
        <f t="shared" ca="1" si="110"/>
        <v>#N/A</v>
      </c>
      <c r="AO69" s="170" t="e">
        <f t="shared" ca="1" si="111"/>
        <v>#N/A</v>
      </c>
      <c r="AP69" s="170" t="e">
        <f t="shared" ca="1" si="80"/>
        <v>#N/A</v>
      </c>
      <c r="AQ69" s="170" t="e">
        <f t="shared" ca="1" si="81"/>
        <v>#N/A</v>
      </c>
      <c r="AR69" s="170" t="str">
        <f t="shared" ca="1" si="112"/>
        <v>4</v>
      </c>
      <c r="AS69" s="259">
        <v>1</v>
      </c>
      <c r="AT69" s="259">
        <v>1</v>
      </c>
      <c r="AU69" s="170" t="str">
        <f t="shared" ca="1" si="113"/>
        <v>Anim2Throw</v>
      </c>
      <c r="AV69" s="170" t="e">
        <f t="shared" ca="1" si="114"/>
        <v>#N/A</v>
      </c>
    </row>
    <row r="70" spans="1:49" x14ac:dyDescent="0.25">
      <c r="A70" s="170" t="str">
        <f t="shared" si="115"/>
        <v>Proto!B3959:C4010</v>
      </c>
      <c r="B70" s="170" t="str">
        <f t="shared" ca="1" si="82"/>
        <v>4</v>
      </c>
      <c r="C70" s="170">
        <f>MATCH("*68#*",proto!B:B,0)</f>
        <v>3959</v>
      </c>
      <c r="D70" s="176" t="str">
        <f>VLOOKUP(C70,proto!A:C,2,FALSE)</f>
        <v>68# Mk2 Gas Grenade</v>
      </c>
      <c r="E70" s="170" t="str" cm="1">
        <f t="array" ref="E70">INDEX(new1test[Column2],WeaponList!C70+1)</f>
        <v>18750</v>
      </c>
      <c r="F70" s="170" t="str" cm="1">
        <f t="array" ref="F70">VLOOKUP(VALUE(INDEX(new1test[Column2],WeaponList!C70+3)),proto!$D$20:$E$50,2,FALSE)</f>
        <v>Spec. Grenade</v>
      </c>
      <c r="G70" s="170" t="e">
        <f t="shared" ca="1" si="116"/>
        <v>#N/A</v>
      </c>
      <c r="H70" s="170" t="e">
        <f t="shared" ca="1" si="83"/>
        <v>#N/A</v>
      </c>
      <c r="I70" s="170" t="str">
        <f t="shared" ca="1" si="84"/>
        <v>3</v>
      </c>
      <c r="J70" s="170" t="str">
        <f ca="1">VLOOKUP(VALUE(VLOOKUP("*DmgType_0*",INDIRECT(A70),2,FALSE)),proto!$D$20:$F$50,3,FALSE)</f>
        <v>Explode</v>
      </c>
      <c r="K70" s="170" t="str">
        <f ca="1">VLOOKUP(VALUE(VLOOKUP("*Weapon_skill_0*",INDIRECT(A70),2,FALSE)),proto!$K$20:$L$24,2,FALSE)</f>
        <v>Throwing</v>
      </c>
      <c r="L70" s="170" t="str">
        <f t="shared" ca="1" si="85"/>
        <v>10</v>
      </c>
      <c r="M70" s="170" t="str">
        <f t="shared" ca="1" si="86"/>
        <v>10</v>
      </c>
      <c r="N70" s="170" t="e">
        <f t="shared" ca="1" si="87"/>
        <v>#N/A</v>
      </c>
      <c r="O70" s="170" t="e">
        <f t="shared" ca="1" si="88"/>
        <v>#N/A</v>
      </c>
      <c r="P70" s="170" t="e">
        <f t="shared" ca="1" si="89"/>
        <v>#N/A</v>
      </c>
      <c r="Q70" s="170" t="e">
        <f t="shared" ca="1" si="90"/>
        <v>#N/A</v>
      </c>
      <c r="R70" s="170">
        <v>0</v>
      </c>
      <c r="S70" s="170" t="str">
        <f t="shared" ca="1" si="91"/>
        <v>20</v>
      </c>
      <c r="T70" s="170" t="e">
        <f t="shared" ca="1" si="92"/>
        <v>#N/A</v>
      </c>
      <c r="U70" s="170" t="str">
        <f t="shared" ca="1" si="93"/>
        <v>60</v>
      </c>
      <c r="V70" s="170" t="e">
        <f t="shared" ca="1" si="94"/>
        <v>#N/A</v>
      </c>
      <c r="W70" s="170" t="e">
        <f t="shared" ca="1" si="95"/>
        <v>#N/A</v>
      </c>
      <c r="X70" s="170" t="e">
        <f t="shared" ca="1" si="96"/>
        <v>#N/A</v>
      </c>
      <c r="Y70" s="170" t="str">
        <f t="shared" ca="1" si="97"/>
        <v>1200</v>
      </c>
      <c r="Z70" s="170" t="e">
        <f t="shared" ca="1" si="98"/>
        <v>#N/A</v>
      </c>
      <c r="AA70" s="170" t="e">
        <f t="shared" ca="1" si="99"/>
        <v>#N/A</v>
      </c>
      <c r="AB70" s="174" t="str">
        <f t="shared" ca="1" si="100"/>
        <v>24</v>
      </c>
      <c r="AC70" s="174" t="str">
        <f t="shared" ca="1" si="101"/>
        <v>24</v>
      </c>
      <c r="AD70" s="174" t="str">
        <f t="shared" ca="1" si="102"/>
        <v>24</v>
      </c>
      <c r="AE70" s="174" t="str">
        <f t="shared" ca="1" si="103"/>
        <v>24</v>
      </c>
      <c r="AF70" s="174" t="str">
        <f t="shared" ca="1" si="104"/>
        <v>24</v>
      </c>
      <c r="AG70" s="175" t="e">
        <f t="shared" ca="1" si="105"/>
        <v>#N/A</v>
      </c>
      <c r="AH70" s="175" t="e">
        <f t="shared" ca="1" si="106"/>
        <v>#N/A</v>
      </c>
      <c r="AI70" s="175" t="e">
        <f t="shared" ca="1" si="107"/>
        <v>#N/A</v>
      </c>
      <c r="AJ70" s="175" t="e">
        <f t="shared" ca="1" si="108"/>
        <v>#N/A</v>
      </c>
      <c r="AK70" s="175" t="e">
        <f t="shared" ca="1" si="109"/>
        <v>#N/A</v>
      </c>
      <c r="AN70" s="170" t="e">
        <f t="shared" ca="1" si="110"/>
        <v>#N/A</v>
      </c>
      <c r="AO70" s="170" t="e">
        <f t="shared" ca="1" si="111"/>
        <v>#N/A</v>
      </c>
      <c r="AP70" s="170" t="e">
        <f t="shared" ca="1" si="80"/>
        <v>#N/A</v>
      </c>
      <c r="AQ70" s="170" t="e">
        <f t="shared" ca="1" si="81"/>
        <v>#N/A</v>
      </c>
      <c r="AR70" s="170" t="str">
        <f t="shared" ca="1" si="112"/>
        <v>4</v>
      </c>
      <c r="AS70" s="259">
        <v>1</v>
      </c>
      <c r="AT70" s="259">
        <v>1</v>
      </c>
      <c r="AU70" s="170" t="str">
        <f t="shared" ca="1" si="113"/>
        <v>Anim2Throw</v>
      </c>
      <c r="AV70" s="170" t="e">
        <f t="shared" ca="1" si="114"/>
        <v>#N/A</v>
      </c>
    </row>
    <row r="71" spans="1:49" x14ac:dyDescent="0.25">
      <c r="A71" s="170" t="str">
        <f t="shared" si="115"/>
        <v>Proto!B4010:C4064</v>
      </c>
      <c r="B71" s="170" t="str">
        <f t="shared" ca="1" si="82"/>
        <v>5</v>
      </c>
      <c r="C71" s="170">
        <f>MATCH("*69#*",proto!B:B,0)</f>
        <v>4010</v>
      </c>
      <c r="D71" s="176" t="str">
        <f>VLOOKUP(C71,proto!A:C,2,FALSE)</f>
        <v>69# Tokarev TT-33</v>
      </c>
      <c r="E71" s="170" t="str" cm="1">
        <f t="array" ref="E71">INDEX(new1test[Column2],WeaponList!C71+1)</f>
        <v>18800</v>
      </c>
      <c r="F71" s="170" t="str" cm="1">
        <f t="array" ref="F71">VLOOKUP(VALUE(INDEX(new1test[Column2],WeaponList!C71+3)),proto!$D$20:$E$50,2,FALSE)</f>
        <v>Pistol</v>
      </c>
      <c r="G71" s="170" t="str">
        <f t="shared" ca="1" si="116"/>
        <v>8</v>
      </c>
      <c r="H71" s="170" t="str">
        <f t="shared" ca="1" si="83"/>
        <v>37</v>
      </c>
      <c r="I71" s="170" t="str">
        <f t="shared" ca="1" si="84"/>
        <v>3</v>
      </c>
      <c r="J71" s="170" t="str">
        <f ca="1">VLOOKUP(VALUE(VLOOKUP("*DmgType_0*",INDIRECT(A71),2,FALSE)),proto!$D$20:$F$50,3,FALSE)</f>
        <v>Normal</v>
      </c>
      <c r="K71" s="170" t="str">
        <f ca="1">VLOOKUP(VALUE(VLOOKUP("*Weapon_skill_0*",INDIRECT(A71),2,FALSE)),proto!$K$20:$L$24,2,FALSE)</f>
        <v>Small Guns</v>
      </c>
      <c r="L71" s="170" t="str">
        <f t="shared" ca="1" si="85"/>
        <v>20</v>
      </c>
      <c r="M71" s="170" t="str">
        <f t="shared" ca="1" si="86"/>
        <v>24</v>
      </c>
      <c r="N71" s="170" t="e">
        <f t="shared" ca="1" si="87"/>
        <v>#N/A</v>
      </c>
      <c r="O71" s="170" t="e">
        <f t="shared" ca="1" si="88"/>
        <v>#N/A</v>
      </c>
      <c r="P71" s="170" t="e">
        <f t="shared" ca="1" si="89"/>
        <v>#N/A</v>
      </c>
      <c r="Q71" s="170" t="e">
        <f t="shared" ca="1" si="90"/>
        <v>#N/A</v>
      </c>
      <c r="R71" s="170">
        <v>0</v>
      </c>
      <c r="S71" s="170" t="str">
        <f t="shared" ca="1" si="91"/>
        <v>35</v>
      </c>
      <c r="T71" s="170" t="e">
        <f t="shared" ca="1" si="92"/>
        <v>#N/A</v>
      </c>
      <c r="U71" s="170" t="str">
        <f t="shared" ca="1" si="93"/>
        <v>12</v>
      </c>
      <c r="V71" s="170" t="e">
        <f t="shared" ca="1" si="94"/>
        <v>#N/A</v>
      </c>
      <c r="W71" s="170" t="str">
        <f t="shared" ca="1" si="95"/>
        <v>1</v>
      </c>
      <c r="X71" s="170" t="e">
        <f t="shared" ca="1" si="96"/>
        <v>#N/A</v>
      </c>
      <c r="Y71" s="170" t="str">
        <f t="shared" ca="1" si="97"/>
        <v>400</v>
      </c>
      <c r="Z71" s="170" t="e">
        <f t="shared" ca="1" si="98"/>
        <v>#N/A</v>
      </c>
      <c r="AA71" s="170" t="str">
        <f t="shared" ca="1" si="99"/>
        <v>200</v>
      </c>
      <c r="AB71" s="174" t="str">
        <f t="shared" ca="1" si="100"/>
        <v>6</v>
      </c>
      <c r="AC71" s="174" t="str">
        <f t="shared" ca="1" si="101"/>
        <v>12</v>
      </c>
      <c r="AD71" s="174" t="str">
        <f t="shared" ca="1" si="102"/>
        <v>6</v>
      </c>
      <c r="AE71" s="174" t="str">
        <f t="shared" ca="1" si="103"/>
        <v>7</v>
      </c>
      <c r="AF71" s="174" t="str">
        <f t="shared" ca="1" si="104"/>
        <v>6</v>
      </c>
      <c r="AG71" s="175" t="str">
        <f t="shared" ca="1" si="105"/>
        <v>12</v>
      </c>
      <c r="AH71" s="175" t="str">
        <f t="shared" ca="1" si="106"/>
        <v>20</v>
      </c>
      <c r="AI71" s="175" t="str">
        <f t="shared" ca="1" si="107"/>
        <v>53</v>
      </c>
      <c r="AJ71" s="175" t="e">
        <f t="shared" ca="1" si="108"/>
        <v>#N/A</v>
      </c>
      <c r="AK71" s="175" t="e">
        <f t="shared" ca="1" si="109"/>
        <v>#N/A</v>
      </c>
      <c r="AN71" s="170" t="e">
        <f t="shared" ca="1" si="110"/>
        <v>#N/A</v>
      </c>
      <c r="AO71" s="170" t="e">
        <f t="shared" ca="1" si="111"/>
        <v>#N/A</v>
      </c>
      <c r="AP71" s="170" t="e">
        <f t="shared" ca="1" si="80"/>
        <v>#N/A</v>
      </c>
      <c r="AQ71" s="170" t="e">
        <f t="shared" ca="1" si="81"/>
        <v>#N/A</v>
      </c>
      <c r="AR71" s="170" t="str">
        <f t="shared" ca="1" si="112"/>
        <v>5</v>
      </c>
      <c r="AS71" s="259" t="str">
        <f t="shared" ref="AS71:AS130" ca="1" si="117">VLOOKUP("*Weapon_Round_0*",INDIRECT(A71),2,FALSE)</f>
        <v>1</v>
      </c>
      <c r="AT71" s="259">
        <v>1</v>
      </c>
      <c r="AU71" s="170" t="str">
        <f t="shared" ca="1" si="113"/>
        <v>Anim2Single</v>
      </c>
      <c r="AV71" s="170" t="e">
        <f t="shared" ca="1" si="114"/>
        <v>#N/A</v>
      </c>
    </row>
    <row r="72" spans="1:49" x14ac:dyDescent="0.25">
      <c r="A72" s="170" t="str">
        <f t="shared" si="115"/>
        <v>Proto!B4064:C4135</v>
      </c>
      <c r="B72" s="170" t="str">
        <f t="shared" ca="1" si="82"/>
        <v>5</v>
      </c>
      <c r="C72" s="170">
        <f>MATCH("*70#*",proto!B:B,0)</f>
        <v>4064</v>
      </c>
      <c r="D72" s="176" t="str">
        <f>VLOOKUP(C72,proto!A:C,2,FALSE)</f>
        <v>70# S&amp;W Model 29</v>
      </c>
      <c r="E72" s="170" t="str" cm="1">
        <f t="array" ref="E72">INDEX(new1test[Column2],WeaponList!C72+1)</f>
        <v>18801</v>
      </c>
      <c r="F72" s="170" t="str" cm="1">
        <f t="array" ref="F72">VLOOKUP(VALUE(INDEX(new1test[Column2],WeaponList!C72+3)),proto!$D$20:$E$50,2,FALSE)</f>
        <v>Pistol</v>
      </c>
      <c r="G72" s="170" t="str">
        <f t="shared" ca="1" si="116"/>
        <v>6</v>
      </c>
      <c r="H72" s="170" t="str">
        <f t="shared" ca="1" si="83"/>
        <v>9</v>
      </c>
      <c r="I72" s="170" t="str">
        <f t="shared" ca="1" si="84"/>
        <v>6</v>
      </c>
      <c r="J72" s="170" t="str">
        <f ca="1">VLOOKUP(VALUE(VLOOKUP("*DmgType_0*",INDIRECT(A72),2,FALSE)),proto!$D$20:$F$50,3,FALSE)</f>
        <v>Normal</v>
      </c>
      <c r="K72" s="170" t="str">
        <f ca="1">VLOOKUP(VALUE(VLOOKUP("*Weapon_skill_0*",INDIRECT(A72),2,FALSE)),proto!$K$20:$L$24,2,FALSE)</f>
        <v>Small Guns</v>
      </c>
      <c r="L72" s="170" t="str">
        <f t="shared" ca="1" si="85"/>
        <v>38</v>
      </c>
      <c r="M72" s="170" t="str">
        <f t="shared" ca="1" si="86"/>
        <v>50</v>
      </c>
      <c r="N72" s="170" t="str">
        <f t="shared" ca="1" si="87"/>
        <v>38</v>
      </c>
      <c r="O72" s="170" t="str">
        <f t="shared" ca="1" si="88"/>
        <v>50</v>
      </c>
      <c r="P72" s="170" t="e">
        <f t="shared" ca="1" si="89"/>
        <v>#N/A</v>
      </c>
      <c r="Q72" s="170" t="e">
        <f t="shared" ca="1" si="90"/>
        <v>#N/A</v>
      </c>
      <c r="R72" s="170">
        <v>0</v>
      </c>
      <c r="S72" s="170" t="str">
        <f t="shared" ca="1" si="91"/>
        <v>35</v>
      </c>
      <c r="T72" s="170" t="str">
        <f t="shared" ca="1" si="92"/>
        <v>30</v>
      </c>
      <c r="U72" s="170" t="str">
        <f t="shared" ca="1" si="93"/>
        <v>30</v>
      </c>
      <c r="V72" s="170" t="str">
        <f t="shared" ca="1" si="94"/>
        <v>20</v>
      </c>
      <c r="W72" s="170" t="str">
        <f t="shared" ca="1" si="95"/>
        <v>1</v>
      </c>
      <c r="X72" s="170" t="str">
        <f t="shared" ca="1" si="96"/>
        <v>0</v>
      </c>
      <c r="Y72" s="170" t="str">
        <f t="shared" ca="1" si="97"/>
        <v>600</v>
      </c>
      <c r="Z72" s="170" t="str">
        <f t="shared" ca="1" si="98"/>
        <v>400</v>
      </c>
      <c r="AA72" s="170" t="str">
        <f t="shared" ca="1" si="99"/>
        <v>200</v>
      </c>
      <c r="AB72" s="174" t="str">
        <f t="shared" ca="1" si="100"/>
        <v>5</v>
      </c>
      <c r="AC72" s="174" t="str">
        <f t="shared" ca="1" si="101"/>
        <v>10</v>
      </c>
      <c r="AD72" s="174" t="str">
        <f t="shared" ca="1" si="102"/>
        <v>24</v>
      </c>
      <c r="AE72" s="174" t="str">
        <f t="shared" ca="1" si="103"/>
        <v>18</v>
      </c>
      <c r="AF72" s="174" t="str">
        <f t="shared" ca="1" si="104"/>
        <v>10</v>
      </c>
      <c r="AG72" s="175" t="str">
        <f t="shared" ca="1" si="105"/>
        <v>1</v>
      </c>
      <c r="AH72" s="175" t="str">
        <f t="shared" ca="1" si="106"/>
        <v>12</v>
      </c>
      <c r="AI72" s="175" t="str">
        <f t="shared" ca="1" si="107"/>
        <v>19</v>
      </c>
      <c r="AJ72" s="175" t="str">
        <f t="shared" ca="1" si="108"/>
        <v>21</v>
      </c>
      <c r="AK72" s="175" t="str">
        <f t="shared" ca="1" si="109"/>
        <v>33</v>
      </c>
      <c r="AM72" s="234" t="str">
        <f t="shared" ref="AM72:AM105" ca="1" si="118">VLOOKUP("*Inaccuracy_1*",INDIRECT(A72),2,FALSE)</f>
        <v>25</v>
      </c>
      <c r="AN72" s="170" t="e">
        <f t="shared" ca="1" si="110"/>
        <v>#N/A</v>
      </c>
      <c r="AO72" s="170" t="str">
        <f t="shared" ca="1" si="111"/>
        <v>21</v>
      </c>
      <c r="AP72" s="170" t="e">
        <f t="shared" ca="1" si="80"/>
        <v>#N/A</v>
      </c>
      <c r="AQ72" s="170" t="str">
        <f t="shared" ca="1" si="81"/>
        <v>200</v>
      </c>
      <c r="AR72" s="170" t="str">
        <f t="shared" ca="1" si="112"/>
        <v>5</v>
      </c>
      <c r="AS72" s="259" t="str">
        <f t="shared" ca="1" si="117"/>
        <v>1</v>
      </c>
      <c r="AT72" s="259" t="str">
        <f t="shared" ref="AT72:AT130" ca="1" si="119">VLOOKUP("*Weapon_Round_1*",INDIRECT(A72),2,FALSE)</f>
        <v>1</v>
      </c>
      <c r="AU72" s="170" t="str">
        <f t="shared" ca="1" si="113"/>
        <v>Anim2Single</v>
      </c>
      <c r="AV72" s="170" t="str">
        <f t="shared" ca="1" si="114"/>
        <v>Anim2Single</v>
      </c>
    </row>
    <row r="73" spans="1:49" x14ac:dyDescent="0.25">
      <c r="A73" s="170" t="str">
        <f t="shared" si="115"/>
        <v>Proto!B4135:C4192</v>
      </c>
      <c r="B73" s="170" t="str">
        <f t="shared" ca="1" si="82"/>
        <v>5</v>
      </c>
      <c r="C73" s="170">
        <f>MATCH("*71#*",proto!B:B,0)</f>
        <v>4135</v>
      </c>
      <c r="D73" s="176" t="str">
        <f>VLOOKUP(C73,proto!A:C,2,FALSE)</f>
        <v>71# Walther PPK</v>
      </c>
      <c r="E73" s="170" t="str" cm="1">
        <f t="array" ref="E73">INDEX(new1test[Column2],WeaponList!C73+1)</f>
        <v>18802</v>
      </c>
      <c r="F73" s="170" t="str" cm="1">
        <f t="array" ref="F73">VLOOKUP(VALUE(INDEX(new1test[Column2],WeaponList!C73+3)),proto!$D$20:$E$50,2,FALSE)</f>
        <v>Pistol</v>
      </c>
      <c r="G73" s="170" t="str">
        <f t="shared" ca="1" si="116"/>
        <v>10</v>
      </c>
      <c r="H73" s="170" t="str">
        <f t="shared" ca="1" si="83"/>
        <v>53</v>
      </c>
      <c r="I73" s="170" t="str">
        <f t="shared" ca="1" si="84"/>
        <v>3</v>
      </c>
      <c r="J73" s="170" t="str">
        <f ca="1">VLOOKUP(VALUE(VLOOKUP("*DmgType_0*",INDIRECT(A73),2,FALSE)),proto!$D$20:$F$50,3,FALSE)</f>
        <v>Normal</v>
      </c>
      <c r="K73" s="170" t="str">
        <f ca="1">VLOOKUP(VALUE(VLOOKUP("*Weapon_skill_0*",INDIRECT(A73),2,FALSE)),proto!$K$20:$L$24,2,FALSE)</f>
        <v>Small Guns</v>
      </c>
      <c r="L73" s="170" t="str">
        <f t="shared" ca="1" si="85"/>
        <v>14</v>
      </c>
      <c r="M73" s="170" t="str">
        <f t="shared" ca="1" si="86"/>
        <v>18</v>
      </c>
      <c r="N73" s="170" t="e">
        <f t="shared" ca="1" si="87"/>
        <v>#N/A</v>
      </c>
      <c r="O73" s="170" t="e">
        <f t="shared" ca="1" si="88"/>
        <v>#N/A</v>
      </c>
      <c r="P73" s="170" t="e">
        <f t="shared" ca="1" si="89"/>
        <v>#N/A</v>
      </c>
      <c r="Q73" s="170" t="e">
        <f t="shared" ca="1" si="90"/>
        <v>#N/A</v>
      </c>
      <c r="R73" s="170" t="str">
        <f t="shared" ca="1" si="78"/>
        <v>20</v>
      </c>
      <c r="S73" s="170" t="str">
        <f t="shared" ca="1" si="91"/>
        <v>25</v>
      </c>
      <c r="T73" s="170" t="e">
        <f t="shared" ca="1" si="92"/>
        <v>#N/A</v>
      </c>
      <c r="U73" s="170" t="str">
        <f t="shared" ca="1" si="93"/>
        <v>10</v>
      </c>
      <c r="V73" s="170" t="e">
        <f t="shared" ca="1" si="94"/>
        <v>#N/A</v>
      </c>
      <c r="W73" s="170" t="str">
        <f t="shared" ca="1" si="95"/>
        <v>1</v>
      </c>
      <c r="X73" s="170" t="e">
        <f t="shared" ca="1" si="96"/>
        <v>#N/A</v>
      </c>
      <c r="Y73" s="170" t="str">
        <f t="shared" ca="1" si="97"/>
        <v>400</v>
      </c>
      <c r="Z73" s="170" t="e">
        <f t="shared" ca="1" si="98"/>
        <v>#N/A</v>
      </c>
      <c r="AA73" s="170" t="str">
        <f t="shared" ca="1" si="99"/>
        <v>200</v>
      </c>
      <c r="AB73" s="174" t="str">
        <f t="shared" ca="1" si="100"/>
        <v>19</v>
      </c>
      <c r="AC73" s="174" t="str">
        <f t="shared" ca="1" si="101"/>
        <v>19</v>
      </c>
      <c r="AD73" s="174" t="str">
        <f t="shared" ca="1" si="102"/>
        <v>19</v>
      </c>
      <c r="AE73" s="174" t="str">
        <f t="shared" ca="1" si="103"/>
        <v>19</v>
      </c>
      <c r="AF73" s="174" t="str">
        <f t="shared" ca="1" si="104"/>
        <v>19</v>
      </c>
      <c r="AG73" s="175" t="str">
        <f t="shared" ca="1" si="105"/>
        <v>9</v>
      </c>
      <c r="AH73" s="175" t="str">
        <f t="shared" ca="1" si="106"/>
        <v>12</v>
      </c>
      <c r="AI73" s="175" t="str">
        <f t="shared" ca="1" si="107"/>
        <v>20</v>
      </c>
      <c r="AJ73" s="175" t="e">
        <f t="shared" ca="1" si="108"/>
        <v>#N/A</v>
      </c>
      <c r="AK73" s="175" t="e">
        <f t="shared" ca="1" si="109"/>
        <v>#N/A</v>
      </c>
      <c r="AN73" s="170" t="e">
        <f t="shared" ca="1" si="110"/>
        <v>#N/A</v>
      </c>
      <c r="AO73" s="170" t="e">
        <f t="shared" ca="1" si="111"/>
        <v>#N/A</v>
      </c>
      <c r="AP73" s="170" t="e">
        <f t="shared" ca="1" si="80"/>
        <v>#N/A</v>
      </c>
      <c r="AQ73" s="170" t="e">
        <f t="shared" ca="1" si="81"/>
        <v>#N/A</v>
      </c>
      <c r="AR73" s="170" t="str">
        <f t="shared" ca="1" si="112"/>
        <v>5</v>
      </c>
      <c r="AS73" s="259" t="str">
        <f t="shared" ca="1" si="117"/>
        <v>1</v>
      </c>
      <c r="AT73" s="259">
        <v>1</v>
      </c>
      <c r="AU73" s="170" t="str">
        <f t="shared" ca="1" si="113"/>
        <v>Anim2Single</v>
      </c>
      <c r="AV73" s="170" t="e">
        <f t="shared" ca="1" si="114"/>
        <v>#N/A</v>
      </c>
    </row>
    <row r="74" spans="1:49" x14ac:dyDescent="0.25">
      <c r="A74" s="170" t="str">
        <f t="shared" si="115"/>
        <v>Proto!B4192:C4243</v>
      </c>
      <c r="B74" s="170" t="str">
        <f t="shared" ca="1" si="82"/>
        <v>5</v>
      </c>
      <c r="C74" s="170">
        <f>MATCH("*72#*",proto!B:B,0)</f>
        <v>4192</v>
      </c>
      <c r="D74" s="176" t="str">
        <f>VLOOKUP(C74,proto!A:C,2,FALSE)</f>
        <v>72# PPSH-41</v>
      </c>
      <c r="E74" s="170" t="str" cm="1">
        <f t="array" ref="E74">INDEX(new1test[Column2],WeaponList!C74+1)</f>
        <v>18805</v>
      </c>
      <c r="F74" s="170" t="str" cm="1">
        <f t="array" ref="F74">VLOOKUP(VALUE(INDEX(new1test[Column2],WeaponList!C74+3)),proto!$D$20:$E$50,2,FALSE)</f>
        <v>SMG</v>
      </c>
      <c r="G74" s="170" t="str">
        <f t="shared" ca="1" si="116"/>
        <v>71</v>
      </c>
      <c r="H74" s="170" t="str">
        <f t="shared" ca="1" si="83"/>
        <v>37</v>
      </c>
      <c r="I74" s="170" t="str">
        <f t="shared" ca="1" si="84"/>
        <v>4</v>
      </c>
      <c r="J74" s="170" t="str">
        <f ca="1">VLOOKUP(VALUE(VLOOKUP("*DmgType_0*",INDIRECT(A74),2,FALSE)),proto!$D$20:$F$50,3,FALSE)</f>
        <v>Normal</v>
      </c>
      <c r="K74" s="170" t="str">
        <f ca="1">VLOOKUP(VALUE(VLOOKUP("*Weapon_skill_0*",INDIRECT(A74),2,FALSE)),proto!$K$20:$L$24,2,FALSE)</f>
        <v>Small Guns</v>
      </c>
      <c r="L74" s="170" t="str">
        <f t="shared" ca="1" si="85"/>
        <v>21</v>
      </c>
      <c r="M74" s="170" t="str">
        <f t="shared" ca="1" si="86"/>
        <v>25</v>
      </c>
      <c r="N74" s="170" t="e">
        <f t="shared" ca="1" si="87"/>
        <v>#N/A</v>
      </c>
      <c r="O74" s="170" t="e">
        <f t="shared" ca="1" si="88"/>
        <v>#N/A</v>
      </c>
      <c r="P74" s="170" t="e">
        <f t="shared" ca="1" si="89"/>
        <v>#N/A</v>
      </c>
      <c r="Q74" s="170" t="e">
        <f t="shared" ca="1" si="90"/>
        <v>#N/A</v>
      </c>
      <c r="R74" s="170">
        <v>0</v>
      </c>
      <c r="S74" s="170" t="str">
        <f t="shared" ca="1" si="91"/>
        <v>35</v>
      </c>
      <c r="T74" s="170" t="e">
        <f t="shared" ca="1" si="92"/>
        <v>#N/A</v>
      </c>
      <c r="U74" s="170" t="str">
        <f t="shared" ca="1" si="93"/>
        <v>30</v>
      </c>
      <c r="V74" s="170" t="e">
        <f t="shared" ca="1" si="94"/>
        <v>#N/A</v>
      </c>
      <c r="W74" s="170" t="e">
        <f t="shared" ca="1" si="95"/>
        <v>#N/A</v>
      </c>
      <c r="X74" s="170" t="e">
        <f t="shared" ca="1" si="96"/>
        <v>#N/A</v>
      </c>
      <c r="Y74" s="170" t="str">
        <f t="shared" ca="1" si="97"/>
        <v>600</v>
      </c>
      <c r="Z74" s="170" t="e">
        <f t="shared" ca="1" si="98"/>
        <v>#N/A</v>
      </c>
      <c r="AA74" s="170" t="str">
        <f t="shared" ca="1" si="99"/>
        <v>200</v>
      </c>
      <c r="AB74" s="174" t="str">
        <f t="shared" ca="1" si="100"/>
        <v>1</v>
      </c>
      <c r="AC74" s="174" t="str">
        <f t="shared" ca="1" si="101"/>
        <v>24</v>
      </c>
      <c r="AD74" s="174" t="str">
        <f t="shared" ca="1" si="102"/>
        <v>27</v>
      </c>
      <c r="AE74" s="174" t="str">
        <f t="shared" ca="1" si="103"/>
        <v>24</v>
      </c>
      <c r="AF74" s="174" t="str">
        <f t="shared" ca="1" si="104"/>
        <v>27</v>
      </c>
      <c r="AG74" s="175" t="str">
        <f t="shared" ca="1" si="105"/>
        <v>10</v>
      </c>
      <c r="AH74" s="175" t="str">
        <f t="shared" ca="1" si="106"/>
        <v>12</v>
      </c>
      <c r="AI74" s="175" t="e">
        <f t="shared" ca="1" si="107"/>
        <v>#N/A</v>
      </c>
      <c r="AJ74" s="175" t="e">
        <f t="shared" ca="1" si="108"/>
        <v>#N/A</v>
      </c>
      <c r="AK74" s="175" t="e">
        <f t="shared" ca="1" si="109"/>
        <v>#N/A</v>
      </c>
      <c r="AL74" s="234" t="str">
        <f t="shared" ref="AL74:AL127" ca="1" si="120">VLOOKUP("*Inaccuracy_0*",INDIRECT(A74),2,FALSE)</f>
        <v>30</v>
      </c>
      <c r="AN74" s="170" t="str">
        <f t="shared" ca="1" si="110"/>
        <v>11</v>
      </c>
      <c r="AO74" s="170" t="e">
        <f t="shared" ca="1" si="111"/>
        <v>#N/A</v>
      </c>
      <c r="AP74" s="170">
        <v>100</v>
      </c>
      <c r="AQ74" s="170">
        <v>100</v>
      </c>
      <c r="AR74" s="170" t="str">
        <f t="shared" ca="1" si="112"/>
        <v>5</v>
      </c>
      <c r="AS74" s="259" t="str">
        <f t="shared" ca="1" si="117"/>
        <v>7</v>
      </c>
      <c r="AT74" s="259">
        <v>1</v>
      </c>
      <c r="AU74" s="170" t="str">
        <f t="shared" ca="1" si="113"/>
        <v>Anim2Burst</v>
      </c>
      <c r="AV74" s="170" t="e">
        <f t="shared" ca="1" si="114"/>
        <v>#N/A</v>
      </c>
    </row>
    <row r="75" spans="1:49" x14ac:dyDescent="0.25">
      <c r="A75" s="170" t="str">
        <f t="shared" si="115"/>
        <v>Proto!B4243:C4313</v>
      </c>
      <c r="B75" s="170" t="str">
        <f t="shared" ca="1" si="82"/>
        <v>5</v>
      </c>
      <c r="C75" s="170">
        <f>MATCH("*73#*",proto!B:B,0)</f>
        <v>4243</v>
      </c>
      <c r="D75" s="176" t="str">
        <f>VLOOKUP(C75,proto!A:C,2,FALSE)</f>
        <v>73# Silenced Sten</v>
      </c>
      <c r="E75" s="170" t="str" cm="1">
        <f t="array" ref="E75">INDEX(new1test[Column2],WeaponList!C75+1)</f>
        <v>18806</v>
      </c>
      <c r="F75" s="170" t="str" cm="1">
        <f t="array" ref="F75">VLOOKUP(VALUE(INDEX(new1test[Column2],WeaponList!C75+3)),proto!$D$20:$E$50,2,FALSE)</f>
        <v>SMG</v>
      </c>
      <c r="G75" s="170" t="str">
        <f t="shared" ca="1" si="116"/>
        <v>32</v>
      </c>
      <c r="H75" s="170" t="str">
        <f t="shared" ca="1" si="83"/>
        <v>12</v>
      </c>
      <c r="I75" s="170" t="str">
        <f t="shared" ca="1" si="84"/>
        <v>2</v>
      </c>
      <c r="J75" s="170" t="str">
        <f ca="1">VLOOKUP(VALUE(VLOOKUP("*DmgType_0*",INDIRECT(A75),2,FALSE)),proto!$D$20:$F$50,3,FALSE)</f>
        <v>Normal</v>
      </c>
      <c r="K75" s="170" t="str">
        <f ca="1">VLOOKUP(VALUE(VLOOKUP("*Weapon_skill_0*",INDIRECT(A75),2,FALSE)),proto!$K$20:$L$24,2,FALSE)</f>
        <v>Small Guns</v>
      </c>
      <c r="L75" s="170" t="str">
        <f t="shared" ca="1" si="85"/>
        <v>16</v>
      </c>
      <c r="M75" s="170" t="str">
        <f t="shared" ca="1" si="86"/>
        <v>20</v>
      </c>
      <c r="N75" s="170" t="str">
        <f t="shared" ca="1" si="87"/>
        <v>16</v>
      </c>
      <c r="O75" s="170" t="str">
        <f t="shared" ca="1" si="88"/>
        <v>20</v>
      </c>
      <c r="P75" s="170" t="e">
        <f t="shared" ca="1" si="89"/>
        <v>#N/A</v>
      </c>
      <c r="Q75" s="170" t="e">
        <f t="shared" ca="1" si="90"/>
        <v>#N/A</v>
      </c>
      <c r="R75" s="170">
        <v>0</v>
      </c>
      <c r="S75" s="170" t="str">
        <f t="shared" ca="1" si="91"/>
        <v>25</v>
      </c>
      <c r="T75" s="170" t="str">
        <f t="shared" ca="1" si="92"/>
        <v>25</v>
      </c>
      <c r="U75" s="170" t="str">
        <f t="shared" ca="1" si="93"/>
        <v>14</v>
      </c>
      <c r="V75" s="170" t="str">
        <f t="shared" ca="1" si="94"/>
        <v>20</v>
      </c>
      <c r="W75" s="170" t="str">
        <f t="shared" ca="1" si="95"/>
        <v>1</v>
      </c>
      <c r="X75" s="170" t="e">
        <f t="shared" ca="1" si="96"/>
        <v>#N/A</v>
      </c>
      <c r="Y75" s="170" t="str">
        <f t="shared" ca="1" si="97"/>
        <v>400</v>
      </c>
      <c r="Z75" s="170" t="str">
        <f t="shared" ca="1" si="98"/>
        <v>600</v>
      </c>
      <c r="AA75" s="170" t="str">
        <f t="shared" ca="1" si="99"/>
        <v>200</v>
      </c>
      <c r="AB75" s="174" t="str">
        <f t="shared" ca="1" si="100"/>
        <v>6</v>
      </c>
      <c r="AC75" s="174" t="str">
        <f t="shared" ca="1" si="101"/>
        <v>7</v>
      </c>
      <c r="AD75" s="174" t="str">
        <f t="shared" ca="1" si="102"/>
        <v>20</v>
      </c>
      <c r="AE75" s="174" t="str">
        <f t="shared" ca="1" si="103"/>
        <v>7</v>
      </c>
      <c r="AF75" s="174" t="str">
        <f t="shared" ca="1" si="104"/>
        <v>20</v>
      </c>
      <c r="AG75" s="175" t="str">
        <f t="shared" ca="1" si="105"/>
        <v>9</v>
      </c>
      <c r="AH75" s="175" t="str">
        <f t="shared" ca="1" si="106"/>
        <v>10</v>
      </c>
      <c r="AI75" s="175" t="str">
        <f t="shared" ca="1" si="107"/>
        <v>16</v>
      </c>
      <c r="AJ75" s="175" t="str">
        <f t="shared" ca="1" si="108"/>
        <v>20</v>
      </c>
      <c r="AK75" s="175" t="e">
        <f t="shared" ca="1" si="109"/>
        <v>#N/A</v>
      </c>
      <c r="AN75" s="170" t="e">
        <f t="shared" ca="1" si="110"/>
        <v>#N/A</v>
      </c>
      <c r="AO75" s="170" t="str">
        <f t="shared" ca="1" si="111"/>
        <v>5</v>
      </c>
      <c r="AP75" s="170">
        <v>100</v>
      </c>
      <c r="AQ75" s="170">
        <v>100</v>
      </c>
      <c r="AR75" s="170" t="str">
        <f t="shared" ca="1" si="112"/>
        <v>5</v>
      </c>
      <c r="AS75" s="259" t="str">
        <f t="shared" ca="1" si="117"/>
        <v>1</v>
      </c>
      <c r="AT75" s="259" t="str">
        <f t="shared" ca="1" si="119"/>
        <v>5</v>
      </c>
      <c r="AU75" s="170" t="str">
        <f t="shared" ca="1" si="113"/>
        <v>Anim2Single</v>
      </c>
      <c r="AV75" s="170" t="str">
        <f t="shared" ca="1" si="114"/>
        <v>Anim2Burst</v>
      </c>
    </row>
    <row r="76" spans="1:49" x14ac:dyDescent="0.25">
      <c r="A76" s="170" t="str">
        <f t="shared" si="115"/>
        <v>Proto!B4313:C4369</v>
      </c>
      <c r="B76" s="170" t="str">
        <f t="shared" ca="1" si="82"/>
        <v>5</v>
      </c>
      <c r="C76" s="170">
        <f>MATCH("*74#*",proto!B:B,0)</f>
        <v>4313</v>
      </c>
      <c r="D76" s="176" t="str">
        <f>VLOOKUP(C76,proto!A:C,2,FALSE)</f>
        <v>74# Winchester Model 1897 Trench Gun</v>
      </c>
      <c r="E76" s="170" t="str" cm="1">
        <f t="array" ref="E76">INDEX(new1test[Column2],WeaponList!C76+1)</f>
        <v>18810</v>
      </c>
      <c r="F76" s="170" t="str" cm="1">
        <f t="array" ref="F76">VLOOKUP(VALUE(INDEX(new1test[Column2],WeaponList!C76+3)),proto!$D$20:$E$50,2,FALSE)</f>
        <v>Shotgun</v>
      </c>
      <c r="G76" s="170" t="str">
        <f t="shared" ca="1" si="116"/>
        <v>6</v>
      </c>
      <c r="H76" s="170" t="str">
        <f t="shared" ca="1" si="83"/>
        <v>11</v>
      </c>
      <c r="I76" s="170" t="str">
        <f t="shared" ca="1" si="84"/>
        <v>5</v>
      </c>
      <c r="J76" s="170" t="str">
        <f ca="1">VLOOKUP(VALUE(VLOOKUP("*DmgType_0*",INDIRECT(A76),2,FALSE)),proto!$D$20:$F$50,3,FALSE)</f>
        <v>Normal</v>
      </c>
      <c r="K76" s="170" t="str">
        <f ca="1">VLOOKUP(VALUE(VLOOKUP("*Weapon_skill_0*",INDIRECT(A76),2,FALSE)),proto!$K$20:$L$24,2,FALSE)</f>
        <v>Small Guns</v>
      </c>
      <c r="L76" s="170" t="str">
        <f t="shared" ca="1" si="85"/>
        <v>75</v>
      </c>
      <c r="M76" s="170" t="str">
        <f t="shared" ca="1" si="86"/>
        <v>85</v>
      </c>
      <c r="N76" s="170" t="e">
        <f t="shared" ca="1" si="87"/>
        <v>#N/A</v>
      </c>
      <c r="O76" s="170" t="e">
        <f t="shared" ca="1" si="88"/>
        <v>#N/A</v>
      </c>
      <c r="P76" s="170" t="e">
        <f t="shared" ca="1" si="89"/>
        <v>#N/A</v>
      </c>
      <c r="Q76" s="170" t="e">
        <f t="shared" ca="1" si="90"/>
        <v>#N/A</v>
      </c>
      <c r="R76" s="170">
        <v>0</v>
      </c>
      <c r="S76" s="170" t="str">
        <f t="shared" ca="1" si="91"/>
        <v>30</v>
      </c>
      <c r="T76" s="170" t="e">
        <f t="shared" ca="1" si="92"/>
        <v>#N/A</v>
      </c>
      <c r="U76" s="170" t="str">
        <f t="shared" ca="1" si="93"/>
        <v>30</v>
      </c>
      <c r="V76" s="170" t="e">
        <f t="shared" ca="1" si="94"/>
        <v>#N/A</v>
      </c>
      <c r="W76" s="170" t="e">
        <f t="shared" ca="1" si="95"/>
        <v>#N/A</v>
      </c>
      <c r="X76" s="170" t="e">
        <f t="shared" ca="1" si="96"/>
        <v>#N/A</v>
      </c>
      <c r="Y76" s="170" t="str">
        <f t="shared" ca="1" si="97"/>
        <v>800</v>
      </c>
      <c r="Z76" s="170" t="e">
        <f t="shared" ca="1" si="98"/>
        <v>#N/A</v>
      </c>
      <c r="AA76" s="170" t="str">
        <f t="shared" ca="1" si="99"/>
        <v>400</v>
      </c>
      <c r="AB76" s="174" t="str">
        <f t="shared" ca="1" si="100"/>
        <v>1</v>
      </c>
      <c r="AC76" s="174" t="str">
        <f t="shared" ca="1" si="101"/>
        <v>3</v>
      </c>
      <c r="AD76" s="174" t="str">
        <f t="shared" ca="1" si="102"/>
        <v>2</v>
      </c>
      <c r="AE76" s="174" t="str">
        <f t="shared" ca="1" si="103"/>
        <v>2</v>
      </c>
      <c r="AF76" s="174" t="str">
        <f t="shared" ca="1" si="104"/>
        <v>1</v>
      </c>
      <c r="AG76" s="175" t="str">
        <f t="shared" ca="1" si="105"/>
        <v>19</v>
      </c>
      <c r="AH76" s="175" t="str">
        <f t="shared" ca="1" si="106"/>
        <v>7</v>
      </c>
      <c r="AI76" s="175" t="e">
        <f t="shared" ca="1" si="107"/>
        <v>#N/A</v>
      </c>
      <c r="AJ76" s="175" t="e">
        <f t="shared" ca="1" si="108"/>
        <v>#N/A</v>
      </c>
      <c r="AK76" s="175" t="e">
        <f t="shared" ca="1" si="109"/>
        <v>#N/A</v>
      </c>
      <c r="AN76" s="170" t="str">
        <f t="shared" ca="1" si="110"/>
        <v>9</v>
      </c>
      <c r="AO76" s="170" t="e">
        <f t="shared" ca="1" si="111"/>
        <v>#N/A</v>
      </c>
      <c r="AP76" s="170" t="str">
        <f t="shared" ca="1" si="80"/>
        <v>75</v>
      </c>
      <c r="AQ76" s="170" t="e">
        <f t="shared" ca="1" si="81"/>
        <v>#N/A</v>
      </c>
      <c r="AR76" s="170" t="str">
        <f t="shared" ca="1" si="112"/>
        <v>5</v>
      </c>
      <c r="AS76" s="259" t="str">
        <f t="shared" ca="1" si="117"/>
        <v>1</v>
      </c>
      <c r="AT76" s="259">
        <v>1</v>
      </c>
      <c r="AU76" s="170" t="str">
        <f t="shared" ca="1" si="113"/>
        <v>Anim2Single</v>
      </c>
      <c r="AV76" s="170" t="e">
        <f t="shared" ca="1" si="114"/>
        <v>#N/A</v>
      </c>
    </row>
    <row r="77" spans="1:49" x14ac:dyDescent="0.25">
      <c r="A77" s="170" t="str">
        <f t="shared" si="115"/>
        <v>Proto!B4369:C4434</v>
      </c>
      <c r="B77" s="170" t="str">
        <f t="shared" ca="1" si="82"/>
        <v>5</v>
      </c>
      <c r="C77" s="170">
        <f>MATCH("*75#*",proto!B:B,0)</f>
        <v>4369</v>
      </c>
      <c r="D77" s="176" t="str">
        <f>VLOOKUP(C77,proto!A:C,2,FALSE)</f>
        <v>75# Sturmgewehr 44</v>
      </c>
      <c r="E77" s="170" t="str" cm="1">
        <f t="array" ref="E77">INDEX(new1test[Column2],WeaponList!C77+1)</f>
        <v>18815</v>
      </c>
      <c r="F77" s="170" t="str" cm="1">
        <f t="array" ref="F77">VLOOKUP(VALUE(INDEX(new1test[Column2],WeaponList!C77+3)),proto!$D$20:$E$50,2,FALSE)</f>
        <v>Assault Rifle</v>
      </c>
      <c r="G77" s="170" t="str">
        <f t="shared" ca="1" si="116"/>
        <v>30</v>
      </c>
      <c r="H77" s="170" t="str">
        <f t="shared" ca="1" si="83"/>
        <v>40</v>
      </c>
      <c r="I77" s="170" t="str">
        <f t="shared" ca="1" si="84"/>
        <v>5</v>
      </c>
      <c r="J77" s="170" t="str">
        <f ca="1">VLOOKUP(VALUE(VLOOKUP("*DmgType_0*",INDIRECT(A77),2,FALSE)),proto!$D$20:$F$50,3,FALSE)</f>
        <v>Normal</v>
      </c>
      <c r="K77" s="170" t="str">
        <f ca="1">VLOOKUP(VALUE(VLOOKUP("*Weapon_skill_0*",INDIRECT(A77),2,FALSE)),proto!$K$20:$L$24,2,FALSE)</f>
        <v>Small Guns</v>
      </c>
      <c r="L77" s="170" t="str">
        <f t="shared" ca="1" si="85"/>
        <v>26</v>
      </c>
      <c r="M77" s="170" t="str">
        <f t="shared" ca="1" si="86"/>
        <v>31</v>
      </c>
      <c r="N77" s="170" t="str">
        <f t="shared" ca="1" si="87"/>
        <v>26</v>
      </c>
      <c r="O77" s="170" t="str">
        <f t="shared" ca="1" si="88"/>
        <v>31</v>
      </c>
      <c r="P77" s="170" t="e">
        <f t="shared" ca="1" si="89"/>
        <v>#N/A</v>
      </c>
      <c r="Q77" s="170" t="e">
        <f t="shared" ca="1" si="90"/>
        <v>#N/A</v>
      </c>
      <c r="R77" s="170">
        <v>0</v>
      </c>
      <c r="S77" s="170" t="str">
        <f t="shared" ca="1" si="91"/>
        <v>40</v>
      </c>
      <c r="T77" s="170" t="str">
        <f t="shared" ca="1" si="92"/>
        <v>40</v>
      </c>
      <c r="U77" s="170" t="str">
        <f t="shared" ca="1" si="93"/>
        <v>20</v>
      </c>
      <c r="V77" s="170" t="str">
        <f t="shared" ca="1" si="94"/>
        <v>30</v>
      </c>
      <c r="W77" s="170" t="str">
        <f t="shared" ca="1" si="95"/>
        <v>1</v>
      </c>
      <c r="X77" s="170" t="e">
        <f t="shared" ca="1" si="96"/>
        <v>#N/A</v>
      </c>
      <c r="Y77" s="170" t="e">
        <f t="shared" ca="1" si="97"/>
        <v>#N/A</v>
      </c>
      <c r="Z77" s="170" t="str">
        <f t="shared" ca="1" si="98"/>
        <v>600</v>
      </c>
      <c r="AA77" s="170" t="str">
        <f t="shared" ca="1" si="99"/>
        <v>400</v>
      </c>
      <c r="AB77" s="174" t="str">
        <f t="shared" ca="1" si="100"/>
        <v>7</v>
      </c>
      <c r="AC77" s="174" t="str">
        <f t="shared" ca="1" si="101"/>
        <v>24</v>
      </c>
      <c r="AD77" s="174" t="str">
        <f t="shared" ca="1" si="102"/>
        <v>23</v>
      </c>
      <c r="AE77" s="174" t="str">
        <f t="shared" ca="1" si="103"/>
        <v>24</v>
      </c>
      <c r="AF77" s="174" t="str">
        <f t="shared" ca="1" si="104"/>
        <v>7</v>
      </c>
      <c r="AG77" s="175" t="str">
        <f t="shared" ca="1" si="105"/>
        <v>12</v>
      </c>
      <c r="AH77" s="175" t="str">
        <f t="shared" ca="1" si="106"/>
        <v>29</v>
      </c>
      <c r="AI77" s="175" t="e">
        <f t="shared" ca="1" si="107"/>
        <v>#N/A</v>
      </c>
      <c r="AJ77" s="175" t="e">
        <f t="shared" ca="1" si="108"/>
        <v>#N/A</v>
      </c>
      <c r="AK77" s="175" t="e">
        <f t="shared" ca="1" si="109"/>
        <v>#N/A</v>
      </c>
      <c r="AM77" s="234" t="str">
        <f t="shared" ca="1" si="118"/>
        <v>10</v>
      </c>
      <c r="AN77" s="170" t="e">
        <f t="shared" ca="1" si="110"/>
        <v>#N/A</v>
      </c>
      <c r="AO77" s="170" t="str">
        <f t="shared" ca="1" si="111"/>
        <v>9</v>
      </c>
      <c r="AP77" s="170" t="e">
        <f t="shared" ca="1" si="80"/>
        <v>#N/A</v>
      </c>
      <c r="AQ77" s="170" t="str">
        <f t="shared" ca="1" si="81"/>
        <v>80</v>
      </c>
      <c r="AR77" s="170" t="str">
        <f t="shared" ca="1" si="112"/>
        <v>5</v>
      </c>
      <c r="AS77" s="259" t="str">
        <f t="shared" ca="1" si="117"/>
        <v>1</v>
      </c>
      <c r="AT77" s="259" t="str">
        <f t="shared" ca="1" si="119"/>
        <v>5</v>
      </c>
      <c r="AU77" s="170" t="str">
        <f t="shared" ca="1" si="113"/>
        <v>Anim2Single</v>
      </c>
      <c r="AV77" s="170" t="str">
        <f t="shared" ca="1" si="114"/>
        <v>Anim2Burst</v>
      </c>
    </row>
    <row r="78" spans="1:49" x14ac:dyDescent="0.25">
      <c r="A78" s="170" t="str">
        <f t="shared" si="115"/>
        <v>Proto!B4434:C4506</v>
      </c>
      <c r="B78" s="170" t="str">
        <f t="shared" ca="1" si="82"/>
        <v>5</v>
      </c>
      <c r="C78" s="170">
        <f>MATCH("*76#*",proto!B:B,0)</f>
        <v>4434</v>
      </c>
      <c r="D78" s="176" t="str">
        <f>VLOOKUP(C78,proto!A:C,2,FALSE)</f>
        <v>76# M2 Carbine</v>
      </c>
      <c r="E78" s="170" t="str" cm="1">
        <f t="array" ref="E78">INDEX(new1test[Column2],WeaponList!C78+1)</f>
        <v>18816</v>
      </c>
      <c r="F78" s="170" t="str" cm="1">
        <f t="array" ref="F78">VLOOKUP(VALUE(INDEX(new1test[Column2],WeaponList!C78+3)),proto!$D$20:$E$50,2,FALSE)</f>
        <v>Assault Rifle</v>
      </c>
      <c r="G78" s="170" t="str">
        <f t="shared" ca="1" si="116"/>
        <v>30</v>
      </c>
      <c r="H78" s="170" t="str">
        <f t="shared" ca="1" si="83"/>
        <v>19</v>
      </c>
      <c r="I78" s="170" t="str">
        <f t="shared" ca="1" si="84"/>
        <v>3</v>
      </c>
      <c r="J78" s="170" t="str">
        <f ca="1">VLOOKUP(VALUE(VLOOKUP("*DmgType_0*",INDIRECT(A78),2,FALSE)),proto!$D$20:$F$50,3,FALSE)</f>
        <v>Normal</v>
      </c>
      <c r="K78" s="170" t="str">
        <f ca="1">VLOOKUP(VALUE(VLOOKUP("*Weapon_skill_0*",INDIRECT(A78),2,FALSE)),proto!$K$20:$L$24,2,FALSE)</f>
        <v>Small Guns</v>
      </c>
      <c r="L78" s="170" t="str">
        <f t="shared" ca="1" si="85"/>
        <v>20</v>
      </c>
      <c r="M78" s="170" t="str">
        <f t="shared" ca="1" si="86"/>
        <v>20</v>
      </c>
      <c r="N78" s="170" t="str">
        <f t="shared" ca="1" si="87"/>
        <v>30</v>
      </c>
      <c r="O78" s="170" t="str">
        <f t="shared" ca="1" si="88"/>
        <v>30</v>
      </c>
      <c r="P78" s="170" t="e">
        <f t="shared" ca="1" si="89"/>
        <v>#N/A</v>
      </c>
      <c r="Q78" s="170" t="e">
        <f t="shared" ca="1" si="90"/>
        <v>#N/A</v>
      </c>
      <c r="R78" s="170">
        <v>0</v>
      </c>
      <c r="S78" s="170" t="str">
        <f t="shared" ca="1" si="91"/>
        <v>35</v>
      </c>
      <c r="T78" s="170" t="str">
        <f t="shared" ca="1" si="92"/>
        <v>35</v>
      </c>
      <c r="U78" s="170" t="str">
        <f t="shared" ca="1" si="93"/>
        <v>18</v>
      </c>
      <c r="V78" s="170" t="str">
        <f t="shared" ca="1" si="94"/>
        <v>33</v>
      </c>
      <c r="W78" s="170" t="str">
        <f t="shared" ca="1" si="95"/>
        <v>1</v>
      </c>
      <c r="X78" s="170" t="e">
        <f t="shared" ca="1" si="96"/>
        <v>#N/A</v>
      </c>
      <c r="Y78" s="170" t="str">
        <f t="shared" ca="1" si="97"/>
        <v>600</v>
      </c>
      <c r="Z78" s="170" t="str">
        <f t="shared" ca="1" si="98"/>
        <v>800</v>
      </c>
      <c r="AA78" s="170" t="str">
        <f t="shared" ca="1" si="99"/>
        <v>400</v>
      </c>
      <c r="AB78" s="174" t="str">
        <f t="shared" ca="1" si="100"/>
        <v>9</v>
      </c>
      <c r="AC78" s="174" t="str">
        <f t="shared" ca="1" si="101"/>
        <v>2</v>
      </c>
      <c r="AD78" s="174" t="str">
        <f t="shared" ca="1" si="102"/>
        <v>7</v>
      </c>
      <c r="AE78" s="174" t="str">
        <f t="shared" ca="1" si="103"/>
        <v>2</v>
      </c>
      <c r="AF78" s="174" t="str">
        <f t="shared" ca="1" si="104"/>
        <v>28</v>
      </c>
      <c r="AG78" s="175" t="str">
        <f t="shared" ca="1" si="105"/>
        <v>2</v>
      </c>
      <c r="AH78" s="175" t="str">
        <f t="shared" ca="1" si="106"/>
        <v>4</v>
      </c>
      <c r="AI78" s="175" t="str">
        <f t="shared" ca="1" si="107"/>
        <v>12</v>
      </c>
      <c r="AJ78" s="175" t="e">
        <f t="shared" ca="1" si="108"/>
        <v>#N/A</v>
      </c>
      <c r="AK78" s="175" t="e">
        <f t="shared" ca="1" si="109"/>
        <v>#N/A</v>
      </c>
      <c r="AL78" s="234" t="str">
        <f t="shared" ca="1" si="120"/>
        <v>-25</v>
      </c>
      <c r="AM78" s="234" t="str">
        <f t="shared" ca="1" si="118"/>
        <v>20</v>
      </c>
      <c r="AN78" s="170" t="e">
        <f t="shared" ca="1" si="110"/>
        <v>#N/A</v>
      </c>
      <c r="AO78" s="170" t="str">
        <f t="shared" ca="1" si="111"/>
        <v>13</v>
      </c>
      <c r="AP78" s="170" t="e">
        <f t="shared" ca="1" si="80"/>
        <v>#N/A</v>
      </c>
      <c r="AQ78" s="170" t="str">
        <f t="shared" ca="1" si="81"/>
        <v>40</v>
      </c>
      <c r="AR78" s="170" t="str">
        <f t="shared" ca="1" si="112"/>
        <v>5</v>
      </c>
      <c r="AS78" s="259" t="str">
        <f t="shared" ca="1" si="117"/>
        <v>1</v>
      </c>
      <c r="AT78" s="259" t="str">
        <f t="shared" ca="1" si="119"/>
        <v>6</v>
      </c>
      <c r="AU78" s="170" t="str">
        <f t="shared" ca="1" si="113"/>
        <v>Anim2Single</v>
      </c>
      <c r="AV78" s="170" t="str">
        <f t="shared" ca="1" si="114"/>
        <v>Anim2Burst</v>
      </c>
    </row>
    <row r="79" spans="1:49" x14ac:dyDescent="0.25">
      <c r="A79" s="170" t="str">
        <f t="shared" si="115"/>
        <v>Proto!B4506:C4578</v>
      </c>
      <c r="B79" s="170" t="str">
        <f t="shared" ca="1" si="82"/>
        <v>5</v>
      </c>
      <c r="C79" s="170">
        <f>MATCH("*77#*",proto!B:B,0)</f>
        <v>4506</v>
      </c>
      <c r="D79" s="176" t="str">
        <f>VLOOKUP(C79,proto!A:C,2,FALSE)</f>
        <v>77# AVS-36</v>
      </c>
      <c r="E79" s="170" t="str" cm="1">
        <f t="array" ref="E79">INDEX(new1test[Column2],WeaponList!C79+1)</f>
        <v>18820</v>
      </c>
      <c r="F79" s="170" t="str" cm="1">
        <f t="array" ref="F79">VLOOKUP(VALUE(INDEX(new1test[Column2],WeaponList!C79+3)),proto!$D$20:$E$50,2,FALSE)</f>
        <v>Rifles</v>
      </c>
      <c r="G79" s="170" t="str">
        <f t="shared" ca="1" si="116"/>
        <v>15</v>
      </c>
      <c r="H79" s="170" t="str">
        <f t="shared" ca="1" si="83"/>
        <v>21</v>
      </c>
      <c r="I79" s="170" t="str">
        <f t="shared" ca="1" si="84"/>
        <v>5</v>
      </c>
      <c r="J79" s="170" t="str">
        <f ca="1">VLOOKUP(VALUE(VLOOKUP("*DmgType_0*",INDIRECT(A79),2,FALSE)),proto!$D$20:$F$50,3,FALSE)</f>
        <v>Normal</v>
      </c>
      <c r="K79" s="170" t="str">
        <f ca="1">VLOOKUP(VALUE(VLOOKUP("*Weapon_skill_0*",INDIRECT(A79),2,FALSE)),proto!$K$20:$L$24,2,FALSE)</f>
        <v>Small Guns</v>
      </c>
      <c r="L79" s="170" t="str">
        <f t="shared" ca="1" si="85"/>
        <v>47</v>
      </c>
      <c r="M79" s="170" t="str">
        <f t="shared" ca="1" si="86"/>
        <v>52</v>
      </c>
      <c r="N79" s="170" t="str">
        <f t="shared" ca="1" si="87"/>
        <v>47</v>
      </c>
      <c r="O79" s="170" t="str">
        <f t="shared" ca="1" si="88"/>
        <v>52</v>
      </c>
      <c r="P79" s="170" t="e">
        <f t="shared" ca="1" si="89"/>
        <v>#N/A</v>
      </c>
      <c r="Q79" s="170" t="e">
        <f t="shared" ca="1" si="90"/>
        <v>#N/A</v>
      </c>
      <c r="R79" s="170">
        <v>0</v>
      </c>
      <c r="S79" s="170" t="str">
        <f t="shared" ca="1" si="91"/>
        <v>60</v>
      </c>
      <c r="T79" s="170" t="str">
        <f t="shared" ca="1" si="92"/>
        <v>60</v>
      </c>
      <c r="U79" s="170" t="str">
        <f t="shared" ca="1" si="93"/>
        <v>30</v>
      </c>
      <c r="V79" s="170" t="str">
        <f t="shared" ca="1" si="94"/>
        <v>55</v>
      </c>
      <c r="W79" s="170" t="str">
        <f t="shared" ca="1" si="95"/>
        <v>1</v>
      </c>
      <c r="X79" s="170" t="e">
        <f t="shared" ca="1" si="96"/>
        <v>#N/A</v>
      </c>
      <c r="Y79" s="170" t="str">
        <f t="shared" ca="1" si="97"/>
        <v>800</v>
      </c>
      <c r="Z79" s="170" t="str">
        <f t="shared" ca="1" si="98"/>
        <v>1000</v>
      </c>
      <c r="AA79" s="170" t="str">
        <f t="shared" ca="1" si="99"/>
        <v>400</v>
      </c>
      <c r="AB79" s="174" t="str">
        <f t="shared" ca="1" si="100"/>
        <v>2</v>
      </c>
      <c r="AC79" s="174" t="str">
        <f t="shared" ca="1" si="101"/>
        <v>7</v>
      </c>
      <c r="AD79" s="174" t="str">
        <f t="shared" ca="1" si="102"/>
        <v>9</v>
      </c>
      <c r="AE79" s="174" t="str">
        <f t="shared" ca="1" si="103"/>
        <v>3</v>
      </c>
      <c r="AF79" s="174" t="str">
        <f t="shared" ca="1" si="104"/>
        <v>28</v>
      </c>
      <c r="AG79" s="175" t="str">
        <f t="shared" ca="1" si="105"/>
        <v>2</v>
      </c>
      <c r="AH79" s="175" t="str">
        <f t="shared" ca="1" si="106"/>
        <v>4</v>
      </c>
      <c r="AI79" s="175" t="str">
        <f t="shared" ca="1" si="107"/>
        <v>12</v>
      </c>
      <c r="AJ79" s="175" t="str">
        <f t="shared" ca="1" si="108"/>
        <v>18</v>
      </c>
      <c r="AK79" s="175" t="e">
        <f t="shared" ca="1" si="109"/>
        <v>#N/A</v>
      </c>
      <c r="AL79" s="234" t="str">
        <f t="shared" ca="1" si="120"/>
        <v>-25</v>
      </c>
      <c r="AM79" s="234" t="str">
        <f t="shared" ca="1" si="118"/>
        <v>20</v>
      </c>
      <c r="AN79" s="170" t="e">
        <f t="shared" ca="1" si="110"/>
        <v>#N/A</v>
      </c>
      <c r="AO79" s="170" t="str">
        <f t="shared" ca="1" si="111"/>
        <v>13</v>
      </c>
      <c r="AP79" s="170" t="e">
        <f t="shared" ca="1" si="80"/>
        <v>#N/A</v>
      </c>
      <c r="AQ79" s="170" t="str">
        <f t="shared" ca="1" si="81"/>
        <v>40</v>
      </c>
      <c r="AR79" s="170" t="str">
        <f t="shared" ca="1" si="112"/>
        <v>5</v>
      </c>
      <c r="AS79" s="259" t="str">
        <f t="shared" ca="1" si="117"/>
        <v>1</v>
      </c>
      <c r="AT79" s="259" t="str">
        <f t="shared" ca="1" si="119"/>
        <v>8</v>
      </c>
      <c r="AU79" s="170" t="str">
        <f t="shared" ca="1" si="113"/>
        <v>Anim2Single</v>
      </c>
      <c r="AV79" s="170" t="str">
        <f t="shared" ca="1" si="114"/>
        <v>Anim2Burst</v>
      </c>
    </row>
    <row r="80" spans="1:49" x14ac:dyDescent="0.25">
      <c r="A80" s="170" t="str">
        <f t="shared" si="115"/>
        <v>Proto!B4578:C4637</v>
      </c>
      <c r="B80" s="170" t="str">
        <f t="shared" ca="1" si="82"/>
        <v>5</v>
      </c>
      <c r="C80" s="170">
        <f>MATCH("*78#*",proto!B:B,0)</f>
        <v>4578</v>
      </c>
      <c r="D80" s="176" t="str">
        <f>VLOOKUP(C80,proto!A:C,2,FALSE)</f>
        <v>78# Stendebach m1936</v>
      </c>
      <c r="E80" s="170" t="str" cm="1">
        <f t="array" ref="E80">INDEX(new1test[Column2],WeaponList!C80+1)</f>
        <v>18821</v>
      </c>
      <c r="F80" s="170" t="str" cm="1">
        <f t="array" ref="F80">VLOOKUP(VALUE(INDEX(new1test[Column2],WeaponList!C80+3)),proto!$D$20:$E$50,2,FALSE)</f>
        <v>Sniper Rifle</v>
      </c>
      <c r="G80" s="170" t="str">
        <f t="shared" ca="1" si="116"/>
        <v>10</v>
      </c>
      <c r="H80" s="170" t="str">
        <f t="shared" ca="1" si="83"/>
        <v>33</v>
      </c>
      <c r="I80" s="170" t="str">
        <f t="shared" ca="1" si="84"/>
        <v>4</v>
      </c>
      <c r="J80" s="170" t="str">
        <f ca="1">VLOOKUP(VALUE(VLOOKUP("*DmgType_0*",INDIRECT(A80),2,FALSE)),proto!$D$20:$F$50,3,FALSE)</f>
        <v>Normal</v>
      </c>
      <c r="K80" s="170" t="str">
        <f ca="1">VLOOKUP(VALUE(VLOOKUP("*Weapon_skill_0*",INDIRECT(A80),2,FALSE)),proto!$K$20:$L$24,2,FALSE)</f>
        <v>Small Guns</v>
      </c>
      <c r="L80" s="170" t="str">
        <f t="shared" ca="1" si="85"/>
        <v>46</v>
      </c>
      <c r="M80" s="170" t="str">
        <f t="shared" ca="1" si="86"/>
        <v>52</v>
      </c>
      <c r="N80" s="170" t="e">
        <f t="shared" ca="1" si="87"/>
        <v>#N/A</v>
      </c>
      <c r="O80" s="170" t="e">
        <f t="shared" ca="1" si="88"/>
        <v>#N/A</v>
      </c>
      <c r="P80" s="170" t="e">
        <f t="shared" ca="1" si="89"/>
        <v>#N/A</v>
      </c>
      <c r="Q80" s="170" t="e">
        <f t="shared" ca="1" si="90"/>
        <v>#N/A</v>
      </c>
      <c r="R80" s="170">
        <v>0</v>
      </c>
      <c r="S80" s="170" t="str">
        <f t="shared" ca="1" si="91"/>
        <v>60</v>
      </c>
      <c r="T80" s="170" t="e">
        <f t="shared" ca="1" si="92"/>
        <v>#N/A</v>
      </c>
      <c r="U80" s="170" t="str">
        <f t="shared" ca="1" si="93"/>
        <v>25</v>
      </c>
      <c r="V80" s="170" t="e">
        <f t="shared" ca="1" si="94"/>
        <v>#N/A</v>
      </c>
      <c r="W80" s="170" t="str">
        <f t="shared" ca="1" si="95"/>
        <v>1</v>
      </c>
      <c r="X80" s="170" t="e">
        <f t="shared" ca="1" si="96"/>
        <v>#N/A</v>
      </c>
      <c r="Y80" s="170" t="str">
        <f t="shared" ca="1" si="97"/>
        <v>800</v>
      </c>
      <c r="Z80" s="170" t="e">
        <f t="shared" ca="1" si="98"/>
        <v>#N/A</v>
      </c>
      <c r="AA80" s="170" t="str">
        <f t="shared" ca="1" si="99"/>
        <v>400</v>
      </c>
      <c r="AB80" s="174" t="str">
        <f t="shared" ca="1" si="100"/>
        <v>2</v>
      </c>
      <c r="AC80" s="174" t="str">
        <f t="shared" ca="1" si="101"/>
        <v>20</v>
      </c>
      <c r="AD80" s="174" t="str">
        <f t="shared" ca="1" si="102"/>
        <v>2</v>
      </c>
      <c r="AE80" s="174" t="str">
        <f t="shared" ca="1" si="103"/>
        <v>20</v>
      </c>
      <c r="AF80" s="174" t="str">
        <f t="shared" ca="1" si="104"/>
        <v>7</v>
      </c>
      <c r="AG80" s="175" t="str">
        <f t="shared" ca="1" si="105"/>
        <v>4</v>
      </c>
      <c r="AH80" s="175" t="str">
        <f t="shared" ca="1" si="106"/>
        <v>12</v>
      </c>
      <c r="AI80" s="175" t="str">
        <f t="shared" ca="1" si="107"/>
        <v>42</v>
      </c>
      <c r="AJ80" s="175" t="str">
        <f t="shared" ca="1" si="108"/>
        <v>18</v>
      </c>
      <c r="AK80" s="175" t="e">
        <f t="shared" ca="1" si="109"/>
        <v>#N/A</v>
      </c>
      <c r="AL80" s="234" t="str">
        <f t="shared" ca="1" si="120"/>
        <v>-25</v>
      </c>
      <c r="AN80" s="170" t="e">
        <f t="shared" ca="1" si="110"/>
        <v>#N/A</v>
      </c>
      <c r="AO80" s="170" t="e">
        <f t="shared" ca="1" si="111"/>
        <v>#N/A</v>
      </c>
      <c r="AP80" s="170" t="e">
        <f t="shared" ca="1" si="80"/>
        <v>#N/A</v>
      </c>
      <c r="AQ80" s="170" t="e">
        <f t="shared" ca="1" si="81"/>
        <v>#N/A</v>
      </c>
      <c r="AR80" s="170" t="str">
        <f t="shared" ca="1" si="112"/>
        <v>5</v>
      </c>
      <c r="AS80" s="259" t="str">
        <f t="shared" ca="1" si="117"/>
        <v>1</v>
      </c>
      <c r="AT80" s="259">
        <v>1</v>
      </c>
      <c r="AU80" s="170" t="str">
        <f t="shared" ca="1" si="113"/>
        <v>Anim2Single</v>
      </c>
      <c r="AV80" s="170" t="e">
        <f t="shared" ca="1" si="114"/>
        <v>#N/A</v>
      </c>
    </row>
    <row r="81" spans="1:49" x14ac:dyDescent="0.25">
      <c r="A81" s="170" t="str">
        <f t="shared" si="115"/>
        <v>Proto!B4637:C4692</v>
      </c>
      <c r="B81" s="170" t="str">
        <f t="shared" ca="1" si="82"/>
        <v>5</v>
      </c>
      <c r="C81" s="170">
        <f>MATCH("*79#*",proto!B:B,0)</f>
        <v>4637</v>
      </c>
      <c r="D81" s="176" t="str">
        <f>VLOOKUP(C81,proto!A:C,2,FALSE)</f>
        <v>79# Winchester Model 1895</v>
      </c>
      <c r="E81" s="170" t="str" cm="1">
        <f t="array" ref="E81">INDEX(new1test[Column2],WeaponList!C81+1)</f>
        <v>18825</v>
      </c>
      <c r="F81" s="170" t="str" cm="1">
        <f t="array" ref="F81">VLOOKUP(VALUE(INDEX(new1test[Column2],WeaponList!C81+3)),proto!$D$20:$E$50,2,FALSE)</f>
        <v>DMR</v>
      </c>
      <c r="G81" s="170" t="str">
        <f t="shared" ca="1" si="116"/>
        <v>5</v>
      </c>
      <c r="H81" s="170" t="str">
        <f t="shared" ca="1" si="83"/>
        <v>32</v>
      </c>
      <c r="I81" s="170" t="str">
        <f t="shared" ca="1" si="84"/>
        <v>4</v>
      </c>
      <c r="J81" s="170" t="str">
        <f ca="1">VLOOKUP(VALUE(VLOOKUP("*DmgType_0*",INDIRECT(A81),2,FALSE)),proto!$D$20:$F$50,3,FALSE)</f>
        <v>Normal</v>
      </c>
      <c r="K81" s="170" t="str">
        <f ca="1">VLOOKUP(VALUE(VLOOKUP("*Weapon_skill_0*",INDIRECT(A81),2,FALSE)),proto!$K$20:$L$24,2,FALSE)</f>
        <v>Small Guns</v>
      </c>
      <c r="L81" s="170" t="str">
        <f t="shared" ca="1" si="85"/>
        <v>50</v>
      </c>
      <c r="M81" s="170" t="str">
        <f t="shared" ca="1" si="86"/>
        <v>58</v>
      </c>
      <c r="N81" s="170" t="e">
        <f t="shared" ca="1" si="87"/>
        <v>#N/A</v>
      </c>
      <c r="O81" s="170" t="e">
        <f t="shared" ca="1" si="88"/>
        <v>#N/A</v>
      </c>
      <c r="P81" s="170" t="e">
        <f t="shared" ca="1" si="89"/>
        <v>#N/A</v>
      </c>
      <c r="Q81" s="170" t="e">
        <f t="shared" ca="1" si="90"/>
        <v>#N/A</v>
      </c>
      <c r="R81" s="170" t="str">
        <f t="shared" ca="1" si="78"/>
        <v>30</v>
      </c>
      <c r="S81" s="170" t="str">
        <f t="shared" ca="1" si="91"/>
        <v>65</v>
      </c>
      <c r="T81" s="170" t="e">
        <f t="shared" ca="1" si="92"/>
        <v>#N/A</v>
      </c>
      <c r="U81" s="170" t="str">
        <f t="shared" ca="1" si="93"/>
        <v>30</v>
      </c>
      <c r="V81" s="170" t="e">
        <f t="shared" ca="1" si="94"/>
        <v>#N/A</v>
      </c>
      <c r="W81" s="170" t="str">
        <f t="shared" ca="1" si="95"/>
        <v>1</v>
      </c>
      <c r="X81" s="170" t="e">
        <f t="shared" ca="1" si="96"/>
        <v>#N/A</v>
      </c>
      <c r="Y81" s="170" t="str">
        <f t="shared" ca="1" si="97"/>
        <v>800</v>
      </c>
      <c r="Z81" s="170" t="e">
        <f t="shared" ca="1" si="98"/>
        <v>#N/A</v>
      </c>
      <c r="AA81" s="170" t="str">
        <f t="shared" ca="1" si="99"/>
        <v>400</v>
      </c>
      <c r="AB81" s="174" t="str">
        <f t="shared" ca="1" si="100"/>
        <v>5</v>
      </c>
      <c r="AC81" s="174" t="str">
        <f t="shared" ca="1" si="101"/>
        <v>24</v>
      </c>
      <c r="AD81" s="174" t="str">
        <f t="shared" ca="1" si="102"/>
        <v>8</v>
      </c>
      <c r="AE81" s="174" t="str">
        <f t="shared" ca="1" si="103"/>
        <v>10</v>
      </c>
      <c r="AF81" s="174" t="str">
        <f t="shared" ca="1" si="104"/>
        <v>28</v>
      </c>
      <c r="AG81" s="175" t="str">
        <f t="shared" ca="1" si="105"/>
        <v>19</v>
      </c>
      <c r="AH81" s="175" t="e">
        <f t="shared" ca="1" si="106"/>
        <v>#N/A</v>
      </c>
      <c r="AI81" s="175" t="e">
        <f t="shared" ca="1" si="107"/>
        <v>#N/A</v>
      </c>
      <c r="AJ81" s="175" t="e">
        <f t="shared" ca="1" si="108"/>
        <v>#N/A</v>
      </c>
      <c r="AK81" s="175" t="e">
        <f t="shared" ca="1" si="109"/>
        <v>#N/A</v>
      </c>
      <c r="AN81" s="170" t="e">
        <f t="shared" ca="1" si="110"/>
        <v>#N/A</v>
      </c>
      <c r="AO81" s="170" t="e">
        <f t="shared" ca="1" si="111"/>
        <v>#N/A</v>
      </c>
      <c r="AP81" s="170" t="e">
        <f t="shared" ca="1" si="80"/>
        <v>#N/A</v>
      </c>
      <c r="AQ81" s="170" t="e">
        <f t="shared" ca="1" si="81"/>
        <v>#N/A</v>
      </c>
      <c r="AR81" s="170" t="str">
        <f t="shared" ca="1" si="112"/>
        <v>5</v>
      </c>
      <c r="AS81" s="259" t="str">
        <f t="shared" ca="1" si="117"/>
        <v>1</v>
      </c>
      <c r="AT81" s="259">
        <v>1</v>
      </c>
      <c r="AU81" s="170" t="str">
        <f t="shared" ca="1" si="113"/>
        <v>Anim2Single</v>
      </c>
      <c r="AV81" s="170" t="e">
        <f t="shared" ca="1" si="114"/>
        <v>#N/A</v>
      </c>
    </row>
    <row r="82" spans="1:49" x14ac:dyDescent="0.25">
      <c r="A82" s="170" t="str">
        <f t="shared" si="115"/>
        <v>Proto!B4692:C4750</v>
      </c>
      <c r="B82" s="170" t="str">
        <f t="shared" ca="1" si="82"/>
        <v>5</v>
      </c>
      <c r="C82" s="170">
        <f>MATCH("*80#*",proto!B:B,0)</f>
        <v>4692</v>
      </c>
      <c r="D82" s="176" t="str">
        <f>VLOOKUP(C82,proto!A:C,2,FALSE)</f>
        <v>80# Remington M81 Special Police</v>
      </c>
      <c r="E82" s="170" t="str" cm="1">
        <f t="array" ref="E82">INDEX(new1test[Column2],WeaponList!C82+1)</f>
        <v>18826</v>
      </c>
      <c r="F82" s="170" t="str" cm="1">
        <f t="array" ref="F82">VLOOKUP(VALUE(INDEX(new1test[Column2],WeaponList!C82+3)),proto!$D$20:$E$50,2,FALSE)</f>
        <v>DMR</v>
      </c>
      <c r="G82" s="170" t="str">
        <f t="shared" ca="1" si="116"/>
        <v>15</v>
      </c>
      <c r="H82" s="170" t="str">
        <f t="shared" ca="1" si="83"/>
        <v>32</v>
      </c>
      <c r="I82" s="170" t="str">
        <f t="shared" ca="1" si="84"/>
        <v>4</v>
      </c>
      <c r="J82" s="170" t="str">
        <f ca="1">VLOOKUP(VALUE(VLOOKUP("*DmgType_0*",INDIRECT(A82),2,FALSE)),proto!$D$20:$F$50,3,FALSE)</f>
        <v>Normal</v>
      </c>
      <c r="K82" s="170" t="str">
        <f ca="1">VLOOKUP(VALUE(VLOOKUP("*Weapon_skill_0*",INDIRECT(A82),2,FALSE)),proto!$K$20:$L$24,2,FALSE)</f>
        <v>Small Guns</v>
      </c>
      <c r="L82" s="170" t="str">
        <f t="shared" ca="1" si="85"/>
        <v>35</v>
      </c>
      <c r="M82" s="170" t="str">
        <f t="shared" ca="1" si="86"/>
        <v>45</v>
      </c>
      <c r="N82" s="170" t="e">
        <f t="shared" ca="1" si="87"/>
        <v>#N/A</v>
      </c>
      <c r="O82" s="170" t="e">
        <f t="shared" ca="1" si="88"/>
        <v>#N/A</v>
      </c>
      <c r="P82" s="170" t="e">
        <f t="shared" ca="1" si="89"/>
        <v>#N/A</v>
      </c>
      <c r="Q82" s="170" t="e">
        <f t="shared" ca="1" si="90"/>
        <v>#N/A</v>
      </c>
      <c r="R82" s="170" t="str">
        <f t="shared" ca="1" si="78"/>
        <v>30</v>
      </c>
      <c r="S82" s="170" t="str">
        <f t="shared" ca="1" si="91"/>
        <v>65</v>
      </c>
      <c r="T82" s="170" t="e">
        <f t="shared" ca="1" si="92"/>
        <v>#N/A</v>
      </c>
      <c r="U82" s="170" t="str">
        <f t="shared" ca="1" si="93"/>
        <v>30</v>
      </c>
      <c r="V82" s="170" t="e">
        <f t="shared" ca="1" si="94"/>
        <v>#N/A</v>
      </c>
      <c r="W82" s="170" t="str">
        <f t="shared" ca="1" si="95"/>
        <v>1</v>
      </c>
      <c r="X82" s="170" t="e">
        <f t="shared" ca="1" si="96"/>
        <v>#N/A</v>
      </c>
      <c r="Y82" s="170" t="str">
        <f t="shared" ca="1" si="97"/>
        <v>800</v>
      </c>
      <c r="Z82" s="170" t="e">
        <f t="shared" ca="1" si="98"/>
        <v>#N/A</v>
      </c>
      <c r="AA82" s="170" t="str">
        <f t="shared" ca="1" si="99"/>
        <v>400</v>
      </c>
      <c r="AB82" s="174" t="str">
        <f t="shared" ca="1" si="100"/>
        <v>5</v>
      </c>
      <c r="AC82" s="174" t="str">
        <f t="shared" ca="1" si="101"/>
        <v>11</v>
      </c>
      <c r="AD82" s="174" t="str">
        <f t="shared" ca="1" si="102"/>
        <v>29</v>
      </c>
      <c r="AE82" s="174" t="str">
        <f t="shared" ca="1" si="103"/>
        <v>14</v>
      </c>
      <c r="AF82" s="174" t="str">
        <f t="shared" ca="1" si="104"/>
        <v>15</v>
      </c>
      <c r="AG82" s="175" t="e">
        <f t="shared" ca="1" si="105"/>
        <v>#N/A</v>
      </c>
      <c r="AH82" s="175" t="e">
        <f t="shared" ca="1" si="106"/>
        <v>#N/A</v>
      </c>
      <c r="AI82" s="175" t="e">
        <f t="shared" ca="1" si="107"/>
        <v>#N/A</v>
      </c>
      <c r="AJ82" s="175" t="e">
        <f t="shared" ca="1" si="108"/>
        <v>#N/A</v>
      </c>
      <c r="AK82" s="175" t="e">
        <f t="shared" ca="1" si="109"/>
        <v>#N/A</v>
      </c>
      <c r="AN82" s="170" t="e">
        <f t="shared" ca="1" si="110"/>
        <v>#N/A</v>
      </c>
      <c r="AO82" s="170" t="e">
        <f t="shared" ca="1" si="111"/>
        <v>#N/A</v>
      </c>
      <c r="AP82" s="170" t="e">
        <f t="shared" ca="1" si="80"/>
        <v>#N/A</v>
      </c>
      <c r="AQ82" s="170" t="e">
        <f t="shared" ca="1" si="81"/>
        <v>#N/A</v>
      </c>
      <c r="AR82" s="170" t="str">
        <f t="shared" ca="1" si="112"/>
        <v>5</v>
      </c>
      <c r="AS82" s="259" t="str">
        <f t="shared" ca="1" si="117"/>
        <v>1</v>
      </c>
      <c r="AT82" s="259">
        <v>1</v>
      </c>
      <c r="AU82" s="170" t="str">
        <f t="shared" ca="1" si="113"/>
        <v>Anim2Single</v>
      </c>
      <c r="AV82" s="170" t="e">
        <f t="shared" ca="1" si="114"/>
        <v>#N/A</v>
      </c>
    </row>
    <row r="83" spans="1:49" x14ac:dyDescent="0.25">
      <c r="A83" s="170" t="str">
        <f t="shared" si="115"/>
        <v>Proto!B4750:C4805</v>
      </c>
      <c r="B83" s="170" t="str">
        <f t="shared" ca="1" si="82"/>
        <v>5</v>
      </c>
      <c r="C83" s="170">
        <f>MATCH("*81#*",proto!B:B,0)</f>
        <v>4750</v>
      </c>
      <c r="D83" s="176" t="str">
        <f>VLOOKUP(C83,proto!A:C,2,FALSE)</f>
        <v>81# Karabiner 98k</v>
      </c>
      <c r="E83" s="170" t="str" cm="1">
        <f t="array" ref="E83">INDEX(new1test[Column2],WeaponList!C83+1)</f>
        <v>18830</v>
      </c>
      <c r="F83" s="170" t="str" cm="1">
        <f t="array" ref="F83">VLOOKUP(VALUE(INDEX(new1test[Column2],WeaponList!C83+3)),proto!$D$20:$E$50,2,FALSE)</f>
        <v>Sniper Rifle</v>
      </c>
      <c r="G83" s="170" t="str">
        <f t="shared" ca="1" si="116"/>
        <v>5</v>
      </c>
      <c r="H83" s="170" t="str">
        <f t="shared" ca="1" si="83"/>
        <v>33</v>
      </c>
      <c r="I83" s="170" t="str">
        <f t="shared" ca="1" si="84"/>
        <v>4</v>
      </c>
      <c r="J83" s="170" t="str">
        <f ca="1">VLOOKUP(VALUE(VLOOKUP("*DmgType_0*",INDIRECT(A83),2,FALSE)),proto!$D$20:$F$50,3,FALSE)</f>
        <v>Normal</v>
      </c>
      <c r="K83" s="170" t="str">
        <f ca="1">VLOOKUP(VALUE(VLOOKUP("*Weapon_skill_0*",INDIRECT(A83),2,FALSE)),proto!$K$20:$L$24,2,FALSE)</f>
        <v>Small Guns</v>
      </c>
      <c r="L83" s="170" t="str">
        <f t="shared" ca="1" si="85"/>
        <v>46</v>
      </c>
      <c r="M83" s="170" t="str">
        <f t="shared" ca="1" si="86"/>
        <v>52</v>
      </c>
      <c r="N83" s="170" t="e">
        <f t="shared" ca="1" si="87"/>
        <v>#N/A</v>
      </c>
      <c r="O83" s="170" t="e">
        <f t="shared" ca="1" si="88"/>
        <v>#N/A</v>
      </c>
      <c r="P83" s="170" t="e">
        <f t="shared" ca="1" si="89"/>
        <v>#N/A</v>
      </c>
      <c r="Q83" s="170" t="e">
        <f t="shared" ca="1" si="90"/>
        <v>#N/A</v>
      </c>
      <c r="R83" s="170" t="str">
        <f t="shared" ca="1" si="78"/>
        <v>50</v>
      </c>
      <c r="S83" s="170" t="str">
        <f t="shared" ca="1" si="91"/>
        <v>75</v>
      </c>
      <c r="T83" s="170" t="e">
        <f t="shared" ca="1" si="92"/>
        <v>#N/A</v>
      </c>
      <c r="U83" s="170" t="str">
        <f t="shared" ca="1" si="93"/>
        <v>60</v>
      </c>
      <c r="V83" s="170" t="e">
        <f t="shared" ca="1" si="94"/>
        <v>#N/A</v>
      </c>
      <c r="W83" s="170" t="str">
        <f t="shared" ca="1" si="95"/>
        <v>1</v>
      </c>
      <c r="X83" s="170" t="e">
        <f t="shared" ca="1" si="96"/>
        <v>#N/A</v>
      </c>
      <c r="Y83" s="170" t="str">
        <f t="shared" ca="1" si="97"/>
        <v>800</v>
      </c>
      <c r="Z83" s="170" t="e">
        <f t="shared" ca="1" si="98"/>
        <v>#N/A</v>
      </c>
      <c r="AA83" s="170" t="str">
        <f t="shared" ca="1" si="99"/>
        <v>400</v>
      </c>
      <c r="AB83" s="174" t="str">
        <f t="shared" ca="1" si="100"/>
        <v>28</v>
      </c>
      <c r="AC83" s="174" t="str">
        <f t="shared" ca="1" si="101"/>
        <v>2</v>
      </c>
      <c r="AD83" s="174" t="str">
        <f t="shared" ca="1" si="102"/>
        <v>28</v>
      </c>
      <c r="AE83" s="174" t="str">
        <f t="shared" ca="1" si="103"/>
        <v>2</v>
      </c>
      <c r="AF83" s="174" t="str">
        <f t="shared" ca="1" si="104"/>
        <v>28</v>
      </c>
      <c r="AG83" s="175" t="str">
        <f t="shared" ca="1" si="105"/>
        <v>28</v>
      </c>
      <c r="AH83" s="175" t="e">
        <f t="shared" ca="1" si="106"/>
        <v>#N/A</v>
      </c>
      <c r="AI83" s="175" t="e">
        <f t="shared" ca="1" si="107"/>
        <v>#N/A</v>
      </c>
      <c r="AJ83" s="175" t="e">
        <f t="shared" ca="1" si="108"/>
        <v>#N/A</v>
      </c>
      <c r="AK83" s="175" t="e">
        <f t="shared" ca="1" si="109"/>
        <v>#N/A</v>
      </c>
      <c r="AN83" s="170" t="e">
        <f t="shared" ca="1" si="110"/>
        <v>#N/A</v>
      </c>
      <c r="AO83" s="170" t="e">
        <f t="shared" ca="1" si="111"/>
        <v>#N/A</v>
      </c>
      <c r="AP83" s="170" t="e">
        <f t="shared" ca="1" si="80"/>
        <v>#N/A</v>
      </c>
      <c r="AQ83" s="170" t="e">
        <f t="shared" ca="1" si="81"/>
        <v>#N/A</v>
      </c>
      <c r="AR83" s="170" t="str">
        <f t="shared" ca="1" si="112"/>
        <v>5</v>
      </c>
      <c r="AS83" s="259" t="str">
        <f t="shared" ca="1" si="117"/>
        <v>1</v>
      </c>
      <c r="AT83" s="259">
        <v>1</v>
      </c>
      <c r="AU83" s="170" t="str">
        <f t="shared" ca="1" si="113"/>
        <v>Anim2Single</v>
      </c>
      <c r="AV83" s="170" t="e">
        <f t="shared" ca="1" si="114"/>
        <v>#N/A</v>
      </c>
    </row>
    <row r="84" spans="1:49" s="177" customFormat="1" x14ac:dyDescent="0.25">
      <c r="A84" s="177" t="str">
        <f t="shared" si="115"/>
        <v>Proto!B4805:C4875</v>
      </c>
      <c r="B84" s="170" t="str">
        <f t="shared" ca="1" si="82"/>
        <v>5</v>
      </c>
      <c r="C84" s="177">
        <f>MATCH("*82#*",proto!B:B,0)</f>
        <v>4805</v>
      </c>
      <c r="D84" s="178" t="str">
        <f>VLOOKUP(C84,proto!A:C,2,FALSE)</f>
        <v>82# DP-28</v>
      </c>
      <c r="E84" s="177" t="str" cm="1">
        <f t="array" ref="E84">INDEX(new1test[Column2],WeaponList!C84+1)</f>
        <v>18835</v>
      </c>
      <c r="F84" s="177" t="str" cm="1">
        <f t="array" ref="F84">VLOOKUP(VALUE(INDEX(new1test[Column2],WeaponList!C84+3)),proto!$D$20:$E$50,2,FALSE)</f>
        <v>LMG</v>
      </c>
      <c r="G84" s="177" t="str">
        <f t="shared" ca="1" si="116"/>
        <v>47</v>
      </c>
      <c r="H84" s="177" t="str">
        <f t="shared" ca="1" si="83"/>
        <v>21</v>
      </c>
      <c r="I84" s="177" t="str">
        <f t="shared" ca="1" si="84"/>
        <v>6</v>
      </c>
      <c r="J84" s="177" t="str">
        <f ca="1">VLOOKUP(VALUE(VLOOKUP("*DmgType_0*",INDIRECT(A84),2,FALSE)),proto!$D$20:$F$50,3,FALSE)</f>
        <v>Normal</v>
      </c>
      <c r="K84" s="177" t="str">
        <f ca="1">VLOOKUP(VALUE(VLOOKUP("*Weapon_skill_0*",INDIRECT(A84),2,FALSE)),proto!$K$20:$L$24,2,FALSE)</f>
        <v>Small Guns</v>
      </c>
      <c r="L84" s="177" t="str">
        <f t="shared" ca="1" si="85"/>
        <v>36</v>
      </c>
      <c r="M84" s="177" t="str">
        <f t="shared" ca="1" si="86"/>
        <v>42</v>
      </c>
      <c r="N84" s="177" t="str">
        <f t="shared" ca="1" si="87"/>
        <v>36</v>
      </c>
      <c r="O84" s="177" t="str">
        <f t="shared" ca="1" si="88"/>
        <v>42</v>
      </c>
      <c r="P84" s="177" t="e">
        <f t="shared" ca="1" si="89"/>
        <v>#N/A</v>
      </c>
      <c r="Q84" s="177" t="e">
        <f t="shared" ca="1" si="90"/>
        <v>#N/A</v>
      </c>
      <c r="R84" s="170">
        <v>0</v>
      </c>
      <c r="S84" s="177" t="str">
        <f t="shared" ca="1" si="91"/>
        <v>55</v>
      </c>
      <c r="T84" s="177" t="str">
        <f t="shared" ca="1" si="92"/>
        <v>55</v>
      </c>
      <c r="U84" s="177" t="str">
        <f t="shared" ca="1" si="93"/>
        <v>20</v>
      </c>
      <c r="V84" s="177" t="str">
        <f t="shared" ca="1" si="94"/>
        <v>30</v>
      </c>
      <c r="W84" s="177" t="str">
        <f t="shared" ca="1" si="95"/>
        <v>1</v>
      </c>
      <c r="X84" s="177" t="e">
        <f t="shared" ca="1" si="96"/>
        <v>#N/A</v>
      </c>
      <c r="Y84" s="177" t="str">
        <f t="shared" ca="1" si="97"/>
        <v>800</v>
      </c>
      <c r="Z84" s="177" t="str">
        <f t="shared" ca="1" si="98"/>
        <v>1000</v>
      </c>
      <c r="AA84" s="177" t="str">
        <f t="shared" ca="1" si="99"/>
        <v>400</v>
      </c>
      <c r="AB84" s="177" t="str">
        <f t="shared" ca="1" si="100"/>
        <v>5</v>
      </c>
      <c r="AC84" s="177" t="str">
        <f t="shared" ca="1" si="101"/>
        <v>22</v>
      </c>
      <c r="AD84" s="177" t="str">
        <f t="shared" ca="1" si="102"/>
        <v>6</v>
      </c>
      <c r="AE84" s="177" t="str">
        <f t="shared" ca="1" si="103"/>
        <v>24</v>
      </c>
      <c r="AF84" s="177" t="str">
        <f t="shared" ca="1" si="104"/>
        <v>6</v>
      </c>
      <c r="AG84" s="177" t="str">
        <f t="shared" ca="1" si="105"/>
        <v>2</v>
      </c>
      <c r="AH84" s="177" t="str">
        <f t="shared" ca="1" si="106"/>
        <v>2</v>
      </c>
      <c r="AI84" s="177" t="str">
        <f t="shared" ca="1" si="107"/>
        <v>2</v>
      </c>
      <c r="AJ84" s="177" t="str">
        <f t="shared" ca="1" si="108"/>
        <v>12</v>
      </c>
      <c r="AK84" s="177" t="e">
        <f t="shared" ca="1" si="109"/>
        <v>#N/A</v>
      </c>
      <c r="AL84" s="234"/>
      <c r="AM84" s="234"/>
      <c r="AN84" s="177" t="e">
        <f t="shared" ca="1" si="110"/>
        <v>#N/A</v>
      </c>
      <c r="AO84" s="177" t="str">
        <f t="shared" ca="1" si="111"/>
        <v>11</v>
      </c>
      <c r="AP84" s="170" t="e">
        <f t="shared" ca="1" si="80"/>
        <v>#N/A</v>
      </c>
      <c r="AQ84" s="170" t="str">
        <f t="shared" ca="1" si="81"/>
        <v>70</v>
      </c>
      <c r="AR84" s="177" t="str">
        <f t="shared" ca="1" si="112"/>
        <v>5</v>
      </c>
      <c r="AS84" s="259" t="str">
        <f t="shared" ca="1" si="117"/>
        <v>1</v>
      </c>
      <c r="AT84" s="259" t="str">
        <f t="shared" ca="1" si="119"/>
        <v>4</v>
      </c>
      <c r="AU84" s="177" t="str">
        <f t="shared" ca="1" si="113"/>
        <v>Anim2Single</v>
      </c>
      <c r="AV84" s="177" t="str">
        <f t="shared" ca="1" si="114"/>
        <v>Anim2Burst</v>
      </c>
      <c r="AW84" s="170"/>
    </row>
    <row r="85" spans="1:49" s="177" customFormat="1" x14ac:dyDescent="0.25">
      <c r="A85" s="177" t="str">
        <f t="shared" si="115"/>
        <v>Proto!B4875:C4945</v>
      </c>
      <c r="B85" s="170" t="str">
        <f t="shared" ca="1" si="82"/>
        <v>5</v>
      </c>
      <c r="C85" s="177">
        <f>MATCH("*83#*",proto!B:B,0)</f>
        <v>4875</v>
      </c>
      <c r="D85" s="178" t="str">
        <f>VLOOKUP(C85,proto!A:C,2,FALSE)</f>
        <v>83# Charlton</v>
      </c>
      <c r="E85" s="177" t="str" cm="1">
        <f t="array" ref="E85">INDEX(new1test[Column2],WeaponList!C85+1)</f>
        <v>18836</v>
      </c>
      <c r="F85" s="177" t="str" cm="1">
        <f t="array" ref="F85">VLOOKUP(VALUE(INDEX(new1test[Column2],WeaponList!C85+3)),proto!$D$20:$E$50,2,FALSE)</f>
        <v>LMG</v>
      </c>
      <c r="G85" s="177" t="str">
        <f t="shared" ca="1" si="116"/>
        <v>30</v>
      </c>
      <c r="H85" s="177" t="str">
        <f t="shared" ca="1" si="83"/>
        <v>22</v>
      </c>
      <c r="I85" s="177" t="str">
        <f t="shared" ca="1" si="84"/>
        <v>6</v>
      </c>
      <c r="J85" s="177" t="str">
        <f ca="1">VLOOKUP(VALUE(VLOOKUP("*DmgType_0*",INDIRECT(A85),2,FALSE)),proto!$D$20:$F$50,3,FALSE)</f>
        <v>Normal</v>
      </c>
      <c r="K85" s="177" t="str">
        <f ca="1">VLOOKUP(VALUE(VLOOKUP("*Weapon_skill_0*",INDIRECT(A85),2,FALSE)),proto!$K$20:$L$24,2,FALSE)</f>
        <v>Small Guns</v>
      </c>
      <c r="L85" s="177" t="str">
        <f t="shared" ca="1" si="85"/>
        <v>34</v>
      </c>
      <c r="M85" s="177" t="str">
        <f t="shared" ca="1" si="86"/>
        <v>40</v>
      </c>
      <c r="N85" s="177" t="str">
        <f t="shared" ca="1" si="87"/>
        <v>34</v>
      </c>
      <c r="O85" s="177" t="str">
        <f t="shared" ca="1" si="88"/>
        <v>40</v>
      </c>
      <c r="P85" s="177" t="e">
        <f t="shared" ca="1" si="89"/>
        <v>#N/A</v>
      </c>
      <c r="Q85" s="177" t="e">
        <f t="shared" ca="1" si="90"/>
        <v>#N/A</v>
      </c>
      <c r="R85" s="170">
        <v>0</v>
      </c>
      <c r="S85" s="177" t="str">
        <f t="shared" ca="1" si="91"/>
        <v>45</v>
      </c>
      <c r="T85" s="177" t="str">
        <f t="shared" ca="1" si="92"/>
        <v>45</v>
      </c>
      <c r="U85" s="177" t="str">
        <f t="shared" ca="1" si="93"/>
        <v>20</v>
      </c>
      <c r="V85" s="177" t="str">
        <f t="shared" ca="1" si="94"/>
        <v>35</v>
      </c>
      <c r="W85" s="177" t="str">
        <f t="shared" ca="1" si="95"/>
        <v>1</v>
      </c>
      <c r="X85" s="177" t="e">
        <f t="shared" ca="1" si="96"/>
        <v>#N/A</v>
      </c>
      <c r="Y85" s="177" t="str">
        <f t="shared" ca="1" si="97"/>
        <v>800</v>
      </c>
      <c r="Z85" s="177" t="str">
        <f t="shared" ca="1" si="98"/>
        <v>1000</v>
      </c>
      <c r="AA85" s="177" t="str">
        <f t="shared" ca="1" si="99"/>
        <v>400</v>
      </c>
      <c r="AB85" s="177" t="str">
        <f t="shared" ca="1" si="100"/>
        <v>22</v>
      </c>
      <c r="AC85" s="177" t="str">
        <f t="shared" ca="1" si="101"/>
        <v>4</v>
      </c>
      <c r="AD85" s="177" t="str">
        <f t="shared" ca="1" si="102"/>
        <v>24</v>
      </c>
      <c r="AE85" s="177" t="str">
        <f t="shared" ca="1" si="103"/>
        <v>1</v>
      </c>
      <c r="AF85" s="177" t="str">
        <f t="shared" ca="1" si="104"/>
        <v>24</v>
      </c>
      <c r="AG85" s="177" t="str">
        <f t="shared" ca="1" si="105"/>
        <v>2</v>
      </c>
      <c r="AH85" s="177" t="str">
        <f t="shared" ca="1" si="106"/>
        <v>2</v>
      </c>
      <c r="AI85" s="177" t="str">
        <f t="shared" ca="1" si="107"/>
        <v>12</v>
      </c>
      <c r="AJ85" s="177" t="e">
        <f t="shared" ca="1" si="108"/>
        <v>#N/A</v>
      </c>
      <c r="AK85" s="177" t="e">
        <f t="shared" ca="1" si="109"/>
        <v>#N/A</v>
      </c>
      <c r="AL85" s="234"/>
      <c r="AM85" s="234"/>
      <c r="AN85" s="177" t="e">
        <f t="shared" ca="1" si="110"/>
        <v>#N/A</v>
      </c>
      <c r="AO85" s="177" t="str">
        <f t="shared" ca="1" si="111"/>
        <v>11</v>
      </c>
      <c r="AP85" s="170" t="e">
        <f t="shared" ca="1" si="80"/>
        <v>#N/A</v>
      </c>
      <c r="AQ85" s="170" t="str">
        <f t="shared" ca="1" si="81"/>
        <v>65</v>
      </c>
      <c r="AR85" s="177" t="str">
        <f t="shared" ca="1" si="112"/>
        <v>5</v>
      </c>
      <c r="AS85" s="259" t="str">
        <f t="shared" ca="1" si="117"/>
        <v>1</v>
      </c>
      <c r="AT85" s="259" t="str">
        <f t="shared" ca="1" si="119"/>
        <v>6</v>
      </c>
      <c r="AU85" s="177" t="str">
        <f t="shared" ca="1" si="113"/>
        <v>Anim2Single</v>
      </c>
      <c r="AV85" s="177" t="str">
        <f t="shared" ca="1" si="114"/>
        <v>Anim2Burst</v>
      </c>
      <c r="AW85" s="170"/>
    </row>
    <row r="86" spans="1:49" x14ac:dyDescent="0.25">
      <c r="A86" s="170" t="str">
        <f t="shared" si="115"/>
        <v>Proto!B4945:C5004</v>
      </c>
      <c r="B86" s="170" t="str">
        <f t="shared" ca="1" si="82"/>
        <v>5</v>
      </c>
      <c r="C86" s="170">
        <f>MATCH("*84#*",proto!B:B,0)</f>
        <v>4945</v>
      </c>
      <c r="D86" s="176" t="str">
        <f>VLOOKUP(C86,proto!A:C,2,FALSE)</f>
        <v>84# Praha I-23</v>
      </c>
      <c r="E86" s="170" t="str" cm="1">
        <f t="array" ref="E86">INDEX(new1test[Column2],WeaponList!C86+1)</f>
        <v>18837</v>
      </c>
      <c r="F86" s="170" t="str" cm="1">
        <f t="array" ref="F86">VLOOKUP(VALUE(INDEX(new1test[Column2],WeaponList!C86+3)),proto!$D$20:$E$50,2,FALSE)</f>
        <v>LMG</v>
      </c>
      <c r="G86" s="170" t="str">
        <f t="shared" ca="1" si="116"/>
        <v>50</v>
      </c>
      <c r="H86" s="170" t="str">
        <f t="shared" ca="1" si="83"/>
        <v>33</v>
      </c>
      <c r="I86" s="170" t="str">
        <f t="shared" ca="1" si="84"/>
        <v>6</v>
      </c>
      <c r="J86" s="170" t="str">
        <f ca="1">VLOOKUP(VALUE(VLOOKUP("*DmgType_0*",INDIRECT(A86),2,FALSE)),proto!$D$20:$F$50,3,FALSE)</f>
        <v>Normal</v>
      </c>
      <c r="K86" s="170" t="str">
        <f ca="1">VLOOKUP(VALUE(VLOOKUP("*Weapon_skill_0*",INDIRECT(A86),2,FALSE)),proto!$K$20:$L$24,2,FALSE)</f>
        <v>Small Guns</v>
      </c>
      <c r="L86" s="170" t="str">
        <f t="shared" ca="1" si="85"/>
        <v>38</v>
      </c>
      <c r="M86" s="170" t="str">
        <f t="shared" ca="1" si="86"/>
        <v>44</v>
      </c>
      <c r="N86" s="170" t="e">
        <f t="shared" ca="1" si="87"/>
        <v>#N/A</v>
      </c>
      <c r="O86" s="170" t="e">
        <f t="shared" ca="1" si="88"/>
        <v>#N/A</v>
      </c>
      <c r="P86" s="170" t="e">
        <f t="shared" ca="1" si="89"/>
        <v>#N/A</v>
      </c>
      <c r="Q86" s="170" t="e">
        <f t="shared" ca="1" si="90"/>
        <v>#N/A</v>
      </c>
      <c r="R86" s="170">
        <v>0</v>
      </c>
      <c r="S86" s="170" t="str">
        <f t="shared" ca="1" si="91"/>
        <v>45</v>
      </c>
      <c r="T86" s="170" t="e">
        <f t="shared" ca="1" si="92"/>
        <v>#N/A</v>
      </c>
      <c r="U86" s="170" t="str">
        <f t="shared" ca="1" si="93"/>
        <v>40</v>
      </c>
      <c r="V86" s="170" t="e">
        <f t="shared" ca="1" si="94"/>
        <v>#N/A</v>
      </c>
      <c r="W86" s="170" t="str">
        <f t="shared" ca="1" si="95"/>
        <v>0</v>
      </c>
      <c r="X86" s="170" t="e">
        <f t="shared" ca="1" si="96"/>
        <v>#N/A</v>
      </c>
      <c r="Y86" s="170" t="str">
        <f t="shared" ca="1" si="97"/>
        <v>1000</v>
      </c>
      <c r="Z86" s="170" t="e">
        <f t="shared" ca="1" si="98"/>
        <v>#N/A</v>
      </c>
      <c r="AA86" s="170" t="str">
        <f t="shared" ca="1" si="99"/>
        <v>400</v>
      </c>
      <c r="AB86" s="174" t="str">
        <f t="shared" ca="1" si="100"/>
        <v>1</v>
      </c>
      <c r="AC86" s="174" t="str">
        <f t="shared" ca="1" si="101"/>
        <v>6</v>
      </c>
      <c r="AD86" s="174" t="str">
        <f t="shared" ca="1" si="102"/>
        <v>1</v>
      </c>
      <c r="AE86" s="174" t="str">
        <f t="shared" ca="1" si="103"/>
        <v>6</v>
      </c>
      <c r="AF86" s="174" t="str">
        <f t="shared" ca="1" si="104"/>
        <v>24</v>
      </c>
      <c r="AG86" s="175" t="str">
        <f t="shared" ca="1" si="105"/>
        <v>2</v>
      </c>
      <c r="AH86" s="175" t="str">
        <f t="shared" ca="1" si="106"/>
        <v>2</v>
      </c>
      <c r="AI86" s="175" t="str">
        <f t="shared" ca="1" si="107"/>
        <v>12</v>
      </c>
      <c r="AJ86" s="175" t="e">
        <f t="shared" ca="1" si="108"/>
        <v>#N/A</v>
      </c>
      <c r="AK86" s="175" t="e">
        <f t="shared" ca="1" si="109"/>
        <v>#N/A</v>
      </c>
      <c r="AL86" s="234" t="str">
        <f t="shared" ca="1" si="120"/>
        <v>5</v>
      </c>
      <c r="AN86" s="170" t="str">
        <f t="shared" ca="1" si="110"/>
        <v>17</v>
      </c>
      <c r="AO86" s="170" t="e">
        <f t="shared" ca="1" si="111"/>
        <v>#N/A</v>
      </c>
      <c r="AP86" s="170" t="str">
        <f t="shared" ca="1" si="80"/>
        <v>65</v>
      </c>
      <c r="AQ86" s="170" t="e">
        <f t="shared" ca="1" si="81"/>
        <v>#N/A</v>
      </c>
      <c r="AR86" s="170" t="str">
        <f t="shared" ca="1" si="112"/>
        <v>5</v>
      </c>
      <c r="AS86" s="259" t="str">
        <f t="shared" ca="1" si="117"/>
        <v>5</v>
      </c>
      <c r="AT86" s="259">
        <v>1</v>
      </c>
      <c r="AU86" s="170" t="str">
        <f t="shared" ca="1" si="113"/>
        <v>Anim2Burst</v>
      </c>
      <c r="AV86" s="170" t="e">
        <f t="shared" ca="1" si="114"/>
        <v>#N/A</v>
      </c>
    </row>
    <row r="87" spans="1:49" x14ac:dyDescent="0.25">
      <c r="A87" s="170" t="str">
        <f t="shared" si="115"/>
        <v>Proto!B5004:C5065</v>
      </c>
      <c r="B87" s="170" t="str">
        <f t="shared" ca="1" si="82"/>
        <v>5</v>
      </c>
      <c r="C87" s="170">
        <f>MATCH("*85#*",proto!B:B,0)</f>
        <v>5004</v>
      </c>
      <c r="D87" s="176" t="str">
        <f>VLOOKUP(C87,proto!A:C,2,FALSE)</f>
        <v>85# Ampulomet</v>
      </c>
      <c r="E87" s="170" t="str" cm="1">
        <f t="array" ref="E87">INDEX(new1test[Column2],WeaponList!C87+1)</f>
        <v>18840</v>
      </c>
      <c r="F87" s="170" t="str" cm="1">
        <f t="array" ref="F87">VLOOKUP(VALUE(INDEX(new1test[Column2],WeaponList!C87+3)),proto!$D$20:$E$50,2,FALSE)</f>
        <v>Big Rifle</v>
      </c>
      <c r="G87" s="170" t="str">
        <f t="shared" ca="1" si="116"/>
        <v>1</v>
      </c>
      <c r="H87" s="170" t="str">
        <f t="shared" ca="1" si="83"/>
        <v>55</v>
      </c>
      <c r="I87" s="170" t="str">
        <f t="shared" ca="1" si="84"/>
        <v>7</v>
      </c>
      <c r="J87" s="170" t="str">
        <f ca="1">VLOOKUP(VALUE(VLOOKUP("*DmgType_0*",INDIRECT(A87),2,FALSE)),proto!$D$20:$F$50,3,FALSE)</f>
        <v>Explode</v>
      </c>
      <c r="K87" s="170" t="str">
        <f ca="1">VLOOKUP(VALUE(VLOOKUP("*Weapon_skill_0*",INDIRECT(A87),2,FALSE)),proto!$K$20:$L$24,2,FALSE)</f>
        <v>Big Guns</v>
      </c>
      <c r="L87" s="170" t="str">
        <f t="shared" ca="1" si="85"/>
        <v>50</v>
      </c>
      <c r="M87" s="170" t="str">
        <f t="shared" ca="1" si="86"/>
        <v>60</v>
      </c>
      <c r="N87" s="170" t="e">
        <f t="shared" ca="1" si="87"/>
        <v>#N/A</v>
      </c>
      <c r="O87" s="170" t="e">
        <f t="shared" ca="1" si="88"/>
        <v>#N/A</v>
      </c>
      <c r="P87" s="170" t="e">
        <f t="shared" ca="1" si="89"/>
        <v>#N/A</v>
      </c>
      <c r="Q87" s="170" t="e">
        <f t="shared" ca="1" si="90"/>
        <v>#N/A</v>
      </c>
      <c r="R87" s="170">
        <v>0</v>
      </c>
      <c r="S87" s="170" t="str">
        <f t="shared" ca="1" si="91"/>
        <v>80</v>
      </c>
      <c r="T87" s="170" t="e">
        <f t="shared" ca="1" si="92"/>
        <v>#N/A</v>
      </c>
      <c r="U87" s="170" t="str">
        <f t="shared" ca="1" si="93"/>
        <v>50</v>
      </c>
      <c r="V87" s="170" t="e">
        <f t="shared" ca="1" si="94"/>
        <v>#N/A</v>
      </c>
      <c r="W87" s="170" t="e">
        <f t="shared" ca="1" si="95"/>
        <v>#N/A</v>
      </c>
      <c r="X87" s="170" t="e">
        <f t="shared" ca="1" si="96"/>
        <v>#N/A</v>
      </c>
      <c r="Y87" s="170" t="str">
        <f t="shared" ca="1" si="97"/>
        <v>1200</v>
      </c>
      <c r="Z87" s="170" t="e">
        <f t="shared" ca="1" si="98"/>
        <v>#N/A</v>
      </c>
      <c r="AA87" s="170" t="str">
        <f t="shared" ca="1" si="99"/>
        <v>400</v>
      </c>
      <c r="AB87" s="174" t="str">
        <f t="shared" ca="1" si="100"/>
        <v>2</v>
      </c>
      <c r="AC87" s="174" t="str">
        <f t="shared" ca="1" si="101"/>
        <v>2</v>
      </c>
      <c r="AD87" s="174" t="str">
        <f t="shared" ca="1" si="102"/>
        <v>1</v>
      </c>
      <c r="AE87" s="174" t="str">
        <f t="shared" ca="1" si="103"/>
        <v>2</v>
      </c>
      <c r="AF87" s="174" t="str">
        <f t="shared" ca="1" si="104"/>
        <v>2</v>
      </c>
      <c r="AG87" s="175" t="str">
        <f t="shared" ca="1" si="105"/>
        <v>50</v>
      </c>
      <c r="AH87" s="175" t="e">
        <f t="shared" ca="1" si="106"/>
        <v>#N/A</v>
      </c>
      <c r="AI87" s="175" t="e">
        <f t="shared" ca="1" si="107"/>
        <v>#N/A</v>
      </c>
      <c r="AJ87" s="175" t="e">
        <f t="shared" ca="1" si="108"/>
        <v>#N/A</v>
      </c>
      <c r="AK87" s="175" t="e">
        <f t="shared" ca="1" si="109"/>
        <v>#N/A</v>
      </c>
      <c r="AN87" s="170" t="e">
        <f t="shared" ca="1" si="110"/>
        <v>#N/A</v>
      </c>
      <c r="AO87" s="170" t="e">
        <f t="shared" ca="1" si="111"/>
        <v>#N/A</v>
      </c>
      <c r="AP87" s="170" t="e">
        <f t="shared" ca="1" si="80"/>
        <v>#N/A</v>
      </c>
      <c r="AQ87" s="170" t="e">
        <f t="shared" ca="1" si="81"/>
        <v>#N/A</v>
      </c>
      <c r="AR87" s="170" t="str">
        <f t="shared" ca="1" si="112"/>
        <v>5</v>
      </c>
      <c r="AS87" s="259" t="str">
        <f t="shared" ca="1" si="117"/>
        <v>1</v>
      </c>
      <c r="AT87" s="259">
        <v>1</v>
      </c>
      <c r="AU87" s="170" t="str">
        <f t="shared" ca="1" si="113"/>
        <v>Anim2Single</v>
      </c>
      <c r="AV87" s="170" t="e">
        <f t="shared" ca="1" si="114"/>
        <v>#N/A</v>
      </c>
    </row>
    <row r="88" spans="1:49" x14ac:dyDescent="0.25">
      <c r="A88" s="170" t="str">
        <f t="shared" si="115"/>
        <v>Proto!B5065:C5124</v>
      </c>
      <c r="B88" s="170" t="str">
        <f t="shared" ca="1" si="82"/>
        <v>5</v>
      </c>
      <c r="C88" s="170">
        <f>MATCH("*86#*",proto!B:B,0)</f>
        <v>5065</v>
      </c>
      <c r="D88" s="176" t="str">
        <f>VLOOKUP(C88,proto!A:C,2,FALSE)</f>
        <v>86# Maxim-Tokarev</v>
      </c>
      <c r="E88" s="170" t="str" cm="1">
        <f t="array" ref="E88">INDEX(new1test[Column2],WeaponList!C88+1)</f>
        <v>18845</v>
      </c>
      <c r="F88" s="170" t="str" cm="1">
        <f t="array" ref="F88">VLOOKUP(VALUE(INDEX(new1test[Column2],WeaponList!C88+3)),proto!$D$20:$E$50,2,FALSE)</f>
        <v>MMG</v>
      </c>
      <c r="G88" s="170" t="str">
        <f t="shared" ca="1" si="116"/>
        <v>100</v>
      </c>
      <c r="H88" s="170" t="str">
        <f t="shared" ca="1" si="83"/>
        <v>21</v>
      </c>
      <c r="I88" s="170" t="str">
        <f t="shared" ca="1" si="84"/>
        <v>7</v>
      </c>
      <c r="J88" s="170" t="str">
        <f ca="1">VLOOKUP(VALUE(VLOOKUP("*DmgType_0*",INDIRECT(A88),2,FALSE)),proto!$D$20:$F$50,3,FALSE)</f>
        <v>Normal</v>
      </c>
      <c r="K88" s="170" t="str">
        <f ca="1">VLOOKUP(VALUE(VLOOKUP("*Weapon_skill_0*",INDIRECT(A88),2,FALSE)),proto!$K$20:$L$24,2,FALSE)</f>
        <v>Big Guns</v>
      </c>
      <c r="L88" s="170" t="str">
        <f t="shared" ca="1" si="85"/>
        <v>37</v>
      </c>
      <c r="M88" s="170" t="str">
        <f t="shared" ca="1" si="86"/>
        <v>43</v>
      </c>
      <c r="N88" s="170" t="e">
        <f t="shared" ca="1" si="87"/>
        <v>#N/A</v>
      </c>
      <c r="O88" s="170" t="e">
        <f t="shared" ca="1" si="88"/>
        <v>#N/A</v>
      </c>
      <c r="P88" s="170" t="e">
        <f t="shared" ca="1" si="89"/>
        <v>#N/A</v>
      </c>
      <c r="Q88" s="170" t="e">
        <f t="shared" ca="1" si="90"/>
        <v>#N/A</v>
      </c>
      <c r="R88" s="170">
        <v>0</v>
      </c>
      <c r="S88" s="170" t="str">
        <f t="shared" ca="1" si="91"/>
        <v>60</v>
      </c>
      <c r="T88" s="170" t="e">
        <f t="shared" ca="1" si="92"/>
        <v>#N/A</v>
      </c>
      <c r="U88" s="170" t="str">
        <f t="shared" ca="1" si="93"/>
        <v>25</v>
      </c>
      <c r="V88" s="170" t="e">
        <f t="shared" ca="1" si="94"/>
        <v>#N/A</v>
      </c>
      <c r="W88" s="170" t="e">
        <f t="shared" ca="1" si="95"/>
        <v>#N/A</v>
      </c>
      <c r="X88" s="170" t="e">
        <f t="shared" ca="1" si="96"/>
        <v>#N/A</v>
      </c>
      <c r="Y88" s="170" t="str">
        <f t="shared" ca="1" si="97"/>
        <v>800</v>
      </c>
      <c r="Z88" s="170" t="e">
        <f t="shared" ca="1" si="98"/>
        <v>#N/A</v>
      </c>
      <c r="AA88" s="170" t="str">
        <f t="shared" ca="1" si="99"/>
        <v>400</v>
      </c>
      <c r="AB88" s="174" t="str">
        <f t="shared" ca="1" si="100"/>
        <v>21</v>
      </c>
      <c r="AC88" s="174" t="str">
        <f t="shared" ca="1" si="101"/>
        <v>27</v>
      </c>
      <c r="AD88" s="174" t="str">
        <f t="shared" ca="1" si="102"/>
        <v>21</v>
      </c>
      <c r="AE88" s="174" t="str">
        <f t="shared" ca="1" si="103"/>
        <v>27</v>
      </c>
      <c r="AF88" s="174" t="str">
        <f t="shared" ca="1" si="104"/>
        <v>21</v>
      </c>
      <c r="AG88" s="175" t="str">
        <f t="shared" ca="1" si="105"/>
        <v>2</v>
      </c>
      <c r="AH88" s="175" t="str">
        <f t="shared" ca="1" si="106"/>
        <v>2</v>
      </c>
      <c r="AI88" s="175" t="str">
        <f t="shared" ca="1" si="107"/>
        <v>2</v>
      </c>
      <c r="AJ88" s="175" t="str">
        <f t="shared" ca="1" si="108"/>
        <v>2</v>
      </c>
      <c r="AK88" s="175" t="str">
        <f t="shared" ca="1" si="109"/>
        <v>50</v>
      </c>
      <c r="AL88" s="234" t="str">
        <f t="shared" ca="1" si="120"/>
        <v>20</v>
      </c>
      <c r="AN88" s="170" t="str">
        <f t="shared" ca="1" si="110"/>
        <v>13</v>
      </c>
      <c r="AO88" s="170" t="e">
        <f t="shared" ca="1" si="111"/>
        <v>#N/A</v>
      </c>
      <c r="AP88" s="170" t="str">
        <f t="shared" ca="1" si="80"/>
        <v>55</v>
      </c>
      <c r="AQ88" s="170" t="e">
        <f t="shared" ca="1" si="81"/>
        <v>#N/A</v>
      </c>
      <c r="AR88" s="170" t="str">
        <f t="shared" ca="1" si="112"/>
        <v>5</v>
      </c>
      <c r="AS88" s="259" t="str">
        <f t="shared" ca="1" si="117"/>
        <v>5</v>
      </c>
      <c r="AT88" s="259">
        <v>1</v>
      </c>
      <c r="AU88" s="170" t="str">
        <f t="shared" ca="1" si="113"/>
        <v>Anim2Burst</v>
      </c>
      <c r="AV88" s="170" t="e">
        <f t="shared" ca="1" si="114"/>
        <v>#N/A</v>
      </c>
    </row>
    <row r="89" spans="1:49" x14ac:dyDescent="0.25">
      <c r="A89" s="170" t="str">
        <f t="shared" si="115"/>
        <v>Proto!B5124:C5195</v>
      </c>
      <c r="B89" s="170" t="str">
        <f t="shared" ca="1" si="82"/>
        <v>5</v>
      </c>
      <c r="C89" s="170">
        <f>MATCH("*87#*",proto!B:B,0)</f>
        <v>5124</v>
      </c>
      <c r="D89" s="176" t="str">
        <f>VLOOKUP(C89,proto!A:C,2,FALSE)</f>
        <v>87# M2 Flamethrower</v>
      </c>
      <c r="E89" s="170" t="str" cm="1">
        <f t="array" ref="E89">INDEX(new1test[Column2],WeaponList!C89+1)</f>
        <v>18860</v>
      </c>
      <c r="F89" s="170" t="str" cm="1">
        <f t="array" ref="F89">VLOOKUP(VALUE(INDEX(new1test[Column2],WeaponList!C89+3)),proto!$D$20:$E$50,2,FALSE)</f>
        <v>Shotgun</v>
      </c>
      <c r="G89" s="170" t="str">
        <f t="shared" ca="1" si="116"/>
        <v>120</v>
      </c>
      <c r="H89" s="170" t="str">
        <f t="shared" ca="1" si="83"/>
        <v>28</v>
      </c>
      <c r="I89" s="170" t="str">
        <f t="shared" ca="1" si="84"/>
        <v>6</v>
      </c>
      <c r="J89" s="170" t="str">
        <f ca="1">VLOOKUP(VALUE(VLOOKUP("*DmgType_0*",INDIRECT(A89),2,FALSE)),proto!$D$20:$F$50,3,FALSE)</f>
        <v>Fire</v>
      </c>
      <c r="K89" s="170" t="str">
        <f ca="1">VLOOKUP(VALUE(VLOOKUP("*Weapon_skill_0*",INDIRECT(A89),2,FALSE)),proto!$K$20:$L$24,2,FALSE)</f>
        <v>Big Guns</v>
      </c>
      <c r="L89" s="170" t="str">
        <f t="shared" ca="1" si="85"/>
        <v>50</v>
      </c>
      <c r="M89" s="170" t="str">
        <f t="shared" ca="1" si="86"/>
        <v>60</v>
      </c>
      <c r="N89" s="170" t="e">
        <f t="shared" ca="1" si="87"/>
        <v>#N/A</v>
      </c>
      <c r="O89" s="170" t="e">
        <f t="shared" ca="1" si="88"/>
        <v>#N/A</v>
      </c>
      <c r="P89" s="170" t="e">
        <f t="shared" ca="1" si="89"/>
        <v>#N/A</v>
      </c>
      <c r="Q89" s="170" t="e">
        <f t="shared" ca="1" si="90"/>
        <v>#N/A</v>
      </c>
      <c r="R89" s="170">
        <v>0</v>
      </c>
      <c r="S89" s="170" t="str">
        <f t="shared" ca="1" si="91"/>
        <v>30</v>
      </c>
      <c r="T89" s="170" t="e">
        <f t="shared" ca="1" si="92"/>
        <v>#N/A</v>
      </c>
      <c r="U89" s="170" t="str">
        <f t="shared" ca="1" si="93"/>
        <v>30</v>
      </c>
      <c r="V89" s="170" t="e">
        <f t="shared" ca="1" si="94"/>
        <v>#N/A</v>
      </c>
      <c r="W89" s="170" t="e">
        <f t="shared" ca="1" si="95"/>
        <v>#N/A</v>
      </c>
      <c r="X89" s="170" t="e">
        <f t="shared" ca="1" si="96"/>
        <v>#N/A</v>
      </c>
      <c r="Y89" s="170" t="str">
        <f t="shared" ca="1" si="97"/>
        <v>600</v>
      </c>
      <c r="Z89" s="170" t="e">
        <f t="shared" ca="1" si="98"/>
        <v>#N/A</v>
      </c>
      <c r="AA89" s="170" t="str">
        <f t="shared" ca="1" si="99"/>
        <v>400</v>
      </c>
      <c r="AB89" s="174" t="str">
        <f t="shared" ca="1" si="100"/>
        <v>24</v>
      </c>
      <c r="AC89" s="174" t="str">
        <f t="shared" ca="1" si="101"/>
        <v>2</v>
      </c>
      <c r="AD89" s="174" t="str">
        <f t="shared" ca="1" si="102"/>
        <v>24</v>
      </c>
      <c r="AE89" s="174" t="str">
        <f t="shared" ca="1" si="103"/>
        <v>2</v>
      </c>
      <c r="AF89" s="174" t="str">
        <f t="shared" ca="1" si="104"/>
        <v>24</v>
      </c>
      <c r="AG89" s="175" t="str">
        <f t="shared" ca="1" si="105"/>
        <v>42</v>
      </c>
      <c r="AH89" s="175" t="str">
        <f t="shared" ca="1" si="106"/>
        <v>44</v>
      </c>
      <c r="AI89" s="175" t="str">
        <f t="shared" ca="1" si="107"/>
        <v>45</v>
      </c>
      <c r="AJ89" s="175" t="e">
        <f t="shared" ca="1" si="108"/>
        <v>#N/A</v>
      </c>
      <c r="AK89" s="175" t="e">
        <f t="shared" ca="1" si="109"/>
        <v>#N/A</v>
      </c>
      <c r="AN89" s="170" t="e">
        <f t="shared" ca="1" si="110"/>
        <v>#N/A</v>
      </c>
      <c r="AO89" s="170" t="e">
        <f t="shared" ca="1" si="111"/>
        <v>#N/A</v>
      </c>
      <c r="AP89" s="170" t="e">
        <f t="shared" ca="1" si="80"/>
        <v>#N/A</v>
      </c>
      <c r="AQ89" s="170" t="e">
        <f t="shared" ca="1" si="81"/>
        <v>#N/A</v>
      </c>
      <c r="AR89" s="170" t="str">
        <f t="shared" ca="1" si="112"/>
        <v>5</v>
      </c>
      <c r="AS89" s="259" t="str">
        <f t="shared" ca="1" si="117"/>
        <v>10</v>
      </c>
      <c r="AT89" s="259">
        <v>1</v>
      </c>
      <c r="AU89" s="170" t="str">
        <f t="shared" ca="1" si="113"/>
        <v>Anim2Single</v>
      </c>
      <c r="AV89" s="170" t="e">
        <f t="shared" ca="1" si="114"/>
        <v>#N/A</v>
      </c>
    </row>
    <row r="90" spans="1:49" x14ac:dyDescent="0.25">
      <c r="A90" s="170" t="str">
        <f t="shared" si="115"/>
        <v>Proto!B5195:C5246</v>
      </c>
      <c r="B90" s="170" t="str">
        <f t="shared" ca="1" si="82"/>
        <v>5</v>
      </c>
      <c r="C90" s="170">
        <f>MATCH("*88#*",proto!B:B,0)</f>
        <v>5195</v>
      </c>
      <c r="D90" s="176" t="str">
        <f>VLOOKUP(C90,proto!A:C,2,FALSE)</f>
        <v>88# Panzerfaust 30</v>
      </c>
      <c r="E90" s="170" t="str" cm="1">
        <f t="array" ref="E90">INDEX(new1test[Column2],WeaponList!C90+1)</f>
        <v>18870</v>
      </c>
      <c r="F90" s="170" t="str" cm="1">
        <f t="array" ref="F90">VLOOKUP(VALUE(INDEX(new1test[Column2],WeaponList!C90+3)),proto!$D$20:$E$50,2,FALSE)</f>
        <v>RL</v>
      </c>
      <c r="G90" s="170" t="e">
        <f t="shared" ca="1" si="116"/>
        <v>#N/A</v>
      </c>
      <c r="H90" s="170" t="e">
        <f t="shared" ca="1" si="83"/>
        <v>#N/A</v>
      </c>
      <c r="I90" s="170" t="str">
        <f t="shared" ca="1" si="84"/>
        <v>5</v>
      </c>
      <c r="J90" s="170" t="str">
        <f ca="1">VLOOKUP(VALUE(VLOOKUP("*DmgType_0*",INDIRECT(A90),2,FALSE)),proto!$D$20:$F$50,3,FALSE)</f>
        <v>Explode</v>
      </c>
      <c r="K90" s="170" t="str">
        <f ca="1">VLOOKUP(VALUE(VLOOKUP("*Weapon_skill_0*",INDIRECT(A90),2,FALSE)),proto!$K$20:$L$24,2,FALSE)</f>
        <v>Big Guns</v>
      </c>
      <c r="L90" s="170" t="str">
        <f t="shared" ca="1" si="85"/>
        <v>175</v>
      </c>
      <c r="M90" s="170" t="str">
        <f t="shared" ca="1" si="86"/>
        <v>225</v>
      </c>
      <c r="N90" s="170" t="e">
        <f t="shared" ca="1" si="87"/>
        <v>#N/A</v>
      </c>
      <c r="O90" s="170" t="e">
        <f t="shared" ca="1" si="88"/>
        <v>#N/A</v>
      </c>
      <c r="P90" s="170" t="e">
        <f t="shared" ca="1" si="89"/>
        <v>#N/A</v>
      </c>
      <c r="Q90" s="170" t="e">
        <f t="shared" ca="1" si="90"/>
        <v>#N/A</v>
      </c>
      <c r="R90" s="170">
        <v>0</v>
      </c>
      <c r="S90" s="170" t="str">
        <f t="shared" ca="1" si="91"/>
        <v>40</v>
      </c>
      <c r="T90" s="170" t="e">
        <f t="shared" ca="1" si="92"/>
        <v>#N/A</v>
      </c>
      <c r="U90" s="170" t="str">
        <f t="shared" ca="1" si="93"/>
        <v>50</v>
      </c>
      <c r="V90" s="170" t="e">
        <f t="shared" ca="1" si="94"/>
        <v>#N/A</v>
      </c>
      <c r="W90" s="170" t="e">
        <f t="shared" ca="1" si="95"/>
        <v>#N/A</v>
      </c>
      <c r="X90" s="170" t="e">
        <f t="shared" ca="1" si="96"/>
        <v>#N/A</v>
      </c>
      <c r="Y90" s="170" t="str">
        <f t="shared" ca="1" si="97"/>
        <v>1200</v>
      </c>
      <c r="Z90" s="170" t="e">
        <f t="shared" ca="1" si="98"/>
        <v>#N/A</v>
      </c>
      <c r="AA90" s="170" t="str">
        <f t="shared" ca="1" si="99"/>
        <v>400</v>
      </c>
      <c r="AB90" s="174" t="str">
        <f t="shared" ca="1" si="100"/>
        <v>7</v>
      </c>
      <c r="AC90" s="174" t="str">
        <f t="shared" ca="1" si="101"/>
        <v>7</v>
      </c>
      <c r="AD90" s="174" t="str">
        <f t="shared" ca="1" si="102"/>
        <v>7</v>
      </c>
      <c r="AE90" s="174" t="str">
        <f t="shared" ca="1" si="103"/>
        <v>7</v>
      </c>
      <c r="AF90" s="174" t="str">
        <f t="shared" ca="1" si="104"/>
        <v>7</v>
      </c>
      <c r="AG90" s="175" t="e">
        <f t="shared" ca="1" si="105"/>
        <v>#N/A</v>
      </c>
      <c r="AH90" s="175" t="e">
        <f t="shared" ca="1" si="106"/>
        <v>#N/A</v>
      </c>
      <c r="AI90" s="175" t="e">
        <f t="shared" ca="1" si="107"/>
        <v>#N/A</v>
      </c>
      <c r="AJ90" s="175" t="e">
        <f t="shared" ca="1" si="108"/>
        <v>#N/A</v>
      </c>
      <c r="AK90" s="175" t="e">
        <f t="shared" ca="1" si="109"/>
        <v>#N/A</v>
      </c>
      <c r="AL90" s="234" t="str">
        <f t="shared" ca="1" si="120"/>
        <v>20</v>
      </c>
      <c r="AN90" s="170" t="e">
        <f t="shared" ca="1" si="110"/>
        <v>#N/A</v>
      </c>
      <c r="AO90" s="170" t="e">
        <f t="shared" ca="1" si="111"/>
        <v>#N/A</v>
      </c>
      <c r="AP90" s="170" t="e">
        <f t="shared" ca="1" si="80"/>
        <v>#N/A</v>
      </c>
      <c r="AQ90" s="170" t="e">
        <f t="shared" ca="1" si="81"/>
        <v>#N/A</v>
      </c>
      <c r="AR90" s="170" t="str">
        <f t="shared" ca="1" si="112"/>
        <v>5</v>
      </c>
      <c r="AS90" s="259">
        <v>1</v>
      </c>
      <c r="AT90" s="259">
        <v>1</v>
      </c>
      <c r="AU90" s="170" t="str">
        <f t="shared" ca="1" si="113"/>
        <v>Anim2Single</v>
      </c>
      <c r="AV90" s="170" t="e">
        <f t="shared" ca="1" si="114"/>
        <v>#N/A</v>
      </c>
    </row>
    <row r="91" spans="1:49" x14ac:dyDescent="0.25">
      <c r="A91" s="170" t="str">
        <f t="shared" si="115"/>
        <v>Proto!B5246:C5292</v>
      </c>
      <c r="B91" s="170" t="str">
        <f t="shared" ca="1" si="82"/>
        <v>5</v>
      </c>
      <c r="C91" s="170">
        <f>MATCH("*89#*",proto!B:B,0)</f>
        <v>5246</v>
      </c>
      <c r="D91" s="176" t="str">
        <f>VLOOKUP(C91,proto!A:C,2,FALSE)</f>
        <v>89# Sappers</v>
      </c>
      <c r="E91" s="170" t="str" cm="1">
        <f t="array" ref="E91">INDEX(new1test[Column2],WeaponList!C91+1)</f>
        <v>18900</v>
      </c>
      <c r="F91" s="170" t="str" cm="1">
        <f t="array" ref="F91">VLOOKUP(VALUE(INDEX(new1test[Column2],WeaponList!C91+3)),proto!$D$20:$E$50,2,FALSE)</f>
        <v>Fist</v>
      </c>
      <c r="G91" s="170" t="e">
        <f t="shared" ca="1" si="116"/>
        <v>#N/A</v>
      </c>
      <c r="H91" s="170" t="e">
        <f t="shared" ca="1" si="83"/>
        <v>#N/A</v>
      </c>
      <c r="I91" s="170" t="str">
        <f t="shared" ca="1" si="84"/>
        <v>1</v>
      </c>
      <c r="J91" s="170" t="str">
        <f ca="1">VLOOKUP(VALUE(VLOOKUP("*DmgType_0*",INDIRECT(A91),2,FALSE)),proto!$D$20:$F$50,3,FALSE)</f>
        <v>Normal</v>
      </c>
      <c r="K91" s="170" t="str">
        <f ca="1">VLOOKUP(VALUE(VLOOKUP("*Weapon_skill_0*",INDIRECT(A91),2,FALSE)),proto!$K$20:$L$24,2,FALSE)</f>
        <v>Close Combat</v>
      </c>
      <c r="L91" s="170" t="str">
        <f t="shared" ca="1" si="85"/>
        <v>25</v>
      </c>
      <c r="M91" s="170" t="str">
        <f t="shared" ca="1" si="86"/>
        <v>30</v>
      </c>
      <c r="N91" s="170" t="e">
        <f t="shared" ca="1" si="87"/>
        <v>#N/A</v>
      </c>
      <c r="O91" s="170" t="e">
        <f t="shared" ca="1" si="88"/>
        <v>#N/A</v>
      </c>
      <c r="P91" s="170" t="e">
        <f t="shared" ca="1" si="89"/>
        <v>#N/A</v>
      </c>
      <c r="Q91" s="170" t="e">
        <f t="shared" ca="1" si="90"/>
        <v>#N/A</v>
      </c>
      <c r="R91" s="170">
        <v>0</v>
      </c>
      <c r="S91" s="170" t="str">
        <f t="shared" ca="1" si="91"/>
        <v>2</v>
      </c>
      <c r="T91" s="170" t="e">
        <f t="shared" ca="1" si="92"/>
        <v>#N/A</v>
      </c>
      <c r="U91" s="170" t="str">
        <f t="shared" ca="1" si="93"/>
        <v>10</v>
      </c>
      <c r="V91" s="170" t="e">
        <f t="shared" ca="1" si="94"/>
        <v>#N/A</v>
      </c>
      <c r="W91" s="170" t="e">
        <f t="shared" ca="1" si="95"/>
        <v>#N/A</v>
      </c>
      <c r="X91" s="170" t="e">
        <f t="shared" ca="1" si="96"/>
        <v>#N/A</v>
      </c>
      <c r="Y91" s="170" t="str">
        <f t="shared" ca="1" si="97"/>
        <v>400</v>
      </c>
      <c r="Z91" s="170" t="e">
        <f t="shared" ca="1" si="98"/>
        <v>#N/A</v>
      </c>
      <c r="AA91" s="170" t="e">
        <f t="shared" ca="1" si="99"/>
        <v>#N/A</v>
      </c>
      <c r="AB91" s="174" t="str">
        <f t="shared" ca="1" si="100"/>
        <v>3</v>
      </c>
      <c r="AC91" s="174" t="str">
        <f t="shared" ca="1" si="101"/>
        <v>7</v>
      </c>
      <c r="AD91" s="174" t="str">
        <f t="shared" ca="1" si="102"/>
        <v>2</v>
      </c>
      <c r="AE91" s="174" t="str">
        <f t="shared" ca="1" si="103"/>
        <v>7</v>
      </c>
      <c r="AF91" s="174" t="str">
        <f t="shared" ca="1" si="104"/>
        <v>3</v>
      </c>
      <c r="AG91" s="175" t="str">
        <f t="shared" ca="1" si="105"/>
        <v>31</v>
      </c>
      <c r="AH91" s="175" t="e">
        <f t="shared" ca="1" si="106"/>
        <v>#N/A</v>
      </c>
      <c r="AI91" s="175" t="e">
        <f t="shared" ca="1" si="107"/>
        <v>#N/A</v>
      </c>
      <c r="AJ91" s="175" t="e">
        <f t="shared" ca="1" si="108"/>
        <v>#N/A</v>
      </c>
      <c r="AK91" s="175" t="e">
        <f t="shared" ca="1" si="109"/>
        <v>#N/A</v>
      </c>
      <c r="AN91" s="170" t="e">
        <f t="shared" ca="1" si="110"/>
        <v>#N/A</v>
      </c>
      <c r="AO91" s="170" t="e">
        <f t="shared" ca="1" si="111"/>
        <v>#N/A</v>
      </c>
      <c r="AP91" s="170" t="e">
        <f t="shared" ca="1" si="80"/>
        <v>#N/A</v>
      </c>
      <c r="AQ91" s="170" t="e">
        <f t="shared" ca="1" si="81"/>
        <v>#N/A</v>
      </c>
      <c r="AR91" s="170" t="str">
        <f t="shared" ca="1" si="112"/>
        <v>5</v>
      </c>
      <c r="AS91" s="259">
        <v>1</v>
      </c>
      <c r="AT91" s="259">
        <v>1</v>
      </c>
      <c r="AU91" s="170" t="str">
        <f t="shared" ca="1" si="113"/>
        <v>Anim2PunchRight</v>
      </c>
      <c r="AV91" s="170" t="e">
        <f t="shared" ca="1" si="114"/>
        <v>#N/A</v>
      </c>
      <c r="AW91" s="170" t="str">
        <f t="shared" ca="1" si="79"/>
        <v>75</v>
      </c>
    </row>
    <row r="92" spans="1:49" x14ac:dyDescent="0.25">
      <c r="A92" s="170" t="str">
        <f t="shared" si="115"/>
        <v>Proto!B5292:C5334</v>
      </c>
      <c r="B92" s="170" t="str">
        <f t="shared" ca="1" si="82"/>
        <v>5</v>
      </c>
      <c r="C92" s="170">
        <f>MATCH("*90#*",proto!B:B,0)</f>
        <v>5292</v>
      </c>
      <c r="D92" s="176" t="str">
        <f>VLOOKUP(C92,proto!A:C,2,FALSE)</f>
        <v>90# Machete</v>
      </c>
      <c r="E92" s="170" t="str" cm="1">
        <f t="array" ref="E92">INDEX(new1test[Column2],WeaponList!C92+1)</f>
        <v>18905</v>
      </c>
      <c r="F92" s="170" t="str" cm="1">
        <f t="array" ref="F92">VLOOKUP(VALUE(INDEX(new1test[Column2],WeaponList!C92+3)),proto!$D$20:$E$50,2,FALSE)</f>
        <v>Knife</v>
      </c>
      <c r="G92" s="170" t="e">
        <f t="shared" ca="1" si="116"/>
        <v>#N/A</v>
      </c>
      <c r="H92" s="170" t="e">
        <f t="shared" ca="1" si="83"/>
        <v>#N/A</v>
      </c>
      <c r="I92" s="170" t="str">
        <f t="shared" ca="1" si="84"/>
        <v>3</v>
      </c>
      <c r="J92" s="170" t="str">
        <f ca="1">VLOOKUP(VALUE(VLOOKUP("*DmgType_0*",INDIRECT(A92),2,FALSE)),proto!$D$20:$F$50,3,FALSE)</f>
        <v>Normal</v>
      </c>
      <c r="K92" s="170" t="str">
        <f ca="1">VLOOKUP(VALUE(VLOOKUP("*Weapon_skill_0*",INDIRECT(A92),2,FALSE)),proto!$K$20:$L$24,2,FALSE)</f>
        <v>Close Combat</v>
      </c>
      <c r="L92" s="170" t="str">
        <f t="shared" ca="1" si="85"/>
        <v>50</v>
      </c>
      <c r="M92" s="170" t="str">
        <f t="shared" ca="1" si="86"/>
        <v>60</v>
      </c>
      <c r="N92" s="170" t="e">
        <f t="shared" ca="1" si="87"/>
        <v>#N/A</v>
      </c>
      <c r="O92" s="170" t="e">
        <f t="shared" ca="1" si="88"/>
        <v>#N/A</v>
      </c>
      <c r="P92" s="170" t="e">
        <f t="shared" ca="1" si="89"/>
        <v>#N/A</v>
      </c>
      <c r="Q92" s="170" t="e">
        <f t="shared" ca="1" si="90"/>
        <v>#N/A</v>
      </c>
      <c r="R92" s="170" t="str">
        <f t="shared" ca="1" si="78"/>
        <v>80</v>
      </c>
      <c r="S92" s="170" t="str">
        <f t="shared" ca="1" si="91"/>
        <v>2</v>
      </c>
      <c r="T92" s="170" t="e">
        <f t="shared" ca="1" si="92"/>
        <v>#N/A</v>
      </c>
      <c r="U92" s="170" t="str">
        <f t="shared" ca="1" si="93"/>
        <v>25</v>
      </c>
      <c r="V92" s="170" t="e">
        <f t="shared" ca="1" si="94"/>
        <v>#N/A</v>
      </c>
      <c r="W92" s="170" t="str">
        <f t="shared" ca="1" si="95"/>
        <v>1</v>
      </c>
      <c r="X92" s="170" t="e">
        <f t="shared" ca="1" si="96"/>
        <v>#N/A</v>
      </c>
      <c r="Y92" s="170" t="str">
        <f t="shared" ca="1" si="97"/>
        <v>600</v>
      </c>
      <c r="Z92" s="170" t="e">
        <f t="shared" ca="1" si="98"/>
        <v>#N/A</v>
      </c>
      <c r="AA92" s="170" t="e">
        <f t="shared" ca="1" si="99"/>
        <v>#N/A</v>
      </c>
      <c r="AB92" s="174" t="str">
        <f t="shared" ca="1" si="100"/>
        <v>2</v>
      </c>
      <c r="AC92" s="174" t="str">
        <f t="shared" ca="1" si="101"/>
        <v>18</v>
      </c>
      <c r="AD92" s="174" t="str">
        <f t="shared" ca="1" si="102"/>
        <v>24</v>
      </c>
      <c r="AE92" s="174" t="str">
        <f t="shared" ca="1" si="103"/>
        <v>18</v>
      </c>
      <c r="AF92" s="174" t="str">
        <f t="shared" ca="1" si="104"/>
        <v>7</v>
      </c>
      <c r="AG92" s="175" t="e">
        <f t="shared" ca="1" si="105"/>
        <v>#N/A</v>
      </c>
      <c r="AH92" s="175" t="e">
        <f t="shared" ca="1" si="106"/>
        <v>#N/A</v>
      </c>
      <c r="AI92" s="175" t="e">
        <f t="shared" ca="1" si="107"/>
        <v>#N/A</v>
      </c>
      <c r="AJ92" s="175" t="e">
        <f t="shared" ca="1" si="108"/>
        <v>#N/A</v>
      </c>
      <c r="AK92" s="175" t="e">
        <f t="shared" ca="1" si="109"/>
        <v>#N/A</v>
      </c>
      <c r="AN92" s="170" t="e">
        <f t="shared" ca="1" si="110"/>
        <v>#N/A</v>
      </c>
      <c r="AO92" s="170" t="e">
        <f t="shared" ca="1" si="111"/>
        <v>#N/A</v>
      </c>
      <c r="AP92" s="170" t="e">
        <f t="shared" ca="1" si="80"/>
        <v>#N/A</v>
      </c>
      <c r="AQ92" s="170" t="e">
        <f t="shared" ca="1" si="81"/>
        <v>#N/A</v>
      </c>
      <c r="AR92" s="170" t="str">
        <f t="shared" ca="1" si="112"/>
        <v>5</v>
      </c>
      <c r="AS92" s="259">
        <v>1</v>
      </c>
      <c r="AT92" s="259">
        <v>1</v>
      </c>
      <c r="AU92" s="170" t="str">
        <f t="shared" ca="1" si="113"/>
        <v>Anim2Swing1H</v>
      </c>
      <c r="AV92" s="170" t="e">
        <f t="shared" ca="1" si="114"/>
        <v>#N/A</v>
      </c>
      <c r="AW92" s="170" t="str">
        <f t="shared" ca="1" si="79"/>
        <v>25</v>
      </c>
    </row>
    <row r="93" spans="1:49" x14ac:dyDescent="0.25">
      <c r="A93" s="170" t="str">
        <f t="shared" si="115"/>
        <v>Proto!B5334:C5394</v>
      </c>
      <c r="B93" s="170" t="str">
        <f t="shared" ca="1" si="82"/>
        <v>5</v>
      </c>
      <c r="C93" s="170">
        <f>MATCH("*91#*",proto!B:B,0)</f>
        <v>5334</v>
      </c>
      <c r="D93" s="176" t="str">
        <f>VLOOKUP(C93,proto!A:C,2,FALSE)</f>
        <v>91# NKVD Finka (finnish knife)</v>
      </c>
      <c r="E93" s="170" t="str" cm="1">
        <f t="array" ref="E93">INDEX(new1test[Column2],WeaponList!C93+1)</f>
        <v>18906</v>
      </c>
      <c r="F93" s="170" t="str" cm="1">
        <f t="array" ref="F93">VLOOKUP(VALUE(INDEX(new1test[Column2],WeaponList!C93+3)),proto!$D$20:$E$50,2,FALSE)</f>
        <v>Knife</v>
      </c>
      <c r="G93" s="170" t="e">
        <f t="shared" ca="1" si="116"/>
        <v>#N/A</v>
      </c>
      <c r="H93" s="170" t="e">
        <f t="shared" ca="1" si="83"/>
        <v>#N/A</v>
      </c>
      <c r="I93" s="170" t="str">
        <f t="shared" ca="1" si="84"/>
        <v>2</v>
      </c>
      <c r="J93" s="170" t="str">
        <f ca="1">VLOOKUP(VALUE(VLOOKUP("*DmgType_0*",INDIRECT(A93),2,FALSE)),proto!$D$20:$F$50,3,FALSE)</f>
        <v>Normal</v>
      </c>
      <c r="K93" s="170" t="str">
        <f ca="1">VLOOKUP(VALUE(VLOOKUP("*Weapon_skill_0*",INDIRECT(A93),2,FALSE)),proto!$K$20:$L$24,2,FALSE)</f>
        <v>Close Combat</v>
      </c>
      <c r="L93" s="170" t="str">
        <f t="shared" ca="1" si="85"/>
        <v>40</v>
      </c>
      <c r="M93" s="170" t="str">
        <f t="shared" ca="1" si="86"/>
        <v>50</v>
      </c>
      <c r="N93" s="170" t="str">
        <f t="shared" ca="1" si="87"/>
        <v>30</v>
      </c>
      <c r="O93" s="170" t="str">
        <f t="shared" ca="1" si="88"/>
        <v>40</v>
      </c>
      <c r="P93" s="170" t="e">
        <f t="shared" ca="1" si="89"/>
        <v>#N/A</v>
      </c>
      <c r="Q93" s="170" t="e">
        <f t="shared" ca="1" si="90"/>
        <v>#N/A</v>
      </c>
      <c r="R93" s="170" t="str">
        <f t="shared" ca="1" si="78"/>
        <v>100</v>
      </c>
      <c r="S93" s="170" t="str">
        <f t="shared" ca="1" si="91"/>
        <v>3</v>
      </c>
      <c r="T93" s="170" t="str">
        <f t="shared" ca="1" si="92"/>
        <v>2</v>
      </c>
      <c r="U93" s="170" t="str">
        <f t="shared" ca="1" si="93"/>
        <v>25</v>
      </c>
      <c r="V93" s="170" t="str">
        <f t="shared" ca="1" si="94"/>
        <v>15</v>
      </c>
      <c r="W93" s="170" t="str">
        <f t="shared" ca="1" si="95"/>
        <v>1</v>
      </c>
      <c r="X93" s="170" t="str">
        <f t="shared" ca="1" si="96"/>
        <v>0</v>
      </c>
      <c r="Y93" s="170" t="str">
        <f t="shared" ca="1" si="97"/>
        <v>800</v>
      </c>
      <c r="Z93" s="170" t="str">
        <f t="shared" ca="1" si="98"/>
        <v>600</v>
      </c>
      <c r="AA93" s="170" t="e">
        <f t="shared" ca="1" si="99"/>
        <v>#N/A</v>
      </c>
      <c r="AB93" s="174" t="str">
        <f t="shared" ca="1" si="100"/>
        <v>11</v>
      </c>
      <c r="AC93" s="174" t="str">
        <f t="shared" ca="1" si="101"/>
        <v>25</v>
      </c>
      <c r="AD93" s="174" t="str">
        <f t="shared" ca="1" si="102"/>
        <v>11</v>
      </c>
      <c r="AE93" s="174" t="str">
        <f t="shared" ca="1" si="103"/>
        <v>25</v>
      </c>
      <c r="AF93" s="174" t="str">
        <f t="shared" ca="1" si="104"/>
        <v>11</v>
      </c>
      <c r="AG93" s="175" t="str">
        <f t="shared" ca="1" si="105"/>
        <v>9</v>
      </c>
      <c r="AH93" s="175" t="e">
        <f t="shared" ca="1" si="106"/>
        <v>#N/A</v>
      </c>
      <c r="AI93" s="175" t="e">
        <f t="shared" ca="1" si="107"/>
        <v>#N/A</v>
      </c>
      <c r="AJ93" s="175" t="e">
        <f t="shared" ca="1" si="108"/>
        <v>#N/A</v>
      </c>
      <c r="AK93" s="175" t="e">
        <f t="shared" ca="1" si="109"/>
        <v>#N/A</v>
      </c>
      <c r="AN93" s="170" t="e">
        <f t="shared" ca="1" si="110"/>
        <v>#N/A</v>
      </c>
      <c r="AO93" s="170" t="e">
        <f t="shared" ca="1" si="111"/>
        <v>#N/A</v>
      </c>
      <c r="AP93" s="170" t="e">
        <f t="shared" ca="1" si="80"/>
        <v>#N/A</v>
      </c>
      <c r="AQ93" s="170" t="e">
        <f t="shared" ca="1" si="81"/>
        <v>#N/A</v>
      </c>
      <c r="AR93" s="170" t="str">
        <f t="shared" ca="1" si="112"/>
        <v>5</v>
      </c>
      <c r="AS93" s="259">
        <v>1</v>
      </c>
      <c r="AT93" s="259">
        <v>1</v>
      </c>
      <c r="AU93" s="170" t="str">
        <f t="shared" ca="1" si="113"/>
        <v>Anim2Thrust1H</v>
      </c>
      <c r="AV93" s="170" t="str">
        <f t="shared" ca="1" si="114"/>
        <v>Anim2Swing1H</v>
      </c>
      <c r="AW93" s="170" t="str">
        <f t="shared" ca="1" si="79"/>
        <v>25</v>
      </c>
    </row>
    <row r="94" spans="1:49" x14ac:dyDescent="0.25">
      <c r="A94" s="170" t="str">
        <f t="shared" si="115"/>
        <v>Proto!B5394:C5441</v>
      </c>
      <c r="B94" s="170" t="str">
        <f t="shared" ca="1" si="82"/>
        <v>5</v>
      </c>
      <c r="C94" s="170">
        <f>MATCH("*92#*",proto!B:B,0)</f>
        <v>5394</v>
      </c>
      <c r="D94" s="176" t="str">
        <f>VLOOKUP(C94,proto!A:C,2,FALSE)</f>
        <v>92# Axe</v>
      </c>
      <c r="E94" s="170" t="str" cm="1">
        <f t="array" ref="E94">INDEX(new1test[Column2],WeaponList!C94+1)</f>
        <v>18915</v>
      </c>
      <c r="F94" s="170" t="str" cm="1">
        <f t="array" ref="F94">VLOOKUP(VALUE(INDEX(new1test[Column2],WeaponList!C94+3)),proto!$D$20:$E$50,2,FALSE)</f>
        <v>Hammer</v>
      </c>
      <c r="G94" s="170" t="e">
        <f t="shared" ca="1" si="116"/>
        <v>#N/A</v>
      </c>
      <c r="H94" s="170" t="e">
        <f t="shared" ca="1" si="83"/>
        <v>#N/A</v>
      </c>
      <c r="I94" s="170" t="str">
        <f t="shared" ca="1" si="84"/>
        <v>5</v>
      </c>
      <c r="J94" s="170" t="str">
        <f ca="1">VLOOKUP(VALUE(VLOOKUP("*DmgType_0*",INDIRECT(A94),2,FALSE)),proto!$D$20:$F$50,3,FALSE)</f>
        <v>Normal</v>
      </c>
      <c r="K94" s="170" t="str">
        <f ca="1">VLOOKUP(VALUE(VLOOKUP("*Weapon_skill_0*",INDIRECT(A94),2,FALSE)),proto!$K$20:$L$24,2,FALSE)</f>
        <v>Close Combat</v>
      </c>
      <c r="L94" s="170" t="str">
        <f t="shared" ca="1" si="85"/>
        <v>70</v>
      </c>
      <c r="M94" s="170" t="str">
        <f t="shared" ca="1" si="86"/>
        <v>90</v>
      </c>
      <c r="N94" s="170" t="e">
        <f t="shared" ca="1" si="87"/>
        <v>#N/A</v>
      </c>
      <c r="O94" s="170" t="e">
        <f t="shared" ca="1" si="88"/>
        <v>#N/A</v>
      </c>
      <c r="P94" s="170" t="e">
        <f t="shared" ca="1" si="89"/>
        <v>#N/A</v>
      </c>
      <c r="Q94" s="170" t="e">
        <f t="shared" ca="1" si="90"/>
        <v>#N/A</v>
      </c>
      <c r="R94" s="170" t="str">
        <f t="shared" ca="1" si="78"/>
        <v>40</v>
      </c>
      <c r="S94" s="170" t="str">
        <f t="shared" ca="1" si="91"/>
        <v>3</v>
      </c>
      <c r="T94" s="170" t="e">
        <f t="shared" ca="1" si="92"/>
        <v>#N/A</v>
      </c>
      <c r="U94" s="170" t="str">
        <f t="shared" ca="1" si="93"/>
        <v>50</v>
      </c>
      <c r="V94" s="170" t="e">
        <f t="shared" ca="1" si="94"/>
        <v>#N/A</v>
      </c>
      <c r="W94" s="170" t="e">
        <f t="shared" ca="1" si="95"/>
        <v>#N/A</v>
      </c>
      <c r="X94" s="170" t="e">
        <f t="shared" ca="1" si="96"/>
        <v>#N/A</v>
      </c>
      <c r="Y94" s="170" t="str">
        <f t="shared" ca="1" si="97"/>
        <v>1200</v>
      </c>
      <c r="Z94" s="170" t="e">
        <f t="shared" ca="1" si="98"/>
        <v>#N/A</v>
      </c>
      <c r="AA94" s="170" t="e">
        <f t="shared" ca="1" si="99"/>
        <v>#N/A</v>
      </c>
      <c r="AB94" s="174" t="str">
        <f t="shared" ca="1" si="100"/>
        <v>2</v>
      </c>
      <c r="AC94" s="174" t="str">
        <f t="shared" ca="1" si="101"/>
        <v>2</v>
      </c>
      <c r="AD94" s="174" t="str">
        <f t="shared" ca="1" si="102"/>
        <v>9</v>
      </c>
      <c r="AE94" s="174" t="str">
        <f t="shared" ca="1" si="103"/>
        <v>30</v>
      </c>
      <c r="AF94" s="174" t="str">
        <f t="shared" ca="1" si="104"/>
        <v>30</v>
      </c>
      <c r="AG94" s="175" t="e">
        <f t="shared" ca="1" si="105"/>
        <v>#N/A</v>
      </c>
      <c r="AH94" s="175" t="e">
        <f t="shared" ca="1" si="106"/>
        <v>#N/A</v>
      </c>
      <c r="AI94" s="175" t="e">
        <f t="shared" ca="1" si="107"/>
        <v>#N/A</v>
      </c>
      <c r="AJ94" s="175" t="e">
        <f t="shared" ca="1" si="108"/>
        <v>#N/A</v>
      </c>
      <c r="AK94" s="175" t="e">
        <f t="shared" ca="1" si="109"/>
        <v>#N/A</v>
      </c>
      <c r="AN94" s="170" t="e">
        <f t="shared" ca="1" si="110"/>
        <v>#N/A</v>
      </c>
      <c r="AO94" s="170" t="e">
        <f t="shared" ca="1" si="111"/>
        <v>#N/A</v>
      </c>
      <c r="AP94" s="170" t="e">
        <f t="shared" ca="1" si="80"/>
        <v>#N/A</v>
      </c>
      <c r="AQ94" s="170" t="e">
        <f t="shared" ca="1" si="81"/>
        <v>#N/A</v>
      </c>
      <c r="AR94" s="170" t="str">
        <f t="shared" ca="1" si="112"/>
        <v>5</v>
      </c>
      <c r="AS94" s="259">
        <v>1</v>
      </c>
      <c r="AT94" s="259">
        <v>1</v>
      </c>
      <c r="AU94" s="170" t="str">
        <f t="shared" ca="1" si="113"/>
        <v>Anim2Swing1H</v>
      </c>
      <c r="AV94" s="170" t="e">
        <f t="shared" ca="1" si="114"/>
        <v>#N/A</v>
      </c>
      <c r="AW94" s="170" t="str">
        <f t="shared" ca="1" si="79"/>
        <v>200</v>
      </c>
    </row>
    <row r="95" spans="1:49" x14ac:dyDescent="0.25">
      <c r="A95" s="170" t="str">
        <f t="shared" si="115"/>
        <v>Proto!B5441:C5502</v>
      </c>
      <c r="B95" s="170" t="str">
        <f t="shared" ca="1" si="82"/>
        <v>5</v>
      </c>
      <c r="C95" s="170">
        <f>MATCH("*93#*",proto!B:B,0)</f>
        <v>5441</v>
      </c>
      <c r="D95" s="176" t="str">
        <f>VLOOKUP(C95,proto!A:C,2,FALSE)</f>
        <v>93# Snake Spear</v>
      </c>
      <c r="E95" s="170" t="str" cm="1">
        <f t="array" ref="E95">INDEX(new1test[Column2],WeaponList!C95+1)</f>
        <v>18920</v>
      </c>
      <c r="F95" s="170" t="str" cm="1">
        <f t="array" ref="F95">VLOOKUP(VALUE(INDEX(new1test[Column2],WeaponList!C95+3)),proto!$D$20:$E$50,2,FALSE)</f>
        <v>Spear</v>
      </c>
      <c r="G95" s="170" t="e">
        <f t="shared" ca="1" si="116"/>
        <v>#N/A</v>
      </c>
      <c r="H95" s="170" t="e">
        <f t="shared" ca="1" si="83"/>
        <v>#N/A</v>
      </c>
      <c r="I95" s="170" t="str">
        <f t="shared" ca="1" si="84"/>
        <v>4</v>
      </c>
      <c r="J95" s="170" t="str">
        <f ca="1">VLOOKUP(VALUE(VLOOKUP("*DmgType_0*",INDIRECT(A95),2,FALSE)),proto!$D$20:$F$50,3,FALSE)</f>
        <v>Normal</v>
      </c>
      <c r="K95" s="170" t="str">
        <f ca="1">VLOOKUP(VALUE(VLOOKUP("*Weapon_skill_0*",INDIRECT(A95),2,FALSE)),proto!$K$20:$L$24,2,FALSE)</f>
        <v>Throwing</v>
      </c>
      <c r="L95" s="170" t="str">
        <f t="shared" ca="1" si="85"/>
        <v>90</v>
      </c>
      <c r="M95" s="170" t="str">
        <f t="shared" ca="1" si="86"/>
        <v>135</v>
      </c>
      <c r="N95" s="170" t="str">
        <f t="shared" ca="1" si="87"/>
        <v>90</v>
      </c>
      <c r="O95" s="170" t="str">
        <f t="shared" ca="1" si="88"/>
        <v>135</v>
      </c>
      <c r="P95" s="170" t="e">
        <f t="shared" ca="1" si="89"/>
        <v>#N/A</v>
      </c>
      <c r="Q95" s="170" t="e">
        <f t="shared" ca="1" si="90"/>
        <v>#N/A</v>
      </c>
      <c r="R95" s="170" t="str">
        <f t="shared" ca="1" si="78"/>
        <v>100</v>
      </c>
      <c r="S95" s="170" t="str">
        <f t="shared" ca="1" si="91"/>
        <v>20</v>
      </c>
      <c r="T95" s="170" t="str">
        <f t="shared" ca="1" si="92"/>
        <v>4</v>
      </c>
      <c r="U95" s="170" t="str">
        <f t="shared" ca="1" si="93"/>
        <v>50</v>
      </c>
      <c r="V95" s="170" t="str">
        <f t="shared" ca="1" si="94"/>
        <v>40</v>
      </c>
      <c r="W95" s="170" t="str">
        <f t="shared" ca="1" si="95"/>
        <v>1</v>
      </c>
      <c r="X95" s="170" t="str">
        <f t="shared" ca="1" si="96"/>
        <v>1</v>
      </c>
      <c r="Y95" s="170" t="str">
        <f t="shared" ca="1" si="97"/>
        <v>1200</v>
      </c>
      <c r="Z95" s="170" t="str">
        <f t="shared" ca="1" si="98"/>
        <v>800</v>
      </c>
      <c r="AA95" s="170" t="e">
        <f t="shared" ca="1" si="99"/>
        <v>#N/A</v>
      </c>
      <c r="AB95" s="174" t="str">
        <f t="shared" ca="1" si="100"/>
        <v>8</v>
      </c>
      <c r="AC95" s="174" t="str">
        <f t="shared" ca="1" si="101"/>
        <v>8</v>
      </c>
      <c r="AD95" s="174" t="str">
        <f t="shared" ca="1" si="102"/>
        <v>19</v>
      </c>
      <c r="AE95" s="174" t="str">
        <f t="shared" ca="1" si="103"/>
        <v>9</v>
      </c>
      <c r="AF95" s="174" t="str">
        <f t="shared" ca="1" si="104"/>
        <v>10</v>
      </c>
      <c r="AG95" s="175" t="str">
        <f t="shared" ca="1" si="105"/>
        <v>13</v>
      </c>
      <c r="AH95" s="175" t="e">
        <f t="shared" ca="1" si="106"/>
        <v>#N/A</v>
      </c>
      <c r="AI95" s="175" t="e">
        <f t="shared" ca="1" si="107"/>
        <v>#N/A</v>
      </c>
      <c r="AJ95" s="175" t="e">
        <f t="shared" ca="1" si="108"/>
        <v>#N/A</v>
      </c>
      <c r="AK95" s="175" t="e">
        <f t="shared" ca="1" si="109"/>
        <v>#N/A</v>
      </c>
      <c r="AN95" s="170" t="e">
        <f t="shared" ca="1" si="110"/>
        <v>#N/A</v>
      </c>
      <c r="AO95" s="170" t="e">
        <f t="shared" ca="1" si="111"/>
        <v>#N/A</v>
      </c>
      <c r="AP95" s="170" t="e">
        <f t="shared" ca="1" si="80"/>
        <v>#N/A</v>
      </c>
      <c r="AQ95" s="170" t="e">
        <f t="shared" ca="1" si="81"/>
        <v>#N/A</v>
      </c>
      <c r="AR95" s="170" t="str">
        <f t="shared" ca="1" si="112"/>
        <v>5</v>
      </c>
      <c r="AS95" s="259">
        <v>1</v>
      </c>
      <c r="AT95" s="259">
        <v>1</v>
      </c>
      <c r="AU95" s="170" t="str">
        <f t="shared" ca="1" si="113"/>
        <v>Anim2Throw</v>
      </c>
      <c r="AV95" s="170" t="str">
        <f t="shared" ca="1" si="114"/>
        <v>Anim2Thrust1H</v>
      </c>
      <c r="AW95" s="170" t="str">
        <f t="shared" ca="1" si="79"/>
        <v>100</v>
      </c>
    </row>
    <row r="96" spans="1:49" x14ac:dyDescent="0.25">
      <c r="A96" s="170" t="str">
        <f t="shared" si="115"/>
        <v>Proto!B5502:C5556</v>
      </c>
      <c r="B96" s="170" t="str">
        <f t="shared" ca="1" si="82"/>
        <v>5</v>
      </c>
      <c r="C96" s="170">
        <f>MATCH("*94#*",proto!B:B,0)</f>
        <v>5502</v>
      </c>
      <c r="D96" s="176" t="str">
        <f>VLOOKUP(C96,proto!A:C,2,FALSE)</f>
        <v>94# StGr. Splitterring</v>
      </c>
      <c r="E96" s="170" t="str" cm="1">
        <f t="array" ref="E96">INDEX(new1test[Column2],WeaponList!C96+1)</f>
        <v>18940</v>
      </c>
      <c r="F96" s="170" t="str" cm="1">
        <f t="array" ref="F96">VLOOKUP(VALUE(INDEX(new1test[Column2],WeaponList!C96+3)),proto!$D$20:$E$50,2,FALSE)</f>
        <v>Grenade</v>
      </c>
      <c r="G96" s="170" t="e">
        <f t="shared" ca="1" si="116"/>
        <v>#N/A</v>
      </c>
      <c r="H96" s="170" t="e">
        <f t="shared" ca="1" si="83"/>
        <v>#N/A</v>
      </c>
      <c r="I96" s="170" t="str">
        <f t="shared" ca="1" si="84"/>
        <v>3</v>
      </c>
      <c r="J96" s="170" t="str">
        <f ca="1">VLOOKUP(VALUE(VLOOKUP("*DmgType_0*",INDIRECT(A96),2,FALSE)),proto!$D$20:$F$50,3,FALSE)</f>
        <v>Explode</v>
      </c>
      <c r="K96" s="170" t="str">
        <f ca="1">VLOOKUP(VALUE(VLOOKUP("*Weapon_skill_0*",INDIRECT(A96),2,FALSE)),proto!$K$20:$L$24,2,FALSE)</f>
        <v>Throwing</v>
      </c>
      <c r="L96" s="170" t="str">
        <f t="shared" ca="1" si="85"/>
        <v>110</v>
      </c>
      <c r="M96" s="170" t="str">
        <f t="shared" ca="1" si="86"/>
        <v>140</v>
      </c>
      <c r="N96" s="170" t="str">
        <f t="shared" ca="1" si="87"/>
        <v>100</v>
      </c>
      <c r="O96" s="170" t="e">
        <f t="shared" ca="1" si="88"/>
        <v>#N/A</v>
      </c>
      <c r="P96" s="170" t="str">
        <f t="shared" ca="1" si="89"/>
        <v>10</v>
      </c>
      <c r="Q96" s="170" t="e">
        <f t="shared" ca="1" si="90"/>
        <v>#N/A</v>
      </c>
      <c r="R96" s="170" t="str">
        <f t="shared" ca="1" si="78"/>
        <v>100</v>
      </c>
      <c r="S96" s="170" t="str">
        <f t="shared" ca="1" si="91"/>
        <v>30</v>
      </c>
      <c r="T96" s="170" t="e">
        <f t="shared" ca="1" si="92"/>
        <v>#N/A</v>
      </c>
      <c r="U96" s="170" t="str">
        <f t="shared" ca="1" si="93"/>
        <v>30</v>
      </c>
      <c r="V96" s="170" t="e">
        <f t="shared" ca="1" si="94"/>
        <v>#N/A</v>
      </c>
      <c r="W96" s="170" t="e">
        <f t="shared" ca="1" si="95"/>
        <v>#N/A</v>
      </c>
      <c r="X96" s="170" t="e">
        <f t="shared" ca="1" si="96"/>
        <v>#N/A</v>
      </c>
      <c r="Y96" s="170" t="str">
        <f t="shared" ca="1" si="97"/>
        <v>1200</v>
      </c>
      <c r="Z96" s="170" t="e">
        <f t="shared" ca="1" si="98"/>
        <v>#N/A</v>
      </c>
      <c r="AA96" s="170" t="e">
        <f t="shared" ca="1" si="99"/>
        <v>#N/A</v>
      </c>
      <c r="AB96" s="174" t="str">
        <f t="shared" ca="1" si="100"/>
        <v>2</v>
      </c>
      <c r="AC96" s="174" t="str">
        <f t="shared" ca="1" si="101"/>
        <v>2</v>
      </c>
      <c r="AD96" s="174" t="str">
        <f t="shared" ca="1" si="102"/>
        <v>2</v>
      </c>
      <c r="AE96" s="174" t="str">
        <f t="shared" ca="1" si="103"/>
        <v>2</v>
      </c>
      <c r="AF96" s="174" t="str">
        <f t="shared" ca="1" si="104"/>
        <v>24</v>
      </c>
      <c r="AG96" s="175" t="e">
        <f t="shared" ca="1" si="105"/>
        <v>#N/A</v>
      </c>
      <c r="AH96" s="175" t="e">
        <f t="shared" ca="1" si="106"/>
        <v>#N/A</v>
      </c>
      <c r="AI96" s="175" t="e">
        <f t="shared" ca="1" si="107"/>
        <v>#N/A</v>
      </c>
      <c r="AJ96" s="175" t="e">
        <f t="shared" ca="1" si="108"/>
        <v>#N/A</v>
      </c>
      <c r="AK96" s="175" t="e">
        <f t="shared" ca="1" si="109"/>
        <v>#N/A</v>
      </c>
      <c r="AN96" s="170" t="e">
        <f t="shared" ca="1" si="110"/>
        <v>#N/A</v>
      </c>
      <c r="AO96" s="170" t="e">
        <f t="shared" ca="1" si="111"/>
        <v>#N/A</v>
      </c>
      <c r="AP96" s="170" t="e">
        <f t="shared" ca="1" si="80"/>
        <v>#N/A</v>
      </c>
      <c r="AQ96" s="170" t="e">
        <f t="shared" ca="1" si="81"/>
        <v>#N/A</v>
      </c>
      <c r="AR96" s="170" t="str">
        <f t="shared" ca="1" si="112"/>
        <v>5</v>
      </c>
      <c r="AS96" s="259">
        <v>1</v>
      </c>
      <c r="AT96" s="259">
        <v>1</v>
      </c>
      <c r="AU96" s="170" t="str">
        <f t="shared" ca="1" si="113"/>
        <v>Anim2Throw</v>
      </c>
      <c r="AV96" s="170" t="e">
        <f t="shared" ca="1" si="114"/>
        <v>#N/A</v>
      </c>
    </row>
    <row r="97" spans="1:49" x14ac:dyDescent="0.25">
      <c r="A97" s="170" t="str">
        <f t="shared" si="115"/>
        <v>Proto!B5556:C5608</v>
      </c>
      <c r="B97" s="170" t="str">
        <f t="shared" ca="1" si="82"/>
        <v>5</v>
      </c>
      <c r="C97" s="170">
        <f>MATCH("*95#*",proto!B:B,0)</f>
        <v>5556</v>
      </c>
      <c r="D97" s="176" t="str">
        <f>VLOOKUP(C97,proto!A:C,2,FALSE)</f>
        <v>95# Smoke Bomb</v>
      </c>
      <c r="E97" s="170" t="str" cm="1">
        <f t="array" ref="E97">INDEX(new1test[Column2],WeaponList!C97+1)</f>
        <v>18950</v>
      </c>
      <c r="F97" s="170" t="str" cm="1">
        <f t="array" ref="F97">VLOOKUP(VALUE(INDEX(new1test[Column2],WeaponList!C97+3)),proto!$D$20:$E$50,2,FALSE)</f>
        <v>Spec. Grenade</v>
      </c>
      <c r="G97" s="170" t="e">
        <f t="shared" ca="1" si="116"/>
        <v>#N/A</v>
      </c>
      <c r="H97" s="170" t="e">
        <f t="shared" ca="1" si="83"/>
        <v>#N/A</v>
      </c>
      <c r="I97" s="170" t="str">
        <f t="shared" ca="1" si="84"/>
        <v>5</v>
      </c>
      <c r="J97" s="170" t="str">
        <f ca="1">VLOOKUP(VALUE(VLOOKUP("*DmgType_0*",INDIRECT(A97),2,FALSE)),proto!$D$20:$F$50,3,FALSE)</f>
        <v>Plasma</v>
      </c>
      <c r="K97" s="170" t="str">
        <f ca="1">VLOOKUP(VALUE(VLOOKUP("*Weapon_skill_0*",INDIRECT(A97),2,FALSE)),proto!$K$20:$L$24,2,FALSE)</f>
        <v>Throwing</v>
      </c>
      <c r="L97" s="170" t="str">
        <f t="shared" ca="1" si="85"/>
        <v>0</v>
      </c>
      <c r="M97" s="170" t="str">
        <f t="shared" ca="1" si="86"/>
        <v>0</v>
      </c>
      <c r="N97" s="170" t="e">
        <f t="shared" ca="1" si="87"/>
        <v>#N/A</v>
      </c>
      <c r="O97" s="170" t="e">
        <f t="shared" ca="1" si="88"/>
        <v>#N/A</v>
      </c>
      <c r="P97" s="170" t="e">
        <f t="shared" ca="1" si="89"/>
        <v>#N/A</v>
      </c>
      <c r="Q97" s="170" t="e">
        <f t="shared" ca="1" si="90"/>
        <v>#N/A</v>
      </c>
      <c r="R97" s="170">
        <v>0</v>
      </c>
      <c r="S97" s="170" t="str">
        <f t="shared" ca="1" si="91"/>
        <v>10</v>
      </c>
      <c r="T97" s="170" t="e">
        <f t="shared" ca="1" si="92"/>
        <v>#N/A</v>
      </c>
      <c r="U97" s="170" t="str">
        <f t="shared" ca="1" si="93"/>
        <v>80</v>
      </c>
      <c r="V97" s="170" t="e">
        <f t="shared" ca="1" si="94"/>
        <v>#N/A</v>
      </c>
      <c r="W97" s="170" t="e">
        <f t="shared" ca="1" si="95"/>
        <v>#N/A</v>
      </c>
      <c r="X97" s="170" t="e">
        <f t="shared" ca="1" si="96"/>
        <v>#N/A</v>
      </c>
      <c r="Y97" s="170" t="str">
        <f t="shared" ca="1" si="97"/>
        <v>1200</v>
      </c>
      <c r="Z97" s="170" t="e">
        <f t="shared" ca="1" si="98"/>
        <v>#N/A</v>
      </c>
      <c r="AA97" s="170" t="e">
        <f t="shared" ca="1" si="99"/>
        <v>#N/A</v>
      </c>
      <c r="AB97" s="174" t="str">
        <f t="shared" ca="1" si="100"/>
        <v>24</v>
      </c>
      <c r="AC97" s="174" t="str">
        <f t="shared" ca="1" si="101"/>
        <v>24</v>
      </c>
      <c r="AD97" s="174" t="str">
        <f t="shared" ca="1" si="102"/>
        <v>24</v>
      </c>
      <c r="AE97" s="174" t="str">
        <f t="shared" ca="1" si="103"/>
        <v>24</v>
      </c>
      <c r="AF97" s="174" t="str">
        <f t="shared" ca="1" si="104"/>
        <v>24</v>
      </c>
      <c r="AG97" s="175" t="e">
        <f t="shared" ca="1" si="105"/>
        <v>#N/A</v>
      </c>
      <c r="AH97" s="175" t="e">
        <f t="shared" ca="1" si="106"/>
        <v>#N/A</v>
      </c>
      <c r="AI97" s="175" t="e">
        <f t="shared" ca="1" si="107"/>
        <v>#N/A</v>
      </c>
      <c r="AJ97" s="175" t="e">
        <f t="shared" ca="1" si="108"/>
        <v>#N/A</v>
      </c>
      <c r="AK97" s="175" t="e">
        <f t="shared" ca="1" si="109"/>
        <v>#N/A</v>
      </c>
      <c r="AN97" s="170" t="e">
        <f t="shared" ca="1" si="110"/>
        <v>#N/A</v>
      </c>
      <c r="AO97" s="170" t="e">
        <f t="shared" ca="1" si="111"/>
        <v>#N/A</v>
      </c>
      <c r="AP97" s="170" t="e">
        <f t="shared" ca="1" si="80"/>
        <v>#N/A</v>
      </c>
      <c r="AQ97" s="170" t="e">
        <f t="shared" ca="1" si="81"/>
        <v>#N/A</v>
      </c>
      <c r="AR97" s="170" t="str">
        <f t="shared" ca="1" si="112"/>
        <v>5</v>
      </c>
      <c r="AS97" s="259">
        <v>1</v>
      </c>
      <c r="AT97" s="259">
        <v>1</v>
      </c>
      <c r="AU97" s="170" t="str">
        <f t="shared" ca="1" si="113"/>
        <v>Anim2Throw</v>
      </c>
      <c r="AV97" s="170" t="e">
        <f t="shared" ca="1" si="114"/>
        <v>#N/A</v>
      </c>
    </row>
    <row r="98" spans="1:49" x14ac:dyDescent="0.25">
      <c r="A98" s="170" t="str">
        <f t="shared" si="115"/>
        <v>Proto!B5608:C5677</v>
      </c>
      <c r="B98" s="170" t="str">
        <f t="shared" ca="1" si="82"/>
        <v>6</v>
      </c>
      <c r="C98" s="170">
        <f>MATCH("*96#*",proto!B:B,0)</f>
        <v>5608</v>
      </c>
      <c r="D98" s="176" t="str">
        <f>VLOOKUP(C98,proto!A:C,2,FALSE)</f>
        <v>96# S&amp;W Model 29 speedloader</v>
      </c>
      <c r="E98" s="170" t="str" cm="1">
        <f t="array" ref="E98">INDEX(new1test[Column2],WeaponList!C98+1)</f>
        <v>19000</v>
      </c>
      <c r="F98" s="170" t="str" cm="1">
        <f t="array" ref="F98">VLOOKUP(VALUE(INDEX(new1test[Column2],WeaponList!C98+3)),proto!$D$20:$E$50,2,FALSE)</f>
        <v>Pistol</v>
      </c>
      <c r="G98" s="170" t="str">
        <f t="shared" ca="1" si="116"/>
        <v>6</v>
      </c>
      <c r="H98" s="170" t="str">
        <f t="shared" ca="1" si="83"/>
        <v>9</v>
      </c>
      <c r="I98" s="170" t="str">
        <f t="shared" ca="1" si="84"/>
        <v>6</v>
      </c>
      <c r="J98" s="170" t="str">
        <f ca="1">VLOOKUP(VALUE(VLOOKUP("*DmgType_0*",INDIRECT(A98),2,FALSE)),proto!$D$20:$F$50,3,FALSE)</f>
        <v>Normal</v>
      </c>
      <c r="K98" s="170" t="str">
        <f ca="1">VLOOKUP(VALUE(VLOOKUP("*Weapon_skill_0*",INDIRECT(A98),2,FALSE)),proto!$K$20:$L$24,2,FALSE)</f>
        <v>Small Guns</v>
      </c>
      <c r="L98" s="170" t="str">
        <f t="shared" ca="1" si="85"/>
        <v>38</v>
      </c>
      <c r="M98" s="170" t="str">
        <f t="shared" ca="1" si="86"/>
        <v>50</v>
      </c>
      <c r="N98" s="170" t="str">
        <f t="shared" ca="1" si="87"/>
        <v>38</v>
      </c>
      <c r="O98" s="170" t="str">
        <f t="shared" ca="1" si="88"/>
        <v>50</v>
      </c>
      <c r="P98" s="170" t="e">
        <f t="shared" ca="1" si="89"/>
        <v>#N/A</v>
      </c>
      <c r="Q98" s="170" t="e">
        <f t="shared" ca="1" si="90"/>
        <v>#N/A</v>
      </c>
      <c r="R98" s="170">
        <v>0</v>
      </c>
      <c r="S98" s="170" t="str">
        <f t="shared" ca="1" si="91"/>
        <v>35</v>
      </c>
      <c r="T98" s="170" t="str">
        <f t="shared" ca="1" si="92"/>
        <v>30</v>
      </c>
      <c r="U98" s="170" t="str">
        <f t="shared" ca="1" si="93"/>
        <v>30</v>
      </c>
      <c r="V98" s="170" t="str">
        <f t="shared" ca="1" si="94"/>
        <v>20</v>
      </c>
      <c r="W98" s="170" t="str">
        <f t="shared" ca="1" si="95"/>
        <v>1</v>
      </c>
      <c r="X98" s="170" t="str">
        <f t="shared" ca="1" si="96"/>
        <v>0</v>
      </c>
      <c r="Y98" s="170" t="str">
        <f t="shared" ca="1" si="97"/>
        <v>600</v>
      </c>
      <c r="Z98" s="170" t="str">
        <f t="shared" ca="1" si="98"/>
        <v>400</v>
      </c>
      <c r="AA98" s="170" t="str">
        <f t="shared" ca="1" si="99"/>
        <v>200</v>
      </c>
      <c r="AB98" s="174" t="str">
        <f t="shared" ca="1" si="100"/>
        <v>5</v>
      </c>
      <c r="AC98" s="174" t="str">
        <f t="shared" ca="1" si="101"/>
        <v>10</v>
      </c>
      <c r="AD98" s="174" t="str">
        <f t="shared" ca="1" si="102"/>
        <v>24</v>
      </c>
      <c r="AE98" s="174" t="str">
        <f t="shared" ca="1" si="103"/>
        <v>7</v>
      </c>
      <c r="AF98" s="174" t="str">
        <f t="shared" ca="1" si="104"/>
        <v>29</v>
      </c>
      <c r="AG98" s="175" t="str">
        <f t="shared" ca="1" si="105"/>
        <v>1</v>
      </c>
      <c r="AH98" s="175" t="str">
        <f t="shared" ca="1" si="106"/>
        <v>12</v>
      </c>
      <c r="AI98" s="175" t="str">
        <f t="shared" ca="1" si="107"/>
        <v>21</v>
      </c>
      <c r="AJ98" s="175" t="str">
        <f t="shared" ca="1" si="108"/>
        <v>33</v>
      </c>
      <c r="AK98" s="175" t="e">
        <f t="shared" ca="1" si="109"/>
        <v>#N/A</v>
      </c>
      <c r="AM98" s="234" t="str">
        <f t="shared" ca="1" si="118"/>
        <v>25</v>
      </c>
      <c r="AN98" s="170" t="e">
        <f t="shared" ca="1" si="110"/>
        <v>#N/A</v>
      </c>
      <c r="AO98" s="170" t="str">
        <f t="shared" ca="1" si="111"/>
        <v>21</v>
      </c>
      <c r="AP98" s="170" t="e">
        <f t="shared" ca="1" si="80"/>
        <v>#N/A</v>
      </c>
      <c r="AQ98" s="170" t="str">
        <f t="shared" ca="1" si="81"/>
        <v>200</v>
      </c>
      <c r="AR98" s="170" t="str">
        <f t="shared" ca="1" si="112"/>
        <v>6</v>
      </c>
      <c r="AS98" s="259" t="str">
        <f t="shared" ca="1" si="117"/>
        <v>1</v>
      </c>
      <c r="AT98" s="259" t="str">
        <f t="shared" ca="1" si="119"/>
        <v>1</v>
      </c>
      <c r="AU98" s="170" t="str">
        <f t="shared" ca="1" si="113"/>
        <v>Anim2Single</v>
      </c>
      <c r="AV98" s="170" t="str">
        <f t="shared" ca="1" si="114"/>
        <v>Anim2Single</v>
      </c>
    </row>
    <row r="99" spans="1:49" x14ac:dyDescent="0.25">
      <c r="A99" s="170" t="str">
        <f t="shared" si="115"/>
        <v>Proto!B5677:C5733</v>
      </c>
      <c r="B99" s="170" t="str">
        <f t="shared" ca="1" si="82"/>
        <v>6</v>
      </c>
      <c r="C99" s="170">
        <f>MATCH("*97#*",proto!B:B,0)</f>
        <v>5677</v>
      </c>
      <c r="D99" s="176" t="str">
        <f>VLOOKUP(C99,proto!A:C,2,FALSE)</f>
        <v>97# Zastava M57</v>
      </c>
      <c r="E99" s="170" t="str" cm="1">
        <f t="array" ref="E99">INDEX(new1test[Column2],WeaponList!C99+1)</f>
        <v>19001</v>
      </c>
      <c r="F99" s="170" t="str" cm="1">
        <f t="array" ref="F99">VLOOKUP(VALUE(INDEX(new1test[Column2],WeaponList!C99+3)),proto!$D$20:$E$50,2,FALSE)</f>
        <v>Pistol</v>
      </c>
      <c r="G99" s="170" t="str">
        <f t="shared" ca="1" si="116"/>
        <v>9</v>
      </c>
      <c r="H99" s="170" t="str">
        <f t="shared" ca="1" si="83"/>
        <v>37</v>
      </c>
      <c r="I99" s="170" t="str">
        <f t="shared" ca="1" si="84"/>
        <v>3</v>
      </c>
      <c r="J99" s="170" t="str">
        <f ca="1">VLOOKUP(VALUE(VLOOKUP("*DmgType_0*",INDIRECT(A99),2,FALSE)),proto!$D$20:$F$50,3,FALSE)</f>
        <v>Normal</v>
      </c>
      <c r="K99" s="170" t="str">
        <f ca="1">VLOOKUP(VALUE(VLOOKUP("*Weapon_skill_0*",INDIRECT(A99),2,FALSE)),proto!$K$20:$L$24,2,FALSE)</f>
        <v>Small Guns</v>
      </c>
      <c r="L99" s="170" t="str">
        <f t="shared" ca="1" si="85"/>
        <v>20</v>
      </c>
      <c r="M99" s="170" t="str">
        <f t="shared" ca="1" si="86"/>
        <v>24</v>
      </c>
      <c r="N99" s="170" t="e">
        <f t="shared" ca="1" si="87"/>
        <v>#N/A</v>
      </c>
      <c r="O99" s="170" t="e">
        <f t="shared" ca="1" si="88"/>
        <v>#N/A</v>
      </c>
      <c r="P99" s="170" t="e">
        <f t="shared" ca="1" si="89"/>
        <v>#N/A</v>
      </c>
      <c r="Q99" s="170" t="e">
        <f t="shared" ca="1" si="90"/>
        <v>#N/A</v>
      </c>
      <c r="R99" s="170">
        <v>0</v>
      </c>
      <c r="S99" s="170" t="str">
        <f t="shared" ca="1" si="91"/>
        <v>35</v>
      </c>
      <c r="T99" s="170" t="e">
        <f t="shared" ca="1" si="92"/>
        <v>#N/A</v>
      </c>
      <c r="U99" s="170" t="str">
        <f t="shared" ca="1" si="93"/>
        <v>10</v>
      </c>
      <c r="V99" s="170" t="e">
        <f t="shared" ca="1" si="94"/>
        <v>#N/A</v>
      </c>
      <c r="W99" s="170" t="str">
        <f t="shared" ca="1" si="95"/>
        <v>1</v>
      </c>
      <c r="X99" s="170" t="e">
        <f t="shared" ca="1" si="96"/>
        <v>#N/A</v>
      </c>
      <c r="Y99" s="170" t="str">
        <f t="shared" ca="1" si="97"/>
        <v>400</v>
      </c>
      <c r="Z99" s="170" t="e">
        <f t="shared" ca="1" si="98"/>
        <v>#N/A</v>
      </c>
      <c r="AA99" s="170" t="str">
        <f t="shared" ca="1" si="99"/>
        <v>200</v>
      </c>
      <c r="AB99" s="174" t="str">
        <f t="shared" ca="1" si="100"/>
        <v>6</v>
      </c>
      <c r="AC99" s="174" t="str">
        <f t="shared" ca="1" si="101"/>
        <v>12</v>
      </c>
      <c r="AD99" s="174" t="str">
        <f t="shared" ca="1" si="102"/>
        <v>24</v>
      </c>
      <c r="AE99" s="174" t="str">
        <f t="shared" ca="1" si="103"/>
        <v>7</v>
      </c>
      <c r="AF99" s="174" t="str">
        <f t="shared" ca="1" si="104"/>
        <v>6</v>
      </c>
      <c r="AG99" s="175" t="str">
        <f t="shared" ca="1" si="105"/>
        <v>12</v>
      </c>
      <c r="AH99" s="175" t="str">
        <f t="shared" ca="1" si="106"/>
        <v>20</v>
      </c>
      <c r="AI99" s="175" t="str">
        <f t="shared" ca="1" si="107"/>
        <v>53</v>
      </c>
      <c r="AJ99" s="175" t="e">
        <f t="shared" ca="1" si="108"/>
        <v>#N/A</v>
      </c>
      <c r="AK99" s="175" t="e">
        <f t="shared" ca="1" si="109"/>
        <v>#N/A</v>
      </c>
      <c r="AN99" s="170" t="e">
        <f t="shared" ca="1" si="110"/>
        <v>#N/A</v>
      </c>
      <c r="AO99" s="170" t="e">
        <f t="shared" ca="1" si="111"/>
        <v>#N/A</v>
      </c>
      <c r="AP99" s="170" t="e">
        <f t="shared" ca="1" si="80"/>
        <v>#N/A</v>
      </c>
      <c r="AQ99" s="170" t="e">
        <f t="shared" ca="1" si="81"/>
        <v>#N/A</v>
      </c>
      <c r="AR99" s="170" t="str">
        <f t="shared" ca="1" si="112"/>
        <v>6</v>
      </c>
      <c r="AS99" s="259" t="str">
        <f t="shared" ca="1" si="117"/>
        <v>1</v>
      </c>
      <c r="AT99" s="259">
        <v>1</v>
      </c>
      <c r="AU99" s="170" t="str">
        <f t="shared" ca="1" si="113"/>
        <v>Anim2Single</v>
      </c>
      <c r="AV99" s="170" t="e">
        <f t="shared" ca="1" si="114"/>
        <v>#N/A</v>
      </c>
    </row>
    <row r="100" spans="1:49" x14ac:dyDescent="0.25">
      <c r="A100" s="170" t="str">
        <f t="shared" si="115"/>
        <v>Proto!B5733:C5797</v>
      </c>
      <c r="B100" s="170" t="str">
        <f t="shared" ca="1" si="82"/>
        <v>6</v>
      </c>
      <c r="C100" s="170">
        <f>MATCH("*98#*",proto!B:B,0)</f>
        <v>5733</v>
      </c>
      <c r="D100" s="176" t="str">
        <f>VLOOKUP(C100,proto!A:C,2,FALSE)</f>
        <v>98# Uzi</v>
      </c>
      <c r="E100" s="170" t="str" cm="1">
        <f t="array" ref="E100">INDEX(new1test[Column2],WeaponList!C100+1)</f>
        <v>19005</v>
      </c>
      <c r="F100" s="170" t="str" cm="1">
        <f t="array" ref="F100">VLOOKUP(VALUE(INDEX(new1test[Column2],WeaponList!C100+3)),proto!$D$20:$E$50,2,FALSE)</f>
        <v>SMG</v>
      </c>
      <c r="G100" s="170" t="str">
        <f t="shared" ca="1" si="116"/>
        <v>32</v>
      </c>
      <c r="H100" s="170" t="str">
        <f t="shared" ca="1" si="83"/>
        <v>12</v>
      </c>
      <c r="I100" s="170" t="str">
        <f t="shared" ca="1" si="84"/>
        <v>3</v>
      </c>
      <c r="J100" s="170" t="str">
        <f ca="1">VLOOKUP(VALUE(VLOOKUP("*DmgType_0*",INDIRECT(A100),2,FALSE)),proto!$D$20:$F$50,3,FALSE)</f>
        <v>Normal</v>
      </c>
      <c r="K100" s="170" t="str">
        <f ca="1">VLOOKUP(VALUE(VLOOKUP("*Weapon_skill_0*",INDIRECT(A100),2,FALSE)),proto!$K$20:$L$24,2,FALSE)</f>
        <v>Small Guns</v>
      </c>
      <c r="L100" s="170" t="str">
        <f t="shared" ca="1" si="85"/>
        <v>19</v>
      </c>
      <c r="M100" s="170" t="str">
        <f t="shared" ca="1" si="86"/>
        <v>23</v>
      </c>
      <c r="N100" s="170" t="str">
        <f t="shared" ca="1" si="87"/>
        <v>19</v>
      </c>
      <c r="O100" s="170" t="str">
        <f t="shared" ca="1" si="88"/>
        <v>23</v>
      </c>
      <c r="P100" s="170" t="e">
        <f t="shared" ca="1" si="89"/>
        <v>#N/A</v>
      </c>
      <c r="Q100" s="170" t="e">
        <f t="shared" ca="1" si="90"/>
        <v>#N/A</v>
      </c>
      <c r="R100" s="170">
        <v>0</v>
      </c>
      <c r="S100" s="170" t="str">
        <f t="shared" ca="1" si="91"/>
        <v>25</v>
      </c>
      <c r="T100" s="170" t="str">
        <f t="shared" ca="1" si="92"/>
        <v>25</v>
      </c>
      <c r="U100" s="170" t="str">
        <f t="shared" ca="1" si="93"/>
        <v>16</v>
      </c>
      <c r="V100" s="170" t="str">
        <f t="shared" ca="1" si="94"/>
        <v>24</v>
      </c>
      <c r="W100" s="170" t="str">
        <f t="shared" ca="1" si="95"/>
        <v>1</v>
      </c>
      <c r="X100" s="170" t="e">
        <f t="shared" ca="1" si="96"/>
        <v>#N/A</v>
      </c>
      <c r="Y100" s="170" t="str">
        <f t="shared" ca="1" si="97"/>
        <v>400</v>
      </c>
      <c r="Z100" s="170" t="str">
        <f t="shared" ca="1" si="98"/>
        <v>600</v>
      </c>
      <c r="AA100" s="170" t="str">
        <f t="shared" ca="1" si="99"/>
        <v>200</v>
      </c>
      <c r="AB100" s="174" t="str">
        <f t="shared" ca="1" si="100"/>
        <v>1</v>
      </c>
      <c r="AC100" s="174" t="str">
        <f t="shared" ca="1" si="101"/>
        <v>6</v>
      </c>
      <c r="AD100" s="174" t="str">
        <f t="shared" ca="1" si="102"/>
        <v>27</v>
      </c>
      <c r="AE100" s="174" t="str">
        <f t="shared" ca="1" si="103"/>
        <v>6</v>
      </c>
      <c r="AF100" s="174" t="str">
        <f t="shared" ca="1" si="104"/>
        <v>20</v>
      </c>
      <c r="AG100" s="175" t="str">
        <f t="shared" ca="1" si="105"/>
        <v>10</v>
      </c>
      <c r="AH100" s="175" t="str">
        <f t="shared" ca="1" si="106"/>
        <v>20</v>
      </c>
      <c r="AI100" s="175" t="e">
        <f t="shared" ca="1" si="107"/>
        <v>#N/A</v>
      </c>
      <c r="AJ100" s="175" t="e">
        <f t="shared" ca="1" si="108"/>
        <v>#N/A</v>
      </c>
      <c r="AK100" s="175" t="e">
        <f t="shared" ca="1" si="109"/>
        <v>#N/A</v>
      </c>
      <c r="AN100" s="170" t="e">
        <f t="shared" ca="1" si="110"/>
        <v>#N/A</v>
      </c>
      <c r="AO100" s="170" t="str">
        <f t="shared" ca="1" si="111"/>
        <v>5</v>
      </c>
      <c r="AP100" s="170">
        <v>100</v>
      </c>
      <c r="AQ100" s="170">
        <v>100</v>
      </c>
      <c r="AR100" s="170" t="str">
        <f t="shared" ca="1" si="112"/>
        <v>6</v>
      </c>
      <c r="AS100" s="259" t="str">
        <f t="shared" ca="1" si="117"/>
        <v>1</v>
      </c>
      <c r="AT100" s="259" t="str">
        <f t="shared" ca="1" si="119"/>
        <v>6</v>
      </c>
      <c r="AU100" s="170" t="str">
        <f t="shared" ca="1" si="113"/>
        <v>Anim2Single</v>
      </c>
      <c r="AV100" s="170" t="str">
        <f t="shared" ca="1" si="114"/>
        <v>Anim2Burst</v>
      </c>
    </row>
    <row r="101" spans="1:49" x14ac:dyDescent="0.25">
      <c r="A101" s="170" t="str">
        <f t="shared" si="115"/>
        <v>Proto!B5797:C5866</v>
      </c>
      <c r="B101" s="170" t="str">
        <f t="shared" ca="1" si="82"/>
        <v>6</v>
      </c>
      <c r="C101" s="170">
        <f>MATCH("*99#*",proto!B:B,0)</f>
        <v>5797</v>
      </c>
      <c r="D101" s="176" t="str">
        <f>VLOOKUP(C101,proto!A:C,2,FALSE)</f>
        <v>99# Silenced Uzi</v>
      </c>
      <c r="E101" s="170" t="str" cm="1">
        <f t="array" ref="E101">INDEX(new1test[Column2],WeaponList!C101+1)</f>
        <v>19006</v>
      </c>
      <c r="F101" s="170" t="str" cm="1">
        <f t="array" ref="F101">VLOOKUP(VALUE(INDEX(new1test[Column2],WeaponList!C101+3)),proto!$D$20:$E$50,2,FALSE)</f>
        <v>SMG</v>
      </c>
      <c r="G101" s="170" t="str">
        <f t="shared" ca="1" si="116"/>
        <v>32</v>
      </c>
      <c r="H101" s="170" t="str">
        <f t="shared" ca="1" si="83"/>
        <v>12</v>
      </c>
      <c r="I101" s="170" t="str">
        <f t="shared" ca="1" si="84"/>
        <v>3</v>
      </c>
      <c r="J101" s="170" t="str">
        <f ca="1">VLOOKUP(VALUE(VLOOKUP("*DmgType_0*",INDIRECT(A101),2,FALSE)),proto!$D$20:$F$50,3,FALSE)</f>
        <v>Normal</v>
      </c>
      <c r="K101" s="170" t="str">
        <f ca="1">VLOOKUP(VALUE(VLOOKUP("*Weapon_skill_0*",INDIRECT(A101),2,FALSE)),proto!$K$20:$L$24,2,FALSE)</f>
        <v>Small Guns</v>
      </c>
      <c r="L101" s="170" t="str">
        <f t="shared" ca="1" si="85"/>
        <v>19</v>
      </c>
      <c r="M101" s="170" t="str">
        <f t="shared" ca="1" si="86"/>
        <v>23</v>
      </c>
      <c r="N101" s="170" t="str">
        <f t="shared" ca="1" si="87"/>
        <v>19</v>
      </c>
      <c r="O101" s="170" t="str">
        <f t="shared" ca="1" si="88"/>
        <v>23</v>
      </c>
      <c r="P101" s="170" t="e">
        <f t="shared" ca="1" si="89"/>
        <v>#N/A</v>
      </c>
      <c r="Q101" s="170" t="e">
        <f t="shared" ca="1" si="90"/>
        <v>#N/A</v>
      </c>
      <c r="R101" s="170">
        <v>0</v>
      </c>
      <c r="S101" s="170" t="str">
        <f t="shared" ca="1" si="91"/>
        <v>25</v>
      </c>
      <c r="T101" s="170" t="str">
        <f t="shared" ca="1" si="92"/>
        <v>25</v>
      </c>
      <c r="U101" s="170" t="str">
        <f t="shared" ca="1" si="93"/>
        <v>16</v>
      </c>
      <c r="V101" s="170" t="str">
        <f t="shared" ca="1" si="94"/>
        <v>24</v>
      </c>
      <c r="W101" s="170" t="str">
        <f t="shared" ca="1" si="95"/>
        <v>1</v>
      </c>
      <c r="X101" s="170" t="e">
        <f t="shared" ca="1" si="96"/>
        <v>#N/A</v>
      </c>
      <c r="Y101" s="170" t="str">
        <f t="shared" ca="1" si="97"/>
        <v>400</v>
      </c>
      <c r="Z101" s="170" t="str">
        <f t="shared" ca="1" si="98"/>
        <v>600</v>
      </c>
      <c r="AA101" s="170" t="str">
        <f t="shared" ca="1" si="99"/>
        <v>200</v>
      </c>
      <c r="AB101" s="174" t="str">
        <f t="shared" ca="1" si="100"/>
        <v>1</v>
      </c>
      <c r="AC101" s="174" t="str">
        <f t="shared" ca="1" si="101"/>
        <v>24</v>
      </c>
      <c r="AD101" s="174" t="str">
        <f t="shared" ca="1" si="102"/>
        <v>27</v>
      </c>
      <c r="AE101" s="174" t="str">
        <f t="shared" ca="1" si="103"/>
        <v>24</v>
      </c>
      <c r="AF101" s="174" t="str">
        <f t="shared" ca="1" si="104"/>
        <v>25</v>
      </c>
      <c r="AG101" s="175" t="str">
        <f t="shared" ca="1" si="105"/>
        <v>9</v>
      </c>
      <c r="AH101" s="175" t="str">
        <f t="shared" ca="1" si="106"/>
        <v>10</v>
      </c>
      <c r="AI101" s="175" t="str">
        <f t="shared" ca="1" si="107"/>
        <v>20</v>
      </c>
      <c r="AJ101" s="175" t="e">
        <f t="shared" ca="1" si="108"/>
        <v>#N/A</v>
      </c>
      <c r="AK101" s="175" t="e">
        <f t="shared" ca="1" si="109"/>
        <v>#N/A</v>
      </c>
      <c r="AN101" s="170" t="e">
        <f t="shared" ca="1" si="110"/>
        <v>#N/A</v>
      </c>
      <c r="AO101" s="170" t="str">
        <f t="shared" ca="1" si="111"/>
        <v>5</v>
      </c>
      <c r="AP101" s="170">
        <v>100</v>
      </c>
      <c r="AQ101" s="170">
        <v>100</v>
      </c>
      <c r="AR101" s="170" t="str">
        <f t="shared" ca="1" si="112"/>
        <v>6</v>
      </c>
      <c r="AS101" s="259" t="str">
        <f t="shared" ca="1" si="117"/>
        <v>1</v>
      </c>
      <c r="AT101" s="259" t="str">
        <f t="shared" ca="1" si="119"/>
        <v>6</v>
      </c>
      <c r="AU101" s="170" t="str">
        <f t="shared" ca="1" si="113"/>
        <v>Anim2Single</v>
      </c>
      <c r="AV101" s="170" t="str">
        <f t="shared" ca="1" si="114"/>
        <v>Anim2Burst</v>
      </c>
    </row>
    <row r="102" spans="1:49" x14ac:dyDescent="0.25">
      <c r="A102" s="170" t="str">
        <f t="shared" si="115"/>
        <v>Proto!B5866:C5921</v>
      </c>
      <c r="B102" s="170" t="str">
        <f t="shared" ca="1" si="82"/>
        <v>6</v>
      </c>
      <c r="C102" s="170">
        <f>MATCH("*100#*",proto!B:B,0)</f>
        <v>5866</v>
      </c>
      <c r="D102" s="176" t="str">
        <f>VLOOKUP(C102,proto!A:C,2,FALSE)</f>
        <v>100# Winchester Model 1912 Trench Gun</v>
      </c>
      <c r="E102" s="170" t="str" cm="1">
        <f t="array" ref="E102">INDEX(new1test[Column2],WeaponList!C102+1)</f>
        <v>19010</v>
      </c>
      <c r="F102" s="170" t="str" cm="1">
        <f t="array" ref="F102">VLOOKUP(VALUE(INDEX(new1test[Column2],WeaponList!C102+3)),proto!$D$20:$E$50,2,FALSE)</f>
        <v>Shotgun</v>
      </c>
      <c r="G102" s="170" t="str">
        <f t="shared" ca="1" si="116"/>
        <v>7</v>
      </c>
      <c r="H102" s="170" t="str">
        <f t="shared" ca="1" si="83"/>
        <v>11</v>
      </c>
      <c r="I102" s="170" t="str">
        <f t="shared" ca="1" si="84"/>
        <v>5</v>
      </c>
      <c r="J102" s="170" t="str">
        <f ca="1">VLOOKUP(VALUE(VLOOKUP("*DmgType_0*",INDIRECT(A102),2,FALSE)),proto!$D$20:$F$50,3,FALSE)</f>
        <v>Normal</v>
      </c>
      <c r="K102" s="170" t="str">
        <f ca="1">VLOOKUP(VALUE(VLOOKUP("*Weapon_skill_0*",INDIRECT(A102),2,FALSE)),proto!$K$20:$L$24,2,FALSE)</f>
        <v>Small Guns</v>
      </c>
      <c r="L102" s="170" t="str">
        <f t="shared" ca="1" si="85"/>
        <v>60</v>
      </c>
      <c r="M102" s="170" t="str">
        <f t="shared" ca="1" si="86"/>
        <v>70</v>
      </c>
      <c r="N102" s="170" t="e">
        <f t="shared" ca="1" si="87"/>
        <v>#N/A</v>
      </c>
      <c r="O102" s="170" t="e">
        <f t="shared" ca="1" si="88"/>
        <v>#N/A</v>
      </c>
      <c r="P102" s="170" t="e">
        <f t="shared" ca="1" si="89"/>
        <v>#N/A</v>
      </c>
      <c r="Q102" s="170" t="e">
        <f t="shared" ca="1" si="90"/>
        <v>#N/A</v>
      </c>
      <c r="R102" s="170">
        <v>0</v>
      </c>
      <c r="S102" s="170" t="str">
        <f t="shared" ca="1" si="91"/>
        <v>25</v>
      </c>
      <c r="T102" s="170" t="e">
        <f t="shared" ca="1" si="92"/>
        <v>#N/A</v>
      </c>
      <c r="U102" s="170" t="str">
        <f t="shared" ca="1" si="93"/>
        <v>15</v>
      </c>
      <c r="V102" s="170" t="e">
        <f t="shared" ca="1" si="94"/>
        <v>#N/A</v>
      </c>
      <c r="W102" s="170" t="e">
        <f t="shared" ca="1" si="95"/>
        <v>#N/A</v>
      </c>
      <c r="X102" s="170" t="e">
        <f t="shared" ca="1" si="96"/>
        <v>#N/A</v>
      </c>
      <c r="Y102" s="170" t="str">
        <f t="shared" ca="1" si="97"/>
        <v>800</v>
      </c>
      <c r="Z102" s="170" t="e">
        <f t="shared" ca="1" si="98"/>
        <v>#N/A</v>
      </c>
      <c r="AA102" s="170" t="str">
        <f t="shared" ca="1" si="99"/>
        <v>400</v>
      </c>
      <c r="AB102" s="174" t="str">
        <f t="shared" ca="1" si="100"/>
        <v>1</v>
      </c>
      <c r="AC102" s="174" t="str">
        <f t="shared" ca="1" si="101"/>
        <v>3</v>
      </c>
      <c r="AD102" s="174" t="str">
        <f t="shared" ca="1" si="102"/>
        <v>7</v>
      </c>
      <c r="AE102" s="174" t="str">
        <f t="shared" ca="1" si="103"/>
        <v>2</v>
      </c>
      <c r="AF102" s="174" t="str">
        <f t="shared" ca="1" si="104"/>
        <v>9</v>
      </c>
      <c r="AG102" s="175" t="str">
        <f t="shared" ca="1" si="105"/>
        <v>7</v>
      </c>
      <c r="AH102" s="175" t="str">
        <f t="shared" ca="1" si="106"/>
        <v>19</v>
      </c>
      <c r="AI102" s="175" t="e">
        <f t="shared" ca="1" si="107"/>
        <v>#N/A</v>
      </c>
      <c r="AJ102" s="175" t="e">
        <f t="shared" ca="1" si="108"/>
        <v>#N/A</v>
      </c>
      <c r="AK102" s="175" t="e">
        <f t="shared" ca="1" si="109"/>
        <v>#N/A</v>
      </c>
      <c r="AN102" s="170" t="str">
        <f t="shared" ca="1" si="110"/>
        <v>9</v>
      </c>
      <c r="AO102" s="170" t="e">
        <f t="shared" ca="1" si="111"/>
        <v>#N/A</v>
      </c>
      <c r="AP102" s="170" t="str">
        <f t="shared" ca="1" si="80"/>
        <v>85</v>
      </c>
      <c r="AQ102" s="170" t="e">
        <f t="shared" ca="1" si="81"/>
        <v>#N/A</v>
      </c>
      <c r="AR102" s="170" t="str">
        <f t="shared" ca="1" si="112"/>
        <v>6</v>
      </c>
      <c r="AS102" s="259" t="str">
        <f t="shared" ca="1" si="117"/>
        <v>1</v>
      </c>
      <c r="AT102" s="259">
        <v>1</v>
      </c>
      <c r="AU102" s="170" t="str">
        <f t="shared" ca="1" si="113"/>
        <v>Anim2Single</v>
      </c>
      <c r="AV102" s="170" t="e">
        <f t="shared" ca="1" si="114"/>
        <v>#N/A</v>
      </c>
    </row>
    <row r="103" spans="1:49" x14ac:dyDescent="0.25">
      <c r="A103" s="170" t="str">
        <f t="shared" si="115"/>
        <v>Proto!B5921:C5991</v>
      </c>
      <c r="B103" s="170" t="str">
        <f t="shared" ca="1" si="82"/>
        <v>6</v>
      </c>
      <c r="C103" s="170">
        <f>MATCH("*101#*",proto!B:B,0)</f>
        <v>5921</v>
      </c>
      <c r="D103" s="176" t="str">
        <f>VLOOKUP(C103,proto!A:C,2,FALSE)</f>
        <v>101# AK-47</v>
      </c>
      <c r="E103" s="170" t="str" cm="1">
        <f t="array" ref="E103">INDEX(new1test[Column2],WeaponList!C103+1)</f>
        <v>19015</v>
      </c>
      <c r="F103" s="170" t="str" cm="1">
        <f t="array" ref="F103">VLOOKUP(VALUE(INDEX(new1test[Column2],WeaponList!C103+3)),proto!$D$20:$E$50,2,FALSE)</f>
        <v>Assault Rifle</v>
      </c>
      <c r="G103" s="170" t="str">
        <f t="shared" ca="1" si="116"/>
        <v>30</v>
      </c>
      <c r="H103" s="170" t="str">
        <f t="shared" ca="1" si="83"/>
        <v>20</v>
      </c>
      <c r="I103" s="170" t="str">
        <f t="shared" ca="1" si="84"/>
        <v>5</v>
      </c>
      <c r="J103" s="170" t="str">
        <f ca="1">VLOOKUP(VALUE(VLOOKUP("*DmgType_0*",INDIRECT(A103),2,FALSE)),proto!$D$20:$F$50,3,FALSE)</f>
        <v>Normal</v>
      </c>
      <c r="K103" s="170" t="str">
        <f ca="1">VLOOKUP(VALUE(VLOOKUP("*Weapon_skill_0*",INDIRECT(A103),2,FALSE)),proto!$K$20:$L$24,2,FALSE)</f>
        <v>Small Guns</v>
      </c>
      <c r="L103" s="170" t="str">
        <f t="shared" ca="1" si="85"/>
        <v>28</v>
      </c>
      <c r="M103" s="170" t="str">
        <f t="shared" ca="1" si="86"/>
        <v>33</v>
      </c>
      <c r="N103" s="170" t="str">
        <f t="shared" ca="1" si="87"/>
        <v>28</v>
      </c>
      <c r="O103" s="170" t="str">
        <f t="shared" ca="1" si="88"/>
        <v>33</v>
      </c>
      <c r="P103" s="170" t="e">
        <f t="shared" ca="1" si="89"/>
        <v>#N/A</v>
      </c>
      <c r="Q103" s="170" t="e">
        <f t="shared" ca="1" si="90"/>
        <v>#N/A</v>
      </c>
      <c r="R103" s="170">
        <v>0</v>
      </c>
      <c r="S103" s="170" t="str">
        <f t="shared" ca="1" si="91"/>
        <v>40</v>
      </c>
      <c r="T103" s="170" t="str">
        <f t="shared" ca="1" si="92"/>
        <v>40</v>
      </c>
      <c r="U103" s="170" t="str">
        <f t="shared" ca="1" si="93"/>
        <v>20</v>
      </c>
      <c r="V103" s="170" t="str">
        <f t="shared" ca="1" si="94"/>
        <v>30</v>
      </c>
      <c r="W103" s="170" t="str">
        <f t="shared" ca="1" si="95"/>
        <v>1</v>
      </c>
      <c r="X103" s="170" t="e">
        <f t="shared" ca="1" si="96"/>
        <v>#N/A</v>
      </c>
      <c r="Y103" s="170" t="e">
        <f t="shared" ca="1" si="97"/>
        <v>#N/A</v>
      </c>
      <c r="Z103" s="170" t="str">
        <f t="shared" ca="1" si="98"/>
        <v>600</v>
      </c>
      <c r="AA103" s="170" t="str">
        <f t="shared" ca="1" si="99"/>
        <v>400</v>
      </c>
      <c r="AB103" s="174" t="str">
        <f t="shared" ca="1" si="100"/>
        <v>1</v>
      </c>
      <c r="AC103" s="174" t="str">
        <f t="shared" ca="1" si="101"/>
        <v>24</v>
      </c>
      <c r="AD103" s="174" t="str">
        <f t="shared" ca="1" si="102"/>
        <v>7</v>
      </c>
      <c r="AE103" s="174" t="str">
        <f t="shared" ca="1" si="103"/>
        <v>24</v>
      </c>
      <c r="AF103" s="174" t="str">
        <f t="shared" ca="1" si="104"/>
        <v>7</v>
      </c>
      <c r="AG103" s="175" t="str">
        <f t="shared" ca="1" si="105"/>
        <v>12</v>
      </c>
      <c r="AH103" s="175" t="str">
        <f t="shared" ca="1" si="106"/>
        <v>15</v>
      </c>
      <c r="AI103" s="175" t="str">
        <f t="shared" ca="1" si="107"/>
        <v>17</v>
      </c>
      <c r="AJ103" s="175" t="str">
        <f t="shared" ca="1" si="108"/>
        <v>29</v>
      </c>
      <c r="AK103" s="175" t="e">
        <f t="shared" ca="1" si="109"/>
        <v>#N/A</v>
      </c>
      <c r="AM103" s="234" t="str">
        <f t="shared" ca="1" si="118"/>
        <v>10</v>
      </c>
      <c r="AN103" s="170" t="e">
        <f t="shared" ca="1" si="110"/>
        <v>#N/A</v>
      </c>
      <c r="AO103" s="170" t="str">
        <f t="shared" ca="1" si="111"/>
        <v>9</v>
      </c>
      <c r="AP103" s="170" t="e">
        <f t="shared" ca="1" si="80"/>
        <v>#N/A</v>
      </c>
      <c r="AQ103" s="170" t="str">
        <f t="shared" ca="1" si="81"/>
        <v>70</v>
      </c>
      <c r="AR103" s="170" t="str">
        <f t="shared" ca="1" si="112"/>
        <v>6</v>
      </c>
      <c r="AS103" s="259" t="str">
        <f t="shared" ca="1" si="117"/>
        <v>1</v>
      </c>
      <c r="AT103" s="259" t="str">
        <f t="shared" ca="1" si="119"/>
        <v>6</v>
      </c>
      <c r="AU103" s="170" t="str">
        <f t="shared" ca="1" si="113"/>
        <v>Anim2Single</v>
      </c>
      <c r="AV103" s="170" t="str">
        <f t="shared" ca="1" si="114"/>
        <v>Anim2Burst</v>
      </c>
    </row>
    <row r="104" spans="1:49" s="177" customFormat="1" x14ac:dyDescent="0.25">
      <c r="A104" s="177" t="str">
        <f t="shared" si="115"/>
        <v>Proto!B5991:C6045</v>
      </c>
      <c r="B104" s="170" t="str">
        <f t="shared" ca="1" si="82"/>
        <v>6</v>
      </c>
      <c r="C104" s="177">
        <f>MATCH("*102#*",proto!B:B,0)</f>
        <v>5991</v>
      </c>
      <c r="D104" s="178" t="str">
        <f>VLOOKUP(C104,proto!A:C,2,FALSE)</f>
        <v>102# SKS</v>
      </c>
      <c r="E104" s="177" t="str" cm="1">
        <f t="array" ref="E104">INDEX(new1test[Column2],WeaponList!C104+1)</f>
        <v>19020</v>
      </c>
      <c r="F104" s="177" t="str" cm="1">
        <f t="array" ref="F104">VLOOKUP(VALUE(INDEX(new1test[Column2],WeaponList!C104+3)),proto!$D$20:$E$50,2,FALSE)</f>
        <v>Sniper Rifle</v>
      </c>
      <c r="G104" s="177" t="str">
        <f t="shared" ca="1" si="116"/>
        <v>10</v>
      </c>
      <c r="H104" s="177" t="str">
        <f t="shared" ca="1" si="83"/>
        <v>20</v>
      </c>
      <c r="I104" s="177" t="str">
        <f t="shared" ca="1" si="84"/>
        <v>4</v>
      </c>
      <c r="J104" s="177" t="str">
        <f ca="1">VLOOKUP(VALUE(VLOOKUP("*DmgType_0*",INDIRECT(A104),2,FALSE)),proto!$D$20:$F$50,3,FALSE)</f>
        <v>Normal</v>
      </c>
      <c r="K104" s="177" t="str">
        <f ca="1">VLOOKUP(VALUE(VLOOKUP("*Weapon_skill_0*",INDIRECT(A104),2,FALSE)),proto!$K$20:$L$24,2,FALSE)</f>
        <v>Small Guns</v>
      </c>
      <c r="L104" s="177" t="str">
        <f t="shared" ca="1" si="85"/>
        <v>40</v>
      </c>
      <c r="M104" s="177" t="str">
        <f t="shared" ca="1" si="86"/>
        <v>45</v>
      </c>
      <c r="N104" s="177" t="e">
        <f t="shared" ca="1" si="87"/>
        <v>#N/A</v>
      </c>
      <c r="O104" s="177" t="e">
        <f t="shared" ca="1" si="88"/>
        <v>#N/A</v>
      </c>
      <c r="P104" s="177" t="e">
        <f t="shared" ca="1" si="89"/>
        <v>#N/A</v>
      </c>
      <c r="Q104" s="177" t="e">
        <f t="shared" ca="1" si="90"/>
        <v>#N/A</v>
      </c>
      <c r="R104" s="170">
        <v>0</v>
      </c>
      <c r="S104" s="177" t="str">
        <f t="shared" ca="1" si="91"/>
        <v>50</v>
      </c>
      <c r="T104" s="177" t="e">
        <f t="shared" ca="1" si="92"/>
        <v>#N/A</v>
      </c>
      <c r="U104" s="177" t="str">
        <f t="shared" ca="1" si="93"/>
        <v>18</v>
      </c>
      <c r="V104" s="177" t="e">
        <f t="shared" ca="1" si="94"/>
        <v>#N/A</v>
      </c>
      <c r="W104" s="177" t="str">
        <f t="shared" ca="1" si="95"/>
        <v>1</v>
      </c>
      <c r="X104" s="177" t="e">
        <f t="shared" ca="1" si="96"/>
        <v>#N/A</v>
      </c>
      <c r="Y104" s="177" t="str">
        <f t="shared" ca="1" si="97"/>
        <v>600</v>
      </c>
      <c r="Z104" s="177" t="e">
        <f t="shared" ca="1" si="98"/>
        <v>#N/A</v>
      </c>
      <c r="AA104" s="177" t="str">
        <f t="shared" ca="1" si="99"/>
        <v>400</v>
      </c>
      <c r="AB104" s="177" t="str">
        <f t="shared" ca="1" si="100"/>
        <v>9</v>
      </c>
      <c r="AC104" s="177" t="str">
        <f t="shared" ca="1" si="101"/>
        <v>9</v>
      </c>
      <c r="AD104" s="177" t="str">
        <f t="shared" ca="1" si="102"/>
        <v>20</v>
      </c>
      <c r="AE104" s="177" t="str">
        <f t="shared" ca="1" si="103"/>
        <v>7</v>
      </c>
      <c r="AF104" s="177" t="str">
        <f t="shared" ca="1" si="104"/>
        <v>20</v>
      </c>
      <c r="AG104" s="177" t="str">
        <f t="shared" ca="1" si="105"/>
        <v>4</v>
      </c>
      <c r="AH104" s="177" t="str">
        <f t="shared" ca="1" si="106"/>
        <v>12</v>
      </c>
      <c r="AI104" s="177" t="e">
        <f t="shared" ca="1" si="107"/>
        <v>#N/A</v>
      </c>
      <c r="AJ104" s="177" t="e">
        <f t="shared" ca="1" si="108"/>
        <v>#N/A</v>
      </c>
      <c r="AK104" s="177" t="e">
        <f t="shared" ca="1" si="109"/>
        <v>#N/A</v>
      </c>
      <c r="AL104" s="234" t="str">
        <f t="shared" ca="1" si="120"/>
        <v>-25</v>
      </c>
      <c r="AM104" s="234"/>
      <c r="AN104" s="177" t="e">
        <f t="shared" ca="1" si="110"/>
        <v>#N/A</v>
      </c>
      <c r="AO104" s="177" t="e">
        <f t="shared" ca="1" si="111"/>
        <v>#N/A</v>
      </c>
      <c r="AP104" s="170" t="e">
        <f t="shared" ca="1" si="80"/>
        <v>#N/A</v>
      </c>
      <c r="AQ104" s="170" t="e">
        <f t="shared" ca="1" si="81"/>
        <v>#N/A</v>
      </c>
      <c r="AR104" s="177" t="str">
        <f t="shared" ca="1" si="112"/>
        <v>6</v>
      </c>
      <c r="AS104" s="259" t="str">
        <f t="shared" ca="1" si="117"/>
        <v>1</v>
      </c>
      <c r="AT104" s="259">
        <v>1</v>
      </c>
      <c r="AU104" s="177" t="str">
        <f t="shared" ca="1" si="113"/>
        <v>Anim2Single</v>
      </c>
      <c r="AV104" s="177" t="e">
        <f t="shared" ca="1" si="114"/>
        <v>#N/A</v>
      </c>
      <c r="AW104" s="170"/>
    </row>
    <row r="105" spans="1:49" s="177" customFormat="1" x14ac:dyDescent="0.25">
      <c r="A105" s="177" t="str">
        <f t="shared" si="115"/>
        <v>Proto!B6045:C6120</v>
      </c>
      <c r="B105" s="170" t="str">
        <f t="shared" ca="1" si="82"/>
        <v>6</v>
      </c>
      <c r="C105" s="177">
        <f>MATCH("*103#*",proto!B:B,0)</f>
        <v>6045</v>
      </c>
      <c r="D105" s="178" t="str">
        <f>VLOOKUP(C105,proto!A:C,2,FALSE)</f>
        <v>103# FG 42</v>
      </c>
      <c r="E105" s="177" t="str" cm="1">
        <f t="array" ref="E105">INDEX(new1test[Column2],WeaponList!C105+1)</f>
        <v>19021</v>
      </c>
      <c r="F105" s="177" t="str" cm="1">
        <f t="array" ref="F105">VLOOKUP(VALUE(INDEX(new1test[Column2],WeaponList!C105+3)),proto!$D$20:$E$50,2,FALSE)</f>
        <v>Rifles</v>
      </c>
      <c r="G105" s="177" t="str">
        <f t="shared" ca="1" si="116"/>
        <v>20</v>
      </c>
      <c r="H105" s="177" t="str">
        <f t="shared" ca="1" si="83"/>
        <v>33</v>
      </c>
      <c r="I105" s="177" t="str">
        <f t="shared" ca="1" si="84"/>
        <v>5</v>
      </c>
      <c r="J105" s="177" t="str">
        <f ca="1">VLOOKUP(VALUE(VLOOKUP("*DmgType_0*",INDIRECT(A105),2,FALSE)),proto!$D$20:$F$50,3,FALSE)</f>
        <v>Normal</v>
      </c>
      <c r="K105" s="177" t="str">
        <f ca="1">VLOOKUP(VALUE(VLOOKUP("*Weapon_skill_0*",INDIRECT(A105),2,FALSE)),proto!$K$20:$L$24,2,FALSE)</f>
        <v>Small Guns</v>
      </c>
      <c r="L105" s="177" t="str">
        <f t="shared" ca="1" si="85"/>
        <v>37</v>
      </c>
      <c r="M105" s="177" t="str">
        <f t="shared" ca="1" si="86"/>
        <v>43</v>
      </c>
      <c r="N105" s="177" t="str">
        <f t="shared" ca="1" si="87"/>
        <v>37</v>
      </c>
      <c r="O105" s="177" t="str">
        <f t="shared" ca="1" si="88"/>
        <v>43</v>
      </c>
      <c r="P105" s="177" t="e">
        <f t="shared" ca="1" si="89"/>
        <v>#N/A</v>
      </c>
      <c r="Q105" s="177" t="e">
        <f t="shared" ca="1" si="90"/>
        <v>#N/A</v>
      </c>
      <c r="R105" s="170">
        <v>0</v>
      </c>
      <c r="S105" s="177" t="str">
        <f t="shared" ca="1" si="91"/>
        <v>60</v>
      </c>
      <c r="T105" s="177" t="str">
        <f t="shared" ca="1" si="92"/>
        <v>60</v>
      </c>
      <c r="U105" s="177" t="str">
        <f t="shared" ca="1" si="93"/>
        <v>20</v>
      </c>
      <c r="V105" s="177" t="str">
        <f t="shared" ca="1" si="94"/>
        <v>35</v>
      </c>
      <c r="W105" s="177" t="str">
        <f t="shared" ca="1" si="95"/>
        <v>1</v>
      </c>
      <c r="X105" s="177" t="e">
        <f t="shared" ca="1" si="96"/>
        <v>#N/A</v>
      </c>
      <c r="Y105" s="177" t="str">
        <f t="shared" ca="1" si="97"/>
        <v>800</v>
      </c>
      <c r="Z105" s="177" t="str">
        <f t="shared" ca="1" si="98"/>
        <v>1000</v>
      </c>
      <c r="AA105" s="177" t="str">
        <f t="shared" ca="1" si="99"/>
        <v>400</v>
      </c>
      <c r="AB105" s="177" t="str">
        <f t="shared" ca="1" si="100"/>
        <v>22</v>
      </c>
      <c r="AC105" s="177" t="str">
        <f t="shared" ca="1" si="101"/>
        <v>9</v>
      </c>
      <c r="AD105" s="177" t="str">
        <f t="shared" ca="1" si="102"/>
        <v>24</v>
      </c>
      <c r="AE105" s="177" t="str">
        <f t="shared" ca="1" si="103"/>
        <v>9</v>
      </c>
      <c r="AF105" s="177" t="str">
        <f t="shared" ca="1" si="104"/>
        <v>7</v>
      </c>
      <c r="AG105" s="177" t="str">
        <f t="shared" ca="1" si="105"/>
        <v>2</v>
      </c>
      <c r="AH105" s="177" t="str">
        <f t="shared" ca="1" si="106"/>
        <v>4</v>
      </c>
      <c r="AI105" s="177" t="str">
        <f t="shared" ca="1" si="107"/>
        <v>12</v>
      </c>
      <c r="AJ105" s="177" t="str">
        <f t="shared" ca="1" si="108"/>
        <v>18</v>
      </c>
      <c r="AK105" s="177" t="e">
        <f t="shared" ca="1" si="109"/>
        <v>#N/A</v>
      </c>
      <c r="AL105" s="234" t="str">
        <f t="shared" ca="1" si="120"/>
        <v>-25</v>
      </c>
      <c r="AM105" s="234" t="str">
        <f t="shared" ca="1" si="118"/>
        <v>20</v>
      </c>
      <c r="AN105" s="177" t="e">
        <f t="shared" ca="1" si="110"/>
        <v>#N/A</v>
      </c>
      <c r="AO105" s="177" t="str">
        <f t="shared" ca="1" si="111"/>
        <v>7</v>
      </c>
      <c r="AP105" s="170" t="e">
        <f t="shared" ca="1" si="80"/>
        <v>#N/A</v>
      </c>
      <c r="AQ105" s="170" t="str">
        <f t="shared" ca="1" si="81"/>
        <v>65</v>
      </c>
      <c r="AR105" s="177" t="str">
        <f t="shared" ca="1" si="112"/>
        <v>6</v>
      </c>
      <c r="AS105" s="259" t="str">
        <f t="shared" ca="1" si="117"/>
        <v>1</v>
      </c>
      <c r="AT105" s="259" t="str">
        <f t="shared" ca="1" si="119"/>
        <v>7</v>
      </c>
      <c r="AU105" s="177" t="str">
        <f t="shared" ca="1" si="113"/>
        <v>Anim2Single</v>
      </c>
      <c r="AV105" s="177" t="str">
        <f t="shared" ca="1" si="114"/>
        <v>Anim2Burst</v>
      </c>
      <c r="AW105" s="170"/>
    </row>
    <row r="106" spans="1:49" x14ac:dyDescent="0.25">
      <c r="A106" s="170" t="str">
        <f t="shared" si="115"/>
        <v>Proto!B6120:C6175</v>
      </c>
      <c r="B106" s="170" t="str">
        <f t="shared" ca="1" si="82"/>
        <v>6</v>
      </c>
      <c r="C106" s="170">
        <f>MATCH("*104#*",proto!B:B,0)</f>
        <v>6120</v>
      </c>
      <c r="D106" s="176" t="str">
        <f>VLOOKUP(C106,proto!A:C,2,FALSE)</f>
        <v>104# M1 Garand</v>
      </c>
      <c r="E106" s="170" t="str" cm="1">
        <f t="array" ref="E106">INDEX(new1test[Column2],WeaponList!C106+1)</f>
        <v>19025</v>
      </c>
      <c r="F106" s="170" t="str" cm="1">
        <f t="array" ref="F106">VLOOKUP(VALUE(INDEX(new1test[Column2],WeaponList!C106+3)),proto!$D$20:$E$50,2,FALSE)</f>
        <v>Sniper Rifle</v>
      </c>
      <c r="G106" s="170" t="str">
        <f t="shared" ca="1" si="116"/>
        <v>8</v>
      </c>
      <c r="H106" s="170" t="str">
        <f t="shared" ca="1" si="83"/>
        <v>32</v>
      </c>
      <c r="I106" s="170" t="str">
        <f t="shared" ca="1" si="84"/>
        <v>5</v>
      </c>
      <c r="J106" s="170" t="str">
        <f ca="1">VLOOKUP(VALUE(VLOOKUP("*DmgType_0*",INDIRECT(A106),2,FALSE)),proto!$D$20:$F$50,3,FALSE)</f>
        <v>Normal</v>
      </c>
      <c r="K106" s="170" t="str">
        <f ca="1">VLOOKUP(VALUE(VLOOKUP("*Weapon_skill_0*",INDIRECT(A106),2,FALSE)),proto!$K$20:$L$24,2,FALSE)</f>
        <v>Small Guns</v>
      </c>
      <c r="L106" s="170" t="str">
        <f t="shared" ca="1" si="85"/>
        <v>52</v>
      </c>
      <c r="M106" s="170" t="str">
        <f t="shared" ca="1" si="86"/>
        <v>60</v>
      </c>
      <c r="N106" s="170" t="e">
        <f t="shared" ca="1" si="87"/>
        <v>#N/A</v>
      </c>
      <c r="O106" s="170" t="e">
        <f t="shared" ca="1" si="88"/>
        <v>#N/A</v>
      </c>
      <c r="P106" s="170" t="e">
        <f t="shared" ca="1" si="89"/>
        <v>#N/A</v>
      </c>
      <c r="Q106" s="170" t="e">
        <f t="shared" ca="1" si="90"/>
        <v>#N/A</v>
      </c>
      <c r="R106" s="170" t="str">
        <f t="shared" ca="1" si="78"/>
        <v>20</v>
      </c>
      <c r="S106" s="170" t="str">
        <f t="shared" ca="1" si="91"/>
        <v>70</v>
      </c>
      <c r="T106" s="170" t="e">
        <f t="shared" ca="1" si="92"/>
        <v>#N/A</v>
      </c>
      <c r="U106" s="170" t="str">
        <f t="shared" ca="1" si="93"/>
        <v>30</v>
      </c>
      <c r="V106" s="170" t="e">
        <f t="shared" ca="1" si="94"/>
        <v>#N/A</v>
      </c>
      <c r="W106" s="170" t="str">
        <f t="shared" ca="1" si="95"/>
        <v>1</v>
      </c>
      <c r="X106" s="170" t="e">
        <f t="shared" ca="1" si="96"/>
        <v>#N/A</v>
      </c>
      <c r="Y106" s="170" t="str">
        <f t="shared" ca="1" si="97"/>
        <v>800</v>
      </c>
      <c r="Z106" s="170" t="e">
        <f t="shared" ca="1" si="98"/>
        <v>#N/A</v>
      </c>
      <c r="AA106" s="170" t="str">
        <f t="shared" ca="1" si="99"/>
        <v>400</v>
      </c>
      <c r="AB106" s="174" t="str">
        <f t="shared" ca="1" si="100"/>
        <v>1</v>
      </c>
      <c r="AC106" s="174" t="str">
        <f t="shared" ca="1" si="101"/>
        <v>2</v>
      </c>
      <c r="AD106" s="174" t="str">
        <f t="shared" ca="1" si="102"/>
        <v>24</v>
      </c>
      <c r="AE106" s="174" t="str">
        <f t="shared" ca="1" si="103"/>
        <v>29</v>
      </c>
      <c r="AF106" s="174" t="str">
        <f t="shared" ca="1" si="104"/>
        <v>24</v>
      </c>
      <c r="AG106" s="175" t="e">
        <f t="shared" ca="1" si="105"/>
        <v>#N/A</v>
      </c>
      <c r="AH106" s="175" t="e">
        <f t="shared" ca="1" si="106"/>
        <v>#N/A</v>
      </c>
      <c r="AI106" s="175" t="e">
        <f t="shared" ca="1" si="107"/>
        <v>#N/A</v>
      </c>
      <c r="AJ106" s="175" t="e">
        <f t="shared" ca="1" si="108"/>
        <v>#N/A</v>
      </c>
      <c r="AK106" s="175" t="e">
        <f t="shared" ca="1" si="109"/>
        <v>#N/A</v>
      </c>
      <c r="AN106" s="170" t="e">
        <f t="shared" ca="1" si="110"/>
        <v>#N/A</v>
      </c>
      <c r="AO106" s="170" t="e">
        <f t="shared" ca="1" si="111"/>
        <v>#N/A</v>
      </c>
      <c r="AP106" s="170" t="e">
        <f t="shared" ca="1" si="80"/>
        <v>#N/A</v>
      </c>
      <c r="AQ106" s="170" t="e">
        <f t="shared" ca="1" si="81"/>
        <v>#N/A</v>
      </c>
      <c r="AR106" s="170" t="str">
        <f t="shared" ca="1" si="112"/>
        <v>6</v>
      </c>
      <c r="AS106" s="259" t="str">
        <f t="shared" ca="1" si="117"/>
        <v>1</v>
      </c>
      <c r="AT106" s="259">
        <v>1</v>
      </c>
      <c r="AU106" s="170" t="str">
        <f t="shared" ca="1" si="113"/>
        <v>Anim2Single</v>
      </c>
      <c r="AV106" s="170" t="e">
        <f t="shared" ca="1" si="114"/>
        <v>#N/A</v>
      </c>
    </row>
    <row r="107" spans="1:49" x14ac:dyDescent="0.25">
      <c r="A107" s="170" t="str">
        <f t="shared" si="115"/>
        <v>Proto!B6175:C6233</v>
      </c>
      <c r="B107" s="170" t="str">
        <f t="shared" ca="1" si="82"/>
        <v>6</v>
      </c>
      <c r="C107" s="170">
        <f>MATCH("*105#*",proto!B:B,0)</f>
        <v>6175</v>
      </c>
      <c r="D107" s="176" t="str">
        <f>VLOOKUP(C107,proto!A:C,2,FALSE)</f>
        <v>105# Karabiner 98k Scoped</v>
      </c>
      <c r="E107" s="170" t="str" cm="1">
        <f t="array" ref="E107">INDEX(new1test[Column2],WeaponList!C107+1)</f>
        <v>19030</v>
      </c>
      <c r="F107" s="170" t="str" cm="1">
        <f t="array" ref="F107">VLOOKUP(VALUE(INDEX(new1test[Column2],WeaponList!C107+3)),proto!$D$20:$E$50,2,FALSE)</f>
        <v>Sniper Rifle</v>
      </c>
      <c r="G107" s="170" t="str">
        <f t="shared" ca="1" si="116"/>
        <v>5</v>
      </c>
      <c r="H107" s="170" t="str">
        <f t="shared" ca="1" si="83"/>
        <v>33</v>
      </c>
      <c r="I107" s="170" t="str">
        <f t="shared" ca="1" si="84"/>
        <v>4</v>
      </c>
      <c r="J107" s="170" t="str">
        <f ca="1">VLOOKUP(VALUE(VLOOKUP("*DmgType_0*",INDIRECT(A107),2,FALSE)),proto!$D$20:$F$50,3,FALSE)</f>
        <v>Normal</v>
      </c>
      <c r="K107" s="170" t="str">
        <f ca="1">VLOOKUP(VALUE(VLOOKUP("*Weapon_skill_0*",INDIRECT(A107),2,FALSE)),proto!$K$20:$L$24,2,FALSE)</f>
        <v>Small Guns</v>
      </c>
      <c r="L107" s="170" t="str">
        <f t="shared" ca="1" si="85"/>
        <v>46</v>
      </c>
      <c r="M107" s="170" t="str">
        <f t="shared" ca="1" si="86"/>
        <v>52</v>
      </c>
      <c r="N107" s="170" t="e">
        <f t="shared" ca="1" si="87"/>
        <v>#N/A</v>
      </c>
      <c r="O107" s="170" t="e">
        <f t="shared" ca="1" si="88"/>
        <v>#N/A</v>
      </c>
      <c r="P107" s="170" t="e">
        <f t="shared" ca="1" si="89"/>
        <v>#N/A</v>
      </c>
      <c r="Q107" s="170" t="e">
        <f t="shared" ca="1" si="90"/>
        <v>#N/A</v>
      </c>
      <c r="R107" s="170" t="str">
        <f t="shared" ca="1" si="78"/>
        <v>50</v>
      </c>
      <c r="S107" s="170" t="str">
        <f t="shared" ca="1" si="91"/>
        <v>85</v>
      </c>
      <c r="T107" s="170" t="e">
        <f t="shared" ca="1" si="92"/>
        <v>#N/A</v>
      </c>
      <c r="U107" s="170" t="str">
        <f t="shared" ca="1" si="93"/>
        <v>60</v>
      </c>
      <c r="V107" s="170" t="e">
        <f t="shared" ca="1" si="94"/>
        <v>#N/A</v>
      </c>
      <c r="W107" s="170" t="str">
        <f t="shared" ca="1" si="95"/>
        <v>1</v>
      </c>
      <c r="X107" s="170" t="e">
        <f t="shared" ca="1" si="96"/>
        <v>#N/A</v>
      </c>
      <c r="Y107" s="170" t="str">
        <f t="shared" ca="1" si="97"/>
        <v>800</v>
      </c>
      <c r="Z107" s="170" t="e">
        <f t="shared" ca="1" si="98"/>
        <v>#N/A</v>
      </c>
      <c r="AA107" s="170" t="str">
        <f t="shared" ca="1" si="99"/>
        <v>400</v>
      </c>
      <c r="AB107" s="174" t="str">
        <f t="shared" ca="1" si="100"/>
        <v>28</v>
      </c>
      <c r="AC107" s="174" t="str">
        <f t="shared" ca="1" si="101"/>
        <v>9</v>
      </c>
      <c r="AD107" s="174" t="str">
        <f t="shared" ca="1" si="102"/>
        <v>28</v>
      </c>
      <c r="AE107" s="174" t="str">
        <f t="shared" ca="1" si="103"/>
        <v>10</v>
      </c>
      <c r="AF107" s="174" t="str">
        <f t="shared" ca="1" si="104"/>
        <v>28</v>
      </c>
      <c r="AG107" s="175" t="str">
        <f t="shared" ca="1" si="105"/>
        <v>19</v>
      </c>
      <c r="AH107" s="175" t="str">
        <f t="shared" ca="1" si="106"/>
        <v>28</v>
      </c>
      <c r="AI107" s="175" t="e">
        <f t="shared" ca="1" si="107"/>
        <v>#N/A</v>
      </c>
      <c r="AJ107" s="175" t="e">
        <f t="shared" ca="1" si="108"/>
        <v>#N/A</v>
      </c>
      <c r="AK107" s="175" t="e">
        <f t="shared" ca="1" si="109"/>
        <v>#N/A</v>
      </c>
      <c r="AN107" s="170" t="e">
        <f t="shared" ca="1" si="110"/>
        <v>#N/A</v>
      </c>
      <c r="AO107" s="170" t="e">
        <f t="shared" ca="1" si="111"/>
        <v>#N/A</v>
      </c>
      <c r="AP107" s="170" t="e">
        <f t="shared" ca="1" si="80"/>
        <v>#N/A</v>
      </c>
      <c r="AQ107" s="170" t="e">
        <f t="shared" ca="1" si="81"/>
        <v>#N/A</v>
      </c>
      <c r="AR107" s="170" t="str">
        <f t="shared" ca="1" si="112"/>
        <v>6</v>
      </c>
      <c r="AS107" s="259" t="str">
        <f t="shared" ca="1" si="117"/>
        <v>1</v>
      </c>
      <c r="AT107" s="259">
        <v>1</v>
      </c>
      <c r="AU107" s="170" t="str">
        <f t="shared" ca="1" si="113"/>
        <v>Anim2Single</v>
      </c>
      <c r="AV107" s="170" t="e">
        <f t="shared" ca="1" si="114"/>
        <v>#N/A</v>
      </c>
    </row>
    <row r="108" spans="1:49" x14ac:dyDescent="0.25">
      <c r="A108" s="170" t="str">
        <f t="shared" si="115"/>
        <v>Proto!B6233:C6298</v>
      </c>
      <c r="B108" s="170" t="str">
        <f t="shared" ca="1" si="82"/>
        <v>6</v>
      </c>
      <c r="C108" s="170">
        <f>MATCH("*106#*",proto!B:B,0)</f>
        <v>6233</v>
      </c>
      <c r="D108" s="176" t="str">
        <f>VLOOKUP(C108,proto!A:C,2,FALSE)</f>
        <v>106# BAR</v>
      </c>
      <c r="E108" s="170" t="str" cm="1">
        <f t="array" ref="E108">INDEX(new1test[Column2],WeaponList!C108+1)</f>
        <v>19035</v>
      </c>
      <c r="F108" s="170" t="str" cm="1">
        <f t="array" ref="F108">VLOOKUP(VALUE(INDEX(new1test[Column2],WeaponList!C108+3)),proto!$D$20:$E$50,2,FALSE)</f>
        <v>LMG</v>
      </c>
      <c r="G108" s="170" t="str">
        <f t="shared" ca="1" si="116"/>
        <v>20</v>
      </c>
      <c r="H108" s="170" t="str">
        <f t="shared" ca="1" si="83"/>
        <v>32</v>
      </c>
      <c r="I108" s="170" t="str">
        <f t="shared" ca="1" si="84"/>
        <v>6</v>
      </c>
      <c r="J108" s="170" t="str">
        <f ca="1">VLOOKUP(VALUE(VLOOKUP("*DmgType_0*",INDIRECT(A108),2,FALSE)),proto!$D$20:$F$50,3,FALSE)</f>
        <v>Normal</v>
      </c>
      <c r="K108" s="170" t="str">
        <f ca="1">VLOOKUP(VALUE(VLOOKUP("*Weapon_skill_0*",INDIRECT(A108),2,FALSE)),proto!$K$20:$L$24,2,FALSE)</f>
        <v>Small Guns</v>
      </c>
      <c r="L108" s="170" t="str">
        <f t="shared" ca="1" si="85"/>
        <v>38</v>
      </c>
      <c r="M108" s="170" t="str">
        <f t="shared" ca="1" si="86"/>
        <v>42</v>
      </c>
      <c r="N108" s="170" t="str">
        <f t="shared" ca="1" si="87"/>
        <v>38</v>
      </c>
      <c r="O108" s="170" t="str">
        <f t="shared" ca="1" si="88"/>
        <v>42</v>
      </c>
      <c r="P108" s="170" t="e">
        <f t="shared" ca="1" si="89"/>
        <v>#N/A</v>
      </c>
      <c r="Q108" s="170" t="e">
        <f t="shared" ca="1" si="90"/>
        <v>#N/A</v>
      </c>
      <c r="R108" s="170">
        <v>0</v>
      </c>
      <c r="S108" s="170" t="str">
        <f t="shared" ca="1" si="91"/>
        <v>55</v>
      </c>
      <c r="T108" s="170" t="str">
        <f t="shared" ca="1" si="92"/>
        <v>55</v>
      </c>
      <c r="U108" s="170" t="str">
        <f t="shared" ca="1" si="93"/>
        <v>20</v>
      </c>
      <c r="V108" s="170" t="str">
        <f t="shared" ca="1" si="94"/>
        <v>60</v>
      </c>
      <c r="W108" s="170" t="str">
        <f t="shared" ca="1" si="95"/>
        <v>1</v>
      </c>
      <c r="X108" s="170" t="e">
        <f t="shared" ca="1" si="96"/>
        <v>#N/A</v>
      </c>
      <c r="Y108" s="170" t="str">
        <f t="shared" ca="1" si="97"/>
        <v>800</v>
      </c>
      <c r="Z108" s="170" t="str">
        <f t="shared" ca="1" si="98"/>
        <v>1200</v>
      </c>
      <c r="AA108" s="170" t="str">
        <f t="shared" ca="1" si="99"/>
        <v>400</v>
      </c>
      <c r="AB108" s="174" t="str">
        <f t="shared" ca="1" si="100"/>
        <v>22</v>
      </c>
      <c r="AC108" s="174" t="str">
        <f t="shared" ca="1" si="101"/>
        <v>4</v>
      </c>
      <c r="AD108" s="174" t="str">
        <f t="shared" ca="1" si="102"/>
        <v>22</v>
      </c>
      <c r="AE108" s="174" t="str">
        <f t="shared" ca="1" si="103"/>
        <v>4</v>
      </c>
      <c r="AF108" s="174" t="str">
        <f t="shared" ca="1" si="104"/>
        <v>22</v>
      </c>
      <c r="AG108" s="175" t="str">
        <f t="shared" ca="1" si="105"/>
        <v>2</v>
      </c>
      <c r="AH108" s="175" t="e">
        <f t="shared" ca="1" si="106"/>
        <v>#N/A</v>
      </c>
      <c r="AI108" s="175" t="e">
        <f t="shared" ca="1" si="107"/>
        <v>#N/A</v>
      </c>
      <c r="AJ108" s="175" t="e">
        <f t="shared" ca="1" si="108"/>
        <v>#N/A</v>
      </c>
      <c r="AK108" s="175" t="e">
        <f t="shared" ca="1" si="109"/>
        <v>#N/A</v>
      </c>
      <c r="AN108" s="170" t="e">
        <f t="shared" ca="1" si="110"/>
        <v>#N/A</v>
      </c>
      <c r="AO108" s="170" t="str">
        <f t="shared" ca="1" si="111"/>
        <v>15</v>
      </c>
      <c r="AP108" s="170" t="e">
        <f t="shared" ca="1" si="80"/>
        <v>#N/A</v>
      </c>
      <c r="AQ108" s="170" t="str">
        <f t="shared" ca="1" si="81"/>
        <v>55</v>
      </c>
      <c r="AR108" s="170" t="str">
        <f t="shared" ca="1" si="112"/>
        <v>6</v>
      </c>
      <c r="AS108" s="259" t="str">
        <f t="shared" ca="1" si="117"/>
        <v>1</v>
      </c>
      <c r="AT108" s="259" t="str">
        <f t="shared" ca="1" si="119"/>
        <v>10</v>
      </c>
      <c r="AU108" s="170" t="str">
        <f t="shared" ca="1" si="113"/>
        <v>Anim2Single</v>
      </c>
      <c r="AV108" s="170" t="str">
        <f t="shared" ca="1" si="114"/>
        <v>Anim2Burst</v>
      </c>
    </row>
    <row r="109" spans="1:49" x14ac:dyDescent="0.25">
      <c r="A109" s="170" t="str">
        <f t="shared" si="115"/>
        <v>Proto!B6298:C6365</v>
      </c>
      <c r="B109" s="170" t="str">
        <f t="shared" ca="1" si="82"/>
        <v>6</v>
      </c>
      <c r="C109" s="170">
        <f>MATCH("*107#*",proto!B:B,0)</f>
        <v>6298</v>
      </c>
      <c r="D109" s="176" t="str">
        <f>VLOOKUP(C109,proto!A:C,2,FALSE)</f>
        <v>107# Bren gun</v>
      </c>
      <c r="E109" s="170" t="str" cm="1">
        <f t="array" ref="E109">INDEX(new1test[Column2],WeaponList!C109+1)</f>
        <v>19036</v>
      </c>
      <c r="F109" s="170" t="str" cm="1">
        <f t="array" ref="F109">VLOOKUP(VALUE(INDEX(new1test[Column2],WeaponList!C109+3)),proto!$D$20:$E$50,2,FALSE)</f>
        <v>LMG</v>
      </c>
      <c r="G109" s="170" t="str">
        <f t="shared" ca="1" si="116"/>
        <v>30</v>
      </c>
      <c r="H109" s="170" t="str">
        <f t="shared" ca="1" si="83"/>
        <v>32</v>
      </c>
      <c r="I109" s="170" t="str">
        <f t="shared" ca="1" si="84"/>
        <v>6</v>
      </c>
      <c r="J109" s="170" t="str">
        <f ca="1">VLOOKUP(VALUE(VLOOKUP("*DmgType_0*",INDIRECT(A109),2,FALSE)),proto!$D$20:$F$50,3,FALSE)</f>
        <v>Normal</v>
      </c>
      <c r="K109" s="170" t="str">
        <f ca="1">VLOOKUP(VALUE(VLOOKUP("*Weapon_skill_0*",INDIRECT(A109),2,FALSE)),proto!$K$20:$L$24,2,FALSE)</f>
        <v>Small Guns</v>
      </c>
      <c r="L109" s="170" t="str">
        <f t="shared" ca="1" si="85"/>
        <v>38</v>
      </c>
      <c r="M109" s="170" t="str">
        <f t="shared" ca="1" si="86"/>
        <v>42</v>
      </c>
      <c r="N109" s="170" t="str">
        <f t="shared" ca="1" si="87"/>
        <v>38</v>
      </c>
      <c r="O109" s="170" t="str">
        <f t="shared" ca="1" si="88"/>
        <v>42</v>
      </c>
      <c r="P109" s="170" t="e">
        <f t="shared" ca="1" si="89"/>
        <v>#N/A</v>
      </c>
      <c r="Q109" s="170" t="e">
        <f t="shared" ca="1" si="90"/>
        <v>#N/A</v>
      </c>
      <c r="R109" s="170">
        <v>0</v>
      </c>
      <c r="S109" s="170" t="str">
        <f t="shared" ca="1" si="91"/>
        <v>55</v>
      </c>
      <c r="T109" s="170" t="str">
        <f t="shared" ca="1" si="92"/>
        <v>55</v>
      </c>
      <c r="U109" s="170" t="str">
        <f t="shared" ca="1" si="93"/>
        <v>20</v>
      </c>
      <c r="V109" s="170" t="str">
        <f t="shared" ca="1" si="94"/>
        <v>35</v>
      </c>
      <c r="W109" s="170" t="str">
        <f t="shared" ca="1" si="95"/>
        <v>1</v>
      </c>
      <c r="X109" s="170" t="e">
        <f t="shared" ca="1" si="96"/>
        <v>#N/A</v>
      </c>
      <c r="Y109" s="170" t="str">
        <f t="shared" ca="1" si="97"/>
        <v>800</v>
      </c>
      <c r="Z109" s="170" t="str">
        <f t="shared" ca="1" si="98"/>
        <v>1000</v>
      </c>
      <c r="AA109" s="170" t="str">
        <f t="shared" ca="1" si="99"/>
        <v>400</v>
      </c>
      <c r="AB109" s="174" t="str">
        <f t="shared" ca="1" si="100"/>
        <v>21</v>
      </c>
      <c r="AC109" s="174" t="str">
        <f t="shared" ca="1" si="101"/>
        <v>4</v>
      </c>
      <c r="AD109" s="174" t="str">
        <f t="shared" ca="1" si="102"/>
        <v>24</v>
      </c>
      <c r="AE109" s="174" t="str">
        <f t="shared" ca="1" si="103"/>
        <v>4</v>
      </c>
      <c r="AF109" s="174" t="str">
        <f t="shared" ca="1" si="104"/>
        <v>23</v>
      </c>
      <c r="AG109" s="175" t="str">
        <f t="shared" ca="1" si="105"/>
        <v>2</v>
      </c>
      <c r="AH109" s="175" t="str">
        <f t="shared" ca="1" si="106"/>
        <v>12</v>
      </c>
      <c r="AI109" s="175" t="e">
        <f t="shared" ca="1" si="107"/>
        <v>#N/A</v>
      </c>
      <c r="AJ109" s="175" t="e">
        <f t="shared" ca="1" si="108"/>
        <v>#N/A</v>
      </c>
      <c r="AK109" s="175" t="e">
        <f t="shared" ca="1" si="109"/>
        <v>#N/A</v>
      </c>
      <c r="AN109" s="170" t="e">
        <f t="shared" ca="1" si="110"/>
        <v>#N/A</v>
      </c>
      <c r="AO109" s="170" t="str">
        <f t="shared" ca="1" si="111"/>
        <v>11</v>
      </c>
      <c r="AP109" s="170" t="e">
        <f t="shared" ca="1" si="80"/>
        <v>#N/A</v>
      </c>
      <c r="AQ109" s="170" t="str">
        <f t="shared" ca="1" si="81"/>
        <v>55</v>
      </c>
      <c r="AR109" s="170" t="str">
        <f t="shared" ca="1" si="112"/>
        <v>6</v>
      </c>
      <c r="AS109" s="259" t="str">
        <f t="shared" ca="1" si="117"/>
        <v>1</v>
      </c>
      <c r="AT109" s="259" t="str">
        <f t="shared" ca="1" si="119"/>
        <v>6</v>
      </c>
      <c r="AU109" s="170" t="str">
        <f t="shared" ca="1" si="113"/>
        <v>Anim2Single</v>
      </c>
      <c r="AV109" s="170" t="str">
        <f t="shared" ca="1" si="114"/>
        <v>Anim2Burst</v>
      </c>
    </row>
    <row r="110" spans="1:49" x14ac:dyDescent="0.25">
      <c r="A110" s="170" t="str">
        <f t="shared" si="115"/>
        <v>Proto!B6365:C6419</v>
      </c>
      <c r="B110" s="170" t="str">
        <f t="shared" ca="1" si="82"/>
        <v>6</v>
      </c>
      <c r="C110" s="170">
        <f>MATCH("*108#*",proto!B:B,0)</f>
        <v>6365</v>
      </c>
      <c r="D110" s="176" t="str">
        <f>VLOOKUP(C110,proto!A:C,2,FALSE)</f>
        <v>108# PTRD</v>
      </c>
      <c r="E110" s="170" t="str" cm="1">
        <f t="array" ref="E110">INDEX(new1test[Column2],WeaponList!C110+1)</f>
        <v>19040</v>
      </c>
      <c r="F110" s="170" t="str" cm="1">
        <f t="array" ref="F110">VLOOKUP(VALUE(INDEX(new1test[Column2],WeaponList!C110+3)),proto!$D$20:$E$50,2,FALSE)</f>
        <v>Big Rifle</v>
      </c>
      <c r="G110" s="170" t="str">
        <f t="shared" ca="1" si="116"/>
        <v>1</v>
      </c>
      <c r="H110" s="170" t="str">
        <f t="shared" ca="1" si="83"/>
        <v>36</v>
      </c>
      <c r="I110" s="170" t="str">
        <f t="shared" ca="1" si="84"/>
        <v>7</v>
      </c>
      <c r="J110" s="170" t="str">
        <f ca="1">VLOOKUP(VALUE(VLOOKUP("*DmgType_0*",INDIRECT(A110),2,FALSE)),proto!$D$20:$F$50,3,FALSE)</f>
        <v>Normal</v>
      </c>
      <c r="K110" s="170" t="str">
        <f ca="1">VLOOKUP(VALUE(VLOOKUP("*Weapon_skill_0*",INDIRECT(A110),2,FALSE)),proto!$K$20:$L$24,2,FALSE)</f>
        <v>Big Guns</v>
      </c>
      <c r="L110" s="170" t="str">
        <f t="shared" ca="1" si="85"/>
        <v>90</v>
      </c>
      <c r="M110" s="170" t="str">
        <f t="shared" ca="1" si="86"/>
        <v>100</v>
      </c>
      <c r="N110" s="170" t="e">
        <f t="shared" ca="1" si="87"/>
        <v>#N/A</v>
      </c>
      <c r="O110" s="170" t="e">
        <f t="shared" ca="1" si="88"/>
        <v>#N/A</v>
      </c>
      <c r="P110" s="170" t="e">
        <f t="shared" ca="1" si="89"/>
        <v>#N/A</v>
      </c>
      <c r="Q110" s="170" t="e">
        <f t="shared" ca="1" si="90"/>
        <v>#N/A</v>
      </c>
      <c r="R110" s="170" t="str">
        <f t="shared" ca="1" si="78"/>
        <v>100</v>
      </c>
      <c r="S110" s="170" t="str">
        <f t="shared" ca="1" si="91"/>
        <v>80</v>
      </c>
      <c r="T110" s="170" t="e">
        <f t="shared" ca="1" si="92"/>
        <v>#N/A</v>
      </c>
      <c r="U110" s="170" t="str">
        <f t="shared" ca="1" si="93"/>
        <v>100</v>
      </c>
      <c r="V110" s="170" t="e">
        <f t="shared" ca="1" si="94"/>
        <v>#N/A</v>
      </c>
      <c r="W110" s="170" t="str">
        <f t="shared" ca="1" si="95"/>
        <v>1</v>
      </c>
      <c r="X110" s="170" t="e">
        <f t="shared" ca="1" si="96"/>
        <v>#N/A</v>
      </c>
      <c r="Y110" s="170" t="str">
        <f t="shared" ca="1" si="97"/>
        <v>1200</v>
      </c>
      <c r="Z110" s="170" t="e">
        <f t="shared" ca="1" si="98"/>
        <v>#N/A</v>
      </c>
      <c r="AA110" s="170" t="str">
        <f t="shared" ca="1" si="99"/>
        <v>400</v>
      </c>
      <c r="AB110" s="174" t="str">
        <f t="shared" ca="1" si="100"/>
        <v>1</v>
      </c>
      <c r="AC110" s="174" t="str">
        <f t="shared" ca="1" si="101"/>
        <v>9</v>
      </c>
      <c r="AD110" s="174" t="str">
        <f t="shared" ca="1" si="102"/>
        <v>7</v>
      </c>
      <c r="AE110" s="174" t="str">
        <f t="shared" ca="1" si="103"/>
        <v>24</v>
      </c>
      <c r="AF110" s="174" t="str">
        <f t="shared" ca="1" si="104"/>
        <v>10</v>
      </c>
      <c r="AG110" s="175" t="str">
        <f t="shared" ca="1" si="105"/>
        <v>8</v>
      </c>
      <c r="AH110" s="175" t="str">
        <f t="shared" ca="1" si="106"/>
        <v>16</v>
      </c>
      <c r="AI110" s="175" t="e">
        <f t="shared" ca="1" si="107"/>
        <v>#N/A</v>
      </c>
      <c r="AJ110" s="175" t="e">
        <f t="shared" ca="1" si="108"/>
        <v>#N/A</v>
      </c>
      <c r="AK110" s="175" t="e">
        <f t="shared" ca="1" si="109"/>
        <v>#N/A</v>
      </c>
      <c r="AN110" s="170" t="e">
        <f t="shared" ca="1" si="110"/>
        <v>#N/A</v>
      </c>
      <c r="AO110" s="170" t="e">
        <f t="shared" ca="1" si="111"/>
        <v>#N/A</v>
      </c>
      <c r="AP110" s="170" t="e">
        <f t="shared" ca="1" si="80"/>
        <v>#N/A</v>
      </c>
      <c r="AQ110" s="170" t="e">
        <f t="shared" ca="1" si="81"/>
        <v>#N/A</v>
      </c>
      <c r="AR110" s="170" t="str">
        <f t="shared" ca="1" si="112"/>
        <v>6</v>
      </c>
      <c r="AS110" s="259" t="str">
        <f t="shared" ca="1" si="117"/>
        <v>1</v>
      </c>
      <c r="AT110" s="259">
        <v>1</v>
      </c>
      <c r="AU110" s="170" t="str">
        <f t="shared" ca="1" si="113"/>
        <v>Anim2Single</v>
      </c>
      <c r="AV110" s="170" t="e">
        <f t="shared" ca="1" si="114"/>
        <v>#N/A</v>
      </c>
    </row>
    <row r="111" spans="1:49" x14ac:dyDescent="0.25">
      <c r="A111" s="170" t="str">
        <f t="shared" si="115"/>
        <v>Proto!B6419:C6477</v>
      </c>
      <c r="B111" s="170" t="str">
        <f t="shared" ca="1" si="82"/>
        <v>6</v>
      </c>
      <c r="C111" s="170">
        <f>MATCH("*109#*",proto!B:B,0)</f>
        <v>6419</v>
      </c>
      <c r="D111" s="176" t="str">
        <f>VLOOKUP(C111,proto!A:C,2,FALSE)</f>
        <v>109# M18 Recoilless Rifle</v>
      </c>
      <c r="E111" s="170" t="str" cm="1">
        <f t="array" ref="E111">INDEX(new1test[Column2],WeaponList!C111+1)</f>
        <v>19041</v>
      </c>
      <c r="F111" s="170" t="str" cm="1">
        <f t="array" ref="F111">VLOOKUP(VALUE(INDEX(new1test[Column2],WeaponList!C111+3)),proto!$D$20:$E$50,2,FALSE)</f>
        <v>Big Rifle</v>
      </c>
      <c r="G111" s="170" t="str">
        <f t="shared" ca="1" si="116"/>
        <v>1</v>
      </c>
      <c r="H111" s="170" t="str">
        <f t="shared" ca="1" si="83"/>
        <v>38</v>
      </c>
      <c r="I111" s="170" t="str">
        <f t="shared" ca="1" si="84"/>
        <v>7</v>
      </c>
      <c r="J111" s="170" t="str">
        <f ca="1">VLOOKUP(VALUE(VLOOKUP("*DmgType_0*",INDIRECT(A111),2,FALSE)),proto!$D$20:$F$50,3,FALSE)</f>
        <v>Explode</v>
      </c>
      <c r="K111" s="170" t="str">
        <f ca="1">VLOOKUP(VALUE(VLOOKUP("*Weapon_skill_0*",INDIRECT(A111),2,FALSE)),proto!$K$20:$L$24,2,FALSE)</f>
        <v>Big Guns</v>
      </c>
      <c r="L111" s="170" t="str">
        <f t="shared" ca="1" si="85"/>
        <v>175</v>
      </c>
      <c r="M111" s="170" t="str">
        <f t="shared" ca="1" si="86"/>
        <v>225</v>
      </c>
      <c r="N111" s="170" t="e">
        <f t="shared" ca="1" si="87"/>
        <v>#N/A</v>
      </c>
      <c r="O111" s="170" t="e">
        <f t="shared" ca="1" si="88"/>
        <v>#N/A</v>
      </c>
      <c r="P111" s="170" t="e">
        <f t="shared" ca="1" si="89"/>
        <v>#N/A</v>
      </c>
      <c r="Q111" s="170" t="e">
        <f t="shared" ca="1" si="90"/>
        <v>#N/A</v>
      </c>
      <c r="R111" s="170">
        <v>0</v>
      </c>
      <c r="S111" s="170" t="str">
        <f t="shared" ca="1" si="91"/>
        <v>80</v>
      </c>
      <c r="T111" s="170" t="e">
        <f t="shared" ca="1" si="92"/>
        <v>#N/A</v>
      </c>
      <c r="U111" s="170" t="str">
        <f t="shared" ca="1" si="93"/>
        <v>50</v>
      </c>
      <c r="V111" s="170" t="e">
        <f t="shared" ca="1" si="94"/>
        <v>#N/A</v>
      </c>
      <c r="W111" s="170" t="e">
        <f t="shared" ca="1" si="95"/>
        <v>#N/A</v>
      </c>
      <c r="X111" s="170" t="e">
        <f t="shared" ca="1" si="96"/>
        <v>#N/A</v>
      </c>
      <c r="Y111" s="170" t="str">
        <f t="shared" ca="1" si="97"/>
        <v>1200</v>
      </c>
      <c r="Z111" s="170" t="e">
        <f t="shared" ca="1" si="98"/>
        <v>#N/A</v>
      </c>
      <c r="AA111" s="170" t="str">
        <f t="shared" ca="1" si="99"/>
        <v>400</v>
      </c>
      <c r="AB111" s="174" t="str">
        <f t="shared" ca="1" si="100"/>
        <v>2</v>
      </c>
      <c r="AC111" s="174" t="str">
        <f t="shared" ca="1" si="101"/>
        <v>2</v>
      </c>
      <c r="AD111" s="174" t="str">
        <f t="shared" ca="1" si="102"/>
        <v>1</v>
      </c>
      <c r="AE111" s="174" t="str">
        <f t="shared" ca="1" si="103"/>
        <v>2</v>
      </c>
      <c r="AF111" s="174" t="str">
        <f t="shared" ca="1" si="104"/>
        <v>2</v>
      </c>
      <c r="AG111" s="175" t="str">
        <f t="shared" ca="1" si="105"/>
        <v>50</v>
      </c>
      <c r="AH111" s="175" t="e">
        <f t="shared" ca="1" si="106"/>
        <v>#N/A</v>
      </c>
      <c r="AI111" s="175" t="e">
        <f t="shared" ca="1" si="107"/>
        <v>#N/A</v>
      </c>
      <c r="AJ111" s="175" t="e">
        <f t="shared" ca="1" si="108"/>
        <v>#N/A</v>
      </c>
      <c r="AK111" s="175" t="e">
        <f t="shared" ca="1" si="109"/>
        <v>#N/A</v>
      </c>
      <c r="AN111" s="170" t="e">
        <f t="shared" ca="1" si="110"/>
        <v>#N/A</v>
      </c>
      <c r="AO111" s="170" t="e">
        <f t="shared" ca="1" si="111"/>
        <v>#N/A</v>
      </c>
      <c r="AP111" s="170" t="e">
        <f t="shared" ca="1" si="80"/>
        <v>#N/A</v>
      </c>
      <c r="AQ111" s="170" t="e">
        <f t="shared" ca="1" si="81"/>
        <v>#N/A</v>
      </c>
      <c r="AR111" s="170" t="str">
        <f t="shared" ca="1" si="112"/>
        <v>6</v>
      </c>
      <c r="AS111" s="259" t="str">
        <f t="shared" ca="1" si="117"/>
        <v>1</v>
      </c>
      <c r="AT111" s="259">
        <v>1</v>
      </c>
      <c r="AU111" s="170" t="str">
        <f t="shared" ca="1" si="113"/>
        <v>Anim2Single</v>
      </c>
      <c r="AV111" s="170" t="e">
        <f t="shared" ca="1" si="114"/>
        <v>#N/A</v>
      </c>
    </row>
    <row r="112" spans="1:49" x14ac:dyDescent="0.25">
      <c r="A112" s="170" t="str">
        <f t="shared" si="115"/>
        <v>Proto!B6477:C6542</v>
      </c>
      <c r="B112" s="170" t="str">
        <f t="shared" ca="1" si="82"/>
        <v>6</v>
      </c>
      <c r="C112" s="170">
        <f>MATCH("*110#*",proto!B:B,0)</f>
        <v>6477</v>
      </c>
      <c r="D112" s="176" t="str">
        <f>VLOOKUP(C112,proto!A:C,2,FALSE)</f>
        <v>110# MG 34</v>
      </c>
      <c r="E112" s="170" t="str" cm="1">
        <f t="array" ref="E112">INDEX(new1test[Column2],WeaponList!C112+1)</f>
        <v>19045</v>
      </c>
      <c r="F112" s="170" t="str" cm="1">
        <f t="array" ref="F112">VLOOKUP(VALUE(INDEX(new1test[Column2],WeaponList!C112+3)),proto!$D$20:$E$50,2,FALSE)</f>
        <v>MMG</v>
      </c>
      <c r="G112" s="170" t="str">
        <f t="shared" ca="1" si="116"/>
        <v>50</v>
      </c>
      <c r="H112" s="170" t="str">
        <f t="shared" ca="1" si="83"/>
        <v>33</v>
      </c>
      <c r="I112" s="170" t="str">
        <f t="shared" ca="1" si="84"/>
        <v>6</v>
      </c>
      <c r="J112" s="170" t="str">
        <f ca="1">VLOOKUP(VALUE(VLOOKUP("*DmgType_0*",INDIRECT(A112),2,FALSE)),proto!$D$20:$F$50,3,FALSE)</f>
        <v>Normal</v>
      </c>
      <c r="K112" s="170" t="str">
        <f ca="1">VLOOKUP(VALUE(VLOOKUP("*Weapon_skill_0*",INDIRECT(A112),2,FALSE)),proto!$K$20:$L$24,2,FALSE)</f>
        <v>Big Guns</v>
      </c>
      <c r="L112" s="170" t="str">
        <f t="shared" ca="1" si="85"/>
        <v>38</v>
      </c>
      <c r="M112" s="170" t="str">
        <f t="shared" ca="1" si="86"/>
        <v>44</v>
      </c>
      <c r="N112" s="170" t="str">
        <f t="shared" ca="1" si="87"/>
        <v>38</v>
      </c>
      <c r="O112" s="170" t="str">
        <f t="shared" ca="1" si="88"/>
        <v>44</v>
      </c>
      <c r="P112" s="170" t="e">
        <f t="shared" ca="1" si="89"/>
        <v>#N/A</v>
      </c>
      <c r="Q112" s="170" t="e">
        <f t="shared" ca="1" si="90"/>
        <v>#N/A</v>
      </c>
      <c r="R112" s="170">
        <v>0</v>
      </c>
      <c r="S112" s="170" t="str">
        <f t="shared" ca="1" si="91"/>
        <v>65</v>
      </c>
      <c r="T112" s="170" t="str">
        <f t="shared" ca="1" si="92"/>
        <v>65</v>
      </c>
      <c r="U112" s="170" t="str">
        <f t="shared" ca="1" si="93"/>
        <v>30</v>
      </c>
      <c r="V112" s="170" t="str">
        <f t="shared" ca="1" si="94"/>
        <v>20</v>
      </c>
      <c r="W112" s="170" t="e">
        <f t="shared" ca="1" si="95"/>
        <v>#N/A</v>
      </c>
      <c r="X112" s="170" t="str">
        <f t="shared" ca="1" si="96"/>
        <v>1</v>
      </c>
      <c r="Y112" s="170" t="str">
        <f t="shared" ca="1" si="97"/>
        <v>800</v>
      </c>
      <c r="Z112" s="170" t="str">
        <f t="shared" ca="1" si="98"/>
        <v>800</v>
      </c>
      <c r="AA112" s="170" t="str">
        <f t="shared" ca="1" si="99"/>
        <v>400</v>
      </c>
      <c r="AB112" s="174" t="str">
        <f t="shared" ca="1" si="100"/>
        <v>4</v>
      </c>
      <c r="AC112" s="174" t="str">
        <f t="shared" ca="1" si="101"/>
        <v>24</v>
      </c>
      <c r="AD112" s="174" t="str">
        <f t="shared" ca="1" si="102"/>
        <v>4</v>
      </c>
      <c r="AE112" s="174" t="str">
        <f t="shared" ca="1" si="103"/>
        <v>23</v>
      </c>
      <c r="AF112" s="174" t="str">
        <f t="shared" ca="1" si="104"/>
        <v>24</v>
      </c>
      <c r="AG112" s="175" t="str">
        <f t="shared" ca="1" si="105"/>
        <v>2</v>
      </c>
      <c r="AH112" s="175" t="e">
        <f t="shared" ca="1" si="106"/>
        <v>#N/A</v>
      </c>
      <c r="AI112" s="175" t="e">
        <f t="shared" ca="1" si="107"/>
        <v>#N/A</v>
      </c>
      <c r="AJ112" s="175" t="e">
        <f t="shared" ca="1" si="108"/>
        <v>#N/A</v>
      </c>
      <c r="AK112" s="175" t="e">
        <f t="shared" ca="1" si="109"/>
        <v>#N/A</v>
      </c>
      <c r="AN112" s="170" t="str">
        <f t="shared" ca="1" si="110"/>
        <v>9</v>
      </c>
      <c r="AO112" s="170" t="e">
        <f t="shared" ca="1" si="111"/>
        <v>#N/A</v>
      </c>
      <c r="AP112" s="170" t="str">
        <f t="shared" ca="1" si="80"/>
        <v>25</v>
      </c>
      <c r="AQ112" s="170" t="e">
        <f t="shared" ca="1" si="81"/>
        <v>#N/A</v>
      </c>
      <c r="AR112" s="170" t="str">
        <f t="shared" ca="1" si="112"/>
        <v>6</v>
      </c>
      <c r="AS112" s="259" t="str">
        <f t="shared" ca="1" si="117"/>
        <v>10</v>
      </c>
      <c r="AT112" s="259" t="str">
        <f t="shared" ca="1" si="119"/>
        <v>1</v>
      </c>
      <c r="AU112" s="170" t="str">
        <f t="shared" ca="1" si="113"/>
        <v>Anim2Burst</v>
      </c>
      <c r="AV112" s="170" t="str">
        <f t="shared" ca="1" si="114"/>
        <v>Anim2Single</v>
      </c>
    </row>
    <row r="113" spans="1:49" x14ac:dyDescent="0.25">
      <c r="A113" s="170" t="str">
        <f t="shared" si="115"/>
        <v>Proto!B6542:C6599</v>
      </c>
      <c r="B113" s="170" t="str">
        <f t="shared" ca="1" si="82"/>
        <v>6</v>
      </c>
      <c r="C113" s="170">
        <f>MATCH("*111#*",proto!B:B,0)</f>
        <v>6542</v>
      </c>
      <c r="D113" s="176" t="str">
        <f>VLOOKUP(C113,proto!A:C,2,FALSE)</f>
        <v>111# Stinger</v>
      </c>
      <c r="E113" s="170" t="str" cm="1">
        <f t="array" ref="E113">INDEX(new1test[Column2],WeaponList!C113+1)</f>
        <v>19046</v>
      </c>
      <c r="F113" s="170" t="str" cm="1">
        <f t="array" ref="F113">VLOOKUP(VALUE(INDEX(new1test[Column2],WeaponList!C113+3)),proto!$D$20:$E$50,2,FALSE)</f>
        <v>MMG</v>
      </c>
      <c r="G113" s="170" t="str">
        <f t="shared" ca="1" si="116"/>
        <v>100</v>
      </c>
      <c r="H113" s="170" t="str">
        <f t="shared" ca="1" si="83"/>
        <v>32</v>
      </c>
      <c r="I113" s="170" t="str">
        <f t="shared" ca="1" si="84"/>
        <v>6</v>
      </c>
      <c r="J113" s="170" t="str">
        <f ca="1">VLOOKUP(VALUE(VLOOKUP("*DmgType_0*",INDIRECT(A113),2,FALSE)),proto!$D$20:$F$50,3,FALSE)</f>
        <v>Normal</v>
      </c>
      <c r="K113" s="170" t="str">
        <f ca="1">VLOOKUP(VALUE(VLOOKUP("*Weapon_skill_0*",INDIRECT(A113),2,FALSE)),proto!$K$20:$L$24,2,FALSE)</f>
        <v>Big Guns</v>
      </c>
      <c r="L113" s="170" t="str">
        <f t="shared" ca="1" si="85"/>
        <v>38</v>
      </c>
      <c r="M113" s="170" t="str">
        <f t="shared" ca="1" si="86"/>
        <v>42</v>
      </c>
      <c r="N113" s="170" t="e">
        <f t="shared" ca="1" si="87"/>
        <v>#N/A</v>
      </c>
      <c r="O113" s="170" t="e">
        <f t="shared" ca="1" si="88"/>
        <v>#N/A</v>
      </c>
      <c r="P113" s="170" t="e">
        <f t="shared" ca="1" si="89"/>
        <v>#N/A</v>
      </c>
      <c r="Q113" s="170" t="e">
        <f t="shared" ca="1" si="90"/>
        <v>#N/A</v>
      </c>
      <c r="R113" s="170">
        <v>0</v>
      </c>
      <c r="S113" s="170" t="str">
        <f t="shared" ca="1" si="91"/>
        <v>60</v>
      </c>
      <c r="T113" s="170" t="e">
        <f t="shared" ca="1" si="92"/>
        <v>#N/A</v>
      </c>
      <c r="U113" s="170" t="str">
        <f t="shared" ca="1" si="93"/>
        <v>25</v>
      </c>
      <c r="V113" s="170" t="e">
        <f t="shared" ca="1" si="94"/>
        <v>#N/A</v>
      </c>
      <c r="W113" s="170" t="e">
        <f t="shared" ca="1" si="95"/>
        <v>#N/A</v>
      </c>
      <c r="X113" s="170" t="e">
        <f t="shared" ca="1" si="96"/>
        <v>#N/A</v>
      </c>
      <c r="Y113" s="170" t="str">
        <f t="shared" ca="1" si="97"/>
        <v>800</v>
      </c>
      <c r="Z113" s="170" t="e">
        <f t="shared" ca="1" si="98"/>
        <v>#N/A</v>
      </c>
      <c r="AA113" s="170" t="str">
        <f t="shared" ca="1" si="99"/>
        <v>400</v>
      </c>
      <c r="AB113" s="174" t="str">
        <f t="shared" ca="1" si="100"/>
        <v>1</v>
      </c>
      <c r="AC113" s="174" t="str">
        <f t="shared" ca="1" si="101"/>
        <v>27</v>
      </c>
      <c r="AD113" s="174" t="str">
        <f t="shared" ca="1" si="102"/>
        <v>4</v>
      </c>
      <c r="AE113" s="174" t="str">
        <f t="shared" ca="1" si="103"/>
        <v>27</v>
      </c>
      <c r="AF113" s="174" t="str">
        <f t="shared" ca="1" si="104"/>
        <v>1</v>
      </c>
      <c r="AG113" s="175" t="str">
        <f t="shared" ca="1" si="105"/>
        <v>2</v>
      </c>
      <c r="AH113" s="175" t="str">
        <f t="shared" ca="1" si="106"/>
        <v>2</v>
      </c>
      <c r="AI113" s="175" t="str">
        <f t="shared" ca="1" si="107"/>
        <v>16</v>
      </c>
      <c r="AJ113" s="175" t="str">
        <f t="shared" ca="1" si="108"/>
        <v>50</v>
      </c>
      <c r="AK113" s="175" t="e">
        <f t="shared" ca="1" si="109"/>
        <v>#N/A</v>
      </c>
      <c r="AL113" s="234" t="str">
        <f t="shared" ca="1" si="120"/>
        <v>20</v>
      </c>
      <c r="AN113" s="170" t="str">
        <f t="shared" ca="1" si="110"/>
        <v>13</v>
      </c>
      <c r="AO113" s="170" t="e">
        <f t="shared" ca="1" si="111"/>
        <v>#N/A</v>
      </c>
      <c r="AP113" s="170" t="str">
        <f t="shared" ca="1" si="80"/>
        <v>30</v>
      </c>
      <c r="AQ113" s="170" t="e">
        <f t="shared" ca="1" si="81"/>
        <v>#N/A</v>
      </c>
      <c r="AR113" s="170" t="str">
        <f t="shared" ca="1" si="112"/>
        <v>6</v>
      </c>
      <c r="AS113" s="259" t="str">
        <f t="shared" ca="1" si="117"/>
        <v>12</v>
      </c>
      <c r="AT113" s="259">
        <v>1</v>
      </c>
      <c r="AU113" s="170" t="str">
        <f t="shared" ca="1" si="113"/>
        <v>Anim2Burst</v>
      </c>
      <c r="AV113" s="170" t="e">
        <f t="shared" ca="1" si="114"/>
        <v>#N/A</v>
      </c>
    </row>
    <row r="114" spans="1:49" x14ac:dyDescent="0.25">
      <c r="A114" s="170" t="str">
        <f t="shared" si="115"/>
        <v>Proto!B6599:C6656</v>
      </c>
      <c r="B114" s="170" t="str">
        <f t="shared" ca="1" si="82"/>
        <v>6</v>
      </c>
      <c r="C114" s="170">
        <f>MATCH("*112#*",proto!B:B,0)</f>
        <v>6599</v>
      </c>
      <c r="D114" s="176" t="str">
        <f>VLOOKUP(C114,proto!A:C,2,FALSE)</f>
        <v>112# MG42</v>
      </c>
      <c r="E114" s="170" t="str" cm="1">
        <f t="array" ref="E114">INDEX(new1test[Column2],WeaponList!C114+1)</f>
        <v>19047</v>
      </c>
      <c r="F114" s="170" t="str" cm="1">
        <f t="array" ref="F114">VLOOKUP(VALUE(INDEX(new1test[Column2],WeaponList!C114+3)),proto!$D$20:$E$50,2,FALSE)</f>
        <v>MMG</v>
      </c>
      <c r="G114" s="170" t="str">
        <f t="shared" ca="1" si="116"/>
        <v>200</v>
      </c>
      <c r="H114" s="170" t="str">
        <f t="shared" ca="1" si="83"/>
        <v>33</v>
      </c>
      <c r="I114" s="170" t="str">
        <f t="shared" ca="1" si="84"/>
        <v>6</v>
      </c>
      <c r="J114" s="170" t="str">
        <f ca="1">VLOOKUP(VALUE(VLOOKUP("*DmgType_0*",INDIRECT(A114),2,FALSE)),proto!$D$20:$F$50,3,FALSE)</f>
        <v>Normal</v>
      </c>
      <c r="K114" s="170" t="str">
        <f ca="1">VLOOKUP(VALUE(VLOOKUP("*Weapon_skill_0*",INDIRECT(A114),2,FALSE)),proto!$K$20:$L$24,2,FALSE)</f>
        <v>Big Guns</v>
      </c>
      <c r="L114" s="170" t="str">
        <f t="shared" ca="1" si="85"/>
        <v>38</v>
      </c>
      <c r="M114" s="170" t="str">
        <f t="shared" ca="1" si="86"/>
        <v>44</v>
      </c>
      <c r="N114" s="170" t="e">
        <f t="shared" ca="1" si="87"/>
        <v>#N/A</v>
      </c>
      <c r="O114" s="170" t="e">
        <f t="shared" ca="1" si="88"/>
        <v>#N/A</v>
      </c>
      <c r="P114" s="170" t="e">
        <f t="shared" ca="1" si="89"/>
        <v>#N/A</v>
      </c>
      <c r="Q114" s="170" t="e">
        <f t="shared" ca="1" si="90"/>
        <v>#N/A</v>
      </c>
      <c r="R114" s="170">
        <v>0</v>
      </c>
      <c r="S114" s="170" t="str">
        <f t="shared" ca="1" si="91"/>
        <v>65</v>
      </c>
      <c r="T114" s="170" t="e">
        <f t="shared" ca="1" si="92"/>
        <v>#N/A</v>
      </c>
      <c r="U114" s="170" t="str">
        <f t="shared" ca="1" si="93"/>
        <v>30</v>
      </c>
      <c r="V114" s="170" t="e">
        <f t="shared" ca="1" si="94"/>
        <v>#N/A</v>
      </c>
      <c r="W114" s="170" t="e">
        <f t="shared" ca="1" si="95"/>
        <v>#N/A</v>
      </c>
      <c r="X114" s="170" t="e">
        <f t="shared" ca="1" si="96"/>
        <v>#N/A</v>
      </c>
      <c r="Y114" s="170" t="str">
        <f t="shared" ca="1" si="97"/>
        <v>800</v>
      </c>
      <c r="Z114" s="170" t="e">
        <f t="shared" ca="1" si="98"/>
        <v>#N/A</v>
      </c>
      <c r="AA114" s="170" t="str">
        <f t="shared" ca="1" si="99"/>
        <v>400</v>
      </c>
      <c r="AB114" s="174" t="str">
        <f t="shared" ca="1" si="100"/>
        <v>4</v>
      </c>
      <c r="AC114" s="174" t="str">
        <f t="shared" ca="1" si="101"/>
        <v>24</v>
      </c>
      <c r="AD114" s="174" t="str">
        <f t="shared" ca="1" si="102"/>
        <v>4</v>
      </c>
      <c r="AE114" s="174" t="str">
        <f t="shared" ca="1" si="103"/>
        <v>6</v>
      </c>
      <c r="AF114" s="174" t="str">
        <f t="shared" ca="1" si="104"/>
        <v>6</v>
      </c>
      <c r="AG114" s="175" t="str">
        <f t="shared" ca="1" si="105"/>
        <v>2</v>
      </c>
      <c r="AH114" s="175" t="str">
        <f t="shared" ca="1" si="106"/>
        <v>2</v>
      </c>
      <c r="AI114" s="175" t="str">
        <f t="shared" ca="1" si="107"/>
        <v>11</v>
      </c>
      <c r="AJ114" s="175" t="str">
        <f t="shared" ca="1" si="108"/>
        <v>50</v>
      </c>
      <c r="AK114" s="175" t="e">
        <f t="shared" ca="1" si="109"/>
        <v>#N/A</v>
      </c>
      <c r="AN114" s="170" t="str">
        <f t="shared" ca="1" si="110"/>
        <v>9</v>
      </c>
      <c r="AO114" s="170" t="e">
        <f t="shared" ca="1" si="111"/>
        <v>#N/A</v>
      </c>
      <c r="AP114" s="170" t="str">
        <f t="shared" ca="1" si="80"/>
        <v>15</v>
      </c>
      <c r="AQ114" s="170" t="e">
        <f t="shared" ca="1" si="81"/>
        <v>#N/A</v>
      </c>
      <c r="AR114" s="170" t="str">
        <f t="shared" ca="1" si="112"/>
        <v>6</v>
      </c>
      <c r="AS114" s="259" t="str">
        <f t="shared" ca="1" si="117"/>
        <v>20</v>
      </c>
      <c r="AT114" s="259">
        <v>1</v>
      </c>
      <c r="AU114" s="170" t="str">
        <f t="shared" ca="1" si="113"/>
        <v>Anim2Burst</v>
      </c>
      <c r="AV114" s="170" t="e">
        <f t="shared" ca="1" si="114"/>
        <v>#N/A</v>
      </c>
    </row>
    <row r="115" spans="1:49" x14ac:dyDescent="0.25">
      <c r="A115" s="170" t="str">
        <f t="shared" si="115"/>
        <v>Proto!B6656:C6711</v>
      </c>
      <c r="B115" s="170" t="str">
        <f t="shared" ca="1" si="82"/>
        <v>6</v>
      </c>
      <c r="C115" s="170">
        <f>MATCH("*113#*",proto!B:B,0)</f>
        <v>6656</v>
      </c>
      <c r="D115" s="176" t="str">
        <f>VLOOKUP(C115,proto!A:C,2,FALSE)</f>
        <v>113# Flamer</v>
      </c>
      <c r="E115" s="170" t="str" cm="1">
        <f t="array" ref="E115">INDEX(new1test[Column2],WeaponList!C115+1)</f>
        <v>19055</v>
      </c>
      <c r="F115" s="170" t="str" cm="1">
        <f t="array" ref="F115">VLOOKUP(VALUE(INDEX(new1test[Column2],WeaponList!C115+3)),proto!$D$20:$E$50,2,FALSE)</f>
        <v>Flamer</v>
      </c>
      <c r="G115" s="170" t="str">
        <f t="shared" ca="1" si="116"/>
        <v>30</v>
      </c>
      <c r="H115" s="170" t="str">
        <f t="shared" ca="1" si="83"/>
        <v>28</v>
      </c>
      <c r="I115" s="170" t="str">
        <f t="shared" ca="1" si="84"/>
        <v>6</v>
      </c>
      <c r="J115" s="170" t="str">
        <f ca="1">VLOOKUP(VALUE(VLOOKUP("*DmgType_0*",INDIRECT(A115),2,FALSE)),proto!$D$20:$F$50,3,FALSE)</f>
        <v>Fire</v>
      </c>
      <c r="K115" s="170" t="str">
        <f ca="1">VLOOKUP(VALUE(VLOOKUP("*Weapon_skill_0*",INDIRECT(A115),2,FALSE)),proto!$K$20:$L$24,2,FALSE)</f>
        <v>Big Guns</v>
      </c>
      <c r="L115" s="170" t="str">
        <f t="shared" ca="1" si="85"/>
        <v>150</v>
      </c>
      <c r="M115" s="170" t="str">
        <f t="shared" ca="1" si="86"/>
        <v>190</v>
      </c>
      <c r="N115" s="170" t="e">
        <f t="shared" ca="1" si="87"/>
        <v>#N/A</v>
      </c>
      <c r="O115" s="170" t="e">
        <f t="shared" ca="1" si="88"/>
        <v>#N/A</v>
      </c>
      <c r="P115" s="170" t="e">
        <f t="shared" ca="1" si="89"/>
        <v>#N/A</v>
      </c>
      <c r="Q115" s="170" t="e">
        <f t="shared" ca="1" si="90"/>
        <v>#N/A</v>
      </c>
      <c r="R115" s="170">
        <v>0</v>
      </c>
      <c r="S115" s="170" t="str">
        <f t="shared" ca="1" si="91"/>
        <v>6</v>
      </c>
      <c r="T115" s="170" t="e">
        <f t="shared" ca="1" si="92"/>
        <v>#N/A</v>
      </c>
      <c r="U115" s="170" t="str">
        <f t="shared" ca="1" si="93"/>
        <v>50</v>
      </c>
      <c r="V115" s="170" t="e">
        <f t="shared" ca="1" si="94"/>
        <v>#N/A</v>
      </c>
      <c r="W115" s="170" t="e">
        <f t="shared" ca="1" si="95"/>
        <v>#N/A</v>
      </c>
      <c r="X115" s="170" t="e">
        <f t="shared" ca="1" si="96"/>
        <v>#N/A</v>
      </c>
      <c r="Y115" s="170" t="str">
        <f t="shared" ca="1" si="97"/>
        <v>1200</v>
      </c>
      <c r="Z115" s="170" t="e">
        <f t="shared" ca="1" si="98"/>
        <v>#N/A</v>
      </c>
      <c r="AA115" s="170" t="str">
        <f t="shared" ca="1" si="99"/>
        <v>400</v>
      </c>
      <c r="AB115" s="174" t="str">
        <f t="shared" ca="1" si="100"/>
        <v>2</v>
      </c>
      <c r="AC115" s="174" t="str">
        <f t="shared" ca="1" si="101"/>
        <v>24</v>
      </c>
      <c r="AD115" s="174" t="str">
        <f t="shared" ca="1" si="102"/>
        <v>2</v>
      </c>
      <c r="AE115" s="174" t="str">
        <f t="shared" ca="1" si="103"/>
        <v>24</v>
      </c>
      <c r="AF115" s="174" t="str">
        <f t="shared" ca="1" si="104"/>
        <v>2</v>
      </c>
      <c r="AG115" s="175" t="str">
        <f t="shared" ca="1" si="105"/>
        <v>11</v>
      </c>
      <c r="AH115" s="175" t="e">
        <f t="shared" ca="1" si="106"/>
        <v>#N/A</v>
      </c>
      <c r="AI115" s="175" t="e">
        <f t="shared" ca="1" si="107"/>
        <v>#N/A</v>
      </c>
      <c r="AJ115" s="175" t="e">
        <f t="shared" ca="1" si="108"/>
        <v>#N/A</v>
      </c>
      <c r="AK115" s="175" t="e">
        <f t="shared" ca="1" si="109"/>
        <v>#N/A</v>
      </c>
      <c r="AL115" s="234" t="str">
        <f t="shared" ca="1" si="120"/>
        <v>-50</v>
      </c>
      <c r="AN115" s="170" t="str">
        <f t="shared" ca="1" si="110"/>
        <v>75</v>
      </c>
      <c r="AO115" s="170" t="e">
        <f t="shared" ca="1" si="111"/>
        <v>#N/A</v>
      </c>
      <c r="AP115" s="170" t="e">
        <f t="shared" ca="1" si="80"/>
        <v>#N/A</v>
      </c>
      <c r="AQ115" s="170" t="e">
        <f t="shared" ca="1" si="81"/>
        <v>#N/A</v>
      </c>
      <c r="AR115" s="170" t="str">
        <f t="shared" ca="1" si="112"/>
        <v>6</v>
      </c>
      <c r="AS115" s="259" t="str">
        <f t="shared" ca="1" si="117"/>
        <v>6</v>
      </c>
      <c r="AT115" s="259">
        <v>1</v>
      </c>
      <c r="AU115" s="170" t="str">
        <f t="shared" ca="1" si="113"/>
        <v>Anim2Flame</v>
      </c>
      <c r="AV115" s="170" t="e">
        <f t="shared" ca="1" si="114"/>
        <v>#N/A</v>
      </c>
    </row>
    <row r="116" spans="1:49" x14ac:dyDescent="0.25">
      <c r="A116" s="170" t="str">
        <f t="shared" si="115"/>
        <v>Proto!B6711:C6765</v>
      </c>
      <c r="B116" s="170" t="str">
        <f t="shared" ca="1" si="82"/>
        <v>6</v>
      </c>
      <c r="C116" s="170">
        <f>MATCH("*114#*",proto!B:B,0)</f>
        <v>6711</v>
      </c>
      <c r="D116" s="176" t="str">
        <f>VLOOKUP(C116,proto!A:C,2,FALSE)</f>
        <v>114# M20 Super Bazooka</v>
      </c>
      <c r="E116" s="170" t="str" cm="1">
        <f t="array" ref="E116">INDEX(new1test[Column2],WeaponList!C116+1)</f>
        <v>19070</v>
      </c>
      <c r="F116" s="170" t="str" cm="1">
        <f t="array" ref="F116">VLOOKUP(VALUE(INDEX(new1test[Column2],WeaponList!C116+3)),proto!$D$20:$E$50,2,FALSE)</f>
        <v>RL</v>
      </c>
      <c r="G116" s="170" t="str">
        <f t="shared" ca="1" si="116"/>
        <v>1</v>
      </c>
      <c r="H116" s="170" t="str">
        <f t="shared" ca="1" si="83"/>
        <v>1</v>
      </c>
      <c r="I116" s="170" t="str">
        <f t="shared" ca="1" si="84"/>
        <v>6</v>
      </c>
      <c r="J116" s="170" t="str">
        <f ca="1">VLOOKUP(VALUE(VLOOKUP("*DmgType_0*",INDIRECT(A116),2,FALSE)),proto!$D$20:$F$50,3,FALSE)</f>
        <v>Explode</v>
      </c>
      <c r="K116" s="170" t="str">
        <f ca="1">VLOOKUP(VALUE(VLOOKUP("*Weapon_skill_0*",INDIRECT(A116),2,FALSE)),proto!$K$20:$L$24,2,FALSE)</f>
        <v>Big Guns</v>
      </c>
      <c r="L116" s="170" t="str">
        <f t="shared" ca="1" si="85"/>
        <v>225</v>
      </c>
      <c r="M116" s="170" t="str">
        <f t="shared" ca="1" si="86"/>
        <v>275</v>
      </c>
      <c r="N116" s="170" t="e">
        <f t="shared" ca="1" si="87"/>
        <v>#N/A</v>
      </c>
      <c r="O116" s="170" t="e">
        <f t="shared" ca="1" si="88"/>
        <v>#N/A</v>
      </c>
      <c r="P116" s="170" t="e">
        <f t="shared" ca="1" si="89"/>
        <v>#N/A</v>
      </c>
      <c r="Q116" s="170" t="e">
        <f t="shared" ca="1" si="90"/>
        <v>#N/A</v>
      </c>
      <c r="R116" s="170">
        <v>0</v>
      </c>
      <c r="S116" s="170" t="str">
        <f t="shared" ca="1" si="91"/>
        <v>60</v>
      </c>
      <c r="T116" s="170" t="e">
        <f t="shared" ca="1" si="92"/>
        <v>#N/A</v>
      </c>
      <c r="U116" s="170" t="str">
        <f t="shared" ca="1" si="93"/>
        <v>80</v>
      </c>
      <c r="V116" s="170" t="e">
        <f t="shared" ca="1" si="94"/>
        <v>#N/A</v>
      </c>
      <c r="W116" s="170" t="e">
        <f t="shared" ca="1" si="95"/>
        <v>#N/A</v>
      </c>
      <c r="X116" s="170" t="e">
        <f t="shared" ca="1" si="96"/>
        <v>#N/A</v>
      </c>
      <c r="Y116" s="170" t="str">
        <f t="shared" ca="1" si="97"/>
        <v>1200</v>
      </c>
      <c r="Z116" s="170" t="e">
        <f t="shared" ca="1" si="98"/>
        <v>#N/A</v>
      </c>
      <c r="AA116" s="170" t="str">
        <f t="shared" ca="1" si="99"/>
        <v>400</v>
      </c>
      <c r="AB116" s="174" t="str">
        <f t="shared" ca="1" si="100"/>
        <v>1</v>
      </c>
      <c r="AC116" s="174" t="str">
        <f t="shared" ca="1" si="101"/>
        <v>2</v>
      </c>
      <c r="AD116" s="174" t="str">
        <f t="shared" ca="1" si="102"/>
        <v>7</v>
      </c>
      <c r="AE116" s="174" t="str">
        <f t="shared" ca="1" si="103"/>
        <v>2</v>
      </c>
      <c r="AF116" s="174" t="str">
        <f t="shared" ca="1" si="104"/>
        <v>2</v>
      </c>
      <c r="AG116" s="175" t="str">
        <f t="shared" ca="1" si="105"/>
        <v>50</v>
      </c>
      <c r="AH116" s="175" t="e">
        <f t="shared" ca="1" si="106"/>
        <v>#N/A</v>
      </c>
      <c r="AI116" s="175" t="e">
        <f t="shared" ca="1" si="107"/>
        <v>#N/A</v>
      </c>
      <c r="AJ116" s="175" t="e">
        <f t="shared" ca="1" si="108"/>
        <v>#N/A</v>
      </c>
      <c r="AK116" s="175" t="e">
        <f t="shared" ca="1" si="109"/>
        <v>#N/A</v>
      </c>
      <c r="AL116" s="234" t="str">
        <f t="shared" ca="1" si="120"/>
        <v>10</v>
      </c>
      <c r="AN116" s="170" t="e">
        <f t="shared" ca="1" si="110"/>
        <v>#N/A</v>
      </c>
      <c r="AO116" s="170" t="e">
        <f t="shared" ca="1" si="111"/>
        <v>#N/A</v>
      </c>
      <c r="AP116" s="170" t="e">
        <f t="shared" ca="1" si="80"/>
        <v>#N/A</v>
      </c>
      <c r="AQ116" s="170" t="e">
        <f t="shared" ca="1" si="81"/>
        <v>#N/A</v>
      </c>
      <c r="AR116" s="170" t="str">
        <f t="shared" ca="1" si="112"/>
        <v>6</v>
      </c>
      <c r="AS116" s="259" t="str">
        <f t="shared" ca="1" si="117"/>
        <v>1</v>
      </c>
      <c r="AT116" s="259">
        <v>1</v>
      </c>
      <c r="AU116" s="170" t="str">
        <f t="shared" ca="1" si="113"/>
        <v>Anim2Single</v>
      </c>
      <c r="AV116" s="170" t="e">
        <f t="shared" ca="1" si="114"/>
        <v>#N/A</v>
      </c>
    </row>
    <row r="117" spans="1:49" x14ac:dyDescent="0.25">
      <c r="A117" s="170" t="str">
        <f t="shared" si="115"/>
        <v>Proto!B6765:C6817</v>
      </c>
      <c r="B117" s="170" t="str">
        <f t="shared" ca="1" si="82"/>
        <v>6</v>
      </c>
      <c r="C117" s="170">
        <f>MATCH("*115#*",proto!B:B,0)</f>
        <v>6765</v>
      </c>
      <c r="D117" s="176" t="str">
        <f>VLOOKUP(C117,proto!A:C,2,FALSE)</f>
        <v>115# Glove Gun</v>
      </c>
      <c r="E117" s="170" t="str" cm="1">
        <f t="array" ref="E117">INDEX(new1test[Column2],WeaponList!C117+1)</f>
        <v>19100</v>
      </c>
      <c r="F117" s="170" t="str" cm="1">
        <f t="array" ref="F117">VLOOKUP(VALUE(INDEX(new1test[Column2],WeaponList!C117+3)),proto!$D$20:$E$50,2,FALSE)</f>
        <v>Fist</v>
      </c>
      <c r="G117" s="170" t="str">
        <f t="shared" ca="1" si="116"/>
        <v>1</v>
      </c>
      <c r="H117" s="170" t="str">
        <f t="shared" ca="1" si="83"/>
        <v>42</v>
      </c>
      <c r="I117" s="170" t="str">
        <f t="shared" ca="1" si="84"/>
        <v>1</v>
      </c>
      <c r="J117" s="170" t="str">
        <f ca="1">VLOOKUP(VALUE(VLOOKUP("*DmgType_0*",INDIRECT(A117),2,FALSE)),proto!$D$20:$F$50,3,FALSE)</f>
        <v>Normal</v>
      </c>
      <c r="K117" s="170" t="str">
        <f ca="1">VLOOKUP(VALUE(VLOOKUP("*Weapon_skill_0*",INDIRECT(A117),2,FALSE)),proto!$K$20:$L$24,2,FALSE)</f>
        <v>Close Combat</v>
      </c>
      <c r="L117" s="170" t="str">
        <f t="shared" ca="1" si="85"/>
        <v>90</v>
      </c>
      <c r="M117" s="170" t="str">
        <f t="shared" ca="1" si="86"/>
        <v>110</v>
      </c>
      <c r="N117" s="170" t="e">
        <f t="shared" ca="1" si="87"/>
        <v>#N/A</v>
      </c>
      <c r="O117" s="170" t="e">
        <f t="shared" ca="1" si="88"/>
        <v>#N/A</v>
      </c>
      <c r="P117" s="170" t="e">
        <f t="shared" ca="1" si="89"/>
        <v>#N/A</v>
      </c>
      <c r="Q117" s="170" t="e">
        <f t="shared" ca="1" si="90"/>
        <v>#N/A</v>
      </c>
      <c r="R117" s="170">
        <v>0</v>
      </c>
      <c r="S117" s="170" t="str">
        <f t="shared" ca="1" si="91"/>
        <v>2</v>
      </c>
      <c r="T117" s="170" t="e">
        <f t="shared" ca="1" si="92"/>
        <v>#N/A</v>
      </c>
      <c r="U117" s="170" t="str">
        <f t="shared" ca="1" si="93"/>
        <v>20</v>
      </c>
      <c r="V117" s="170" t="e">
        <f t="shared" ca="1" si="94"/>
        <v>#N/A</v>
      </c>
      <c r="W117" s="170" t="e">
        <f t="shared" ca="1" si="95"/>
        <v>#N/A</v>
      </c>
      <c r="X117" s="170" t="e">
        <f t="shared" ca="1" si="96"/>
        <v>#N/A</v>
      </c>
      <c r="Y117" s="170" t="str">
        <f t="shared" ca="1" si="97"/>
        <v>800</v>
      </c>
      <c r="Z117" s="170" t="e">
        <f t="shared" ca="1" si="98"/>
        <v>#N/A</v>
      </c>
      <c r="AA117" s="170" t="e">
        <f t="shared" ca="1" si="99"/>
        <v>#N/A</v>
      </c>
      <c r="AB117" s="174" t="str">
        <f t="shared" ca="1" si="100"/>
        <v>9</v>
      </c>
      <c r="AC117" s="174" t="str">
        <f t="shared" ca="1" si="101"/>
        <v>11</v>
      </c>
      <c r="AD117" s="174" t="str">
        <f t="shared" ca="1" si="102"/>
        <v>7</v>
      </c>
      <c r="AE117" s="174" t="str">
        <f t="shared" ca="1" si="103"/>
        <v>11</v>
      </c>
      <c r="AF117" s="174" t="str">
        <f t="shared" ca="1" si="104"/>
        <v>9</v>
      </c>
      <c r="AG117" s="175" t="str">
        <f t="shared" ca="1" si="105"/>
        <v>8</v>
      </c>
      <c r="AH117" s="175" t="str">
        <f t="shared" ca="1" si="106"/>
        <v>20</v>
      </c>
      <c r="AI117" s="175" t="str">
        <f t="shared" ca="1" si="107"/>
        <v>31</v>
      </c>
      <c r="AJ117" s="175" t="e">
        <f t="shared" ca="1" si="108"/>
        <v>#N/A</v>
      </c>
      <c r="AK117" s="175" t="e">
        <f t="shared" ca="1" si="109"/>
        <v>#N/A</v>
      </c>
      <c r="AN117" s="170" t="e">
        <f t="shared" ca="1" si="110"/>
        <v>#N/A</v>
      </c>
      <c r="AO117" s="170" t="e">
        <f t="shared" ca="1" si="111"/>
        <v>#N/A</v>
      </c>
      <c r="AP117" s="170" t="e">
        <f t="shared" ca="1" si="80"/>
        <v>#N/A</v>
      </c>
      <c r="AQ117" s="170" t="e">
        <f t="shared" ca="1" si="81"/>
        <v>#N/A</v>
      </c>
      <c r="AR117" s="170" t="str">
        <f t="shared" ca="1" si="112"/>
        <v>6</v>
      </c>
      <c r="AS117" s="259" t="str">
        <f t="shared" ca="1" si="117"/>
        <v>1</v>
      </c>
      <c r="AT117" s="259">
        <v>1</v>
      </c>
      <c r="AU117" s="170" t="str">
        <f t="shared" ca="1" si="113"/>
        <v>Anim2PunchRight</v>
      </c>
      <c r="AV117" s="170" t="e">
        <f t="shared" ca="1" si="114"/>
        <v>#N/A</v>
      </c>
      <c r="AW117" s="170" t="str">
        <f t="shared" ca="1" si="79"/>
        <v>75</v>
      </c>
    </row>
    <row r="118" spans="1:49" x14ac:dyDescent="0.25">
      <c r="A118" s="170" t="str">
        <f t="shared" si="115"/>
        <v>Proto!B6817:C6877</v>
      </c>
      <c r="B118" s="170" t="str">
        <f t="shared" ca="1" si="82"/>
        <v>6</v>
      </c>
      <c r="C118" s="170">
        <f>MATCH("*116#*",proto!B:B,0)</f>
        <v>6817</v>
      </c>
      <c r="D118" s="176" t="str">
        <f>VLOOKUP(C118,proto!A:C,2,FALSE)</f>
        <v>116# Diamond Spear</v>
      </c>
      <c r="E118" s="170" t="str" cm="1">
        <f t="array" ref="E118">INDEX(new1test[Column2],WeaponList!C118+1)</f>
        <v>19120</v>
      </c>
      <c r="F118" s="170" t="str" cm="1">
        <f t="array" ref="F118">VLOOKUP(VALUE(INDEX(new1test[Column2],WeaponList!C118+3)),proto!$D$20:$E$50,2,FALSE)</f>
        <v>Spear</v>
      </c>
      <c r="G118" s="170" t="e">
        <f t="shared" ca="1" si="116"/>
        <v>#N/A</v>
      </c>
      <c r="H118" s="170" t="e">
        <f t="shared" ca="1" si="83"/>
        <v>#N/A</v>
      </c>
      <c r="I118" s="170" t="str">
        <f t="shared" ca="1" si="84"/>
        <v>4</v>
      </c>
      <c r="J118" s="170" t="str">
        <f ca="1">VLOOKUP(VALUE(VLOOKUP("*DmgType_0*",INDIRECT(A118),2,FALSE)),proto!$D$20:$F$50,3,FALSE)</f>
        <v>Normal</v>
      </c>
      <c r="K118" s="170" t="str">
        <f ca="1">VLOOKUP(VALUE(VLOOKUP("*Weapon_skill_0*",INDIRECT(A118),2,FALSE)),proto!$K$20:$L$24,2,FALSE)</f>
        <v>Throwing</v>
      </c>
      <c r="L118" s="170" t="str">
        <f t="shared" ca="1" si="85"/>
        <v>50</v>
      </c>
      <c r="M118" s="170" t="str">
        <f t="shared" ca="1" si="86"/>
        <v>75</v>
      </c>
      <c r="N118" s="170" t="str">
        <f t="shared" ca="1" si="87"/>
        <v>50</v>
      </c>
      <c r="O118" s="170" t="str">
        <f t="shared" ca="1" si="88"/>
        <v>75</v>
      </c>
      <c r="P118" s="170" t="e">
        <f t="shared" ca="1" si="89"/>
        <v>#N/A</v>
      </c>
      <c r="Q118" s="170" t="e">
        <f t="shared" ca="1" si="90"/>
        <v>#N/A</v>
      </c>
      <c r="R118" s="170" t="str">
        <f t="shared" ca="1" si="78"/>
        <v>40</v>
      </c>
      <c r="S118" s="170" t="str">
        <f t="shared" ca="1" si="91"/>
        <v>25</v>
      </c>
      <c r="T118" s="170" t="str">
        <f t="shared" ca="1" si="92"/>
        <v>4</v>
      </c>
      <c r="U118" s="170" t="str">
        <f t="shared" ca="1" si="93"/>
        <v>40</v>
      </c>
      <c r="V118" s="170" t="str">
        <f t="shared" ca="1" si="94"/>
        <v>30</v>
      </c>
      <c r="W118" s="170" t="str">
        <f t="shared" ca="1" si="95"/>
        <v>1</v>
      </c>
      <c r="X118" s="170" t="str">
        <f t="shared" ca="1" si="96"/>
        <v>1</v>
      </c>
      <c r="Y118" s="170" t="str">
        <f t="shared" ca="1" si="97"/>
        <v>1200</v>
      </c>
      <c r="Z118" s="170" t="str">
        <f t="shared" ca="1" si="98"/>
        <v>800</v>
      </c>
      <c r="AA118" s="170" t="e">
        <f t="shared" ca="1" si="99"/>
        <v>#N/A</v>
      </c>
      <c r="AB118" s="174" t="str">
        <f t="shared" ca="1" si="100"/>
        <v>7</v>
      </c>
      <c r="AC118" s="174" t="str">
        <f t="shared" ca="1" si="101"/>
        <v>24</v>
      </c>
      <c r="AD118" s="174" t="str">
        <f t="shared" ca="1" si="102"/>
        <v>7</v>
      </c>
      <c r="AE118" s="174" t="str">
        <f t="shared" ca="1" si="103"/>
        <v>24</v>
      </c>
      <c r="AF118" s="174" t="str">
        <f t="shared" ca="1" si="104"/>
        <v>7</v>
      </c>
      <c r="AG118" s="175" t="str">
        <f t="shared" ca="1" si="105"/>
        <v>27</v>
      </c>
      <c r="AH118" s="175" t="e">
        <f t="shared" ca="1" si="106"/>
        <v>#N/A</v>
      </c>
      <c r="AI118" s="175" t="e">
        <f t="shared" ca="1" si="107"/>
        <v>#N/A</v>
      </c>
      <c r="AJ118" s="175" t="e">
        <f t="shared" ca="1" si="108"/>
        <v>#N/A</v>
      </c>
      <c r="AK118" s="175" t="e">
        <f t="shared" ca="1" si="109"/>
        <v>#N/A</v>
      </c>
      <c r="AN118" s="170" t="e">
        <f t="shared" ca="1" si="110"/>
        <v>#N/A</v>
      </c>
      <c r="AO118" s="170" t="e">
        <f t="shared" ca="1" si="111"/>
        <v>#N/A</v>
      </c>
      <c r="AP118" s="170" t="e">
        <f t="shared" ca="1" si="80"/>
        <v>#N/A</v>
      </c>
      <c r="AQ118" s="170" t="e">
        <f t="shared" ca="1" si="81"/>
        <v>#N/A</v>
      </c>
      <c r="AR118" s="170" t="str">
        <f t="shared" ca="1" si="112"/>
        <v>6</v>
      </c>
      <c r="AS118" s="259">
        <v>1</v>
      </c>
      <c r="AT118" s="259">
        <v>1</v>
      </c>
      <c r="AU118" s="170" t="str">
        <f t="shared" ca="1" si="113"/>
        <v>Anim2Throw</v>
      </c>
      <c r="AV118" s="170" t="str">
        <f t="shared" ca="1" si="114"/>
        <v>Anim2Thrust1H</v>
      </c>
      <c r="AW118" s="170" t="str">
        <f t="shared" ca="1" si="79"/>
        <v>100</v>
      </c>
    </row>
    <row r="119" spans="1:49" x14ac:dyDescent="0.25">
      <c r="A119" s="170" t="str">
        <f t="shared" si="115"/>
        <v>Proto!B6877:C6943</v>
      </c>
      <c r="B119" s="170" t="str">
        <f t="shared" ca="1" si="82"/>
        <v>6</v>
      </c>
      <c r="C119" s="170">
        <f>MATCH("*117#*",proto!B:B,0)</f>
        <v>6877</v>
      </c>
      <c r="D119" s="176" t="str">
        <f>VLOOKUP(C119,proto!A:C,2,FALSE)</f>
        <v>117# Cattle Prod</v>
      </c>
      <c r="E119" s="170" t="str" cm="1">
        <f t="array" ref="E119">INDEX(new1test[Column2],WeaponList!C119+1)</f>
        <v>19125</v>
      </c>
      <c r="F119" s="170" t="str" cm="1">
        <f t="array" ref="F119">VLOOKUP(VALUE(INDEX(new1test[Column2],WeaponList!C119+3)),proto!$D$20:$E$50,2,FALSE)</f>
        <v>Club</v>
      </c>
      <c r="G119" s="170" t="str">
        <f t="shared" ca="1" si="116"/>
        <v>15</v>
      </c>
      <c r="H119" s="170" t="str">
        <f t="shared" ca="1" si="83"/>
        <v>3</v>
      </c>
      <c r="I119" s="170" t="str">
        <f t="shared" ca="1" si="84"/>
        <v>4</v>
      </c>
      <c r="J119" s="170" t="str">
        <f ca="1">VLOOKUP(VALUE(VLOOKUP("*DmgType_0*",INDIRECT(A119),2,FALSE)),proto!$D$20:$F$50,3,FALSE)</f>
        <v>Electric</v>
      </c>
      <c r="K119" s="170" t="str">
        <f ca="1">VLOOKUP(VALUE(VLOOKUP("*Weapon_skill_0*",INDIRECT(A119),2,FALSE)),proto!$K$20:$L$24,2,FALSE)</f>
        <v>Close Combat</v>
      </c>
      <c r="L119" s="170" t="str">
        <f t="shared" ca="1" si="85"/>
        <v>75</v>
      </c>
      <c r="M119" s="170" t="str">
        <f t="shared" ca="1" si="86"/>
        <v>100</v>
      </c>
      <c r="N119" s="170" t="str">
        <f t="shared" ca="1" si="87"/>
        <v>150</v>
      </c>
      <c r="O119" s="170" t="str">
        <f t="shared" ca="1" si="88"/>
        <v>200</v>
      </c>
      <c r="P119" s="170" t="e">
        <f t="shared" ca="1" si="89"/>
        <v>#N/A</v>
      </c>
      <c r="Q119" s="170" t="e">
        <f t="shared" ca="1" si="90"/>
        <v>#N/A</v>
      </c>
      <c r="R119" s="170">
        <v>0</v>
      </c>
      <c r="S119" s="170" t="str">
        <f t="shared" ca="1" si="91"/>
        <v>3</v>
      </c>
      <c r="T119" s="170" t="str">
        <f t="shared" ca="1" si="92"/>
        <v>3</v>
      </c>
      <c r="U119" s="170" t="str">
        <f t="shared" ca="1" si="93"/>
        <v>20</v>
      </c>
      <c r="V119" s="170" t="str">
        <f t="shared" ca="1" si="94"/>
        <v>60</v>
      </c>
      <c r="W119" s="170" t="e">
        <f t="shared" ca="1" si="95"/>
        <v>#N/A</v>
      </c>
      <c r="X119" s="170" t="e">
        <f t="shared" ca="1" si="96"/>
        <v>#N/A</v>
      </c>
      <c r="Y119" s="170" t="str">
        <f t="shared" ca="1" si="97"/>
        <v>1000</v>
      </c>
      <c r="Z119" s="170" t="str">
        <f t="shared" ca="1" si="98"/>
        <v>1200</v>
      </c>
      <c r="AA119" s="170" t="e">
        <f t="shared" ca="1" si="99"/>
        <v>#N/A</v>
      </c>
      <c r="AB119" s="174" t="str">
        <f t="shared" ca="1" si="100"/>
        <v>2</v>
      </c>
      <c r="AC119" s="174" t="str">
        <f t="shared" ca="1" si="101"/>
        <v>24</v>
      </c>
      <c r="AD119" s="174" t="str">
        <f t="shared" ca="1" si="102"/>
        <v>2</v>
      </c>
      <c r="AE119" s="174" t="str">
        <f t="shared" ca="1" si="103"/>
        <v>24</v>
      </c>
      <c r="AF119" s="174" t="str">
        <f t="shared" ca="1" si="104"/>
        <v>2</v>
      </c>
      <c r="AG119" s="175" t="str">
        <f t="shared" ca="1" si="105"/>
        <v>4</v>
      </c>
      <c r="AH119" s="175" t="str">
        <f t="shared" ca="1" si="106"/>
        <v>4</v>
      </c>
      <c r="AI119" s="175" t="str">
        <f t="shared" ca="1" si="107"/>
        <v>4</v>
      </c>
      <c r="AJ119" s="175" t="e">
        <f t="shared" ca="1" si="108"/>
        <v>#N/A</v>
      </c>
      <c r="AK119" s="175" t="e">
        <f t="shared" ca="1" si="109"/>
        <v>#N/A</v>
      </c>
      <c r="AN119" s="170" t="e">
        <f t="shared" ca="1" si="110"/>
        <v>#N/A</v>
      </c>
      <c r="AO119" s="170" t="e">
        <f t="shared" ca="1" si="111"/>
        <v>#N/A</v>
      </c>
      <c r="AP119" s="170" t="e">
        <f t="shared" ca="1" si="80"/>
        <v>#N/A</v>
      </c>
      <c r="AQ119" s="170" t="e">
        <f t="shared" ca="1" si="81"/>
        <v>#N/A</v>
      </c>
      <c r="AR119" s="170" t="str">
        <f t="shared" ca="1" si="112"/>
        <v>6</v>
      </c>
      <c r="AS119" s="259" t="str">
        <f t="shared" ca="1" si="117"/>
        <v>1</v>
      </c>
      <c r="AT119" s="259" t="str">
        <f t="shared" ca="1" si="119"/>
        <v>3</v>
      </c>
      <c r="AU119" s="170" t="str">
        <f t="shared" ca="1" si="113"/>
        <v>Anim2Swing1H</v>
      </c>
      <c r="AV119" s="170" t="str">
        <f t="shared" ca="1" si="114"/>
        <v>Anim2Thrust1H</v>
      </c>
      <c r="AW119" s="170" t="str">
        <f t="shared" ca="1" si="79"/>
        <v>0</v>
      </c>
    </row>
    <row r="120" spans="1:49" x14ac:dyDescent="0.25">
      <c r="A120" s="170" t="str">
        <f t="shared" si="115"/>
        <v>Proto!B6943:C6989</v>
      </c>
      <c r="B120" s="170" t="str">
        <f t="shared" ca="1" si="82"/>
        <v>6</v>
      </c>
      <c r="C120" s="170">
        <f>MATCH("*118#*",proto!B:B,0)</f>
        <v>6943</v>
      </c>
      <c r="D120" s="176" t="str">
        <f>VLOOKUP(C120,proto!A:C,2,FALSE)</f>
        <v>118# Incendiary Grenade</v>
      </c>
      <c r="E120" s="170" t="str" cm="1">
        <f t="array" ref="E120">INDEX(new1test[Column2],WeaponList!C120+1)</f>
        <v>19150</v>
      </c>
      <c r="F120" s="170" t="str" cm="1">
        <f t="array" ref="F120">VLOOKUP(VALUE(INDEX(new1test[Column2],WeaponList!C120+3)),proto!$D$20:$E$50,2,FALSE)</f>
        <v>Spec. Grenade</v>
      </c>
      <c r="G120" s="170" t="e">
        <f t="shared" ca="1" si="116"/>
        <v>#N/A</v>
      </c>
      <c r="H120" s="170" t="e">
        <f t="shared" ca="1" si="83"/>
        <v>#N/A</v>
      </c>
      <c r="I120" s="170" t="str">
        <f t="shared" ca="1" si="84"/>
        <v>3</v>
      </c>
      <c r="J120" s="170" t="str">
        <f ca="1">VLOOKUP(VALUE(VLOOKUP("*DmgType_0*",INDIRECT(A120),2,FALSE)),proto!$D$20:$F$50,3,FALSE)</f>
        <v>Fire</v>
      </c>
      <c r="K120" s="170" t="str">
        <f ca="1">VLOOKUP(VALUE(VLOOKUP("*Weapon_skill_0*",INDIRECT(A120),2,FALSE)),proto!$K$20:$L$24,2,FALSE)</f>
        <v>Throwing</v>
      </c>
      <c r="L120" s="170" t="str">
        <f t="shared" ca="1" si="85"/>
        <v>60</v>
      </c>
      <c r="M120" s="170" t="str">
        <f t="shared" ca="1" si="86"/>
        <v>70</v>
      </c>
      <c r="N120" s="170" t="e">
        <f t="shared" ca="1" si="87"/>
        <v>#N/A</v>
      </c>
      <c r="O120" s="170" t="e">
        <f t="shared" ca="1" si="88"/>
        <v>#N/A</v>
      </c>
      <c r="P120" s="170" t="e">
        <f t="shared" ca="1" si="89"/>
        <v>#N/A</v>
      </c>
      <c r="Q120" s="170" t="e">
        <f t="shared" ca="1" si="90"/>
        <v>#N/A</v>
      </c>
      <c r="R120" s="170">
        <v>0</v>
      </c>
      <c r="S120" s="170" t="str">
        <f t="shared" ca="1" si="91"/>
        <v>25</v>
      </c>
      <c r="T120" s="170" t="e">
        <f t="shared" ca="1" si="92"/>
        <v>#N/A</v>
      </c>
      <c r="U120" s="170" t="str">
        <f t="shared" ca="1" si="93"/>
        <v>60</v>
      </c>
      <c r="V120" s="170" t="e">
        <f t="shared" ca="1" si="94"/>
        <v>#N/A</v>
      </c>
      <c r="W120" s="170" t="e">
        <f t="shared" ca="1" si="95"/>
        <v>#N/A</v>
      </c>
      <c r="X120" s="170" t="e">
        <f t="shared" ca="1" si="96"/>
        <v>#N/A</v>
      </c>
      <c r="Y120" s="170" t="str">
        <f t="shared" ca="1" si="97"/>
        <v>1200</v>
      </c>
      <c r="Z120" s="170" t="e">
        <f t="shared" ca="1" si="98"/>
        <v>#N/A</v>
      </c>
      <c r="AA120" s="170" t="e">
        <f t="shared" ca="1" si="99"/>
        <v>#N/A</v>
      </c>
      <c r="AB120" s="174" t="str">
        <f t="shared" ca="1" si="100"/>
        <v>2</v>
      </c>
      <c r="AC120" s="174" t="str">
        <f t="shared" ca="1" si="101"/>
        <v>24</v>
      </c>
      <c r="AD120" s="174" t="str">
        <f t="shared" ca="1" si="102"/>
        <v>2</v>
      </c>
      <c r="AE120" s="174" t="str">
        <f t="shared" ca="1" si="103"/>
        <v>24</v>
      </c>
      <c r="AF120" s="174" t="str">
        <f t="shared" ca="1" si="104"/>
        <v>2</v>
      </c>
      <c r="AG120" s="175" t="e">
        <f t="shared" ca="1" si="105"/>
        <v>#N/A</v>
      </c>
      <c r="AH120" s="175" t="e">
        <f t="shared" ca="1" si="106"/>
        <v>#N/A</v>
      </c>
      <c r="AI120" s="175" t="e">
        <f t="shared" ca="1" si="107"/>
        <v>#N/A</v>
      </c>
      <c r="AJ120" s="175" t="e">
        <f t="shared" ca="1" si="108"/>
        <v>#N/A</v>
      </c>
      <c r="AK120" s="175" t="e">
        <f t="shared" ca="1" si="109"/>
        <v>#N/A</v>
      </c>
      <c r="AN120" s="170" t="e">
        <f t="shared" ca="1" si="110"/>
        <v>#N/A</v>
      </c>
      <c r="AO120" s="170" t="e">
        <f t="shared" ca="1" si="111"/>
        <v>#N/A</v>
      </c>
      <c r="AP120" s="170" t="e">
        <f t="shared" ca="1" si="80"/>
        <v>#N/A</v>
      </c>
      <c r="AQ120" s="170" t="e">
        <f t="shared" ca="1" si="81"/>
        <v>#N/A</v>
      </c>
      <c r="AR120" s="170" t="str">
        <f t="shared" ca="1" si="112"/>
        <v>6</v>
      </c>
      <c r="AS120" s="259">
        <v>1</v>
      </c>
      <c r="AT120" s="259">
        <v>1</v>
      </c>
      <c r="AU120" s="170" t="str">
        <f t="shared" ca="1" si="113"/>
        <v>Anim2Throw</v>
      </c>
      <c r="AV120" s="170" t="e">
        <f t="shared" ca="1" si="114"/>
        <v>#N/A</v>
      </c>
    </row>
    <row r="121" spans="1:49" x14ac:dyDescent="0.25">
      <c r="A121" s="170" t="str">
        <f t="shared" si="115"/>
        <v>Proto!B6989:C7041</v>
      </c>
      <c r="B121" s="170" t="str">
        <f t="shared" ca="1" si="82"/>
        <v>6</v>
      </c>
      <c r="C121" s="170">
        <f>MATCH("*119#*",proto!B:B,0)</f>
        <v>6989</v>
      </c>
      <c r="D121" s="176" t="str">
        <f>VLOOKUP(C121,proto!A:C,2,FALSE)</f>
        <v>119# Smoke Grenade</v>
      </c>
      <c r="E121" s="170" t="str" cm="1">
        <f t="array" ref="E121">INDEX(new1test[Column2],WeaponList!C121+1)</f>
        <v>19151</v>
      </c>
      <c r="F121" s="170" t="str" cm="1">
        <f t="array" ref="F121">VLOOKUP(VALUE(INDEX(new1test[Column2],WeaponList!C121+3)),proto!$D$20:$E$50,2,FALSE)</f>
        <v>Spec. Grenade</v>
      </c>
      <c r="G121" s="170" t="e">
        <f t="shared" ca="1" si="116"/>
        <v>#N/A</v>
      </c>
      <c r="H121" s="170" t="e">
        <f t="shared" ca="1" si="83"/>
        <v>#N/A</v>
      </c>
      <c r="I121" s="170" t="str">
        <f t="shared" ca="1" si="84"/>
        <v>3</v>
      </c>
      <c r="J121" s="170" t="str">
        <f ca="1">VLOOKUP(VALUE(VLOOKUP("*DmgType_0*",INDIRECT(A121),2,FALSE)),proto!$D$20:$F$50,3,FALSE)</f>
        <v>Plasma</v>
      </c>
      <c r="K121" s="170" t="str">
        <f ca="1">VLOOKUP(VALUE(VLOOKUP("*Weapon_skill_0*",INDIRECT(A121),2,FALSE)),proto!$K$20:$L$24,2,FALSE)</f>
        <v>Throwing</v>
      </c>
      <c r="L121" s="170" t="str">
        <f t="shared" ca="1" si="85"/>
        <v>0</v>
      </c>
      <c r="M121" s="170" t="str">
        <f t="shared" ca="1" si="86"/>
        <v>0</v>
      </c>
      <c r="N121" s="170" t="e">
        <f t="shared" ca="1" si="87"/>
        <v>#N/A</v>
      </c>
      <c r="O121" s="170" t="e">
        <f t="shared" ca="1" si="88"/>
        <v>#N/A</v>
      </c>
      <c r="P121" s="170" t="e">
        <f t="shared" ca="1" si="89"/>
        <v>#N/A</v>
      </c>
      <c r="Q121" s="170" t="e">
        <f t="shared" ca="1" si="90"/>
        <v>#N/A</v>
      </c>
      <c r="R121" s="170">
        <v>0</v>
      </c>
      <c r="S121" s="170" t="str">
        <f t="shared" ca="1" si="91"/>
        <v>25</v>
      </c>
      <c r="T121" s="170" t="e">
        <f t="shared" ca="1" si="92"/>
        <v>#N/A</v>
      </c>
      <c r="U121" s="170" t="str">
        <f t="shared" ca="1" si="93"/>
        <v>60</v>
      </c>
      <c r="V121" s="170" t="e">
        <f t="shared" ca="1" si="94"/>
        <v>#N/A</v>
      </c>
      <c r="W121" s="170" t="e">
        <f t="shared" ca="1" si="95"/>
        <v>#N/A</v>
      </c>
      <c r="X121" s="170" t="e">
        <f t="shared" ca="1" si="96"/>
        <v>#N/A</v>
      </c>
      <c r="Y121" s="170" t="str">
        <f t="shared" ca="1" si="97"/>
        <v>1200</v>
      </c>
      <c r="Z121" s="170" t="e">
        <f t="shared" ca="1" si="98"/>
        <v>#N/A</v>
      </c>
      <c r="AA121" s="170" t="e">
        <f t="shared" ca="1" si="99"/>
        <v>#N/A</v>
      </c>
      <c r="AB121" s="174" t="str">
        <f t="shared" ca="1" si="100"/>
        <v>24</v>
      </c>
      <c r="AC121" s="174" t="str">
        <f t="shared" ca="1" si="101"/>
        <v>24</v>
      </c>
      <c r="AD121" s="174" t="str">
        <f t="shared" ca="1" si="102"/>
        <v>24</v>
      </c>
      <c r="AE121" s="174" t="str">
        <f t="shared" ca="1" si="103"/>
        <v>24</v>
      </c>
      <c r="AF121" s="174" t="str">
        <f t="shared" ca="1" si="104"/>
        <v>24</v>
      </c>
      <c r="AG121" s="175" t="e">
        <f t="shared" ca="1" si="105"/>
        <v>#N/A</v>
      </c>
      <c r="AH121" s="175" t="e">
        <f t="shared" ca="1" si="106"/>
        <v>#N/A</v>
      </c>
      <c r="AI121" s="175" t="e">
        <f t="shared" ca="1" si="107"/>
        <v>#N/A</v>
      </c>
      <c r="AJ121" s="175" t="e">
        <f t="shared" ca="1" si="108"/>
        <v>#N/A</v>
      </c>
      <c r="AK121" s="175" t="e">
        <f t="shared" ca="1" si="109"/>
        <v>#N/A</v>
      </c>
      <c r="AN121" s="170" t="e">
        <f t="shared" ca="1" si="110"/>
        <v>#N/A</v>
      </c>
      <c r="AO121" s="170" t="e">
        <f t="shared" ca="1" si="111"/>
        <v>#N/A</v>
      </c>
      <c r="AP121" s="170" t="e">
        <f t="shared" ca="1" si="80"/>
        <v>#N/A</v>
      </c>
      <c r="AQ121" s="170" t="e">
        <f t="shared" ca="1" si="81"/>
        <v>#N/A</v>
      </c>
      <c r="AR121" s="170" t="str">
        <f t="shared" ca="1" si="112"/>
        <v>6</v>
      </c>
      <c r="AS121" s="259">
        <v>1</v>
      </c>
      <c r="AT121" s="259">
        <v>1</v>
      </c>
      <c r="AU121" s="170" t="str">
        <f t="shared" ca="1" si="113"/>
        <v>Anim2Throw</v>
      </c>
      <c r="AV121" s="170" t="e">
        <f t="shared" ca="1" si="114"/>
        <v>#N/A</v>
      </c>
    </row>
    <row r="122" spans="1:49" x14ac:dyDescent="0.25">
      <c r="A122" s="170" t="str">
        <f t="shared" si="115"/>
        <v>Proto!B7041:C7095</v>
      </c>
      <c r="B122" s="170" t="str">
        <f t="shared" ca="1" si="82"/>
        <v>7</v>
      </c>
      <c r="C122" s="170">
        <f>MATCH("*120#*",proto!B:B,0)</f>
        <v>7041</v>
      </c>
      <c r="D122" s="176" t="str">
        <f>VLOOKUP(C122,proto!A:C,2,FALSE)</f>
        <v>120# Desert Eagle .357</v>
      </c>
      <c r="E122" s="170" t="str" cm="1">
        <f t="array" ref="E122">INDEX(new1test[Column2],WeaponList!C122+1)</f>
        <v>19200</v>
      </c>
      <c r="F122" s="170" t="str" cm="1">
        <f t="array" ref="F122">VLOOKUP(VALUE(INDEX(new1test[Column2],WeaponList!C122+3)),proto!$D$20:$E$50,2,FALSE)</f>
        <v>Pistol</v>
      </c>
      <c r="G122" s="170" t="str">
        <f t="shared" ca="1" si="116"/>
        <v>9</v>
      </c>
      <c r="H122" s="170" t="str">
        <f t="shared" ca="1" si="83"/>
        <v>42</v>
      </c>
      <c r="I122" s="170" t="str">
        <f t="shared" ca="1" si="84"/>
        <v>5</v>
      </c>
      <c r="J122" s="170" t="str">
        <f ca="1">VLOOKUP(VALUE(VLOOKUP("*DmgType_0*",INDIRECT(A122),2,FALSE)),proto!$D$20:$F$50,3,FALSE)</f>
        <v>Normal</v>
      </c>
      <c r="K122" s="170" t="str">
        <f ca="1">VLOOKUP(VALUE(VLOOKUP("*Weapon_skill_0*",INDIRECT(A122),2,FALSE)),proto!$K$20:$L$24,2,FALSE)</f>
        <v>Small Guns</v>
      </c>
      <c r="L122" s="170" t="str">
        <f t="shared" ca="1" si="85"/>
        <v>30</v>
      </c>
      <c r="M122" s="170" t="str">
        <f t="shared" ca="1" si="86"/>
        <v>40</v>
      </c>
      <c r="N122" s="170" t="e">
        <f t="shared" ca="1" si="87"/>
        <v>#N/A</v>
      </c>
      <c r="O122" s="170" t="e">
        <f t="shared" ca="1" si="88"/>
        <v>#N/A</v>
      </c>
      <c r="P122" s="170" t="e">
        <f t="shared" ca="1" si="89"/>
        <v>#N/A</v>
      </c>
      <c r="Q122" s="170" t="e">
        <f t="shared" ca="1" si="90"/>
        <v>#N/A</v>
      </c>
      <c r="R122" s="170">
        <v>0</v>
      </c>
      <c r="S122" s="170" t="str">
        <f t="shared" ca="1" si="91"/>
        <v>35</v>
      </c>
      <c r="T122" s="170" t="e">
        <f t="shared" ca="1" si="92"/>
        <v>#N/A</v>
      </c>
      <c r="U122" s="170" t="str">
        <f t="shared" ca="1" si="93"/>
        <v>20</v>
      </c>
      <c r="V122" s="170" t="e">
        <f t="shared" ca="1" si="94"/>
        <v>#N/A</v>
      </c>
      <c r="W122" s="170" t="str">
        <f t="shared" ca="1" si="95"/>
        <v>1</v>
      </c>
      <c r="X122" s="170" t="e">
        <f t="shared" ca="1" si="96"/>
        <v>#N/A</v>
      </c>
      <c r="Y122" s="170" t="str">
        <f t="shared" ca="1" si="97"/>
        <v>400</v>
      </c>
      <c r="Z122" s="170" t="e">
        <f t="shared" ca="1" si="98"/>
        <v>#N/A</v>
      </c>
      <c r="AA122" s="170" t="str">
        <f t="shared" ca="1" si="99"/>
        <v>200</v>
      </c>
      <c r="AB122" s="174" t="str">
        <f t="shared" ca="1" si="100"/>
        <v>7</v>
      </c>
      <c r="AC122" s="174" t="str">
        <f t="shared" ca="1" si="101"/>
        <v>9</v>
      </c>
      <c r="AD122" s="174" t="str">
        <f t="shared" ca="1" si="102"/>
        <v>7</v>
      </c>
      <c r="AE122" s="174" t="str">
        <f t="shared" ca="1" si="103"/>
        <v>24</v>
      </c>
      <c r="AF122" s="174" t="str">
        <f t="shared" ca="1" si="104"/>
        <v>7</v>
      </c>
      <c r="AG122" s="175" t="str">
        <f t="shared" ca="1" si="105"/>
        <v>12</v>
      </c>
      <c r="AH122" s="175" t="str">
        <f t="shared" ca="1" si="106"/>
        <v>20</v>
      </c>
      <c r="AI122" s="175" t="str">
        <f t="shared" ca="1" si="107"/>
        <v>53</v>
      </c>
      <c r="AJ122" s="175" t="e">
        <f t="shared" ca="1" si="108"/>
        <v>#N/A</v>
      </c>
      <c r="AK122" s="175" t="e">
        <f t="shared" ca="1" si="109"/>
        <v>#N/A</v>
      </c>
      <c r="AN122" s="170" t="e">
        <f t="shared" ca="1" si="110"/>
        <v>#N/A</v>
      </c>
      <c r="AO122" s="170" t="e">
        <f t="shared" ca="1" si="111"/>
        <v>#N/A</v>
      </c>
      <c r="AP122" s="170" t="e">
        <f t="shared" ca="1" si="80"/>
        <v>#N/A</v>
      </c>
      <c r="AQ122" s="170" t="e">
        <f t="shared" ca="1" si="81"/>
        <v>#N/A</v>
      </c>
      <c r="AR122" s="170" t="str">
        <f t="shared" ca="1" si="112"/>
        <v>7</v>
      </c>
      <c r="AS122" s="259" t="str">
        <f t="shared" ca="1" si="117"/>
        <v>1</v>
      </c>
      <c r="AT122" s="259">
        <v>1</v>
      </c>
      <c r="AU122" s="170" t="str">
        <f t="shared" ca="1" si="113"/>
        <v>Anim2Single</v>
      </c>
      <c r="AV122" s="170" t="e">
        <f t="shared" ca="1" si="114"/>
        <v>#N/A</v>
      </c>
    </row>
    <row r="123" spans="1:49" x14ac:dyDescent="0.25">
      <c r="A123" s="170" t="str">
        <f t="shared" si="115"/>
        <v>Proto!B7095:C7149</v>
      </c>
      <c r="B123" s="170" t="str">
        <f t="shared" ca="1" si="82"/>
        <v>7</v>
      </c>
      <c r="C123" s="170">
        <f>MATCH("*121#*",proto!B:B,0)</f>
        <v>7095</v>
      </c>
      <c r="D123" s="176" t="str">
        <f>VLOOKUP(C123,proto!A:C,2,FALSE)</f>
        <v>121# Mateba Model 6 Unica</v>
      </c>
      <c r="E123" s="170" t="str" cm="1">
        <f t="array" ref="E123">INDEX(new1test[Column2],WeaponList!C123+1)</f>
        <v>19201</v>
      </c>
      <c r="F123" s="170" t="str" cm="1">
        <f t="array" ref="F123">VLOOKUP(VALUE(INDEX(new1test[Column2],WeaponList!C123+3)),proto!$D$20:$E$50,2,FALSE)</f>
        <v>Pistol</v>
      </c>
      <c r="G123" s="170" t="str">
        <f t="shared" ca="1" si="116"/>
        <v>6</v>
      </c>
      <c r="H123" s="170" t="str">
        <f t="shared" ca="1" si="83"/>
        <v>43</v>
      </c>
      <c r="I123" s="170" t="str">
        <f t="shared" ca="1" si="84"/>
        <v>6</v>
      </c>
      <c r="J123" s="170" t="str">
        <f ca="1">VLOOKUP(VALUE(VLOOKUP("*DmgType_0*",INDIRECT(A123),2,FALSE)),proto!$D$20:$F$50,3,FALSE)</f>
        <v>Normal</v>
      </c>
      <c r="K123" s="170" t="str">
        <f ca="1">VLOOKUP(VALUE(VLOOKUP("*Weapon_skill_0*",INDIRECT(A123),2,FALSE)),proto!$K$20:$L$24,2,FALSE)</f>
        <v>Small Guns</v>
      </c>
      <c r="L123" s="170" t="str">
        <f t="shared" ca="1" si="85"/>
        <v>40</v>
      </c>
      <c r="M123" s="170" t="str">
        <f t="shared" ca="1" si="86"/>
        <v>60</v>
      </c>
      <c r="N123" s="170" t="e">
        <f t="shared" ca="1" si="87"/>
        <v>#N/A</v>
      </c>
      <c r="O123" s="170" t="e">
        <f t="shared" ca="1" si="88"/>
        <v>#N/A</v>
      </c>
      <c r="P123" s="170" t="e">
        <f t="shared" ca="1" si="89"/>
        <v>#N/A</v>
      </c>
      <c r="Q123" s="170" t="e">
        <f t="shared" ca="1" si="90"/>
        <v>#N/A</v>
      </c>
      <c r="R123" s="170">
        <v>0</v>
      </c>
      <c r="S123" s="170" t="str">
        <f t="shared" ca="1" si="91"/>
        <v>40</v>
      </c>
      <c r="T123" s="170" t="e">
        <f t="shared" ca="1" si="92"/>
        <v>#N/A</v>
      </c>
      <c r="U123" s="170" t="str">
        <f t="shared" ca="1" si="93"/>
        <v>33</v>
      </c>
      <c r="V123" s="170" t="e">
        <f t="shared" ca="1" si="94"/>
        <v>#N/A</v>
      </c>
      <c r="W123" s="170" t="str">
        <f t="shared" ca="1" si="95"/>
        <v>1</v>
      </c>
      <c r="X123" s="170" t="e">
        <f t="shared" ca="1" si="96"/>
        <v>#N/A</v>
      </c>
      <c r="Y123" s="170" t="str">
        <f t="shared" ca="1" si="97"/>
        <v>400</v>
      </c>
      <c r="Z123" s="170" t="e">
        <f t="shared" ca="1" si="98"/>
        <v>#N/A</v>
      </c>
      <c r="AA123" s="170" t="str">
        <f t="shared" ca="1" si="99"/>
        <v>200</v>
      </c>
      <c r="AB123" s="174" t="str">
        <f t="shared" ca="1" si="100"/>
        <v>9</v>
      </c>
      <c r="AC123" s="174" t="str">
        <f t="shared" ca="1" si="101"/>
        <v>19</v>
      </c>
      <c r="AD123" s="174" t="str">
        <f t="shared" ca="1" si="102"/>
        <v>12</v>
      </c>
      <c r="AE123" s="174" t="str">
        <f t="shared" ca="1" si="103"/>
        <v>24</v>
      </c>
      <c r="AF123" s="174" t="str">
        <f t="shared" ca="1" si="104"/>
        <v>10</v>
      </c>
      <c r="AG123" s="175" t="str">
        <f t="shared" ca="1" si="105"/>
        <v>1</v>
      </c>
      <c r="AH123" s="175" t="str">
        <f t="shared" ca="1" si="106"/>
        <v>12</v>
      </c>
      <c r="AI123" s="175" t="str">
        <f t="shared" ca="1" si="107"/>
        <v>21</v>
      </c>
      <c r="AJ123" s="175" t="e">
        <f t="shared" ca="1" si="108"/>
        <v>#N/A</v>
      </c>
      <c r="AK123" s="175" t="str">
        <f t="shared" ca="1" si="109"/>
        <v>33</v>
      </c>
      <c r="AN123" s="170" t="e">
        <f t="shared" ca="1" si="110"/>
        <v>#N/A</v>
      </c>
      <c r="AO123" s="170" t="e">
        <f t="shared" ca="1" si="111"/>
        <v>#N/A</v>
      </c>
      <c r="AP123" s="170" t="e">
        <f t="shared" ca="1" si="80"/>
        <v>#N/A</v>
      </c>
      <c r="AQ123" s="170" t="e">
        <f t="shared" ca="1" si="81"/>
        <v>#N/A</v>
      </c>
      <c r="AR123" s="170" t="str">
        <f t="shared" ca="1" si="112"/>
        <v>7</v>
      </c>
      <c r="AS123" s="259" t="str">
        <f t="shared" ca="1" si="117"/>
        <v>1</v>
      </c>
      <c r="AT123" s="259">
        <v>1</v>
      </c>
      <c r="AU123" s="170" t="str">
        <f t="shared" ca="1" si="113"/>
        <v>Anim2Single</v>
      </c>
      <c r="AV123" s="170" t="e">
        <f t="shared" ca="1" si="114"/>
        <v>#N/A</v>
      </c>
    </row>
    <row r="124" spans="1:49" x14ac:dyDescent="0.25">
      <c r="A124" s="170" t="str">
        <f t="shared" si="115"/>
        <v>Proto!B7149:C7205</v>
      </c>
      <c r="B124" s="170" t="str">
        <f t="shared" ca="1" si="82"/>
        <v>7</v>
      </c>
      <c r="C124" s="170">
        <f>MATCH("*122#*",proto!B:B,0)</f>
        <v>7149</v>
      </c>
      <c r="D124" s="176" t="str">
        <f>VLOOKUP(C124,proto!A:C,2,FALSE)</f>
        <v>122# Wildey Survivor</v>
      </c>
      <c r="E124" s="170" t="str" cm="1">
        <f t="array" ref="E124">INDEX(new1test[Column2],WeaponList!C124+1)</f>
        <v>19202</v>
      </c>
      <c r="F124" s="170" t="str" cm="1">
        <f t="array" ref="F124">VLOOKUP(VALUE(INDEX(new1test[Column2],WeaponList!C124+3)),proto!$D$20:$E$50,2,FALSE)</f>
        <v>Pistol</v>
      </c>
      <c r="G124" s="170" t="str">
        <f t="shared" ca="1" si="116"/>
        <v>7</v>
      </c>
      <c r="H124" s="170" t="str">
        <f t="shared" ca="1" si="83"/>
        <v>54</v>
      </c>
      <c r="I124" s="170" t="str">
        <f t="shared" ca="1" si="84"/>
        <v>6</v>
      </c>
      <c r="J124" s="170" t="str">
        <f ca="1">VLOOKUP(VALUE(VLOOKUP("*DmgType_0*",INDIRECT(A124),2,FALSE)),proto!$D$20:$F$50,3,FALSE)</f>
        <v>Normal</v>
      </c>
      <c r="K124" s="170" t="str">
        <f ca="1">VLOOKUP(VALUE(VLOOKUP("*Weapon_skill_0*",INDIRECT(A124),2,FALSE)),proto!$K$20:$L$24,2,FALSE)</f>
        <v>Small Guns</v>
      </c>
      <c r="L124" s="170" t="str">
        <f t="shared" ca="1" si="85"/>
        <v>43</v>
      </c>
      <c r="M124" s="170" t="str">
        <f t="shared" ca="1" si="86"/>
        <v>57</v>
      </c>
      <c r="N124" s="170" t="e">
        <f t="shared" ca="1" si="87"/>
        <v>#N/A</v>
      </c>
      <c r="O124" s="170" t="e">
        <f t="shared" ca="1" si="88"/>
        <v>#N/A</v>
      </c>
      <c r="P124" s="170" t="e">
        <f t="shared" ca="1" si="89"/>
        <v>#N/A</v>
      </c>
      <c r="Q124" s="170" t="e">
        <f t="shared" ca="1" si="90"/>
        <v>#N/A</v>
      </c>
      <c r="R124" s="170">
        <v>0</v>
      </c>
      <c r="S124" s="170" t="str">
        <f t="shared" ca="1" si="91"/>
        <v>45</v>
      </c>
      <c r="T124" s="170" t="e">
        <f t="shared" ca="1" si="92"/>
        <v>#N/A</v>
      </c>
      <c r="U124" s="170" t="str">
        <f t="shared" ca="1" si="93"/>
        <v>40</v>
      </c>
      <c r="V124" s="170" t="e">
        <f t="shared" ca="1" si="94"/>
        <v>#N/A</v>
      </c>
      <c r="W124" s="170" t="str">
        <f t="shared" ca="1" si="95"/>
        <v>1</v>
      </c>
      <c r="X124" s="170" t="e">
        <f t="shared" ca="1" si="96"/>
        <v>#N/A</v>
      </c>
      <c r="Y124" s="170" t="str">
        <f t="shared" ca="1" si="97"/>
        <v>600</v>
      </c>
      <c r="Z124" s="170" t="e">
        <f t="shared" ca="1" si="98"/>
        <v>#N/A</v>
      </c>
      <c r="AA124" s="170" t="str">
        <f t="shared" ca="1" si="99"/>
        <v>200</v>
      </c>
      <c r="AB124" s="174" t="str">
        <f t="shared" ca="1" si="100"/>
        <v>9</v>
      </c>
      <c r="AC124" s="174" t="str">
        <f t="shared" ca="1" si="101"/>
        <v>2</v>
      </c>
      <c r="AD124" s="174" t="str">
        <f t="shared" ca="1" si="102"/>
        <v>12</v>
      </c>
      <c r="AE124" s="174" t="str">
        <f t="shared" ca="1" si="103"/>
        <v>28</v>
      </c>
      <c r="AF124" s="174" t="str">
        <f t="shared" ca="1" si="104"/>
        <v>10</v>
      </c>
      <c r="AG124" s="175" t="str">
        <f t="shared" ca="1" si="105"/>
        <v>12</v>
      </c>
      <c r="AH124" s="175" t="str">
        <f t="shared" ca="1" si="106"/>
        <v>21</v>
      </c>
      <c r="AI124" s="175" t="str">
        <f t="shared" ca="1" si="107"/>
        <v>1</v>
      </c>
      <c r="AJ124" s="175" t="e">
        <f t="shared" ca="1" si="108"/>
        <v>#N/A</v>
      </c>
      <c r="AK124" s="175" t="e">
        <f t="shared" ca="1" si="109"/>
        <v>#N/A</v>
      </c>
      <c r="AN124" s="170" t="e">
        <f t="shared" ca="1" si="110"/>
        <v>#N/A</v>
      </c>
      <c r="AO124" s="170" t="e">
        <f t="shared" ca="1" si="111"/>
        <v>#N/A</v>
      </c>
      <c r="AP124" s="170" t="e">
        <f t="shared" ca="1" si="80"/>
        <v>#N/A</v>
      </c>
      <c r="AQ124" s="170" t="e">
        <f t="shared" ca="1" si="81"/>
        <v>#N/A</v>
      </c>
      <c r="AR124" s="170" t="str">
        <f t="shared" ca="1" si="112"/>
        <v>7</v>
      </c>
      <c r="AS124" s="259" t="str">
        <f t="shared" ca="1" si="117"/>
        <v>1</v>
      </c>
      <c r="AT124" s="259">
        <v>1</v>
      </c>
      <c r="AU124" s="170" t="str">
        <f t="shared" ca="1" si="113"/>
        <v>Anim2Single</v>
      </c>
      <c r="AV124" s="170" t="e">
        <f t="shared" ca="1" si="114"/>
        <v>#N/A</v>
      </c>
    </row>
    <row r="125" spans="1:49" x14ac:dyDescent="0.25">
      <c r="A125" s="170" t="str">
        <f t="shared" si="115"/>
        <v>Proto!B7205:C7270</v>
      </c>
      <c r="B125" s="170" t="str">
        <f t="shared" ca="1" si="82"/>
        <v>7</v>
      </c>
      <c r="C125" s="170">
        <f>MATCH("*123#*",proto!B:B,0)</f>
        <v>7205</v>
      </c>
      <c r="D125" s="176" t="str">
        <f>VLOOKUP(C125,proto!A:C,2,FALSE)</f>
        <v>123# MP5A2</v>
      </c>
      <c r="E125" s="170" t="str" cm="1">
        <f t="array" ref="E125">INDEX(new1test[Column2],WeaponList!C125+1)</f>
        <v>19205</v>
      </c>
      <c r="F125" s="170" t="str" cm="1">
        <f t="array" ref="F125">VLOOKUP(VALUE(INDEX(new1test[Column2],WeaponList!C125+3)),proto!$D$20:$E$50,2,FALSE)</f>
        <v>SMG</v>
      </c>
      <c r="G125" s="170" t="str">
        <f t="shared" ca="1" si="116"/>
        <v>30</v>
      </c>
      <c r="H125" s="170" t="str">
        <f t="shared" ca="1" si="83"/>
        <v>12</v>
      </c>
      <c r="I125" s="170" t="str">
        <f t="shared" ca="1" si="84"/>
        <v>3</v>
      </c>
      <c r="J125" s="170" t="str">
        <f ca="1">VLOOKUP(VALUE(VLOOKUP("*DmgType_0*",INDIRECT(A125),2,FALSE)),proto!$D$20:$F$50,3,FALSE)</f>
        <v>Normal</v>
      </c>
      <c r="K125" s="170" t="str">
        <f ca="1">VLOOKUP(VALUE(VLOOKUP("*Weapon_skill_0*",INDIRECT(A125),2,FALSE)),proto!$K$20:$L$24,2,FALSE)</f>
        <v>Small Guns</v>
      </c>
      <c r="L125" s="170" t="str">
        <f t="shared" ca="1" si="85"/>
        <v>18</v>
      </c>
      <c r="M125" s="170" t="str">
        <f t="shared" ca="1" si="86"/>
        <v>22</v>
      </c>
      <c r="N125" s="170" t="str">
        <f t="shared" ca="1" si="87"/>
        <v>18</v>
      </c>
      <c r="O125" s="170" t="str">
        <f t="shared" ca="1" si="88"/>
        <v>22</v>
      </c>
      <c r="P125" s="170" t="e">
        <f t="shared" ca="1" si="89"/>
        <v>#N/A</v>
      </c>
      <c r="Q125" s="170" t="e">
        <f t="shared" ca="1" si="90"/>
        <v>#N/A</v>
      </c>
      <c r="R125" s="170">
        <v>0</v>
      </c>
      <c r="S125" s="170" t="str">
        <f t="shared" ca="1" si="91"/>
        <v>30</v>
      </c>
      <c r="T125" s="170" t="str">
        <f t="shared" ca="1" si="92"/>
        <v>30</v>
      </c>
      <c r="U125" s="170" t="str">
        <f t="shared" ca="1" si="93"/>
        <v>16</v>
      </c>
      <c r="V125" s="170" t="str">
        <f t="shared" ca="1" si="94"/>
        <v>24</v>
      </c>
      <c r="W125" s="170" t="str">
        <f t="shared" ca="1" si="95"/>
        <v>1</v>
      </c>
      <c r="X125" s="170" t="e">
        <f t="shared" ca="1" si="96"/>
        <v>#N/A</v>
      </c>
      <c r="Y125" s="170" t="str">
        <f t="shared" ca="1" si="97"/>
        <v>400</v>
      </c>
      <c r="Z125" s="170" t="str">
        <f t="shared" ca="1" si="98"/>
        <v>600</v>
      </c>
      <c r="AA125" s="170" t="str">
        <f t="shared" ca="1" si="99"/>
        <v>200</v>
      </c>
      <c r="AB125" s="174" t="str">
        <f t="shared" ca="1" si="100"/>
        <v>1</v>
      </c>
      <c r="AC125" s="174" t="str">
        <f t="shared" ca="1" si="101"/>
        <v>6</v>
      </c>
      <c r="AD125" s="174" t="str">
        <f t="shared" ca="1" si="102"/>
        <v>7</v>
      </c>
      <c r="AE125" s="174" t="str">
        <f t="shared" ca="1" si="103"/>
        <v>6</v>
      </c>
      <c r="AF125" s="174" t="str">
        <f t="shared" ca="1" si="104"/>
        <v>20</v>
      </c>
      <c r="AG125" s="175" t="str">
        <f t="shared" ca="1" si="105"/>
        <v>10</v>
      </c>
      <c r="AH125" s="175" t="str">
        <f t="shared" ca="1" si="106"/>
        <v>12</v>
      </c>
      <c r="AI125" s="175" t="str">
        <f t="shared" ca="1" si="107"/>
        <v>20</v>
      </c>
      <c r="AJ125" s="175" t="e">
        <f t="shared" ca="1" si="108"/>
        <v>#N/A</v>
      </c>
      <c r="AK125" s="175" t="e">
        <f t="shared" ca="1" si="109"/>
        <v>#N/A</v>
      </c>
      <c r="AN125" s="170" t="e">
        <f t="shared" ca="1" si="110"/>
        <v>#N/A</v>
      </c>
      <c r="AO125" s="170" t="str">
        <f t="shared" ca="1" si="111"/>
        <v>5</v>
      </c>
      <c r="AP125" s="170">
        <v>100</v>
      </c>
      <c r="AQ125" s="170">
        <v>100</v>
      </c>
      <c r="AR125" s="170" t="str">
        <f t="shared" ca="1" si="112"/>
        <v>7</v>
      </c>
      <c r="AS125" s="259" t="str">
        <f t="shared" ca="1" si="117"/>
        <v>1</v>
      </c>
      <c r="AT125" s="259" t="str">
        <f t="shared" ca="1" si="119"/>
        <v>6</v>
      </c>
      <c r="AU125" s="170" t="str">
        <f t="shared" ca="1" si="113"/>
        <v>Anim2Single</v>
      </c>
      <c r="AV125" s="170" t="str">
        <f t="shared" ca="1" si="114"/>
        <v>Anim2Burst</v>
      </c>
    </row>
    <row r="126" spans="1:49" x14ac:dyDescent="0.25">
      <c r="A126" s="170" t="str">
        <f t="shared" si="115"/>
        <v>Proto!B7270:C7338</v>
      </c>
      <c r="B126" s="170" t="str">
        <f t="shared" ca="1" si="82"/>
        <v>7</v>
      </c>
      <c r="C126" s="170">
        <f>MATCH("*124#*",proto!B:B,0)</f>
        <v>7270</v>
      </c>
      <c r="D126" s="176" t="str">
        <f>VLOOKUP(C126,proto!A:C,2,FALSE)</f>
        <v>124# MP5SD</v>
      </c>
      <c r="E126" s="170" t="str" cm="1">
        <f t="array" ref="E126">INDEX(new1test[Column2],WeaponList!C126+1)</f>
        <v>19206</v>
      </c>
      <c r="F126" s="170" t="str" cm="1">
        <f t="array" ref="F126">VLOOKUP(VALUE(INDEX(new1test[Column2],WeaponList!C126+3)),proto!$D$20:$E$50,2,FALSE)</f>
        <v>SMG</v>
      </c>
      <c r="G126" s="170" t="str">
        <f t="shared" ca="1" si="116"/>
        <v>30</v>
      </c>
      <c r="H126" s="170" t="str">
        <f t="shared" ca="1" si="83"/>
        <v>12</v>
      </c>
      <c r="I126" s="170" t="str">
        <f t="shared" ca="1" si="84"/>
        <v>3</v>
      </c>
      <c r="J126" s="170" t="str">
        <f ca="1">VLOOKUP(VALUE(VLOOKUP("*DmgType_0*",INDIRECT(A126),2,FALSE)),proto!$D$20:$F$50,3,FALSE)</f>
        <v>Normal</v>
      </c>
      <c r="K126" s="170" t="str">
        <f ca="1">VLOOKUP(VALUE(VLOOKUP("*Weapon_skill_0*",INDIRECT(A126),2,FALSE)),proto!$K$20:$L$24,2,FALSE)</f>
        <v>Small Guns</v>
      </c>
      <c r="L126" s="170" t="str">
        <f t="shared" ca="1" si="85"/>
        <v>18</v>
      </c>
      <c r="M126" s="170" t="str">
        <f t="shared" ca="1" si="86"/>
        <v>22</v>
      </c>
      <c r="N126" s="170" t="str">
        <f t="shared" ca="1" si="87"/>
        <v>18</v>
      </c>
      <c r="O126" s="170" t="str">
        <f t="shared" ca="1" si="88"/>
        <v>22</v>
      </c>
      <c r="P126" s="170" t="e">
        <f t="shared" ca="1" si="89"/>
        <v>#N/A</v>
      </c>
      <c r="Q126" s="170" t="e">
        <f t="shared" ca="1" si="90"/>
        <v>#N/A</v>
      </c>
      <c r="R126" s="170">
        <v>0</v>
      </c>
      <c r="S126" s="170" t="str">
        <f t="shared" ca="1" si="91"/>
        <v>30</v>
      </c>
      <c r="T126" s="170" t="str">
        <f t="shared" ca="1" si="92"/>
        <v>30</v>
      </c>
      <c r="U126" s="170" t="str">
        <f t="shared" ca="1" si="93"/>
        <v>16</v>
      </c>
      <c r="V126" s="170" t="str">
        <f t="shared" ca="1" si="94"/>
        <v>24</v>
      </c>
      <c r="W126" s="170" t="str">
        <f t="shared" ca="1" si="95"/>
        <v>1</v>
      </c>
      <c r="X126" s="170" t="e">
        <f t="shared" ca="1" si="96"/>
        <v>#N/A</v>
      </c>
      <c r="Y126" s="170" t="str">
        <f t="shared" ca="1" si="97"/>
        <v>400</v>
      </c>
      <c r="Z126" s="170" t="str">
        <f t="shared" ca="1" si="98"/>
        <v>600</v>
      </c>
      <c r="AA126" s="170" t="str">
        <f t="shared" ca="1" si="99"/>
        <v>200</v>
      </c>
      <c r="AB126" s="174" t="str">
        <f t="shared" ca="1" si="100"/>
        <v>1</v>
      </c>
      <c r="AC126" s="174" t="str">
        <f t="shared" ca="1" si="101"/>
        <v>27</v>
      </c>
      <c r="AD126" s="174" t="str">
        <f t="shared" ca="1" si="102"/>
        <v>27</v>
      </c>
      <c r="AE126" s="174" t="str">
        <f t="shared" ca="1" si="103"/>
        <v>6</v>
      </c>
      <c r="AF126" s="174" t="str">
        <f t="shared" ca="1" si="104"/>
        <v>20</v>
      </c>
      <c r="AG126" s="175" t="str">
        <f t="shared" ca="1" si="105"/>
        <v>9</v>
      </c>
      <c r="AH126" s="175" t="str">
        <f t="shared" ca="1" si="106"/>
        <v>10</v>
      </c>
      <c r="AI126" s="175" t="str">
        <f t="shared" ca="1" si="107"/>
        <v>12</v>
      </c>
      <c r="AJ126" s="175" t="str">
        <f t="shared" ca="1" si="108"/>
        <v>20</v>
      </c>
      <c r="AK126" s="175" t="e">
        <f t="shared" ca="1" si="109"/>
        <v>#N/A</v>
      </c>
      <c r="AN126" s="170" t="e">
        <f t="shared" ca="1" si="110"/>
        <v>#N/A</v>
      </c>
      <c r="AO126" s="170" t="str">
        <f t="shared" ca="1" si="111"/>
        <v>5</v>
      </c>
      <c r="AP126" s="170">
        <v>100</v>
      </c>
      <c r="AQ126" s="170">
        <v>100</v>
      </c>
      <c r="AR126" s="170" t="str">
        <f t="shared" ca="1" si="112"/>
        <v>7</v>
      </c>
      <c r="AS126" s="259" t="str">
        <f t="shared" ca="1" si="117"/>
        <v>1</v>
      </c>
      <c r="AT126" s="259" t="str">
        <f t="shared" ca="1" si="119"/>
        <v>6</v>
      </c>
      <c r="AU126" s="170" t="str">
        <f t="shared" ca="1" si="113"/>
        <v>Anim2Single</v>
      </c>
      <c r="AV126" s="170" t="str">
        <f t="shared" ca="1" si="114"/>
        <v>Anim2Burst</v>
      </c>
    </row>
    <row r="127" spans="1:49" x14ac:dyDescent="0.25">
      <c r="A127" s="170" t="str">
        <f t="shared" si="115"/>
        <v>Proto!B7338:C7393</v>
      </c>
      <c r="B127" s="170" t="str">
        <f t="shared" ca="1" si="82"/>
        <v>7</v>
      </c>
      <c r="C127" s="170">
        <f>MATCH("*125#*",proto!B:B,0)</f>
        <v>7338</v>
      </c>
      <c r="D127" s="176" t="str">
        <f>VLOOKUP(C127,proto!A:C,2,FALSE)</f>
        <v>125# American-180</v>
      </c>
      <c r="E127" s="170" t="str" cm="1">
        <f t="array" ref="E127">INDEX(new1test[Column2],WeaponList!C127+1)</f>
        <v>19207</v>
      </c>
      <c r="F127" s="170" t="str" cm="1">
        <f t="array" ref="F127">VLOOKUP(VALUE(INDEX(new1test[Column2],WeaponList!C127+3)),proto!$D$20:$E$50,2,FALSE)</f>
        <v>SMG</v>
      </c>
      <c r="G127" s="170" t="str">
        <f t="shared" ca="1" si="116"/>
        <v>275</v>
      </c>
      <c r="H127" s="170" t="str">
        <f t="shared" ca="1" si="83"/>
        <v>53</v>
      </c>
      <c r="I127" s="170" t="str">
        <f t="shared" ca="1" si="84"/>
        <v>4</v>
      </c>
      <c r="J127" s="170" t="str">
        <f ca="1">VLOOKUP(VALUE(VLOOKUP("*DmgType_0*",INDIRECT(A127),2,FALSE)),proto!$D$20:$F$50,3,FALSE)</f>
        <v>Normal</v>
      </c>
      <c r="K127" s="170" t="str">
        <f ca="1">VLOOKUP(VALUE(VLOOKUP("*Weapon_skill_0*",INDIRECT(A127),2,FALSE)),proto!$K$20:$L$24,2,FALSE)</f>
        <v>Small Guns</v>
      </c>
      <c r="L127" s="170" t="str">
        <f t="shared" ca="1" si="85"/>
        <v>15</v>
      </c>
      <c r="M127" s="170" t="str">
        <f t="shared" ca="1" si="86"/>
        <v>19</v>
      </c>
      <c r="N127" s="170" t="e">
        <f t="shared" ca="1" si="87"/>
        <v>#N/A</v>
      </c>
      <c r="O127" s="170" t="e">
        <f t="shared" ca="1" si="88"/>
        <v>#N/A</v>
      </c>
      <c r="P127" s="170" t="e">
        <f t="shared" ca="1" si="89"/>
        <v>#N/A</v>
      </c>
      <c r="Q127" s="170" t="e">
        <f t="shared" ca="1" si="90"/>
        <v>#N/A</v>
      </c>
      <c r="R127" s="170">
        <v>0</v>
      </c>
      <c r="S127" s="170" t="str">
        <f t="shared" ca="1" si="91"/>
        <v>30</v>
      </c>
      <c r="T127" s="170" t="e">
        <f t="shared" ca="1" si="92"/>
        <v>#N/A</v>
      </c>
      <c r="U127" s="170" t="str">
        <f t="shared" ca="1" si="93"/>
        <v>30</v>
      </c>
      <c r="V127" s="170" t="e">
        <f t="shared" ca="1" si="94"/>
        <v>#N/A</v>
      </c>
      <c r="W127" s="170" t="e">
        <f t="shared" ca="1" si="95"/>
        <v>#N/A</v>
      </c>
      <c r="X127" s="170" t="e">
        <f t="shared" ca="1" si="96"/>
        <v>#N/A</v>
      </c>
      <c r="Y127" s="170" t="str">
        <f t="shared" ca="1" si="97"/>
        <v>600</v>
      </c>
      <c r="Z127" s="170" t="e">
        <f t="shared" ca="1" si="98"/>
        <v>#N/A</v>
      </c>
      <c r="AA127" s="170" t="str">
        <f t="shared" ca="1" si="99"/>
        <v>200</v>
      </c>
      <c r="AB127" s="174" t="str">
        <f t="shared" ca="1" si="100"/>
        <v>27</v>
      </c>
      <c r="AC127" s="174" t="str">
        <f t="shared" ca="1" si="101"/>
        <v>7</v>
      </c>
      <c r="AD127" s="174" t="str">
        <f t="shared" ca="1" si="102"/>
        <v>27</v>
      </c>
      <c r="AE127" s="174" t="str">
        <f t="shared" ca="1" si="103"/>
        <v>7</v>
      </c>
      <c r="AF127" s="174" t="str">
        <f t="shared" ca="1" si="104"/>
        <v>27</v>
      </c>
      <c r="AG127" s="175" t="str">
        <f t="shared" ca="1" si="105"/>
        <v>10</v>
      </c>
      <c r="AH127" s="175" t="str">
        <f t="shared" ca="1" si="106"/>
        <v>12</v>
      </c>
      <c r="AI127" s="175" t="e">
        <f t="shared" ca="1" si="107"/>
        <v>#N/A</v>
      </c>
      <c r="AJ127" s="175" t="e">
        <f t="shared" ca="1" si="108"/>
        <v>#N/A</v>
      </c>
      <c r="AK127" s="175" t="e">
        <f t="shared" ca="1" si="109"/>
        <v>#N/A</v>
      </c>
      <c r="AL127" s="234" t="str">
        <f t="shared" ca="1" si="120"/>
        <v>30</v>
      </c>
      <c r="AN127" s="170" t="str">
        <f t="shared" ca="1" si="110"/>
        <v>11</v>
      </c>
      <c r="AO127" s="170" t="e">
        <f t="shared" ca="1" si="111"/>
        <v>#N/A</v>
      </c>
      <c r="AP127" s="170" t="e">
        <f t="shared" ref="AP127:AP129" ca="1" si="121">VLOOKUP("*Weapon_OneHex_0*",INDIRECT(A127),2,FALSE)</f>
        <v>#N/A</v>
      </c>
      <c r="AQ127" s="170" t="e">
        <f t="shared" ref="AQ127:AQ129" ca="1" si="122">VLOOKUP("*Weapon_OneHex_1*",INDIRECT(A127),2,FALSE)</f>
        <v>#N/A</v>
      </c>
      <c r="AR127" s="170" t="str">
        <f t="shared" ca="1" si="112"/>
        <v>7</v>
      </c>
      <c r="AS127" s="259" t="str">
        <f t="shared" ca="1" si="117"/>
        <v>10</v>
      </c>
      <c r="AT127" s="259">
        <v>1</v>
      </c>
      <c r="AU127" s="170" t="str">
        <f t="shared" ca="1" si="113"/>
        <v>Anim2Burst</v>
      </c>
      <c r="AV127" s="170" t="e">
        <f t="shared" ca="1" si="114"/>
        <v>#N/A</v>
      </c>
    </row>
    <row r="128" spans="1:49" x14ac:dyDescent="0.25">
      <c r="A128" s="170" t="str">
        <f t="shared" si="115"/>
        <v>Proto!B7393:C7445</v>
      </c>
      <c r="B128" s="170" t="str">
        <f t="shared" ca="1" si="82"/>
        <v>7</v>
      </c>
      <c r="C128" s="170">
        <f>MATCH("*126#*",proto!B:B,0)</f>
        <v>7393</v>
      </c>
      <c r="D128" s="176" t="str">
        <f>VLOOKUP(C128,proto!A:C,2,FALSE)</f>
        <v>126# Remingtdon Model 870</v>
      </c>
      <c r="E128" s="170" t="str" cm="1">
        <f t="array" ref="E128">INDEX(new1test[Column2],WeaponList!C128+1)</f>
        <v>19210</v>
      </c>
      <c r="F128" s="170" t="str" cm="1">
        <f t="array" ref="F128">VLOOKUP(VALUE(INDEX(new1test[Column2],WeaponList!C128+3)),proto!$D$20:$E$50,2,FALSE)</f>
        <v>Shotgun</v>
      </c>
      <c r="G128" s="170" t="str">
        <f t="shared" ca="1" si="116"/>
        <v>9</v>
      </c>
      <c r="H128" s="170" t="str">
        <f t="shared" ca="1" si="83"/>
        <v>11</v>
      </c>
      <c r="I128" s="170" t="str">
        <f t="shared" ca="1" si="84"/>
        <v>5</v>
      </c>
      <c r="J128" s="170" t="str">
        <f ca="1">VLOOKUP(VALUE(VLOOKUP("*DmgType_0*",INDIRECT(A128),2,FALSE)),proto!$D$20:$F$50,3,FALSE)</f>
        <v>Normal</v>
      </c>
      <c r="K128" s="170" t="str">
        <f ca="1">VLOOKUP(VALUE(VLOOKUP("*Weapon_skill_0*",INDIRECT(A128),2,FALSE)),proto!$K$20:$L$24,2,FALSE)</f>
        <v>Small Guns</v>
      </c>
      <c r="L128" s="170" t="str">
        <f t="shared" ca="1" si="85"/>
        <v>85</v>
      </c>
      <c r="M128" s="170" t="str">
        <f t="shared" ca="1" si="86"/>
        <v>100</v>
      </c>
      <c r="N128" s="170" t="e">
        <f t="shared" ca="1" si="87"/>
        <v>#N/A</v>
      </c>
      <c r="O128" s="170" t="e">
        <f t="shared" ca="1" si="88"/>
        <v>#N/A</v>
      </c>
      <c r="P128" s="170" t="e">
        <f t="shared" ca="1" si="89"/>
        <v>#N/A</v>
      </c>
      <c r="Q128" s="170" t="e">
        <f t="shared" ca="1" si="90"/>
        <v>#N/A</v>
      </c>
      <c r="R128" s="170">
        <v>0</v>
      </c>
      <c r="S128" s="170" t="str">
        <f t="shared" ca="1" si="91"/>
        <v>30</v>
      </c>
      <c r="T128" s="170" t="e">
        <f t="shared" ca="1" si="92"/>
        <v>#N/A</v>
      </c>
      <c r="U128" s="170" t="str">
        <f t="shared" ca="1" si="93"/>
        <v>20</v>
      </c>
      <c r="V128" s="170" t="e">
        <f t="shared" ca="1" si="94"/>
        <v>#N/A</v>
      </c>
      <c r="W128" s="170" t="e">
        <f t="shared" ca="1" si="95"/>
        <v>#N/A</v>
      </c>
      <c r="X128" s="170" t="e">
        <f t="shared" ca="1" si="96"/>
        <v>#N/A</v>
      </c>
      <c r="Y128" s="170" t="str">
        <f t="shared" ca="1" si="97"/>
        <v>800</v>
      </c>
      <c r="Z128" s="170" t="e">
        <f t="shared" ca="1" si="98"/>
        <v>#N/A</v>
      </c>
      <c r="AA128" s="170" t="str">
        <f t="shared" ca="1" si="99"/>
        <v>400</v>
      </c>
      <c r="AB128" s="174" t="str">
        <f t="shared" ca="1" si="100"/>
        <v>1</v>
      </c>
      <c r="AC128" s="174" t="str">
        <f t="shared" ca="1" si="101"/>
        <v>3</v>
      </c>
      <c r="AD128" s="174" t="str">
        <f t="shared" ca="1" si="102"/>
        <v>24</v>
      </c>
      <c r="AE128" s="174" t="str">
        <f t="shared" ca="1" si="103"/>
        <v>24</v>
      </c>
      <c r="AF128" s="174" t="str">
        <f t="shared" ca="1" si="104"/>
        <v>24</v>
      </c>
      <c r="AG128" s="175" t="str">
        <f t="shared" ca="1" si="105"/>
        <v>19</v>
      </c>
      <c r="AH128" s="175" t="str">
        <f t="shared" ca="1" si="106"/>
        <v>7</v>
      </c>
      <c r="AI128" s="175" t="e">
        <f t="shared" ca="1" si="107"/>
        <v>#N/A</v>
      </c>
      <c r="AJ128" s="175" t="e">
        <f t="shared" ca="1" si="108"/>
        <v>#N/A</v>
      </c>
      <c r="AK128" s="175" t="e">
        <f t="shared" ca="1" si="109"/>
        <v>#N/A</v>
      </c>
      <c r="AN128" s="170" t="str">
        <f t="shared" ca="1" si="110"/>
        <v>7</v>
      </c>
      <c r="AO128" s="170" t="e">
        <f t="shared" ca="1" si="111"/>
        <v>#N/A</v>
      </c>
      <c r="AP128" s="170" t="str">
        <f t="shared" ca="1" si="121"/>
        <v>75</v>
      </c>
      <c r="AQ128" s="170" t="e">
        <f t="shared" ca="1" si="122"/>
        <v>#N/A</v>
      </c>
      <c r="AR128" s="170" t="str">
        <f t="shared" ca="1" si="112"/>
        <v>7</v>
      </c>
      <c r="AS128" s="259" t="str">
        <f t="shared" ca="1" si="117"/>
        <v>1</v>
      </c>
      <c r="AT128" s="259">
        <v>1</v>
      </c>
      <c r="AU128" s="170" t="str">
        <f t="shared" ca="1" si="113"/>
        <v>Anim2Single</v>
      </c>
      <c r="AV128" s="170" t="e">
        <f t="shared" ca="1" si="114"/>
        <v>#N/A</v>
      </c>
    </row>
    <row r="129" spans="1:49" x14ac:dyDescent="0.25">
      <c r="A129" s="170" t="str">
        <f t="shared" si="115"/>
        <v>Proto!B7445:C7498</v>
      </c>
      <c r="B129" s="170" t="str">
        <f t="shared" ca="1" si="82"/>
        <v>7</v>
      </c>
      <c r="C129" s="170">
        <f>MATCH("*127#*",proto!B:B,0)</f>
        <v>7445</v>
      </c>
      <c r="D129" s="176" t="str">
        <f>VLOOKUP(C129,proto!A:C,2,FALSE)</f>
        <v>127# Remington Model 1100</v>
      </c>
      <c r="E129" s="170" t="str" cm="1">
        <f t="array" ref="E129">INDEX(new1test[Column2],WeaponList!C129+1)</f>
        <v>19211</v>
      </c>
      <c r="F129" s="170" t="str" cm="1">
        <f t="array" ref="F129">VLOOKUP(VALUE(INDEX(new1test[Column2],WeaponList!C129+3)),proto!$D$20:$E$50,2,FALSE)</f>
        <v>Shotgun</v>
      </c>
      <c r="G129" s="170" t="str">
        <f t="shared" ca="1" si="116"/>
        <v>5</v>
      </c>
      <c r="H129" s="170" t="str">
        <f t="shared" ca="1" si="83"/>
        <v>11</v>
      </c>
      <c r="I129" s="170" t="str">
        <f t="shared" ca="1" si="84"/>
        <v>5</v>
      </c>
      <c r="J129" s="170" t="str">
        <f ca="1">VLOOKUP(VALUE(VLOOKUP("*DmgType_0*",INDIRECT(A129),2,FALSE)),proto!$D$20:$F$50,3,FALSE)</f>
        <v>Normal</v>
      </c>
      <c r="K129" s="170" t="str">
        <f ca="1">VLOOKUP(VALUE(VLOOKUP("*Weapon_skill_0*",INDIRECT(A129),2,FALSE)),proto!$K$20:$L$24,2,FALSE)</f>
        <v>Small Guns</v>
      </c>
      <c r="L129" s="170" t="str">
        <f t="shared" ca="1" si="85"/>
        <v>85</v>
      </c>
      <c r="M129" s="170" t="str">
        <f t="shared" ca="1" si="86"/>
        <v>100</v>
      </c>
      <c r="N129" s="170" t="e">
        <f t="shared" ca="1" si="87"/>
        <v>#N/A</v>
      </c>
      <c r="O129" s="170" t="e">
        <f t="shared" ca="1" si="88"/>
        <v>#N/A</v>
      </c>
      <c r="P129" s="170" t="e">
        <f t="shared" ca="1" si="89"/>
        <v>#N/A</v>
      </c>
      <c r="Q129" s="170" t="e">
        <f t="shared" ca="1" si="90"/>
        <v>#N/A</v>
      </c>
      <c r="R129" s="170">
        <v>0</v>
      </c>
      <c r="S129" s="170" t="str">
        <f t="shared" ca="1" si="91"/>
        <v>30</v>
      </c>
      <c r="T129" s="170" t="e">
        <f t="shared" ca="1" si="92"/>
        <v>#N/A</v>
      </c>
      <c r="U129" s="170" t="str">
        <f t="shared" ca="1" si="93"/>
        <v>20</v>
      </c>
      <c r="V129" s="170" t="e">
        <f t="shared" ca="1" si="94"/>
        <v>#N/A</v>
      </c>
      <c r="W129" s="170" t="e">
        <f t="shared" ca="1" si="95"/>
        <v>#N/A</v>
      </c>
      <c r="X129" s="170" t="e">
        <f t="shared" ca="1" si="96"/>
        <v>#N/A</v>
      </c>
      <c r="Y129" s="170" t="str">
        <f t="shared" ca="1" si="97"/>
        <v>600</v>
      </c>
      <c r="Z129" s="170" t="e">
        <f t="shared" ca="1" si="98"/>
        <v>#N/A</v>
      </c>
      <c r="AA129" s="170" t="str">
        <f t="shared" ca="1" si="99"/>
        <v>400</v>
      </c>
      <c r="AB129" s="174" t="str">
        <f t="shared" ca="1" si="100"/>
        <v>1</v>
      </c>
      <c r="AC129" s="174" t="str">
        <f t="shared" ca="1" si="101"/>
        <v>3</v>
      </c>
      <c r="AD129" s="174" t="str">
        <f t="shared" ca="1" si="102"/>
        <v>2</v>
      </c>
      <c r="AE129" s="174" t="str">
        <f t="shared" ca="1" si="103"/>
        <v>2</v>
      </c>
      <c r="AF129" s="174" t="str">
        <f t="shared" ca="1" si="104"/>
        <v>2</v>
      </c>
      <c r="AG129" s="175" t="str">
        <f t="shared" ca="1" si="105"/>
        <v>7</v>
      </c>
      <c r="AH129" s="175" t="str">
        <f t="shared" ca="1" si="106"/>
        <v>19</v>
      </c>
      <c r="AI129" s="175" t="e">
        <f t="shared" ca="1" si="107"/>
        <v>#N/A</v>
      </c>
      <c r="AJ129" s="175" t="e">
        <f t="shared" ca="1" si="108"/>
        <v>#N/A</v>
      </c>
      <c r="AK129" s="175" t="e">
        <f t="shared" ca="1" si="109"/>
        <v>#N/A</v>
      </c>
      <c r="AN129" s="170" t="str">
        <f t="shared" ca="1" si="110"/>
        <v>7</v>
      </c>
      <c r="AO129" s="170" t="e">
        <f t="shared" ca="1" si="111"/>
        <v>#N/A</v>
      </c>
      <c r="AP129" s="170" t="str">
        <f t="shared" ca="1" si="121"/>
        <v>75</v>
      </c>
      <c r="AQ129" s="170" t="e">
        <f t="shared" ca="1" si="122"/>
        <v>#N/A</v>
      </c>
      <c r="AR129" s="170" t="str">
        <f t="shared" ca="1" si="112"/>
        <v>7</v>
      </c>
      <c r="AS129" s="259" t="str">
        <f t="shared" ca="1" si="117"/>
        <v>1</v>
      </c>
      <c r="AT129" s="259">
        <v>1</v>
      </c>
      <c r="AU129" s="170" t="str">
        <f t="shared" ca="1" si="113"/>
        <v>Anim2Single</v>
      </c>
      <c r="AV129" s="170" t="e">
        <f t="shared" ca="1" si="114"/>
        <v>#N/A</v>
      </c>
    </row>
    <row r="130" spans="1:49" x14ac:dyDescent="0.25">
      <c r="A130" s="170" t="str">
        <f t="shared" si="115"/>
        <v>Proto!B7498:C7567</v>
      </c>
      <c r="B130" s="170" t="str">
        <f t="shared" ca="1" si="82"/>
        <v>7</v>
      </c>
      <c r="C130" s="170">
        <f>MATCH("*128#*",proto!B:B,0)</f>
        <v>7498</v>
      </c>
      <c r="D130" s="176" t="str">
        <f>VLOOKUP(C130,proto!A:C,2,FALSE)</f>
        <v>128# Remington Model 7188</v>
      </c>
      <c r="E130" s="170" t="str" cm="1">
        <f t="array" ref="E130">INDEX(new1test[Column2],WeaponList!C130+1)</f>
        <v>19212</v>
      </c>
      <c r="F130" s="170" t="str" cm="1">
        <f t="array" ref="F130">VLOOKUP(VALUE(INDEX(new1test[Column2],WeaponList!C130+3)),proto!$D$20:$E$50,2,FALSE)</f>
        <v>Shotgun</v>
      </c>
      <c r="G130" s="170" t="str">
        <f t="shared" ca="1" si="116"/>
        <v>5</v>
      </c>
      <c r="H130" s="170" t="str">
        <f t="shared" ca="1" si="83"/>
        <v>11</v>
      </c>
      <c r="I130" s="170" t="str">
        <f t="shared" ca="1" si="84"/>
        <v>5</v>
      </c>
      <c r="J130" s="170" t="str">
        <f ca="1">VLOOKUP(VALUE(VLOOKUP("*DmgType_0*",INDIRECT(A130),2,FALSE)),proto!$D$20:$F$50,3,FALSE)</f>
        <v>Normal</v>
      </c>
      <c r="K130" s="170" t="str">
        <f ca="1">VLOOKUP(VALUE(VLOOKUP("*Weapon_skill_0*",INDIRECT(A130),2,FALSE)),proto!$K$20:$L$24,2,FALSE)</f>
        <v>Small Guns</v>
      </c>
      <c r="L130" s="170" t="str">
        <f t="shared" ca="1" si="85"/>
        <v>85</v>
      </c>
      <c r="M130" s="170" t="str">
        <f t="shared" ca="1" si="86"/>
        <v>100</v>
      </c>
      <c r="N130" s="170" t="str">
        <f t="shared" ca="1" si="87"/>
        <v>85</v>
      </c>
      <c r="O130" s="170" t="str">
        <f t="shared" ca="1" si="88"/>
        <v>100</v>
      </c>
      <c r="P130" s="170" t="e">
        <f t="shared" ca="1" si="89"/>
        <v>#N/A</v>
      </c>
      <c r="Q130" s="170" t="e">
        <f t="shared" ca="1" si="90"/>
        <v>#N/A</v>
      </c>
      <c r="R130" s="170">
        <v>0</v>
      </c>
      <c r="S130" s="170" t="str">
        <f t="shared" ca="1" si="91"/>
        <v>30</v>
      </c>
      <c r="T130" s="170" t="str">
        <f t="shared" ca="1" si="92"/>
        <v>30</v>
      </c>
      <c r="U130" s="170" t="str">
        <f t="shared" ca="1" si="93"/>
        <v>20</v>
      </c>
      <c r="V130" s="170" t="str">
        <f t="shared" ca="1" si="94"/>
        <v>50</v>
      </c>
      <c r="W130" s="170" t="e">
        <f t="shared" ca="1" si="95"/>
        <v>#N/A</v>
      </c>
      <c r="X130" s="170" t="e">
        <f t="shared" ca="1" si="96"/>
        <v>#N/A</v>
      </c>
      <c r="Y130" s="170" t="str">
        <f t="shared" ca="1" si="97"/>
        <v>600</v>
      </c>
      <c r="Z130" s="170" t="str">
        <f t="shared" ca="1" si="98"/>
        <v>1000</v>
      </c>
      <c r="AA130" s="170" t="str">
        <f t="shared" ca="1" si="99"/>
        <v>400</v>
      </c>
      <c r="AB130" s="174" t="str">
        <f t="shared" ca="1" si="100"/>
        <v>1</v>
      </c>
      <c r="AC130" s="174" t="str">
        <f t="shared" ca="1" si="101"/>
        <v>3</v>
      </c>
      <c r="AD130" s="174" t="str">
        <f t="shared" ca="1" si="102"/>
        <v>2</v>
      </c>
      <c r="AE130" s="174" t="str">
        <f t="shared" ca="1" si="103"/>
        <v>2</v>
      </c>
      <c r="AF130" s="174" t="str">
        <f t="shared" ca="1" si="104"/>
        <v>23</v>
      </c>
      <c r="AG130" s="175" t="str">
        <f t="shared" ca="1" si="105"/>
        <v>7</v>
      </c>
      <c r="AH130" s="175" t="str">
        <f t="shared" ca="1" si="106"/>
        <v>19</v>
      </c>
      <c r="AI130" s="175" t="e">
        <f t="shared" ca="1" si="107"/>
        <v>#N/A</v>
      </c>
      <c r="AJ130" s="175" t="e">
        <f t="shared" ca="1" si="108"/>
        <v>#N/A</v>
      </c>
      <c r="AK130" s="175" t="e">
        <f t="shared" ca="1" si="109"/>
        <v>#N/A</v>
      </c>
      <c r="AN130" s="170" t="str">
        <f t="shared" ca="1" si="110"/>
        <v>7</v>
      </c>
      <c r="AO130" s="170" t="str">
        <f t="shared" ca="1" si="111"/>
        <v>25</v>
      </c>
      <c r="AP130" s="170" t="str">
        <f t="shared" ca="1" si="80"/>
        <v>75</v>
      </c>
      <c r="AQ130" s="170" t="str">
        <f t="shared" ca="1" si="81"/>
        <v>75</v>
      </c>
      <c r="AR130" s="170" t="str">
        <f t="shared" ca="1" si="112"/>
        <v>7</v>
      </c>
      <c r="AS130" s="259" t="str">
        <f t="shared" ca="1" si="117"/>
        <v>1</v>
      </c>
      <c r="AT130" s="259" t="str">
        <f t="shared" ca="1" si="119"/>
        <v>3</v>
      </c>
      <c r="AU130" s="170" t="str">
        <f t="shared" ca="1" si="113"/>
        <v>Anim2Single</v>
      </c>
      <c r="AV130" s="170" t="str">
        <f t="shared" ca="1" si="114"/>
        <v>Anim2Burst</v>
      </c>
    </row>
    <row r="131" spans="1:49" s="177" customFormat="1" x14ac:dyDescent="0.25">
      <c r="A131" s="177" t="str">
        <f t="shared" si="115"/>
        <v>Proto!B7567:C7631</v>
      </c>
      <c r="B131" s="170" t="str">
        <f t="shared" ca="1" si="82"/>
        <v>7</v>
      </c>
      <c r="C131" s="177">
        <f>MATCH("*129#*",proto!B:B,0)</f>
        <v>7567</v>
      </c>
      <c r="D131" s="178" t="str">
        <f>VLOOKUP(C131,proto!A:C,2,FALSE)</f>
        <v>129# M16</v>
      </c>
      <c r="E131" s="177" t="str" cm="1">
        <f t="array" ref="E131">INDEX(new1test[Column2],WeaponList!C131+1)</f>
        <v>19215</v>
      </c>
      <c r="F131" s="177" t="str" cm="1">
        <f t="array" ref="F131">VLOOKUP(VALUE(INDEX(new1test[Column2],WeaponList!C131+3)),proto!$D$20:$E$50,2,FALSE)</f>
        <v>Assault Rifle</v>
      </c>
      <c r="G131" s="177" t="str">
        <f t="shared" ca="1" si="116"/>
        <v>30</v>
      </c>
      <c r="H131" s="177" t="str">
        <f t="shared" ca="1" si="83"/>
        <v>23</v>
      </c>
      <c r="I131" s="177" t="str">
        <f t="shared" ca="1" si="84"/>
        <v>4</v>
      </c>
      <c r="J131" s="177" t="str">
        <f ca="1">VLOOKUP(VALUE(VLOOKUP("*DmgType_0*",INDIRECT(A131),2,FALSE)),proto!$D$20:$F$50,3,FALSE)</f>
        <v>Normal</v>
      </c>
      <c r="K131" s="177" t="str">
        <f ca="1">VLOOKUP(VALUE(VLOOKUP("*Weapon_skill_0*",INDIRECT(A131),2,FALSE)),proto!$K$20:$L$24,2,FALSE)</f>
        <v>Small Guns</v>
      </c>
      <c r="L131" s="177" t="str">
        <f t="shared" ca="1" si="85"/>
        <v>25</v>
      </c>
      <c r="M131" s="177" t="str">
        <f t="shared" ca="1" si="86"/>
        <v>30</v>
      </c>
      <c r="N131" s="177" t="str">
        <f t="shared" ca="1" si="87"/>
        <v>25</v>
      </c>
      <c r="O131" s="177" t="str">
        <f t="shared" ca="1" si="88"/>
        <v>30</v>
      </c>
      <c r="P131" s="177" t="e">
        <f t="shared" ca="1" si="89"/>
        <v>#N/A</v>
      </c>
      <c r="Q131" s="177" t="e">
        <f t="shared" ca="1" si="90"/>
        <v>#N/A</v>
      </c>
      <c r="R131" s="170">
        <v>0</v>
      </c>
      <c r="S131" s="177" t="str">
        <f t="shared" ca="1" si="91"/>
        <v>45</v>
      </c>
      <c r="T131" s="177" t="str">
        <f t="shared" ca="1" si="92"/>
        <v>45</v>
      </c>
      <c r="U131" s="177" t="str">
        <f t="shared" ca="1" si="93"/>
        <v>16</v>
      </c>
      <c r="V131" s="177" t="str">
        <f t="shared" ca="1" si="94"/>
        <v>24</v>
      </c>
      <c r="W131" s="177" t="str">
        <f t="shared" ca="1" si="95"/>
        <v>1</v>
      </c>
      <c r="X131" s="177" t="e">
        <f t="shared" ca="1" si="96"/>
        <v>#N/A</v>
      </c>
      <c r="Y131" s="177" t="e">
        <f t="shared" ca="1" si="97"/>
        <v>#N/A</v>
      </c>
      <c r="Z131" s="177" t="str">
        <f t="shared" ca="1" si="98"/>
        <v>600</v>
      </c>
      <c r="AA131" s="177" t="e">
        <f t="shared" ca="1" si="99"/>
        <v>#N/A</v>
      </c>
      <c r="AB131" s="177" t="str">
        <f t="shared" ca="1" si="100"/>
        <v>6</v>
      </c>
      <c r="AC131" s="177" t="str">
        <f t="shared" ca="1" si="101"/>
        <v>5</v>
      </c>
      <c r="AD131" s="177" t="str">
        <f t="shared" ca="1" si="102"/>
        <v>6</v>
      </c>
      <c r="AE131" s="177" t="str">
        <f t="shared" ca="1" si="103"/>
        <v>23</v>
      </c>
      <c r="AF131" s="177" t="str">
        <f t="shared" ca="1" si="104"/>
        <v>6</v>
      </c>
      <c r="AG131" s="177" t="str">
        <f t="shared" ca="1" si="105"/>
        <v>12</v>
      </c>
      <c r="AH131" s="177" t="str">
        <f t="shared" ca="1" si="106"/>
        <v>29</v>
      </c>
      <c r="AI131" s="177" t="e">
        <f t="shared" ca="1" si="107"/>
        <v>#N/A</v>
      </c>
      <c r="AJ131" s="177" t="e">
        <f t="shared" ca="1" si="108"/>
        <v>#N/A</v>
      </c>
      <c r="AK131" s="177" t="e">
        <f t="shared" ca="1" si="109"/>
        <v>#N/A</v>
      </c>
      <c r="AL131" s="234"/>
      <c r="AM131" s="234"/>
      <c r="AN131" s="177" t="e">
        <f t="shared" ca="1" si="110"/>
        <v>#N/A</v>
      </c>
      <c r="AO131" s="177" t="str">
        <f t="shared" ca="1" si="111"/>
        <v>3</v>
      </c>
      <c r="AP131" s="170" t="e">
        <f t="shared" ref="AP131:AP194" ca="1" si="123">VLOOKUP("*Weapon_OneHex_0*",INDIRECT(A131),2,FALSE)</f>
        <v>#N/A</v>
      </c>
      <c r="AQ131" s="170" t="str">
        <f t="shared" ref="AQ131:AQ194" ca="1" si="124">VLOOKUP("*Weapon_OneHex_1*",INDIRECT(A131),2,FALSE)</f>
        <v>90</v>
      </c>
      <c r="AR131" s="177" t="str">
        <f t="shared" ca="1" si="112"/>
        <v>7</v>
      </c>
      <c r="AS131" s="259" t="str">
        <f t="shared" ref="AS131:AS194" ca="1" si="125">VLOOKUP("*Weapon_Round_0*",INDIRECT(A131),2,FALSE)</f>
        <v>1</v>
      </c>
      <c r="AT131" s="259" t="str">
        <f t="shared" ref="AT131:AT194" ca="1" si="126">VLOOKUP("*Weapon_Round_1*",INDIRECT(A131),2,FALSE)</f>
        <v>3</v>
      </c>
      <c r="AU131" s="177" t="str">
        <f t="shared" ca="1" si="113"/>
        <v>Anim2Single</v>
      </c>
      <c r="AV131" s="177" t="str">
        <f t="shared" ca="1" si="114"/>
        <v>Anim2Burst</v>
      </c>
      <c r="AW131" s="170"/>
    </row>
    <row r="132" spans="1:49" s="177" customFormat="1" x14ac:dyDescent="0.25">
      <c r="A132" s="177" t="str">
        <f t="shared" si="115"/>
        <v>Proto!B7631:C7699</v>
      </c>
      <c r="B132" s="170" t="str">
        <f t="shared" ref="B132:B195" ca="1" si="127">AR132</f>
        <v>7</v>
      </c>
      <c r="C132" s="177">
        <f>MATCH("*130#*",proto!B:B,0)</f>
        <v>7631</v>
      </c>
      <c r="D132" s="178" t="str">
        <f>VLOOKUP(C132,proto!A:C,2,FALSE)</f>
        <v>130# Galil SAR</v>
      </c>
      <c r="E132" s="177" t="str" cm="1">
        <f t="array" ref="E132">INDEX(new1test[Column2],WeaponList!C132+1)</f>
        <v>19216</v>
      </c>
      <c r="F132" s="177" t="str" cm="1">
        <f t="array" ref="F132">VLOOKUP(VALUE(INDEX(new1test[Column2],WeaponList!C132+3)),proto!$D$20:$E$50,2,FALSE)</f>
        <v>Assault Rifle</v>
      </c>
      <c r="G132" s="177" t="str">
        <f t="shared" ca="1" si="116"/>
        <v>35</v>
      </c>
      <c r="H132" s="177" t="str">
        <f t="shared" ref="H132:H195" ca="1" si="128">VLOOKUP("*Ammo_caliber_EXT*",INDIRECT(A132),2,FALSE)</f>
        <v>23</v>
      </c>
      <c r="I132" s="177" t="str">
        <f t="shared" ref="I132:I195" ca="1" si="129">VLOOKUP("*MinStrength*",INDIRECT(A132),2,FALSE)</f>
        <v>4</v>
      </c>
      <c r="J132" s="177" t="str">
        <f ca="1">VLOOKUP(VALUE(VLOOKUP("*DmgType_0*",INDIRECT(A132),2,FALSE)),proto!$D$20:$F$50,3,FALSE)</f>
        <v>Normal</v>
      </c>
      <c r="K132" s="177" t="str">
        <f ca="1">VLOOKUP(VALUE(VLOOKUP("*Weapon_skill_0*",INDIRECT(A132),2,FALSE)),proto!$K$20:$L$24,2,FALSE)</f>
        <v>Small Guns</v>
      </c>
      <c r="L132" s="177" t="str">
        <f t="shared" ref="L132:L195" ca="1" si="130">VLOOKUP("*dmgmin_0*",INDIRECT(A132),2,FALSE)</f>
        <v>23</v>
      </c>
      <c r="M132" s="177" t="str">
        <f t="shared" ref="M132:M195" ca="1" si="131">VLOOKUP("*dmgmax_0*",INDIRECT(A132),2,FALSE)</f>
        <v>29</v>
      </c>
      <c r="N132" s="177" t="str">
        <f t="shared" ref="N132:N195" ca="1" si="132">VLOOKUP("*dmgmin_1*",INDIRECT(A132),2,FALSE)</f>
        <v>23</v>
      </c>
      <c r="O132" s="177" t="str">
        <f t="shared" ref="O132:O195" ca="1" si="133">VLOOKUP("*dmgmax_1*",INDIRECT(A132),2,FALSE)</f>
        <v>29</v>
      </c>
      <c r="P132" s="177" t="e">
        <f t="shared" ref="P132:P195" ca="1" si="134">VLOOKUP("*dmgmin_2*",INDIRECT(A132),2,FALSE)</f>
        <v>#N/A</v>
      </c>
      <c r="Q132" s="177" t="e">
        <f t="shared" ref="Q132:Q195" ca="1" si="135">VLOOKUP("*dmgmax_2*",INDIRECT(A132),2,FALSE)</f>
        <v>#N/A</v>
      </c>
      <c r="R132" s="170">
        <v>0</v>
      </c>
      <c r="S132" s="177" t="str">
        <f t="shared" ref="S132:S195" ca="1" si="136">VLOOKUP("*MaxDist_0*",INDIRECT(A132),2,FALSE)</f>
        <v>40</v>
      </c>
      <c r="T132" s="177" t="str">
        <f t="shared" ref="T132:T195" ca="1" si="137">VLOOKUP("*MaxDist_1*",INDIRECT(A132),2,FALSE)</f>
        <v>40</v>
      </c>
      <c r="U132" s="177" t="str">
        <f t="shared" ref="U132:U195" ca="1" si="138">VLOOKUP("*APCost_0*",INDIRECT(A132),2,FALSE)</f>
        <v>20</v>
      </c>
      <c r="V132" s="177" t="str">
        <f t="shared" ref="V132:V195" ca="1" si="139">VLOOKUP("*APCost_1*",INDIRECT(A132),2,FALSE)</f>
        <v>30</v>
      </c>
      <c r="W132" s="177" t="str">
        <f t="shared" ref="W132:W195" ca="1" si="140">VLOOKUP("*Weapon_Aim_0*",INDIRECT(A132),2,FALSE)</f>
        <v>1</v>
      </c>
      <c r="X132" s="177" t="e">
        <f t="shared" ref="X132:X195" ca="1" si="141">VLOOKUP("*Weapon_Aim_1*",INDIRECT(A132),2,FALSE)</f>
        <v>#N/A</v>
      </c>
      <c r="Y132" s="177" t="e">
        <f t="shared" ref="Y132:Y195" ca="1" si="142">VLOOKUP("*Weapon_Speed_0*",INDIRECT(A132),2,FALSE)</f>
        <v>#N/A</v>
      </c>
      <c r="Z132" s="177" t="str">
        <f t="shared" ref="Z132:Z195" ca="1" si="143">VLOOKUP("*Weapon_Speed_1*",INDIRECT(A132),2,FALSE)</f>
        <v>600</v>
      </c>
      <c r="AA132" s="177" t="e">
        <f t="shared" ref="AA132:AA195" ca="1" si="144">VLOOKUP("*AimTime*",INDIRECT(A132),2,FALSE)</f>
        <v>#N/A</v>
      </c>
      <c r="AB132" s="177" t="str">
        <f t="shared" ref="AB132:AB195" ca="1" si="145">VLOOKUP("*Weapon_Perks_0*",INDIRECT(A132),2,FALSE)</f>
        <v>1</v>
      </c>
      <c r="AC132" s="177" t="str">
        <f t="shared" ref="AC132:AC195" ca="1" si="146">VLOOKUP("*Weapon_Perks_1*",INDIRECT(A132),2,FALSE)</f>
        <v>24</v>
      </c>
      <c r="AD132" s="177" t="str">
        <f t="shared" ref="AD132:AD195" ca="1" si="147">VLOOKUP("*Weapon_Perks_2*",INDIRECT(A132),2,FALSE)</f>
        <v>7</v>
      </c>
      <c r="AE132" s="177" t="str">
        <f t="shared" ref="AE132:AE195" ca="1" si="148">VLOOKUP("*Weapon_Perks_3*",INDIRECT(A132),2,FALSE)</f>
        <v>24</v>
      </c>
      <c r="AF132" s="177" t="str">
        <f t="shared" ref="AF132:AF195" ca="1" si="149">VLOOKUP("*Weapon_Perks_4*",INDIRECT(A132),2,FALSE)</f>
        <v>7</v>
      </c>
      <c r="AG132" s="177" t="str">
        <f t="shared" ref="AG132:AG195" ca="1" si="150">VLOOKUP("*Weapon_Extra_0*",INDIRECT(A132),2,FALSE)</f>
        <v>12</v>
      </c>
      <c r="AH132" s="177" t="str">
        <f t="shared" ref="AH132:AH195" ca="1" si="151">VLOOKUP("*Weapon_Extra_1*",INDIRECT(A132),2,FALSE)</f>
        <v>15</v>
      </c>
      <c r="AI132" s="177" t="str">
        <f t="shared" ref="AI132:AI195" ca="1" si="152">VLOOKUP("*Weapon_Extra_2*",INDIRECT(A132),2,FALSE)</f>
        <v>17</v>
      </c>
      <c r="AJ132" s="177" t="str">
        <f t="shared" ref="AJ132:AJ195" ca="1" si="153">VLOOKUP("*Weapon_Extra_3*",INDIRECT(A132),2,FALSE)</f>
        <v>29</v>
      </c>
      <c r="AK132" s="177" t="e">
        <f t="shared" ref="AK132:AK195" ca="1" si="154">VLOOKUP("*Weapon_Extra_4*",INDIRECT(A132),2,FALSE)</f>
        <v>#N/A</v>
      </c>
      <c r="AL132" s="234"/>
      <c r="AM132" s="234" t="str">
        <f t="shared" ref="AM132:AM189" ca="1" si="155">VLOOKUP("*Inaccuracy_1*",INDIRECT(A132),2,FALSE)</f>
        <v>5</v>
      </c>
      <c r="AN132" s="177" t="e">
        <f t="shared" ref="AN132:AN195" ca="1" si="156">VLOOKUP("*Weapon_Spread_0*",INDIRECT(A132),2,FALSE)</f>
        <v>#N/A</v>
      </c>
      <c r="AO132" s="177" t="str">
        <f t="shared" ref="AO132:AO195" ca="1" si="157">VLOOKUP("*Weapon_Spread_1*",INDIRECT(A132),2,FALSE)</f>
        <v>7</v>
      </c>
      <c r="AP132" s="170" t="e">
        <f t="shared" ca="1" si="123"/>
        <v>#N/A</v>
      </c>
      <c r="AQ132" s="170" t="str">
        <f t="shared" ca="1" si="124"/>
        <v>75</v>
      </c>
      <c r="AR132" s="177" t="str">
        <f t="shared" ref="AR132:AR195" ca="1" si="158">VLOOKUP("*Tier*",INDIRECT(A132),2,FALSE)</f>
        <v>7</v>
      </c>
      <c r="AS132" s="259" t="str">
        <f t="shared" ca="1" si="125"/>
        <v>1</v>
      </c>
      <c r="AT132" s="259" t="str">
        <f t="shared" ca="1" si="126"/>
        <v>6</v>
      </c>
      <c r="AU132" s="177" t="str">
        <f t="shared" ref="AU132:AU195" ca="1" si="159">VLOOKUP("*Weapon_Anim2_0*",INDIRECT(A132),2,FALSE)</f>
        <v>Anim2Single</v>
      </c>
      <c r="AV132" s="177" t="str">
        <f t="shared" ref="AV132:AV195" ca="1" si="160">VLOOKUP("*Weapon_Anim2_1*",INDIRECT(A132),2,FALSE)</f>
        <v>Anim2Burst</v>
      </c>
      <c r="AW132" s="170"/>
    </row>
    <row r="133" spans="1:49" x14ac:dyDescent="0.25">
      <c r="A133" s="170" t="str">
        <f t="shared" ref="A133:A196" si="161">"Proto!"&amp;("B"&amp;(C133))&amp;":"&amp;("C"&amp;C134)</f>
        <v>Proto!B7699:C7772</v>
      </c>
      <c r="B133" s="170" t="str">
        <f t="shared" ca="1" si="127"/>
        <v>7</v>
      </c>
      <c r="C133" s="170">
        <f>MATCH("*131#*",proto!B:B,0)</f>
        <v>7699</v>
      </c>
      <c r="D133" s="176" t="str">
        <f>VLOOKUP(C133,proto!A:C,2,FALSE)</f>
        <v>131# M14</v>
      </c>
      <c r="E133" s="170" t="str" cm="1">
        <f t="array" ref="E133">INDEX(new1test[Column2],WeaponList!C133+1)</f>
        <v>19220</v>
      </c>
      <c r="F133" s="170" t="str" cm="1">
        <f t="array" ref="F133">VLOOKUP(VALUE(INDEX(new1test[Column2],WeaponList!C133+3)),proto!$D$20:$E$50,2,FALSE)</f>
        <v>Rifles</v>
      </c>
      <c r="G133" s="170" t="str">
        <f t="shared" ref="G133:G196" ca="1" si="162">VLOOKUP("*ammoCount*",INDIRECT(A133),2,FALSE)</f>
        <v>20</v>
      </c>
      <c r="H133" s="170" t="str">
        <f t="shared" ca="1" si="128"/>
        <v>18</v>
      </c>
      <c r="I133" s="170" t="str">
        <f t="shared" ca="1" si="129"/>
        <v>5</v>
      </c>
      <c r="J133" s="170" t="str">
        <f ca="1">VLOOKUP(VALUE(VLOOKUP("*DmgType_0*",INDIRECT(A133),2,FALSE)),proto!$D$20:$F$50,3,FALSE)</f>
        <v>Normal</v>
      </c>
      <c r="K133" s="170" t="str">
        <f ca="1">VLOOKUP(VALUE(VLOOKUP("*Weapon_skill_0*",INDIRECT(A133),2,FALSE)),proto!$K$20:$L$24,2,FALSE)</f>
        <v>Small Guns</v>
      </c>
      <c r="L133" s="170" t="str">
        <f t="shared" ca="1" si="130"/>
        <v>48</v>
      </c>
      <c r="M133" s="170" t="str">
        <f t="shared" ca="1" si="131"/>
        <v>55</v>
      </c>
      <c r="N133" s="170" t="str">
        <f t="shared" ca="1" si="132"/>
        <v>48</v>
      </c>
      <c r="O133" s="170" t="str">
        <f t="shared" ca="1" si="133"/>
        <v>55</v>
      </c>
      <c r="P133" s="170" t="e">
        <f t="shared" ca="1" si="134"/>
        <v>#N/A</v>
      </c>
      <c r="Q133" s="170" t="e">
        <f t="shared" ca="1" si="135"/>
        <v>#N/A</v>
      </c>
      <c r="R133" s="170">
        <v>0</v>
      </c>
      <c r="S133" s="170" t="str">
        <f t="shared" ca="1" si="136"/>
        <v>65</v>
      </c>
      <c r="T133" s="170" t="str">
        <f t="shared" ca="1" si="137"/>
        <v>65</v>
      </c>
      <c r="U133" s="170" t="str">
        <f t="shared" ca="1" si="138"/>
        <v>30</v>
      </c>
      <c r="V133" s="170" t="str">
        <f t="shared" ca="1" si="139"/>
        <v>55</v>
      </c>
      <c r="W133" s="170" t="str">
        <f t="shared" ca="1" si="140"/>
        <v>1</v>
      </c>
      <c r="X133" s="170" t="e">
        <f t="shared" ca="1" si="141"/>
        <v>#N/A</v>
      </c>
      <c r="Y133" s="170" t="str">
        <f t="shared" ca="1" si="142"/>
        <v>800</v>
      </c>
      <c r="Z133" s="170" t="str">
        <f t="shared" ca="1" si="143"/>
        <v>1000</v>
      </c>
      <c r="AA133" s="170" t="str">
        <f t="shared" ca="1" si="144"/>
        <v>400</v>
      </c>
      <c r="AB133" s="174" t="str">
        <f t="shared" ca="1" si="145"/>
        <v>2</v>
      </c>
      <c r="AC133" s="174" t="str">
        <f t="shared" ca="1" si="146"/>
        <v>20</v>
      </c>
      <c r="AD133" s="174" t="str">
        <f t="shared" ca="1" si="147"/>
        <v>2</v>
      </c>
      <c r="AE133" s="174" t="str">
        <f t="shared" ca="1" si="148"/>
        <v>20</v>
      </c>
      <c r="AF133" s="174" t="str">
        <f t="shared" ca="1" si="149"/>
        <v>7</v>
      </c>
      <c r="AG133" s="175" t="str">
        <f t="shared" ca="1" si="150"/>
        <v>2</v>
      </c>
      <c r="AH133" s="175" t="str">
        <f t="shared" ca="1" si="151"/>
        <v>4</v>
      </c>
      <c r="AI133" s="175" t="str">
        <f t="shared" ca="1" si="152"/>
        <v>12</v>
      </c>
      <c r="AJ133" s="175" t="e">
        <f t="shared" ca="1" si="153"/>
        <v>#N/A</v>
      </c>
      <c r="AK133" s="175" t="e">
        <f t="shared" ca="1" si="154"/>
        <v>#N/A</v>
      </c>
      <c r="AL133" s="234" t="str">
        <f t="shared" ref="AL133:AL179" ca="1" si="163">VLOOKUP("*Inaccuracy_0*",INDIRECT(A133),2,FALSE)</f>
        <v>-25</v>
      </c>
      <c r="AM133" s="234" t="str">
        <f t="shared" ca="1" si="155"/>
        <v>20</v>
      </c>
      <c r="AN133" s="170" t="e">
        <f t="shared" ca="1" si="156"/>
        <v>#N/A</v>
      </c>
      <c r="AO133" s="170" t="str">
        <f t="shared" ca="1" si="157"/>
        <v>13</v>
      </c>
      <c r="AP133" s="170" t="e">
        <f t="shared" ca="1" si="123"/>
        <v>#N/A</v>
      </c>
      <c r="AQ133" s="170" t="str">
        <f t="shared" ca="1" si="124"/>
        <v>40</v>
      </c>
      <c r="AR133" s="170" t="str">
        <f t="shared" ca="1" si="158"/>
        <v>7</v>
      </c>
      <c r="AS133" s="259" t="str">
        <f t="shared" ca="1" si="125"/>
        <v>1</v>
      </c>
      <c r="AT133" s="259" t="str">
        <f t="shared" ca="1" si="126"/>
        <v>7</v>
      </c>
      <c r="AU133" s="170" t="str">
        <f t="shared" ca="1" si="159"/>
        <v>Anim2Single</v>
      </c>
      <c r="AV133" s="170" t="str">
        <f t="shared" ca="1" si="160"/>
        <v>Anim2Burst</v>
      </c>
    </row>
    <row r="134" spans="1:49" x14ac:dyDescent="0.25">
      <c r="A134" s="170" t="str">
        <f t="shared" si="161"/>
        <v>Proto!B7772:C7828</v>
      </c>
      <c r="B134" s="170" t="str">
        <f t="shared" ca="1" si="127"/>
        <v>7</v>
      </c>
      <c r="C134" s="170">
        <f>MATCH("*132#*",proto!B:B,0)</f>
        <v>7772</v>
      </c>
      <c r="D134" s="176" t="str">
        <f>VLOOKUP(C134,proto!A:C,2,FALSE)</f>
        <v>132# M1C</v>
      </c>
      <c r="E134" s="170" t="str" cm="1">
        <f t="array" ref="E134">INDEX(new1test[Column2],WeaponList!C134+1)</f>
        <v>19225</v>
      </c>
      <c r="F134" s="170" t="str" cm="1">
        <f t="array" ref="F134">VLOOKUP(VALUE(INDEX(new1test[Column2],WeaponList!C134+3)),proto!$D$20:$E$50,2,FALSE)</f>
        <v>Rifles</v>
      </c>
      <c r="G134" s="170" t="str">
        <f t="shared" ca="1" si="162"/>
        <v>8</v>
      </c>
      <c r="H134" s="170" t="str">
        <f t="shared" ca="1" si="128"/>
        <v>32</v>
      </c>
      <c r="I134" s="170" t="str">
        <f t="shared" ca="1" si="129"/>
        <v>5</v>
      </c>
      <c r="J134" s="170" t="str">
        <f ca="1">VLOOKUP(VALUE(VLOOKUP("*DmgType_0*",INDIRECT(A134),2,FALSE)),proto!$D$20:$F$50,3,FALSE)</f>
        <v>Normal</v>
      </c>
      <c r="K134" s="170" t="str">
        <f ca="1">VLOOKUP(VALUE(VLOOKUP("*Weapon_skill_0*",INDIRECT(A134),2,FALSE)),proto!$K$20:$L$24,2,FALSE)</f>
        <v>Small Guns</v>
      </c>
      <c r="L134" s="170" t="str">
        <f t="shared" ca="1" si="130"/>
        <v>52</v>
      </c>
      <c r="M134" s="170" t="str">
        <f t="shared" ca="1" si="131"/>
        <v>60</v>
      </c>
      <c r="N134" s="170" t="e">
        <f t="shared" ca="1" si="132"/>
        <v>#N/A</v>
      </c>
      <c r="O134" s="170" t="e">
        <f t="shared" ca="1" si="133"/>
        <v>#N/A</v>
      </c>
      <c r="P134" s="170" t="e">
        <f t="shared" ca="1" si="134"/>
        <v>#N/A</v>
      </c>
      <c r="Q134" s="170" t="e">
        <f t="shared" ca="1" si="135"/>
        <v>#N/A</v>
      </c>
      <c r="R134" s="170" t="str">
        <f t="shared" ref="R134:R184" ca="1" si="164">VLOOKUP("*BleedSTR*",INDIRECT(A134),2,FALSE)</f>
        <v>40</v>
      </c>
      <c r="S134" s="170" t="str">
        <f t="shared" ca="1" si="136"/>
        <v>80</v>
      </c>
      <c r="T134" s="170" t="e">
        <f t="shared" ca="1" si="137"/>
        <v>#N/A</v>
      </c>
      <c r="U134" s="170" t="str">
        <f t="shared" ca="1" si="138"/>
        <v>35</v>
      </c>
      <c r="V134" s="170" t="e">
        <f t="shared" ca="1" si="139"/>
        <v>#N/A</v>
      </c>
      <c r="W134" s="170" t="str">
        <f t="shared" ca="1" si="140"/>
        <v>1</v>
      </c>
      <c r="X134" s="170" t="e">
        <f t="shared" ca="1" si="141"/>
        <v>#N/A</v>
      </c>
      <c r="Y134" s="170" t="str">
        <f t="shared" ca="1" si="142"/>
        <v>800</v>
      </c>
      <c r="Z134" s="170" t="e">
        <f t="shared" ca="1" si="143"/>
        <v>#N/A</v>
      </c>
      <c r="AA134" s="170" t="str">
        <f t="shared" ca="1" si="144"/>
        <v>400</v>
      </c>
      <c r="AB134" s="174" t="str">
        <f t="shared" ca="1" si="145"/>
        <v>1</v>
      </c>
      <c r="AC134" s="174" t="str">
        <f t="shared" ca="1" si="146"/>
        <v>9</v>
      </c>
      <c r="AD134" s="174" t="str">
        <f t="shared" ca="1" si="147"/>
        <v>24</v>
      </c>
      <c r="AE134" s="174" t="str">
        <f t="shared" ca="1" si="148"/>
        <v>29</v>
      </c>
      <c r="AF134" s="174" t="str">
        <f t="shared" ca="1" si="149"/>
        <v>24</v>
      </c>
      <c r="AG134" s="175" t="e">
        <f t="shared" ca="1" si="150"/>
        <v>#N/A</v>
      </c>
      <c r="AH134" s="175" t="e">
        <f t="shared" ca="1" si="151"/>
        <v>#N/A</v>
      </c>
      <c r="AI134" s="175" t="e">
        <f t="shared" ca="1" si="152"/>
        <v>#N/A</v>
      </c>
      <c r="AJ134" s="175" t="e">
        <f t="shared" ca="1" si="153"/>
        <v>#N/A</v>
      </c>
      <c r="AK134" s="175" t="e">
        <f t="shared" ca="1" si="154"/>
        <v>#N/A</v>
      </c>
      <c r="AN134" s="170" t="e">
        <f t="shared" ca="1" si="156"/>
        <v>#N/A</v>
      </c>
      <c r="AO134" s="170" t="e">
        <f t="shared" ca="1" si="157"/>
        <v>#N/A</v>
      </c>
      <c r="AP134" s="170" t="e">
        <f t="shared" ca="1" si="123"/>
        <v>#N/A</v>
      </c>
      <c r="AQ134" s="170" t="e">
        <f t="shared" ca="1" si="124"/>
        <v>#N/A</v>
      </c>
      <c r="AR134" s="170" t="str">
        <f t="shared" ca="1" si="158"/>
        <v>7</v>
      </c>
      <c r="AS134" s="259" t="str">
        <f t="shared" ca="1" si="125"/>
        <v>1</v>
      </c>
      <c r="AT134" s="259">
        <v>1</v>
      </c>
      <c r="AU134" s="170" t="str">
        <f t="shared" ca="1" si="159"/>
        <v>Anim2Single</v>
      </c>
      <c r="AV134" s="170" t="e">
        <f t="shared" ca="1" si="160"/>
        <v>#N/A</v>
      </c>
    </row>
    <row r="135" spans="1:49" x14ac:dyDescent="0.25">
      <c r="A135" s="170" t="str">
        <f t="shared" si="161"/>
        <v>Proto!B7828:C7887</v>
      </c>
      <c r="B135" s="170" t="str">
        <f t="shared" ca="1" si="127"/>
        <v>7</v>
      </c>
      <c r="C135" s="170">
        <f>MATCH("*133#*",proto!B:B,0)</f>
        <v>7828</v>
      </c>
      <c r="D135" s="176" t="str">
        <f>VLOOKUP(C135,proto!A:C,2,FALSE)</f>
        <v>133# Remington Model 700</v>
      </c>
      <c r="E135" s="170" t="str" cm="1">
        <f t="array" ref="E135">INDEX(new1test[Column2],WeaponList!C135+1)</f>
        <v>19230</v>
      </c>
      <c r="F135" s="170" t="str" cm="1">
        <f t="array" ref="F135">VLOOKUP(VALUE(INDEX(new1test[Column2],WeaponList!C135+3)),proto!$D$20:$E$50,2,FALSE)</f>
        <v>Sniper Rifle</v>
      </c>
      <c r="G135" s="170" t="str">
        <f t="shared" ca="1" si="162"/>
        <v>5</v>
      </c>
      <c r="H135" s="170" t="str">
        <f t="shared" ca="1" si="128"/>
        <v>18</v>
      </c>
      <c r="I135" s="170" t="str">
        <f t="shared" ca="1" si="129"/>
        <v>4</v>
      </c>
      <c r="J135" s="170" t="str">
        <f ca="1">VLOOKUP(VALUE(VLOOKUP("*DmgType_0*",INDIRECT(A135),2,FALSE)),proto!$D$20:$F$50,3,FALSE)</f>
        <v>Normal</v>
      </c>
      <c r="K135" s="170" t="str">
        <f ca="1">VLOOKUP(VALUE(VLOOKUP("*Weapon_skill_0*",INDIRECT(A135),2,FALSE)),proto!$K$20:$L$24,2,FALSE)</f>
        <v>Small Guns</v>
      </c>
      <c r="L135" s="170" t="str">
        <f t="shared" ca="1" si="130"/>
        <v>50</v>
      </c>
      <c r="M135" s="170" t="str">
        <f t="shared" ca="1" si="131"/>
        <v>56</v>
      </c>
      <c r="N135" s="170" t="e">
        <f t="shared" ca="1" si="132"/>
        <v>#N/A</v>
      </c>
      <c r="O135" s="170" t="e">
        <f t="shared" ca="1" si="133"/>
        <v>#N/A</v>
      </c>
      <c r="P135" s="170" t="e">
        <f t="shared" ca="1" si="134"/>
        <v>#N/A</v>
      </c>
      <c r="Q135" s="170" t="e">
        <f t="shared" ca="1" si="135"/>
        <v>#N/A</v>
      </c>
      <c r="R135" s="170" t="str">
        <f t="shared" ca="1" si="164"/>
        <v>50</v>
      </c>
      <c r="S135" s="170" t="str">
        <f t="shared" ca="1" si="136"/>
        <v>90</v>
      </c>
      <c r="T135" s="170" t="e">
        <f t="shared" ca="1" si="137"/>
        <v>#N/A</v>
      </c>
      <c r="U135" s="170" t="str">
        <f t="shared" ca="1" si="138"/>
        <v>50</v>
      </c>
      <c r="V135" s="170" t="e">
        <f t="shared" ca="1" si="139"/>
        <v>#N/A</v>
      </c>
      <c r="W135" s="170" t="str">
        <f t="shared" ca="1" si="140"/>
        <v>1</v>
      </c>
      <c r="X135" s="170" t="e">
        <f t="shared" ca="1" si="141"/>
        <v>#N/A</v>
      </c>
      <c r="Y135" s="170" t="str">
        <f t="shared" ca="1" si="142"/>
        <v>800</v>
      </c>
      <c r="Z135" s="170" t="e">
        <f t="shared" ca="1" si="143"/>
        <v>#N/A</v>
      </c>
      <c r="AA135" s="170" t="str">
        <f t="shared" ca="1" si="144"/>
        <v>400</v>
      </c>
      <c r="AB135" s="174" t="str">
        <f t="shared" ca="1" si="145"/>
        <v>28</v>
      </c>
      <c r="AC135" s="174" t="str">
        <f t="shared" ca="1" si="146"/>
        <v>7</v>
      </c>
      <c r="AD135" s="174" t="str">
        <f t="shared" ca="1" si="147"/>
        <v>28</v>
      </c>
      <c r="AE135" s="174" t="str">
        <f t="shared" ca="1" si="148"/>
        <v>10</v>
      </c>
      <c r="AF135" s="174" t="str">
        <f t="shared" ca="1" si="149"/>
        <v>20</v>
      </c>
      <c r="AG135" s="175" t="str">
        <f t="shared" ca="1" si="150"/>
        <v>28</v>
      </c>
      <c r="AH135" s="175" t="str">
        <f t="shared" ca="1" si="151"/>
        <v>19</v>
      </c>
      <c r="AI135" s="175" t="e">
        <f t="shared" ca="1" si="152"/>
        <v>#N/A</v>
      </c>
      <c r="AJ135" s="175" t="e">
        <f t="shared" ca="1" si="153"/>
        <v>#N/A</v>
      </c>
      <c r="AK135" s="175" t="e">
        <f t="shared" ca="1" si="154"/>
        <v>#N/A</v>
      </c>
      <c r="AN135" s="170" t="e">
        <f t="shared" ca="1" si="156"/>
        <v>#N/A</v>
      </c>
      <c r="AO135" s="170" t="e">
        <f t="shared" ca="1" si="157"/>
        <v>#N/A</v>
      </c>
      <c r="AP135" s="170" t="e">
        <f t="shared" ca="1" si="123"/>
        <v>#N/A</v>
      </c>
      <c r="AQ135" s="170" t="e">
        <f t="shared" ca="1" si="124"/>
        <v>#N/A</v>
      </c>
      <c r="AR135" s="170" t="str">
        <f t="shared" ca="1" si="158"/>
        <v>7</v>
      </c>
      <c r="AS135" s="259" t="str">
        <f t="shared" ca="1" si="125"/>
        <v>1</v>
      </c>
      <c r="AT135" s="259">
        <v>1</v>
      </c>
      <c r="AU135" s="170" t="str">
        <f t="shared" ca="1" si="159"/>
        <v>Anim2Single</v>
      </c>
      <c r="AV135" s="170" t="e">
        <f t="shared" ca="1" si="160"/>
        <v>#N/A</v>
      </c>
    </row>
    <row r="136" spans="1:49" x14ac:dyDescent="0.25">
      <c r="A136" s="170" t="str">
        <f t="shared" si="161"/>
        <v>Proto!B7887:C7940</v>
      </c>
      <c r="B136" s="170" t="str">
        <f t="shared" ca="1" si="127"/>
        <v>7</v>
      </c>
      <c r="C136" s="170">
        <f>MATCH("*134#*",proto!B:B,0)</f>
        <v>7887</v>
      </c>
      <c r="D136" s="176" t="str">
        <f>VLOOKUP(C136,proto!A:C,2,FALSE)</f>
        <v>134# RPK</v>
      </c>
      <c r="E136" s="170" t="str" cm="1">
        <f t="array" ref="E136">INDEX(new1test[Column2],WeaponList!C136+1)</f>
        <v>19235</v>
      </c>
      <c r="F136" s="170" t="str" cm="1">
        <f t="array" ref="F136">VLOOKUP(VALUE(INDEX(new1test[Column2],WeaponList!C136+3)),proto!$D$20:$E$50,2,FALSE)</f>
        <v>LMG</v>
      </c>
      <c r="G136" s="170" t="str">
        <f t="shared" ca="1" si="162"/>
        <v>75</v>
      </c>
      <c r="H136" s="170" t="str">
        <f t="shared" ca="1" si="128"/>
        <v>20</v>
      </c>
      <c r="I136" s="170" t="str">
        <f t="shared" ca="1" si="129"/>
        <v>6</v>
      </c>
      <c r="J136" s="170" t="str">
        <f ca="1">VLOOKUP(VALUE(VLOOKUP("*DmgType_0*",INDIRECT(A136),2,FALSE)),proto!$D$20:$F$50,3,FALSE)</f>
        <v>Normal</v>
      </c>
      <c r="K136" s="170" t="str">
        <f ca="1">VLOOKUP(VALUE(VLOOKUP("*Weapon_skill_0*",INDIRECT(A136),2,FALSE)),proto!$K$20:$L$24,2,FALSE)</f>
        <v>Small Guns</v>
      </c>
      <c r="L136" s="170" t="str">
        <f t="shared" ca="1" si="130"/>
        <v>30</v>
      </c>
      <c r="M136" s="170" t="str">
        <f t="shared" ca="1" si="131"/>
        <v>35</v>
      </c>
      <c r="N136" s="170" t="e">
        <f t="shared" ca="1" si="132"/>
        <v>#N/A</v>
      </c>
      <c r="O136" s="170" t="e">
        <f t="shared" ca="1" si="133"/>
        <v>#N/A</v>
      </c>
      <c r="P136" s="170" t="e">
        <f t="shared" ca="1" si="134"/>
        <v>#N/A</v>
      </c>
      <c r="Q136" s="170" t="e">
        <f t="shared" ca="1" si="135"/>
        <v>#N/A</v>
      </c>
      <c r="R136" s="170">
        <v>0</v>
      </c>
      <c r="S136" s="170" t="str">
        <f t="shared" ca="1" si="136"/>
        <v>55</v>
      </c>
      <c r="T136" s="170" t="e">
        <f t="shared" ca="1" si="137"/>
        <v>#N/A</v>
      </c>
      <c r="U136" s="170" t="str">
        <f t="shared" ca="1" si="138"/>
        <v>30</v>
      </c>
      <c r="V136" s="170" t="e">
        <f t="shared" ca="1" si="139"/>
        <v>#N/A</v>
      </c>
      <c r="W136" s="170" t="e">
        <f t="shared" ca="1" si="140"/>
        <v>#N/A</v>
      </c>
      <c r="X136" s="170" t="e">
        <f t="shared" ca="1" si="141"/>
        <v>#N/A</v>
      </c>
      <c r="Y136" s="170" t="str">
        <f t="shared" ca="1" si="142"/>
        <v>800</v>
      </c>
      <c r="Z136" s="170" t="e">
        <f t="shared" ca="1" si="143"/>
        <v>#N/A</v>
      </c>
      <c r="AA136" s="170" t="str">
        <f t="shared" ca="1" si="144"/>
        <v>400</v>
      </c>
      <c r="AB136" s="174" t="str">
        <f t="shared" ca="1" si="145"/>
        <v>27</v>
      </c>
      <c r="AC136" s="174" t="str">
        <f t="shared" ca="1" si="146"/>
        <v>7</v>
      </c>
      <c r="AD136" s="174" t="str">
        <f t="shared" ca="1" si="147"/>
        <v>21</v>
      </c>
      <c r="AE136" s="174" t="str">
        <f t="shared" ca="1" si="148"/>
        <v>6</v>
      </c>
      <c r="AF136" s="174" t="str">
        <f t="shared" ca="1" si="149"/>
        <v>24</v>
      </c>
      <c r="AG136" s="175" t="str">
        <f t="shared" ca="1" si="150"/>
        <v>2</v>
      </c>
      <c r="AH136" s="175" t="str">
        <f t="shared" ca="1" si="151"/>
        <v>2</v>
      </c>
      <c r="AI136" s="175" t="str">
        <f t="shared" ca="1" si="152"/>
        <v>4</v>
      </c>
      <c r="AJ136" s="175" t="str">
        <f t="shared" ca="1" si="153"/>
        <v>12</v>
      </c>
      <c r="AK136" s="175" t="e">
        <f t="shared" ca="1" si="154"/>
        <v>#N/A</v>
      </c>
      <c r="AN136" s="170" t="str">
        <f t="shared" ca="1" si="156"/>
        <v>11</v>
      </c>
      <c r="AO136" s="170" t="e">
        <f t="shared" ca="1" si="157"/>
        <v>#N/A</v>
      </c>
      <c r="AP136" s="170" t="str">
        <f t="shared" ca="1" si="123"/>
        <v>55</v>
      </c>
      <c r="AQ136" s="170" t="e">
        <f t="shared" ca="1" si="124"/>
        <v>#N/A</v>
      </c>
      <c r="AR136" s="170" t="str">
        <f t="shared" ca="1" si="158"/>
        <v>7</v>
      </c>
      <c r="AS136" s="259" t="str">
        <f t="shared" ca="1" si="125"/>
        <v>6</v>
      </c>
      <c r="AT136" s="259">
        <v>1</v>
      </c>
      <c r="AU136" s="170" t="str">
        <f t="shared" ca="1" si="159"/>
        <v>Anim2Burst</v>
      </c>
      <c r="AV136" s="170" t="e">
        <f t="shared" ca="1" si="160"/>
        <v>#N/A</v>
      </c>
    </row>
    <row r="137" spans="1:49" x14ac:dyDescent="0.25">
      <c r="A137" s="170" t="str">
        <f t="shared" si="161"/>
        <v>Proto!B7940:C8010</v>
      </c>
      <c r="B137" s="170" t="str">
        <f t="shared" ca="1" si="127"/>
        <v>7</v>
      </c>
      <c r="C137" s="170">
        <f>MATCH("*135#*",proto!B:B,0)</f>
        <v>7940</v>
      </c>
      <c r="D137" s="176" t="str">
        <f>VLOOKUP(C137,proto!A:C,2,FALSE)</f>
        <v>135# Johnson LMG</v>
      </c>
      <c r="E137" s="170" t="str" cm="1">
        <f t="array" ref="E137">INDEX(new1test[Column2],WeaponList!C137+1)</f>
        <v>19236</v>
      </c>
      <c r="F137" s="170" t="str" cm="1">
        <f t="array" ref="F137">VLOOKUP(VALUE(INDEX(new1test[Column2],WeaponList!C137+3)),proto!$D$20:$E$50,2,FALSE)</f>
        <v>LMG</v>
      </c>
      <c r="G137" s="170" t="str">
        <f t="shared" ca="1" si="162"/>
        <v>20</v>
      </c>
      <c r="H137" s="170" t="str">
        <f t="shared" ca="1" si="128"/>
        <v>32</v>
      </c>
      <c r="I137" s="170" t="str">
        <f t="shared" ca="1" si="129"/>
        <v>5</v>
      </c>
      <c r="J137" s="170" t="str">
        <f ca="1">VLOOKUP(VALUE(VLOOKUP("*DmgType_0*",INDIRECT(A137),2,FALSE)),proto!$D$20:$F$50,3,FALSE)</f>
        <v>Normal</v>
      </c>
      <c r="K137" s="170" t="str">
        <f ca="1">VLOOKUP(VALUE(VLOOKUP("*Weapon_skill_0*",INDIRECT(A137),2,FALSE)),proto!$K$20:$L$24,2,FALSE)</f>
        <v>Small Guns</v>
      </c>
      <c r="L137" s="170" t="str">
        <f t="shared" ca="1" si="130"/>
        <v>37</v>
      </c>
      <c r="M137" s="170" t="str">
        <f t="shared" ca="1" si="131"/>
        <v>41</v>
      </c>
      <c r="N137" s="170" t="str">
        <f t="shared" ca="1" si="132"/>
        <v>37</v>
      </c>
      <c r="O137" s="170" t="str">
        <f t="shared" ca="1" si="133"/>
        <v>41</v>
      </c>
      <c r="P137" s="170" t="e">
        <f t="shared" ca="1" si="134"/>
        <v>#N/A</v>
      </c>
      <c r="Q137" s="170" t="e">
        <f t="shared" ca="1" si="135"/>
        <v>#N/A</v>
      </c>
      <c r="R137" s="170">
        <v>0</v>
      </c>
      <c r="S137" s="170" t="str">
        <f t="shared" ca="1" si="136"/>
        <v>60</v>
      </c>
      <c r="T137" s="170" t="str">
        <f t="shared" ca="1" si="137"/>
        <v>60</v>
      </c>
      <c r="U137" s="170" t="str">
        <f t="shared" ca="1" si="138"/>
        <v>20</v>
      </c>
      <c r="V137" s="170" t="str">
        <f t="shared" ca="1" si="139"/>
        <v>30</v>
      </c>
      <c r="W137" s="170" t="str">
        <f t="shared" ca="1" si="140"/>
        <v>1</v>
      </c>
      <c r="X137" s="170" t="e">
        <f t="shared" ca="1" si="141"/>
        <v>#N/A</v>
      </c>
      <c r="Y137" s="170" t="str">
        <f t="shared" ca="1" si="142"/>
        <v>800</v>
      </c>
      <c r="Z137" s="170" t="str">
        <f t="shared" ca="1" si="143"/>
        <v>1000</v>
      </c>
      <c r="AA137" s="170" t="str">
        <f t="shared" ca="1" si="144"/>
        <v>400</v>
      </c>
      <c r="AB137" s="174" t="str">
        <f t="shared" ca="1" si="145"/>
        <v>22</v>
      </c>
      <c r="AC137" s="174" t="str">
        <f t="shared" ca="1" si="146"/>
        <v>27</v>
      </c>
      <c r="AD137" s="174" t="str">
        <f t="shared" ca="1" si="147"/>
        <v>22</v>
      </c>
      <c r="AE137" s="174" t="str">
        <f t="shared" ca="1" si="148"/>
        <v>27</v>
      </c>
      <c r="AF137" s="174" t="str">
        <f t="shared" ca="1" si="149"/>
        <v>22</v>
      </c>
      <c r="AG137" s="175" t="str">
        <f t="shared" ca="1" si="150"/>
        <v>2</v>
      </c>
      <c r="AH137" s="175" t="str">
        <f t="shared" ca="1" si="151"/>
        <v>2</v>
      </c>
      <c r="AI137" s="175" t="str">
        <f t="shared" ca="1" si="152"/>
        <v>2</v>
      </c>
      <c r="AJ137" s="175" t="str">
        <f t="shared" ca="1" si="153"/>
        <v>12</v>
      </c>
      <c r="AK137" s="175" t="e">
        <f t="shared" ca="1" si="154"/>
        <v>#N/A</v>
      </c>
      <c r="AN137" s="170" t="e">
        <f t="shared" ca="1" si="156"/>
        <v>#N/A</v>
      </c>
      <c r="AO137" s="170" t="str">
        <f t="shared" ca="1" si="157"/>
        <v>9</v>
      </c>
      <c r="AP137" s="170" t="e">
        <f t="shared" ca="1" si="123"/>
        <v>#N/A</v>
      </c>
      <c r="AQ137" s="170" t="str">
        <f t="shared" ca="1" si="124"/>
        <v>75</v>
      </c>
      <c r="AR137" s="170" t="str">
        <f t="shared" ca="1" si="158"/>
        <v>7</v>
      </c>
      <c r="AS137" s="259" t="str">
        <f t="shared" ca="1" si="125"/>
        <v>1</v>
      </c>
      <c r="AT137" s="259" t="str">
        <f t="shared" ca="1" si="126"/>
        <v>4</v>
      </c>
      <c r="AU137" s="170" t="str">
        <f t="shared" ca="1" si="159"/>
        <v>Anim2Single</v>
      </c>
      <c r="AV137" s="170" t="str">
        <f t="shared" ca="1" si="160"/>
        <v>Anim2Burst</v>
      </c>
    </row>
    <row r="138" spans="1:49" x14ac:dyDescent="0.25">
      <c r="A138" s="170" t="str">
        <f t="shared" si="161"/>
        <v>Proto!B8010:C8082</v>
      </c>
      <c r="B138" s="170" t="str">
        <f t="shared" ca="1" si="127"/>
        <v>7</v>
      </c>
      <c r="C138" s="170">
        <f>MATCH("*136#*",proto!B:B,0)</f>
        <v>8010</v>
      </c>
      <c r="D138" s="176" t="str">
        <f>VLOOKUP(C138,proto!A:C,2,FALSE)</f>
        <v>136# M60</v>
      </c>
      <c r="E138" s="170" t="str" cm="1">
        <f t="array" ref="E138">INDEX(new1test[Column2],WeaponList!C138+1)</f>
        <v>19245</v>
      </c>
      <c r="F138" s="170" t="str" cm="1">
        <f t="array" ref="F138">VLOOKUP(VALUE(INDEX(new1test[Column2],WeaponList!C138+3)),proto!$D$20:$E$50,2,FALSE)</f>
        <v>MMG</v>
      </c>
      <c r="G138" s="170" t="str">
        <f t="shared" ca="1" si="162"/>
        <v>100</v>
      </c>
      <c r="H138" s="170" t="str">
        <f t="shared" ca="1" si="128"/>
        <v>18</v>
      </c>
      <c r="I138" s="170" t="str">
        <f t="shared" ca="1" si="129"/>
        <v>6</v>
      </c>
      <c r="J138" s="170" t="str">
        <f ca="1">VLOOKUP(VALUE(VLOOKUP("*DmgType_0*",INDIRECT(A138),2,FALSE)),proto!$D$20:$F$50,3,FALSE)</f>
        <v>Normal</v>
      </c>
      <c r="K138" s="170" t="str">
        <f ca="1">VLOOKUP(VALUE(VLOOKUP("*Weapon_skill_0*",INDIRECT(A138),2,FALSE)),proto!$K$20:$L$24,2,FALSE)</f>
        <v>Big Guns</v>
      </c>
      <c r="L138" s="170" t="str">
        <f t="shared" ca="1" si="130"/>
        <v>32</v>
      </c>
      <c r="M138" s="170" t="str">
        <f t="shared" ca="1" si="131"/>
        <v>36</v>
      </c>
      <c r="N138" s="170" t="str">
        <f t="shared" ca="1" si="132"/>
        <v>32</v>
      </c>
      <c r="O138" s="170" t="str">
        <f t="shared" ca="1" si="133"/>
        <v>36</v>
      </c>
      <c r="P138" s="170" t="e">
        <f t="shared" ca="1" si="134"/>
        <v>#N/A</v>
      </c>
      <c r="Q138" s="170" t="e">
        <f t="shared" ca="1" si="135"/>
        <v>#N/A</v>
      </c>
      <c r="R138" s="170">
        <v>0</v>
      </c>
      <c r="S138" s="170" t="str">
        <f t="shared" ca="1" si="136"/>
        <v>65</v>
      </c>
      <c r="T138" s="170" t="str">
        <f t="shared" ca="1" si="137"/>
        <v>65</v>
      </c>
      <c r="U138" s="170" t="str">
        <f t="shared" ca="1" si="138"/>
        <v>25</v>
      </c>
      <c r="V138" s="170" t="str">
        <f t="shared" ca="1" si="139"/>
        <v>70</v>
      </c>
      <c r="W138" s="170" t="e">
        <f t="shared" ca="1" si="140"/>
        <v>#N/A</v>
      </c>
      <c r="X138" s="170" t="e">
        <f t="shared" ca="1" si="141"/>
        <v>#N/A</v>
      </c>
      <c r="Y138" s="170" t="str">
        <f t="shared" ca="1" si="142"/>
        <v>800</v>
      </c>
      <c r="Z138" s="170" t="str">
        <f t="shared" ca="1" si="143"/>
        <v>1200</v>
      </c>
      <c r="AA138" s="170" t="str">
        <f t="shared" ca="1" si="144"/>
        <v>400</v>
      </c>
      <c r="AB138" s="174" t="str">
        <f t="shared" ca="1" si="145"/>
        <v>4</v>
      </c>
      <c r="AC138" s="174" t="str">
        <f t="shared" ca="1" si="146"/>
        <v>21</v>
      </c>
      <c r="AD138" s="174" t="str">
        <f t="shared" ca="1" si="147"/>
        <v>6</v>
      </c>
      <c r="AE138" s="174" t="str">
        <f t="shared" ca="1" si="148"/>
        <v>1</v>
      </c>
      <c r="AF138" s="174" t="str">
        <f t="shared" ca="1" si="149"/>
        <v>24</v>
      </c>
      <c r="AG138" s="175" t="str">
        <f t="shared" ca="1" si="150"/>
        <v>2</v>
      </c>
      <c r="AH138" s="175" t="str">
        <f t="shared" ca="1" si="151"/>
        <v>2</v>
      </c>
      <c r="AI138" s="175" t="str">
        <f t="shared" ca="1" si="152"/>
        <v>16</v>
      </c>
      <c r="AJ138" s="175" t="str">
        <f t="shared" ca="1" si="153"/>
        <v>50</v>
      </c>
      <c r="AK138" s="175" t="e">
        <f t="shared" ca="1" si="154"/>
        <v>#N/A</v>
      </c>
      <c r="AN138" s="170" t="str">
        <f t="shared" ca="1" si="156"/>
        <v>9</v>
      </c>
      <c r="AO138" s="170" t="str">
        <f t="shared" ca="1" si="157"/>
        <v>15</v>
      </c>
      <c r="AP138" s="170" t="str">
        <f t="shared" ca="1" si="123"/>
        <v>45</v>
      </c>
      <c r="AQ138" s="170" t="str">
        <f t="shared" ca="1" si="124"/>
        <v>30</v>
      </c>
      <c r="AR138" s="170" t="str">
        <f t="shared" ca="1" si="158"/>
        <v>7</v>
      </c>
      <c r="AS138" s="259" t="str">
        <f t="shared" ca="1" si="125"/>
        <v>10</v>
      </c>
      <c r="AT138" s="259" t="str">
        <f t="shared" ca="1" si="126"/>
        <v>20</v>
      </c>
      <c r="AU138" s="170" t="str">
        <f t="shared" ca="1" si="159"/>
        <v>Anim2Burst</v>
      </c>
      <c r="AV138" s="170" t="str">
        <f t="shared" ca="1" si="160"/>
        <v>Anim2Burst</v>
      </c>
    </row>
    <row r="139" spans="1:49" x14ac:dyDescent="0.25">
      <c r="A139" s="170" t="str">
        <f t="shared" si="161"/>
        <v>Proto!B8082:C8153</v>
      </c>
      <c r="B139" s="170" t="str">
        <f t="shared" ca="1" si="127"/>
        <v>7</v>
      </c>
      <c r="C139" s="170">
        <f>MATCH("*137#*",proto!B:B,0)</f>
        <v>8082</v>
      </c>
      <c r="D139" s="176" t="str">
        <f>VLOOKUP(C139,proto!A:C,2,FALSE)</f>
        <v>137# LPO-50</v>
      </c>
      <c r="E139" s="170" t="str" cm="1">
        <f t="array" ref="E139">INDEX(new1test[Column2],WeaponList!C139+1)</f>
        <v>19260</v>
      </c>
      <c r="F139" s="170" t="str" cm="1">
        <f t="array" ref="F139">VLOOKUP(VALUE(INDEX(new1test[Column2],WeaponList!C139+3)),proto!$D$20:$E$50,2,FALSE)</f>
        <v>Shotgun</v>
      </c>
      <c r="G139" s="170" t="str">
        <f t="shared" ca="1" si="162"/>
        <v>75</v>
      </c>
      <c r="H139" s="170" t="str">
        <f t="shared" ca="1" si="128"/>
        <v>28</v>
      </c>
      <c r="I139" s="170" t="str">
        <f t="shared" ca="1" si="129"/>
        <v>6</v>
      </c>
      <c r="J139" s="170" t="str">
        <f ca="1">VLOOKUP(VALUE(VLOOKUP("*DmgType_0*",INDIRECT(A139),2,FALSE)),proto!$D$20:$F$50,3,FALSE)</f>
        <v>Fire</v>
      </c>
      <c r="K139" s="170" t="str">
        <f ca="1">VLOOKUP(VALUE(VLOOKUP("*Weapon_skill_0*",INDIRECT(A139),2,FALSE)),proto!$K$20:$L$24,2,FALSE)</f>
        <v>Big Guns</v>
      </c>
      <c r="L139" s="170" t="str">
        <f t="shared" ca="1" si="130"/>
        <v>60</v>
      </c>
      <c r="M139" s="170" t="str">
        <f t="shared" ca="1" si="131"/>
        <v>70</v>
      </c>
      <c r="N139" s="170" t="e">
        <f t="shared" ca="1" si="132"/>
        <v>#N/A</v>
      </c>
      <c r="O139" s="170" t="e">
        <f t="shared" ca="1" si="133"/>
        <v>#N/A</v>
      </c>
      <c r="P139" s="170" t="e">
        <f t="shared" ca="1" si="134"/>
        <v>#N/A</v>
      </c>
      <c r="Q139" s="170" t="e">
        <f t="shared" ca="1" si="135"/>
        <v>#N/A</v>
      </c>
      <c r="R139" s="170">
        <v>0</v>
      </c>
      <c r="S139" s="170" t="str">
        <f t="shared" ca="1" si="136"/>
        <v>40</v>
      </c>
      <c r="T139" s="170" t="e">
        <f t="shared" ca="1" si="137"/>
        <v>#N/A</v>
      </c>
      <c r="U139" s="170" t="str">
        <f t="shared" ca="1" si="138"/>
        <v>60</v>
      </c>
      <c r="V139" s="170" t="e">
        <f t="shared" ca="1" si="139"/>
        <v>#N/A</v>
      </c>
      <c r="W139" s="170" t="e">
        <f t="shared" ca="1" si="140"/>
        <v>#N/A</v>
      </c>
      <c r="X139" s="170" t="e">
        <f t="shared" ca="1" si="141"/>
        <v>#N/A</v>
      </c>
      <c r="Y139" s="170" t="str">
        <f t="shared" ca="1" si="142"/>
        <v>1200</v>
      </c>
      <c r="Z139" s="170" t="e">
        <f t="shared" ca="1" si="143"/>
        <v>#N/A</v>
      </c>
      <c r="AA139" s="170" t="str">
        <f t="shared" ca="1" si="144"/>
        <v>400</v>
      </c>
      <c r="AB139" s="174" t="str">
        <f t="shared" ca="1" si="145"/>
        <v>2</v>
      </c>
      <c r="AC139" s="174" t="str">
        <f t="shared" ca="1" si="146"/>
        <v>2</v>
      </c>
      <c r="AD139" s="174" t="str">
        <f t="shared" ca="1" si="147"/>
        <v>24</v>
      </c>
      <c r="AE139" s="174" t="str">
        <f t="shared" ca="1" si="148"/>
        <v>2</v>
      </c>
      <c r="AF139" s="174" t="str">
        <f t="shared" ca="1" si="149"/>
        <v>2</v>
      </c>
      <c r="AG139" s="175" t="str">
        <f t="shared" ca="1" si="150"/>
        <v>11</v>
      </c>
      <c r="AH139" s="175" t="str">
        <f t="shared" ca="1" si="151"/>
        <v>44</v>
      </c>
      <c r="AI139" s="175" t="str">
        <f t="shared" ca="1" si="152"/>
        <v>45</v>
      </c>
      <c r="AJ139" s="175" t="e">
        <f t="shared" ca="1" si="153"/>
        <v>#N/A</v>
      </c>
      <c r="AK139" s="175" t="e">
        <f t="shared" ca="1" si="154"/>
        <v>#N/A</v>
      </c>
      <c r="AN139" s="170" t="e">
        <f t="shared" ca="1" si="156"/>
        <v>#N/A</v>
      </c>
      <c r="AO139" s="170" t="e">
        <f t="shared" ca="1" si="157"/>
        <v>#N/A</v>
      </c>
      <c r="AP139" s="170" t="e">
        <f t="shared" ca="1" si="123"/>
        <v>#N/A</v>
      </c>
      <c r="AQ139" s="170" t="e">
        <f t="shared" ca="1" si="124"/>
        <v>#N/A</v>
      </c>
      <c r="AR139" s="170" t="str">
        <f t="shared" ca="1" si="158"/>
        <v>7</v>
      </c>
      <c r="AS139" s="259" t="str">
        <f t="shared" ca="1" si="125"/>
        <v>25</v>
      </c>
      <c r="AT139" s="259">
        <v>1</v>
      </c>
      <c r="AU139" s="170" t="str">
        <f t="shared" ca="1" si="159"/>
        <v>Anim2Single</v>
      </c>
      <c r="AV139" s="170" t="e">
        <f t="shared" ca="1" si="160"/>
        <v>#N/A</v>
      </c>
    </row>
    <row r="140" spans="1:49" x14ac:dyDescent="0.25">
      <c r="A140" s="170" t="str">
        <f t="shared" si="161"/>
        <v>Proto!B8153:C8204</v>
      </c>
      <c r="B140" s="170" t="str">
        <f t="shared" ca="1" si="127"/>
        <v>7</v>
      </c>
      <c r="C140" s="170">
        <f>MATCH("*138#*",proto!B:B,0)</f>
        <v>8153</v>
      </c>
      <c r="D140" s="176" t="str">
        <f>VLOOKUP(C140,proto!A:C,2,FALSE)</f>
        <v>138# M79</v>
      </c>
      <c r="E140" s="170" t="str" cm="1">
        <f t="array" ref="E140">INDEX(new1test[Column2],WeaponList!C140+1)</f>
        <v>19265</v>
      </c>
      <c r="F140" s="170" t="str" cm="1">
        <f t="array" ref="F140">VLOOKUP(VALUE(INDEX(new1test[Column2],WeaponList!C140+3)),proto!$D$20:$E$50,2,FALSE)</f>
        <v>GL</v>
      </c>
      <c r="G140" s="170" t="str">
        <f t="shared" ca="1" si="162"/>
        <v>1</v>
      </c>
      <c r="H140" s="170" t="str">
        <f t="shared" ca="1" si="128"/>
        <v>27</v>
      </c>
      <c r="I140" s="170" t="str">
        <f t="shared" ca="1" si="129"/>
        <v>6</v>
      </c>
      <c r="J140" s="170" t="str">
        <f ca="1">VLOOKUP(VALUE(VLOOKUP("*DmgType_0*",INDIRECT(A140),2,FALSE)),proto!$D$20:$F$50,3,FALSE)</f>
        <v>Explode</v>
      </c>
      <c r="K140" s="170" t="str">
        <f ca="1">VLOOKUP(VALUE(VLOOKUP("*Weapon_skill_0*",INDIRECT(A140),2,FALSE)),proto!$K$20:$L$24,2,FALSE)</f>
        <v>Big Guns</v>
      </c>
      <c r="L140" s="170" t="str">
        <f t="shared" ca="1" si="130"/>
        <v>110</v>
      </c>
      <c r="M140" s="170" t="str">
        <f t="shared" ca="1" si="131"/>
        <v>140</v>
      </c>
      <c r="N140" s="170" t="e">
        <f t="shared" ca="1" si="132"/>
        <v>#N/A</v>
      </c>
      <c r="O140" s="170" t="e">
        <f t="shared" ca="1" si="133"/>
        <v>#N/A</v>
      </c>
      <c r="P140" s="170" t="e">
        <f t="shared" ca="1" si="134"/>
        <v>#N/A</v>
      </c>
      <c r="Q140" s="170" t="e">
        <f t="shared" ca="1" si="135"/>
        <v>#N/A</v>
      </c>
      <c r="R140" s="170">
        <v>0</v>
      </c>
      <c r="S140" s="170" t="str">
        <f t="shared" ca="1" si="136"/>
        <v>60</v>
      </c>
      <c r="T140" s="170" t="e">
        <f t="shared" ca="1" si="137"/>
        <v>#N/A</v>
      </c>
      <c r="U140" s="170" t="str">
        <f t="shared" ca="1" si="138"/>
        <v>40</v>
      </c>
      <c r="V140" s="170" t="e">
        <f t="shared" ca="1" si="139"/>
        <v>#N/A</v>
      </c>
      <c r="W140" s="170" t="e">
        <f t="shared" ca="1" si="140"/>
        <v>#N/A</v>
      </c>
      <c r="X140" s="170" t="e">
        <f t="shared" ca="1" si="141"/>
        <v>#N/A</v>
      </c>
      <c r="Y140" s="170" t="str">
        <f t="shared" ca="1" si="142"/>
        <v>1000</v>
      </c>
      <c r="Z140" s="170" t="e">
        <f t="shared" ca="1" si="143"/>
        <v>#N/A</v>
      </c>
      <c r="AA140" s="170" t="str">
        <f t="shared" ca="1" si="144"/>
        <v>400</v>
      </c>
      <c r="AB140" s="174" t="str">
        <f t="shared" ca="1" si="145"/>
        <v>2</v>
      </c>
      <c r="AC140" s="174" t="str">
        <f t="shared" ca="1" si="146"/>
        <v>1</v>
      </c>
      <c r="AD140" s="174" t="str">
        <f t="shared" ca="1" si="147"/>
        <v>7</v>
      </c>
      <c r="AE140" s="174" t="str">
        <f t="shared" ca="1" si="148"/>
        <v>1</v>
      </c>
      <c r="AF140" s="174" t="str">
        <f t="shared" ca="1" si="149"/>
        <v>2</v>
      </c>
      <c r="AG140" s="175" t="e">
        <f t="shared" ca="1" si="150"/>
        <v>#N/A</v>
      </c>
      <c r="AH140" s="175" t="e">
        <f t="shared" ca="1" si="151"/>
        <v>#N/A</v>
      </c>
      <c r="AI140" s="175" t="e">
        <f t="shared" ca="1" si="152"/>
        <v>#N/A</v>
      </c>
      <c r="AJ140" s="175" t="e">
        <f t="shared" ca="1" si="153"/>
        <v>#N/A</v>
      </c>
      <c r="AK140" s="175" t="e">
        <f t="shared" ca="1" si="154"/>
        <v>#N/A</v>
      </c>
      <c r="AN140" s="170" t="e">
        <f t="shared" ca="1" si="156"/>
        <v>#N/A</v>
      </c>
      <c r="AO140" s="170" t="e">
        <f t="shared" ca="1" si="157"/>
        <v>#N/A</v>
      </c>
      <c r="AP140" s="170" t="e">
        <f t="shared" ca="1" si="123"/>
        <v>#N/A</v>
      </c>
      <c r="AQ140" s="170" t="e">
        <f t="shared" ca="1" si="124"/>
        <v>#N/A</v>
      </c>
      <c r="AR140" s="170" t="str">
        <f t="shared" ca="1" si="158"/>
        <v>7</v>
      </c>
      <c r="AS140" s="259" t="str">
        <f t="shared" ca="1" si="125"/>
        <v>1</v>
      </c>
      <c r="AT140" s="259">
        <v>1</v>
      </c>
      <c r="AU140" s="170" t="str">
        <f t="shared" ca="1" si="159"/>
        <v>Anim2Single</v>
      </c>
      <c r="AV140" s="170" t="e">
        <f t="shared" ca="1" si="160"/>
        <v>#N/A</v>
      </c>
    </row>
    <row r="141" spans="1:49" x14ac:dyDescent="0.25">
      <c r="A141" s="170" t="str">
        <f t="shared" si="161"/>
        <v>Proto!B8204:C8259</v>
      </c>
      <c r="B141" s="170" t="str">
        <f t="shared" ca="1" si="127"/>
        <v>7</v>
      </c>
      <c r="C141" s="170">
        <f>MATCH("*139#*",proto!B:B,0)</f>
        <v>8204</v>
      </c>
      <c r="D141" s="176" t="str">
        <f>VLOOKUP(C141,proto!A:C,2,FALSE)</f>
        <v>139# M72</v>
      </c>
      <c r="E141" s="170" t="str" cm="1">
        <f t="array" ref="E141">INDEX(new1test[Column2],WeaponList!C141+1)</f>
        <v>19270</v>
      </c>
      <c r="F141" s="170" t="str" cm="1">
        <f t="array" ref="F141">VLOOKUP(VALUE(INDEX(new1test[Column2],WeaponList!C141+3)),proto!$D$20:$E$50,2,FALSE)</f>
        <v>RL</v>
      </c>
      <c r="G141" s="170" t="e">
        <f t="shared" ca="1" si="162"/>
        <v>#N/A</v>
      </c>
      <c r="H141" s="170" t="e">
        <f t="shared" ca="1" si="128"/>
        <v>#N/A</v>
      </c>
      <c r="I141" s="170" t="str">
        <f t="shared" ca="1" si="129"/>
        <v>5</v>
      </c>
      <c r="J141" s="170" t="str">
        <f ca="1">VLOOKUP(VALUE(VLOOKUP("*DmgType_0*",INDIRECT(A141),2,FALSE)),proto!$D$20:$F$50,3,FALSE)</f>
        <v>Explode</v>
      </c>
      <c r="K141" s="170" t="str">
        <f ca="1">VLOOKUP(VALUE(VLOOKUP("*Weapon_skill_0*",INDIRECT(A141),2,FALSE)),proto!$K$20:$L$24,2,FALSE)</f>
        <v>Big Guns</v>
      </c>
      <c r="L141" s="170" t="str">
        <f t="shared" ca="1" si="130"/>
        <v>150</v>
      </c>
      <c r="M141" s="170" t="str">
        <f t="shared" ca="1" si="131"/>
        <v>200</v>
      </c>
      <c r="N141" s="170" t="str">
        <f t="shared" ca="1" si="132"/>
        <v>100</v>
      </c>
      <c r="O141" s="170" t="e">
        <f t="shared" ca="1" si="133"/>
        <v>#N/A</v>
      </c>
      <c r="P141" s="170" t="str">
        <f t="shared" ca="1" si="134"/>
        <v>20</v>
      </c>
      <c r="Q141" s="170" t="e">
        <f t="shared" ca="1" si="135"/>
        <v>#N/A</v>
      </c>
      <c r="R141" s="170" t="str">
        <f t="shared" ca="1" si="164"/>
        <v>50</v>
      </c>
      <c r="S141" s="170" t="str">
        <f t="shared" ca="1" si="136"/>
        <v>60</v>
      </c>
      <c r="T141" s="170" t="e">
        <f t="shared" ca="1" si="137"/>
        <v>#N/A</v>
      </c>
      <c r="U141" s="170" t="str">
        <f t="shared" ca="1" si="138"/>
        <v>50</v>
      </c>
      <c r="V141" s="170" t="e">
        <f t="shared" ca="1" si="139"/>
        <v>#N/A</v>
      </c>
      <c r="W141" s="170" t="e">
        <f t="shared" ca="1" si="140"/>
        <v>#N/A</v>
      </c>
      <c r="X141" s="170" t="e">
        <f t="shared" ca="1" si="141"/>
        <v>#N/A</v>
      </c>
      <c r="Y141" s="170" t="str">
        <f t="shared" ca="1" si="142"/>
        <v>1200</v>
      </c>
      <c r="Z141" s="170" t="e">
        <f t="shared" ca="1" si="143"/>
        <v>#N/A</v>
      </c>
      <c r="AA141" s="170" t="str">
        <f t="shared" ca="1" si="144"/>
        <v>400</v>
      </c>
      <c r="AB141" s="174" t="str">
        <f t="shared" ca="1" si="145"/>
        <v>2</v>
      </c>
      <c r="AC141" s="174" t="str">
        <f t="shared" ca="1" si="146"/>
        <v>7</v>
      </c>
      <c r="AD141" s="174" t="str">
        <f t="shared" ca="1" si="147"/>
        <v>2</v>
      </c>
      <c r="AE141" s="174" t="str">
        <f t="shared" ca="1" si="148"/>
        <v>7</v>
      </c>
      <c r="AF141" s="174" t="str">
        <f t="shared" ca="1" si="149"/>
        <v>2</v>
      </c>
      <c r="AG141" s="175" t="e">
        <f t="shared" ca="1" si="150"/>
        <v>#N/A</v>
      </c>
      <c r="AH141" s="175" t="e">
        <f t="shared" ca="1" si="151"/>
        <v>#N/A</v>
      </c>
      <c r="AI141" s="175" t="e">
        <f t="shared" ca="1" si="152"/>
        <v>#N/A</v>
      </c>
      <c r="AJ141" s="175" t="e">
        <f t="shared" ca="1" si="153"/>
        <v>#N/A</v>
      </c>
      <c r="AK141" s="175" t="e">
        <f t="shared" ca="1" si="154"/>
        <v>#N/A</v>
      </c>
      <c r="AN141" s="170" t="e">
        <f t="shared" ca="1" si="156"/>
        <v>#N/A</v>
      </c>
      <c r="AO141" s="170" t="e">
        <f t="shared" ca="1" si="157"/>
        <v>#N/A</v>
      </c>
      <c r="AP141" s="170" t="e">
        <f t="shared" ca="1" si="123"/>
        <v>#N/A</v>
      </c>
      <c r="AQ141" s="170" t="e">
        <f t="shared" ca="1" si="124"/>
        <v>#N/A</v>
      </c>
      <c r="AR141" s="170" t="str">
        <f t="shared" ca="1" si="158"/>
        <v>7</v>
      </c>
      <c r="AS141" s="259">
        <v>1</v>
      </c>
      <c r="AT141" s="259">
        <v>1</v>
      </c>
      <c r="AU141" s="170" t="str">
        <f t="shared" ca="1" si="159"/>
        <v>Anim2Single</v>
      </c>
      <c r="AV141" s="170" t="e">
        <f t="shared" ca="1" si="160"/>
        <v>#N/A</v>
      </c>
    </row>
    <row r="142" spans="1:49" x14ac:dyDescent="0.25">
      <c r="A142" s="170" t="str">
        <f t="shared" si="161"/>
        <v>Proto!B8259:C8310</v>
      </c>
      <c r="B142" s="170" t="str">
        <f t="shared" ca="1" si="127"/>
        <v>7</v>
      </c>
      <c r="C142" s="170">
        <f>MATCH("*140#*",proto!B:B,0)</f>
        <v>8259</v>
      </c>
      <c r="D142" s="176" t="str">
        <f>VLOOKUP(C142,proto!A:C,2,FALSE)</f>
        <v>140# Laser Pistol</v>
      </c>
      <c r="E142" s="170" t="str" cm="1">
        <f t="array" ref="E142">INDEX(new1test[Column2],WeaponList!C142+1)</f>
        <v>19275</v>
      </c>
      <c r="F142" s="170" t="str" cm="1">
        <f t="array" ref="F142">VLOOKUP(VALUE(INDEX(new1test[Column2],WeaponList!C142+3)),proto!$D$20:$E$50,2,FALSE)</f>
        <v>EW Pistol</v>
      </c>
      <c r="G142" s="170" t="str">
        <f t="shared" ca="1" si="162"/>
        <v>12</v>
      </c>
      <c r="H142" s="170" t="str">
        <f t="shared" ca="1" si="128"/>
        <v>3</v>
      </c>
      <c r="I142" s="170" t="str">
        <f t="shared" ca="1" si="129"/>
        <v>3</v>
      </c>
      <c r="J142" s="170" t="str">
        <f ca="1">VLOOKUP(VALUE(VLOOKUP("*DmgType_0*",INDIRECT(A142),2,FALSE)),proto!$D$20:$F$50,3,FALSE)</f>
        <v>Laser</v>
      </c>
      <c r="K142" s="170" t="str">
        <f ca="1">VLOOKUP(VALUE(VLOOKUP("*Weapon_skill_0*",INDIRECT(A142),2,FALSE)),proto!$K$20:$L$24,2,FALSE)</f>
        <v>Energy Weapons</v>
      </c>
      <c r="L142" s="170" t="str">
        <f t="shared" ca="1" si="130"/>
        <v>60</v>
      </c>
      <c r="M142" s="170" t="str">
        <f t="shared" ca="1" si="131"/>
        <v>80</v>
      </c>
      <c r="N142" s="170" t="e">
        <f t="shared" ca="1" si="132"/>
        <v>#N/A</v>
      </c>
      <c r="O142" s="170" t="e">
        <f t="shared" ca="1" si="133"/>
        <v>#N/A</v>
      </c>
      <c r="P142" s="170" t="e">
        <f t="shared" ca="1" si="134"/>
        <v>#N/A</v>
      </c>
      <c r="Q142" s="170" t="e">
        <f t="shared" ca="1" si="135"/>
        <v>#N/A</v>
      </c>
      <c r="R142" s="170">
        <v>0</v>
      </c>
      <c r="S142" s="170" t="str">
        <f t="shared" ca="1" si="136"/>
        <v>60</v>
      </c>
      <c r="T142" s="170" t="e">
        <f t="shared" ca="1" si="137"/>
        <v>#N/A</v>
      </c>
      <c r="U142" s="170" t="str">
        <f t="shared" ca="1" si="138"/>
        <v>20</v>
      </c>
      <c r="V142" s="170" t="e">
        <f t="shared" ca="1" si="139"/>
        <v>#N/A</v>
      </c>
      <c r="W142" s="170" t="str">
        <f t="shared" ca="1" si="140"/>
        <v>1</v>
      </c>
      <c r="X142" s="170" t="e">
        <f t="shared" ca="1" si="141"/>
        <v>#N/A</v>
      </c>
      <c r="Y142" s="170" t="e">
        <f t="shared" ca="1" si="142"/>
        <v>#N/A</v>
      </c>
      <c r="Z142" s="170" t="e">
        <f t="shared" ca="1" si="143"/>
        <v>#N/A</v>
      </c>
      <c r="AA142" s="170" t="str">
        <f t="shared" ca="1" si="144"/>
        <v>200</v>
      </c>
      <c r="AB142" s="174" t="str">
        <f t="shared" ca="1" si="145"/>
        <v>24</v>
      </c>
      <c r="AC142" s="174" t="str">
        <f t="shared" ca="1" si="146"/>
        <v>28</v>
      </c>
      <c r="AD142" s="174" t="str">
        <f t="shared" ca="1" si="147"/>
        <v>24</v>
      </c>
      <c r="AE142" s="174" t="str">
        <f t="shared" ca="1" si="148"/>
        <v>28</v>
      </c>
      <c r="AF142" s="174" t="str">
        <f t="shared" ca="1" si="149"/>
        <v>24</v>
      </c>
      <c r="AG142" s="175" t="str">
        <f t="shared" ca="1" si="150"/>
        <v>12</v>
      </c>
      <c r="AH142" s="175" t="e">
        <f t="shared" ca="1" si="151"/>
        <v>#N/A</v>
      </c>
      <c r="AI142" s="175" t="e">
        <f t="shared" ca="1" si="152"/>
        <v>#N/A</v>
      </c>
      <c r="AJ142" s="175" t="e">
        <f t="shared" ca="1" si="153"/>
        <v>#N/A</v>
      </c>
      <c r="AK142" s="175" t="e">
        <f t="shared" ca="1" si="154"/>
        <v>#N/A</v>
      </c>
      <c r="AL142" s="234" t="str">
        <f t="shared" ca="1" si="163"/>
        <v>-25</v>
      </c>
      <c r="AN142" s="170" t="e">
        <f t="shared" ca="1" si="156"/>
        <v>#N/A</v>
      </c>
      <c r="AO142" s="170" t="e">
        <f t="shared" ca="1" si="157"/>
        <v>#N/A</v>
      </c>
      <c r="AP142" s="170" t="e">
        <f t="shared" ca="1" si="123"/>
        <v>#N/A</v>
      </c>
      <c r="AQ142" s="170" t="e">
        <f t="shared" ca="1" si="124"/>
        <v>#N/A</v>
      </c>
      <c r="AR142" s="170" t="str">
        <f t="shared" ca="1" si="158"/>
        <v>7</v>
      </c>
      <c r="AS142" s="259" t="str">
        <f t="shared" ca="1" si="125"/>
        <v>1</v>
      </c>
      <c r="AT142" s="259">
        <v>1</v>
      </c>
      <c r="AU142" s="170" t="str">
        <f t="shared" ca="1" si="159"/>
        <v>Anim2Single</v>
      </c>
      <c r="AV142" s="170" t="e">
        <f t="shared" ca="1" si="160"/>
        <v>#N/A</v>
      </c>
    </row>
    <row r="143" spans="1:49" x14ac:dyDescent="0.25">
      <c r="A143" s="170" t="str">
        <f t="shared" si="161"/>
        <v>Proto!B8310:C8356</v>
      </c>
      <c r="B143" s="170" t="str">
        <f t="shared" ca="1" si="127"/>
        <v>7</v>
      </c>
      <c r="C143" s="170">
        <f>MATCH("*141#*",proto!B:B,0)</f>
        <v>8310</v>
      </c>
      <c r="D143" s="176" t="str">
        <f>VLOOKUP(C143,proto!A:C,2,FALSE)</f>
        <v>141# Tag Laser (AO/PQQ-9 SOFLAM)</v>
      </c>
      <c r="E143" s="170" t="str" cm="1">
        <f t="array" ref="E143">INDEX(new1test[Column2],WeaponList!C143+1)</f>
        <v>19276</v>
      </c>
      <c r="F143" s="170" t="str" cm="1">
        <f t="array" ref="F143">VLOOKUP(VALUE(INDEX(new1test[Column2],WeaponList!C143+3)),proto!$D$20:$E$50,2,FALSE)</f>
        <v>EW Pistol</v>
      </c>
      <c r="G143" s="170" t="str">
        <f t="shared" ca="1" si="162"/>
        <v>30</v>
      </c>
      <c r="H143" s="170" t="str">
        <f t="shared" ca="1" si="128"/>
        <v>3</v>
      </c>
      <c r="I143" s="170" t="str">
        <f t="shared" ca="1" si="129"/>
        <v>1</v>
      </c>
      <c r="J143" s="170" t="str">
        <f ca="1">VLOOKUP(VALUE(VLOOKUP("*DmgType_0*",INDIRECT(A143),2,FALSE)),proto!$D$20:$F$50,3,FALSE)</f>
        <v>Laser</v>
      </c>
      <c r="K143" s="170" t="str">
        <f ca="1">VLOOKUP(VALUE(VLOOKUP("*Weapon_skill_0*",INDIRECT(A143),2,FALSE)),proto!$K$20:$L$24,2,FALSE)</f>
        <v>Energy Weapons</v>
      </c>
      <c r="L143" s="170" t="e">
        <f t="shared" ca="1" si="130"/>
        <v>#N/A</v>
      </c>
      <c r="M143" s="170" t="e">
        <f t="shared" ca="1" si="131"/>
        <v>#N/A</v>
      </c>
      <c r="N143" s="170" t="e">
        <f t="shared" ca="1" si="132"/>
        <v>#N/A</v>
      </c>
      <c r="O143" s="170" t="e">
        <f t="shared" ca="1" si="133"/>
        <v>#N/A</v>
      </c>
      <c r="P143" s="170" t="e">
        <f t="shared" ca="1" si="134"/>
        <v>#N/A</v>
      </c>
      <c r="Q143" s="170" t="e">
        <f t="shared" ca="1" si="135"/>
        <v>#N/A</v>
      </c>
      <c r="R143" s="170">
        <v>0</v>
      </c>
      <c r="S143" s="170" t="str">
        <f t="shared" ca="1" si="136"/>
        <v>80</v>
      </c>
      <c r="T143" s="170" t="e">
        <f t="shared" ca="1" si="137"/>
        <v>#N/A</v>
      </c>
      <c r="U143" s="170" t="str">
        <f t="shared" ca="1" si="138"/>
        <v>5</v>
      </c>
      <c r="V143" s="170" t="e">
        <f t="shared" ca="1" si="139"/>
        <v>#N/A</v>
      </c>
      <c r="W143" s="170" t="str">
        <f t="shared" ca="1" si="140"/>
        <v>0</v>
      </c>
      <c r="X143" s="170" t="e">
        <f t="shared" ca="1" si="141"/>
        <v>#N/A</v>
      </c>
      <c r="Y143" s="170" t="str">
        <f t="shared" ca="1" si="142"/>
        <v>1200</v>
      </c>
      <c r="Z143" s="170" t="e">
        <f t="shared" ca="1" si="143"/>
        <v>#N/A</v>
      </c>
      <c r="AA143" s="170" t="str">
        <f t="shared" ca="1" si="144"/>
        <v>200</v>
      </c>
      <c r="AB143" s="174" t="e">
        <f t="shared" ca="1" si="145"/>
        <v>#N/A</v>
      </c>
      <c r="AC143" s="174" t="e">
        <f t="shared" ca="1" si="146"/>
        <v>#N/A</v>
      </c>
      <c r="AD143" s="174" t="e">
        <f t="shared" ca="1" si="147"/>
        <v>#N/A</v>
      </c>
      <c r="AE143" s="174" t="e">
        <f t="shared" ca="1" si="148"/>
        <v>#N/A</v>
      </c>
      <c r="AF143" s="174" t="e">
        <f t="shared" ca="1" si="149"/>
        <v>#N/A</v>
      </c>
      <c r="AG143" s="175" t="e">
        <f t="shared" ca="1" si="150"/>
        <v>#N/A</v>
      </c>
      <c r="AH143" s="175" t="e">
        <f t="shared" ca="1" si="151"/>
        <v>#N/A</v>
      </c>
      <c r="AI143" s="175" t="e">
        <f t="shared" ca="1" si="152"/>
        <v>#N/A</v>
      </c>
      <c r="AJ143" s="175" t="e">
        <f t="shared" ca="1" si="153"/>
        <v>#N/A</v>
      </c>
      <c r="AK143" s="175" t="e">
        <f t="shared" ca="1" si="154"/>
        <v>#N/A</v>
      </c>
      <c r="AN143" s="170" t="e">
        <f t="shared" ca="1" si="156"/>
        <v>#N/A</v>
      </c>
      <c r="AO143" s="170" t="e">
        <f t="shared" ca="1" si="157"/>
        <v>#N/A</v>
      </c>
      <c r="AP143" s="170" t="e">
        <f t="shared" ca="1" si="123"/>
        <v>#N/A</v>
      </c>
      <c r="AQ143" s="170" t="e">
        <f t="shared" ca="1" si="124"/>
        <v>#N/A</v>
      </c>
      <c r="AR143" s="170" t="str">
        <f t="shared" ca="1" si="158"/>
        <v>7</v>
      </c>
      <c r="AS143" s="259" t="str">
        <f t="shared" ca="1" si="125"/>
        <v>1</v>
      </c>
      <c r="AT143" s="259">
        <v>1</v>
      </c>
      <c r="AU143" s="170" t="str">
        <f t="shared" ca="1" si="159"/>
        <v>Anim2Single</v>
      </c>
      <c r="AV143" s="170" t="e">
        <f t="shared" ca="1" si="160"/>
        <v>#N/A</v>
      </c>
    </row>
    <row r="144" spans="1:49" x14ac:dyDescent="0.25">
      <c r="A144" s="170" t="str">
        <f t="shared" si="161"/>
        <v>Proto!B8356:C8409</v>
      </c>
      <c r="B144" s="170" t="str">
        <f t="shared" ca="1" si="127"/>
        <v>7</v>
      </c>
      <c r="C144" s="170">
        <f>MATCH("*142#*",proto!B:B,0)</f>
        <v>8356</v>
      </c>
      <c r="D144" s="176" t="str">
        <f>VLOOKUP(C144,proto!A:C,2,FALSE)</f>
        <v>142# Punch Gun</v>
      </c>
      <c r="E144" s="170" t="str" cm="1">
        <f t="array" ref="E144">INDEX(new1test[Column2],WeaponList!C144+1)</f>
        <v>19300</v>
      </c>
      <c r="F144" s="170" t="str" cm="1">
        <f t="array" ref="F144">VLOOKUP(VALUE(INDEX(new1test[Column2],WeaponList!C144+3)),proto!$D$20:$E$50,2,FALSE)</f>
        <v>Fist</v>
      </c>
      <c r="G144" s="170" t="str">
        <f t="shared" ca="1" si="162"/>
        <v>2</v>
      </c>
      <c r="H144" s="170" t="str">
        <f t="shared" ca="1" si="128"/>
        <v>11</v>
      </c>
      <c r="I144" s="170" t="str">
        <f t="shared" ca="1" si="129"/>
        <v>1</v>
      </c>
      <c r="J144" s="170" t="str">
        <f ca="1">VLOOKUP(VALUE(VLOOKUP("*DmgType_0*",INDIRECT(A144),2,FALSE)),proto!$D$20:$F$50,3,FALSE)</f>
        <v>Normal</v>
      </c>
      <c r="K144" s="170" t="str">
        <f ca="1">VLOOKUP(VALUE(VLOOKUP("*Weapon_skill_0*",INDIRECT(A144),2,FALSE)),proto!$K$20:$L$24,2,FALSE)</f>
        <v>Close Combat</v>
      </c>
      <c r="L144" s="170" t="str">
        <f t="shared" ca="1" si="130"/>
        <v>120</v>
      </c>
      <c r="M144" s="170" t="str">
        <f t="shared" ca="1" si="131"/>
        <v>150</v>
      </c>
      <c r="N144" s="170" t="e">
        <f t="shared" ca="1" si="132"/>
        <v>#N/A</v>
      </c>
      <c r="O144" s="170" t="e">
        <f t="shared" ca="1" si="133"/>
        <v>#N/A</v>
      </c>
      <c r="P144" s="170" t="e">
        <f t="shared" ca="1" si="134"/>
        <v>#N/A</v>
      </c>
      <c r="Q144" s="170" t="e">
        <f t="shared" ca="1" si="135"/>
        <v>#N/A</v>
      </c>
      <c r="R144" s="170">
        <v>0</v>
      </c>
      <c r="S144" s="170" t="str">
        <f t="shared" ca="1" si="136"/>
        <v>2</v>
      </c>
      <c r="T144" s="170" t="e">
        <f t="shared" ca="1" si="137"/>
        <v>#N/A</v>
      </c>
      <c r="U144" s="170" t="str">
        <f t="shared" ca="1" si="138"/>
        <v>20</v>
      </c>
      <c r="V144" s="170" t="e">
        <f t="shared" ca="1" si="139"/>
        <v>#N/A</v>
      </c>
      <c r="W144" s="170" t="str">
        <f t="shared" ca="1" si="140"/>
        <v>0</v>
      </c>
      <c r="X144" s="170" t="e">
        <f t="shared" ca="1" si="141"/>
        <v>#N/A</v>
      </c>
      <c r="Y144" s="170" t="str">
        <f t="shared" ca="1" si="142"/>
        <v>800</v>
      </c>
      <c r="Z144" s="170" t="e">
        <f t="shared" ca="1" si="143"/>
        <v>#N/A</v>
      </c>
      <c r="AA144" s="170" t="e">
        <f t="shared" ca="1" si="144"/>
        <v>#N/A</v>
      </c>
      <c r="AB144" s="174" t="str">
        <f t="shared" ca="1" si="145"/>
        <v>2</v>
      </c>
      <c r="AC144" s="174" t="str">
        <f t="shared" ca="1" si="146"/>
        <v>1</v>
      </c>
      <c r="AD144" s="174" t="str">
        <f t="shared" ca="1" si="147"/>
        <v>7</v>
      </c>
      <c r="AE144" s="174" t="str">
        <f t="shared" ca="1" si="148"/>
        <v>1</v>
      </c>
      <c r="AF144" s="174" t="str">
        <f t="shared" ca="1" si="149"/>
        <v>2</v>
      </c>
      <c r="AG144" s="175" t="str">
        <f t="shared" ca="1" si="150"/>
        <v>8</v>
      </c>
      <c r="AH144" s="175" t="str">
        <f t="shared" ca="1" si="151"/>
        <v>19</v>
      </c>
      <c r="AI144" s="175" t="str">
        <f t="shared" ca="1" si="152"/>
        <v>20</v>
      </c>
      <c r="AJ144" s="175" t="str">
        <f t="shared" ca="1" si="153"/>
        <v>31</v>
      </c>
      <c r="AK144" s="175" t="e">
        <f t="shared" ca="1" si="154"/>
        <v>#N/A</v>
      </c>
      <c r="AN144" s="170" t="e">
        <f t="shared" ca="1" si="156"/>
        <v>#N/A</v>
      </c>
      <c r="AO144" s="170" t="e">
        <f t="shared" ca="1" si="157"/>
        <v>#N/A</v>
      </c>
      <c r="AP144" s="170" t="e">
        <f t="shared" ca="1" si="123"/>
        <v>#N/A</v>
      </c>
      <c r="AQ144" s="170" t="e">
        <f t="shared" ca="1" si="124"/>
        <v>#N/A</v>
      </c>
      <c r="AR144" s="170" t="str">
        <f t="shared" ca="1" si="158"/>
        <v>7</v>
      </c>
      <c r="AS144" s="259" t="str">
        <f t="shared" ca="1" si="125"/>
        <v>2</v>
      </c>
      <c r="AT144" s="259">
        <v>1</v>
      </c>
      <c r="AU144" s="170" t="str">
        <f t="shared" ca="1" si="159"/>
        <v>Anim2PunchRight</v>
      </c>
      <c r="AV144" s="170" t="e">
        <f t="shared" ca="1" si="160"/>
        <v>#N/A</v>
      </c>
      <c r="AW144" s="170" t="str">
        <f t="shared" ref="AW144:AW183" ca="1" si="165">VLOOKUP("*Melee_Mod*",INDIRECT(A144),2,FALSE)</f>
        <v>75</v>
      </c>
    </row>
    <row r="145" spans="1:49" x14ac:dyDescent="0.25">
      <c r="A145" s="170" t="str">
        <f t="shared" si="161"/>
        <v>Proto!B8409:C8465</v>
      </c>
      <c r="B145" s="170" t="str">
        <f t="shared" ca="1" si="127"/>
        <v>7</v>
      </c>
      <c r="C145" s="170">
        <f>MATCH("*143#*",proto!B:B,0)</f>
        <v>8409</v>
      </c>
      <c r="D145" s="176" t="str">
        <f>VLOOKUP(C145,proto!A:C,2,FALSE)</f>
        <v>143# Chainsaw Knife</v>
      </c>
      <c r="E145" s="170" t="str" cm="1">
        <f t="array" ref="E145">INDEX(new1test[Column2],WeaponList!C145+1)</f>
        <v>19305</v>
      </c>
      <c r="F145" s="170" t="str" cm="1">
        <f t="array" ref="F145">VLOOKUP(VALUE(INDEX(new1test[Column2],WeaponList!C145+3)),proto!$D$20:$E$50,2,FALSE)</f>
        <v>Knife</v>
      </c>
      <c r="G145" s="170" t="str">
        <f t="shared" ca="1" si="162"/>
        <v>30</v>
      </c>
      <c r="H145" s="170" t="str">
        <f t="shared" ca="1" si="128"/>
        <v>3</v>
      </c>
      <c r="I145" s="170" t="str">
        <f t="shared" ca="1" si="129"/>
        <v>3</v>
      </c>
      <c r="J145" s="170" t="str">
        <f ca="1">VLOOKUP(VALUE(VLOOKUP("*DmgType_0*",INDIRECT(A145),2,FALSE)),proto!$D$20:$F$50,3,FALSE)</f>
        <v>Normal</v>
      </c>
      <c r="K145" s="170" t="str">
        <f ca="1">VLOOKUP(VALUE(VLOOKUP("*Weapon_skill_0*",INDIRECT(A145),2,FALSE)),proto!$K$20:$L$24,2,FALSE)</f>
        <v>Close Combat</v>
      </c>
      <c r="L145" s="170" t="str">
        <f t="shared" ca="1" si="130"/>
        <v>70</v>
      </c>
      <c r="M145" s="170" t="str">
        <f t="shared" ca="1" si="131"/>
        <v>90</v>
      </c>
      <c r="N145" s="170" t="e">
        <f t="shared" ca="1" si="132"/>
        <v>#N/A</v>
      </c>
      <c r="O145" s="170" t="e">
        <f t="shared" ca="1" si="133"/>
        <v>#N/A</v>
      </c>
      <c r="P145" s="170" t="e">
        <f t="shared" ca="1" si="134"/>
        <v>#N/A</v>
      </c>
      <c r="Q145" s="170" t="e">
        <f t="shared" ca="1" si="135"/>
        <v>#N/A</v>
      </c>
      <c r="R145" s="170" t="str">
        <f t="shared" ca="1" si="164"/>
        <v>100</v>
      </c>
      <c r="S145" s="170" t="str">
        <f t="shared" ca="1" si="136"/>
        <v>2</v>
      </c>
      <c r="T145" s="170" t="e">
        <f t="shared" ca="1" si="137"/>
        <v>#N/A</v>
      </c>
      <c r="U145" s="170" t="str">
        <f t="shared" ca="1" si="138"/>
        <v>25</v>
      </c>
      <c r="V145" s="170" t="e">
        <f t="shared" ca="1" si="139"/>
        <v>#N/A</v>
      </c>
      <c r="W145" s="170" t="e">
        <f t="shared" ca="1" si="140"/>
        <v>#N/A</v>
      </c>
      <c r="X145" s="170" t="e">
        <f t="shared" ca="1" si="141"/>
        <v>#N/A</v>
      </c>
      <c r="Y145" s="170" t="str">
        <f t="shared" ca="1" si="142"/>
        <v>600</v>
      </c>
      <c r="Z145" s="170" t="e">
        <f t="shared" ca="1" si="143"/>
        <v>#N/A</v>
      </c>
      <c r="AA145" s="170" t="e">
        <f t="shared" ca="1" si="144"/>
        <v>#N/A</v>
      </c>
      <c r="AB145" s="174" t="str">
        <f t="shared" ca="1" si="145"/>
        <v>2</v>
      </c>
      <c r="AC145" s="174" t="str">
        <f t="shared" ca="1" si="146"/>
        <v>9</v>
      </c>
      <c r="AD145" s="174" t="str">
        <f t="shared" ca="1" si="147"/>
        <v>7</v>
      </c>
      <c r="AE145" s="174" t="str">
        <f t="shared" ca="1" si="148"/>
        <v>2</v>
      </c>
      <c r="AF145" s="174" t="str">
        <f t="shared" ca="1" si="149"/>
        <v>7</v>
      </c>
      <c r="AG145" s="175" t="str">
        <f t="shared" ca="1" si="150"/>
        <v>7</v>
      </c>
      <c r="AH145" s="175" t="str">
        <f t="shared" ca="1" si="151"/>
        <v>7</v>
      </c>
      <c r="AI145" s="175" t="str">
        <f t="shared" ca="1" si="152"/>
        <v>7</v>
      </c>
      <c r="AJ145" s="175" t="str">
        <f t="shared" ca="1" si="153"/>
        <v>46</v>
      </c>
      <c r="AK145" s="175" t="e">
        <f t="shared" ca="1" si="154"/>
        <v>#N/A</v>
      </c>
      <c r="AN145" s="170" t="e">
        <f t="shared" ca="1" si="156"/>
        <v>#N/A</v>
      </c>
      <c r="AO145" s="170" t="e">
        <f t="shared" ca="1" si="157"/>
        <v>#N/A</v>
      </c>
      <c r="AP145" s="170" t="e">
        <f t="shared" ca="1" si="123"/>
        <v>#N/A</v>
      </c>
      <c r="AQ145" s="170" t="e">
        <f t="shared" ca="1" si="124"/>
        <v>#N/A</v>
      </c>
      <c r="AR145" s="170" t="str">
        <f t="shared" ca="1" si="158"/>
        <v>7</v>
      </c>
      <c r="AS145" s="259" t="str">
        <f t="shared" ca="1" si="125"/>
        <v>1</v>
      </c>
      <c r="AT145" s="259">
        <v>1</v>
      </c>
      <c r="AU145" s="170" t="str">
        <f t="shared" ca="1" si="159"/>
        <v>Anim2Swing1H</v>
      </c>
      <c r="AV145" s="170" t="e">
        <f t="shared" ca="1" si="160"/>
        <v>#N/A</v>
      </c>
      <c r="AW145" s="170" t="str">
        <f t="shared" ca="1" si="165"/>
        <v>25</v>
      </c>
    </row>
    <row r="146" spans="1:49" x14ac:dyDescent="0.25">
      <c r="A146" s="170" t="str">
        <f t="shared" si="161"/>
        <v>Proto!B8465:C8515</v>
      </c>
      <c r="B146" s="170" t="str">
        <f t="shared" ca="1" si="127"/>
        <v>7</v>
      </c>
      <c r="C146" s="170">
        <f>MATCH("*144#*",proto!B:B,0)</f>
        <v>8465</v>
      </c>
      <c r="D146" s="176" t="str">
        <f>VLOOKUP(C146,proto!A:C,2,FALSE)</f>
        <v>144# Sledge</v>
      </c>
      <c r="E146" s="170" t="str" cm="1">
        <f t="array" ref="E146">INDEX(new1test[Column2],WeaponList!C146+1)</f>
        <v>19315</v>
      </c>
      <c r="F146" s="170" t="str" cm="1">
        <f t="array" ref="F146">VLOOKUP(VALUE(INDEX(new1test[Column2],WeaponList!C146+3)),proto!$D$20:$E$50,2,FALSE)</f>
        <v>Hammer</v>
      </c>
      <c r="G146" s="170" t="e">
        <f t="shared" ca="1" si="162"/>
        <v>#N/A</v>
      </c>
      <c r="H146" s="170" t="e">
        <f t="shared" ca="1" si="128"/>
        <v>#N/A</v>
      </c>
      <c r="I146" s="170" t="str">
        <f t="shared" ca="1" si="129"/>
        <v>6</v>
      </c>
      <c r="J146" s="170" t="str">
        <f ca="1">VLOOKUP(VALUE(VLOOKUP("*DmgType_0*",INDIRECT(A146),2,FALSE)),proto!$D$20:$F$50,3,FALSE)</f>
        <v>Normal</v>
      </c>
      <c r="K146" s="170" t="str">
        <f ca="1">VLOOKUP(VALUE(VLOOKUP("*Weapon_skill_0*",INDIRECT(A146),2,FALSE)),proto!$K$20:$L$24,2,FALSE)</f>
        <v>Close Combat</v>
      </c>
      <c r="L146" s="170" t="str">
        <f t="shared" ca="1" si="130"/>
        <v>100</v>
      </c>
      <c r="M146" s="170" t="str">
        <f t="shared" ca="1" si="131"/>
        <v>120</v>
      </c>
      <c r="N146" s="170" t="e">
        <f t="shared" ca="1" si="132"/>
        <v>#N/A</v>
      </c>
      <c r="O146" s="170" t="e">
        <f t="shared" ca="1" si="133"/>
        <v>#N/A</v>
      </c>
      <c r="P146" s="170" t="e">
        <f t="shared" ca="1" si="134"/>
        <v>#N/A</v>
      </c>
      <c r="Q146" s="170" t="e">
        <f t="shared" ca="1" si="135"/>
        <v>#N/A</v>
      </c>
      <c r="R146" s="170">
        <v>0</v>
      </c>
      <c r="S146" s="170" t="str">
        <f t="shared" ca="1" si="136"/>
        <v>3</v>
      </c>
      <c r="T146" s="170" t="e">
        <f t="shared" ca="1" si="137"/>
        <v>#N/A</v>
      </c>
      <c r="U146" s="170" t="str">
        <f t="shared" ca="1" si="138"/>
        <v>50</v>
      </c>
      <c r="V146" s="170" t="e">
        <f t="shared" ca="1" si="139"/>
        <v>#N/A</v>
      </c>
      <c r="W146" s="170" t="e">
        <f t="shared" ca="1" si="140"/>
        <v>#N/A</v>
      </c>
      <c r="X146" s="170" t="e">
        <f t="shared" ca="1" si="141"/>
        <v>#N/A</v>
      </c>
      <c r="Y146" s="170" t="str">
        <f t="shared" ca="1" si="142"/>
        <v>1200</v>
      </c>
      <c r="Z146" s="170" t="e">
        <f t="shared" ca="1" si="143"/>
        <v>#N/A</v>
      </c>
      <c r="AA146" s="170" t="e">
        <f t="shared" ca="1" si="144"/>
        <v>#N/A</v>
      </c>
      <c r="AB146" s="174" t="str">
        <f t="shared" ca="1" si="145"/>
        <v>24</v>
      </c>
      <c r="AC146" s="174" t="str">
        <f t="shared" ca="1" si="146"/>
        <v>7</v>
      </c>
      <c r="AD146" s="174" t="str">
        <f t="shared" ca="1" si="147"/>
        <v>2</v>
      </c>
      <c r="AE146" s="174" t="str">
        <f t="shared" ca="1" si="148"/>
        <v>7</v>
      </c>
      <c r="AF146" s="174" t="str">
        <f t="shared" ca="1" si="149"/>
        <v>24</v>
      </c>
      <c r="AG146" s="175" t="str">
        <f t="shared" ca="1" si="150"/>
        <v>1</v>
      </c>
      <c r="AH146" s="175" t="str">
        <f t="shared" ca="1" si="151"/>
        <v>1</v>
      </c>
      <c r="AI146" s="175" t="str">
        <f t="shared" ca="1" si="152"/>
        <v>1</v>
      </c>
      <c r="AJ146" s="175" t="str">
        <f t="shared" ca="1" si="153"/>
        <v>1</v>
      </c>
      <c r="AK146" s="175" t="str">
        <f t="shared" ca="1" si="154"/>
        <v>1</v>
      </c>
      <c r="AN146" s="170" t="e">
        <f t="shared" ca="1" si="156"/>
        <v>#N/A</v>
      </c>
      <c r="AO146" s="170" t="e">
        <f t="shared" ca="1" si="157"/>
        <v>#N/A</v>
      </c>
      <c r="AP146" s="170" t="e">
        <f t="shared" ca="1" si="123"/>
        <v>#N/A</v>
      </c>
      <c r="AQ146" s="170" t="e">
        <f t="shared" ca="1" si="124"/>
        <v>#N/A</v>
      </c>
      <c r="AR146" s="170" t="str">
        <f t="shared" ca="1" si="158"/>
        <v>7</v>
      </c>
      <c r="AS146" s="259">
        <v>1</v>
      </c>
      <c r="AT146" s="259">
        <v>1</v>
      </c>
      <c r="AU146" s="170" t="str">
        <f t="shared" ca="1" si="159"/>
        <v>Anim2Swing1H</v>
      </c>
      <c r="AV146" s="170" t="e">
        <f t="shared" ca="1" si="160"/>
        <v>#N/A</v>
      </c>
      <c r="AW146" s="170" t="str">
        <f t="shared" ca="1" si="165"/>
        <v>200</v>
      </c>
    </row>
    <row r="147" spans="1:49" x14ac:dyDescent="0.25">
      <c r="A147" s="170" t="str">
        <f t="shared" si="161"/>
        <v>Proto!B8515:C8572</v>
      </c>
      <c r="B147" s="170" t="str">
        <f t="shared" ca="1" si="127"/>
        <v>7</v>
      </c>
      <c r="C147" s="170">
        <f>MATCH("*145#*",proto!B:B,0)</f>
        <v>8515</v>
      </c>
      <c r="D147" s="176" t="str">
        <f>VLOOKUP(C147,proto!A:C,2,FALSE)</f>
        <v>145# Dynamite Spear</v>
      </c>
      <c r="E147" s="170" t="str" cm="1">
        <f t="array" ref="E147">INDEX(new1test[Column2],WeaponList!C147+1)</f>
        <v>19320</v>
      </c>
      <c r="F147" s="170" t="str" cm="1">
        <f t="array" ref="F147">VLOOKUP(VALUE(INDEX(new1test[Column2],WeaponList!C147+3)),proto!$D$20:$E$50,2,FALSE)</f>
        <v>Spear</v>
      </c>
      <c r="G147" s="170" t="e">
        <f t="shared" ca="1" si="162"/>
        <v>#N/A</v>
      </c>
      <c r="H147" s="170" t="e">
        <f t="shared" ca="1" si="128"/>
        <v>#N/A</v>
      </c>
      <c r="I147" s="170" t="str">
        <f t="shared" ca="1" si="129"/>
        <v>3</v>
      </c>
      <c r="J147" s="170" t="str">
        <f ca="1">VLOOKUP(VALUE(VLOOKUP("*DmgType_0*",INDIRECT(A147),2,FALSE)),proto!$D$20:$F$50,3,FALSE)</f>
        <v>Explode</v>
      </c>
      <c r="K147" s="170" t="str">
        <f ca="1">VLOOKUP(VALUE(VLOOKUP("*Weapon_skill_0*",INDIRECT(A147),2,FALSE)),proto!$K$20:$L$24,2,FALSE)</f>
        <v>Throwing</v>
      </c>
      <c r="L147" s="170" t="str">
        <f t="shared" ca="1" si="130"/>
        <v>175</v>
      </c>
      <c r="M147" s="170" t="str">
        <f t="shared" ca="1" si="131"/>
        <v>225</v>
      </c>
      <c r="N147" s="170" t="str">
        <f t="shared" ca="1" si="132"/>
        <v>175</v>
      </c>
      <c r="O147" s="170" t="str">
        <f t="shared" ca="1" si="133"/>
        <v>225</v>
      </c>
      <c r="P147" s="170" t="e">
        <f t="shared" ca="1" si="134"/>
        <v>#N/A</v>
      </c>
      <c r="Q147" s="170" t="e">
        <f t="shared" ca="1" si="135"/>
        <v>#N/A</v>
      </c>
      <c r="R147" s="170">
        <v>0</v>
      </c>
      <c r="S147" s="170" t="str">
        <f t="shared" ca="1" si="136"/>
        <v>20</v>
      </c>
      <c r="T147" s="170" t="str">
        <f t="shared" ca="1" si="137"/>
        <v>4</v>
      </c>
      <c r="U147" s="170" t="str">
        <f t="shared" ca="1" si="138"/>
        <v>50</v>
      </c>
      <c r="V147" s="170" t="str">
        <f t="shared" ca="1" si="139"/>
        <v>40</v>
      </c>
      <c r="W147" s="170" t="e">
        <f t="shared" ca="1" si="140"/>
        <v>#N/A</v>
      </c>
      <c r="X147" s="170" t="e">
        <f t="shared" ca="1" si="141"/>
        <v>#N/A</v>
      </c>
      <c r="Y147" s="170" t="str">
        <f t="shared" ca="1" si="142"/>
        <v xml:space="preserve">1200 </v>
      </c>
      <c r="Z147" s="170" t="str">
        <f t="shared" ca="1" si="143"/>
        <v>800</v>
      </c>
      <c r="AA147" s="170" t="e">
        <f t="shared" ca="1" si="144"/>
        <v>#N/A</v>
      </c>
      <c r="AB147" s="174" t="str">
        <f t="shared" ca="1" si="145"/>
        <v>2</v>
      </c>
      <c r="AC147" s="174" t="str">
        <f t="shared" ca="1" si="146"/>
        <v>24</v>
      </c>
      <c r="AD147" s="174" t="str">
        <f t="shared" ca="1" si="147"/>
        <v>2</v>
      </c>
      <c r="AE147" s="174" t="str">
        <f t="shared" ca="1" si="148"/>
        <v>24</v>
      </c>
      <c r="AF147" s="174" t="str">
        <f t="shared" ca="1" si="149"/>
        <v>2</v>
      </c>
      <c r="AG147" s="175" t="e">
        <f t="shared" ca="1" si="150"/>
        <v>#N/A</v>
      </c>
      <c r="AH147" s="175" t="e">
        <f t="shared" ca="1" si="151"/>
        <v>#N/A</v>
      </c>
      <c r="AI147" s="175" t="e">
        <f t="shared" ca="1" si="152"/>
        <v>#N/A</v>
      </c>
      <c r="AJ147" s="175" t="e">
        <f t="shared" ca="1" si="153"/>
        <v>#N/A</v>
      </c>
      <c r="AK147" s="175" t="e">
        <f t="shared" ca="1" si="154"/>
        <v>#N/A</v>
      </c>
      <c r="AN147" s="170" t="e">
        <f t="shared" ca="1" si="156"/>
        <v>#N/A</v>
      </c>
      <c r="AO147" s="170" t="e">
        <f t="shared" ca="1" si="157"/>
        <v>#N/A</v>
      </c>
      <c r="AP147" s="170" t="e">
        <f t="shared" ca="1" si="123"/>
        <v>#N/A</v>
      </c>
      <c r="AQ147" s="170" t="e">
        <f t="shared" ca="1" si="124"/>
        <v>#N/A</v>
      </c>
      <c r="AR147" s="170" t="str">
        <f t="shared" ca="1" si="158"/>
        <v>7</v>
      </c>
      <c r="AS147" s="259">
        <v>1</v>
      </c>
      <c r="AT147" s="259">
        <v>1</v>
      </c>
      <c r="AU147" s="170" t="str">
        <f t="shared" ca="1" si="159"/>
        <v>Anim2Throw</v>
      </c>
      <c r="AV147" s="170" t="str">
        <f t="shared" ca="1" si="160"/>
        <v>Anim2Thrust1H</v>
      </c>
    </row>
    <row r="148" spans="1:49" x14ac:dyDescent="0.25">
      <c r="A148" s="170" t="str">
        <f t="shared" si="161"/>
        <v>Proto!B8572:C8617</v>
      </c>
      <c r="B148" s="170" t="str">
        <f t="shared" ca="1" si="127"/>
        <v>7</v>
      </c>
      <c r="C148" s="170">
        <f>MATCH("*146#*",proto!B:B,0)</f>
        <v>8572</v>
      </c>
      <c r="D148" s="176" t="str">
        <f>VLOOKUP(C148,proto!A:C,2,FALSE)</f>
        <v>146# Mustard Gas Grenade</v>
      </c>
      <c r="E148" s="170" t="str" cm="1">
        <f t="array" ref="E148">INDEX(new1test[Column2],WeaponList!C148+1)</f>
        <v>19350</v>
      </c>
      <c r="F148" s="170" t="str" cm="1">
        <f t="array" ref="F148">VLOOKUP(VALUE(INDEX(new1test[Column2],WeaponList!C148+3)),proto!$D$20:$E$50,2,FALSE)</f>
        <v>Spec. Grenade</v>
      </c>
      <c r="G148" s="170" t="e">
        <f t="shared" ca="1" si="162"/>
        <v>#N/A</v>
      </c>
      <c r="H148" s="170" t="e">
        <f t="shared" ca="1" si="128"/>
        <v>#N/A</v>
      </c>
      <c r="I148" s="170" t="str">
        <f t="shared" ca="1" si="129"/>
        <v>3</v>
      </c>
      <c r="J148" s="170" t="str">
        <f ca="1">VLOOKUP(VALUE(VLOOKUP("*DmgType_0*",INDIRECT(A148),2,FALSE)),proto!$D$20:$F$50,3,FALSE)</f>
        <v>Explode</v>
      </c>
      <c r="K148" s="170" t="str">
        <f ca="1">VLOOKUP(VALUE(VLOOKUP("*Weapon_skill_0*",INDIRECT(A148),2,FALSE)),proto!$K$20:$L$24,2,FALSE)</f>
        <v>Throwing</v>
      </c>
      <c r="L148" s="170" t="str">
        <f t="shared" ca="1" si="130"/>
        <v>20</v>
      </c>
      <c r="M148" s="170" t="str">
        <f t="shared" ca="1" si="131"/>
        <v>20</v>
      </c>
      <c r="N148" s="170" t="e">
        <f t="shared" ca="1" si="132"/>
        <v>#N/A</v>
      </c>
      <c r="O148" s="170" t="e">
        <f t="shared" ca="1" si="133"/>
        <v>#N/A</v>
      </c>
      <c r="P148" s="170" t="e">
        <f t="shared" ca="1" si="134"/>
        <v>#N/A</v>
      </c>
      <c r="Q148" s="170" t="e">
        <f t="shared" ca="1" si="135"/>
        <v>#N/A</v>
      </c>
      <c r="R148" s="170">
        <v>0</v>
      </c>
      <c r="S148" s="170" t="str">
        <f t="shared" ca="1" si="136"/>
        <v>25</v>
      </c>
      <c r="T148" s="170" t="e">
        <f t="shared" ca="1" si="137"/>
        <v>#N/A</v>
      </c>
      <c r="U148" s="170" t="str">
        <f t="shared" ca="1" si="138"/>
        <v>60</v>
      </c>
      <c r="V148" s="170" t="e">
        <f t="shared" ca="1" si="139"/>
        <v>#N/A</v>
      </c>
      <c r="W148" s="170" t="e">
        <f t="shared" ca="1" si="140"/>
        <v>#N/A</v>
      </c>
      <c r="X148" s="170" t="e">
        <f t="shared" ca="1" si="141"/>
        <v>#N/A</v>
      </c>
      <c r="Y148" s="170" t="str">
        <f t="shared" ca="1" si="142"/>
        <v>1200</v>
      </c>
      <c r="Z148" s="170" t="e">
        <f t="shared" ca="1" si="143"/>
        <v>#N/A</v>
      </c>
      <c r="AA148" s="170" t="e">
        <f t="shared" ca="1" si="144"/>
        <v>#N/A</v>
      </c>
      <c r="AB148" s="174" t="str">
        <f t="shared" ca="1" si="145"/>
        <v>24</v>
      </c>
      <c r="AC148" s="174" t="str">
        <f t="shared" ca="1" si="146"/>
        <v>24</v>
      </c>
      <c r="AD148" s="174" t="str">
        <f t="shared" ca="1" si="147"/>
        <v>24</v>
      </c>
      <c r="AE148" s="174" t="str">
        <f t="shared" ca="1" si="148"/>
        <v>24</v>
      </c>
      <c r="AF148" s="174" t="str">
        <f t="shared" ca="1" si="149"/>
        <v>24</v>
      </c>
      <c r="AG148" s="175" t="e">
        <f t="shared" ca="1" si="150"/>
        <v>#N/A</v>
      </c>
      <c r="AH148" s="175" t="e">
        <f t="shared" ca="1" si="151"/>
        <v>#N/A</v>
      </c>
      <c r="AI148" s="175" t="e">
        <f t="shared" ca="1" si="152"/>
        <v>#N/A</v>
      </c>
      <c r="AJ148" s="175" t="e">
        <f t="shared" ca="1" si="153"/>
        <v>#N/A</v>
      </c>
      <c r="AK148" s="175" t="e">
        <f t="shared" ca="1" si="154"/>
        <v>#N/A</v>
      </c>
      <c r="AN148" s="170" t="e">
        <f t="shared" ca="1" si="156"/>
        <v>#N/A</v>
      </c>
      <c r="AO148" s="170" t="e">
        <f t="shared" ca="1" si="157"/>
        <v>#N/A</v>
      </c>
      <c r="AP148" s="170" t="e">
        <f t="shared" ca="1" si="123"/>
        <v>#N/A</v>
      </c>
      <c r="AQ148" s="170" t="e">
        <f t="shared" ca="1" si="124"/>
        <v>#N/A</v>
      </c>
      <c r="AR148" s="170" t="str">
        <f t="shared" ca="1" si="158"/>
        <v>7</v>
      </c>
      <c r="AS148" s="259">
        <v>1</v>
      </c>
      <c r="AT148" s="259">
        <v>1</v>
      </c>
      <c r="AU148" s="170" t="str">
        <f t="shared" ca="1" si="159"/>
        <v>Anim2Throw</v>
      </c>
      <c r="AV148" s="170" t="e">
        <f t="shared" ca="1" si="160"/>
        <v>#N/A</v>
      </c>
    </row>
    <row r="149" spans="1:49" x14ac:dyDescent="0.25">
      <c r="A149" s="170" t="str">
        <f t="shared" si="161"/>
        <v>Proto!B8617:C8673</v>
      </c>
      <c r="B149" s="170" t="str">
        <f t="shared" ca="1" si="127"/>
        <v>7</v>
      </c>
      <c r="C149" s="170">
        <f>MATCH("*147#*",proto!B:B,0)</f>
        <v>8617</v>
      </c>
      <c r="D149" s="176" t="str">
        <f>VLOOKUP(C149,proto!A:C,2,FALSE)</f>
        <v>147# Stun Grenade</v>
      </c>
      <c r="E149" s="170" t="str" cm="1">
        <f t="array" ref="E149">INDEX(new1test[Column2],WeaponList!C149+1)</f>
        <v>19351</v>
      </c>
      <c r="F149" s="170" t="str" cm="1">
        <f t="array" ref="F149">VLOOKUP(VALUE(INDEX(new1test[Column2],WeaponList!C149+3)),proto!$D$20:$E$50,2,FALSE)</f>
        <v>Spec. Grenade</v>
      </c>
      <c r="G149" s="170" t="e">
        <f t="shared" ca="1" si="162"/>
        <v>#N/A</v>
      </c>
      <c r="H149" s="170" t="e">
        <f t="shared" ca="1" si="128"/>
        <v>#N/A</v>
      </c>
      <c r="I149" s="170" t="str">
        <f t="shared" ca="1" si="129"/>
        <v>3</v>
      </c>
      <c r="J149" s="170" t="str">
        <f ca="1">VLOOKUP(VALUE(VLOOKUP("*DmgType_0*",INDIRECT(A149),2,FALSE)),proto!$D$20:$F$50,3,FALSE)</f>
        <v>Explode</v>
      </c>
      <c r="K149" s="170" t="str">
        <f ca="1">VLOOKUP(VALUE(VLOOKUP("*Weapon_skill_0*",INDIRECT(A149),2,FALSE)),proto!$K$20:$L$24,2,FALSE)</f>
        <v>Throwing</v>
      </c>
      <c r="L149" s="170" t="str">
        <f t="shared" ca="1" si="130"/>
        <v>10</v>
      </c>
      <c r="M149" s="170" t="str">
        <f t="shared" ca="1" si="131"/>
        <v>10</v>
      </c>
      <c r="N149" s="170" t="e">
        <f t="shared" ca="1" si="132"/>
        <v>#N/A</v>
      </c>
      <c r="O149" s="170" t="e">
        <f t="shared" ca="1" si="133"/>
        <v>#N/A</v>
      </c>
      <c r="P149" s="170" t="e">
        <f t="shared" ca="1" si="134"/>
        <v>#N/A</v>
      </c>
      <c r="Q149" s="170" t="e">
        <f t="shared" ca="1" si="135"/>
        <v>#N/A</v>
      </c>
      <c r="R149" s="170">
        <v>0</v>
      </c>
      <c r="S149" s="170" t="str">
        <f t="shared" ca="1" si="136"/>
        <v>25</v>
      </c>
      <c r="T149" s="170" t="e">
        <f t="shared" ca="1" si="137"/>
        <v>#N/A</v>
      </c>
      <c r="U149" s="170" t="str">
        <f t="shared" ca="1" si="138"/>
        <v>50</v>
      </c>
      <c r="V149" s="170" t="e">
        <f t="shared" ca="1" si="139"/>
        <v>#N/A</v>
      </c>
      <c r="W149" s="170" t="e">
        <f t="shared" ca="1" si="140"/>
        <v>#N/A</v>
      </c>
      <c r="X149" s="170" t="e">
        <f t="shared" ca="1" si="141"/>
        <v>#N/A</v>
      </c>
      <c r="Y149" s="170" t="str">
        <f t="shared" ca="1" si="142"/>
        <v>1200</v>
      </c>
      <c r="Z149" s="170" t="e">
        <f t="shared" ca="1" si="143"/>
        <v>#N/A</v>
      </c>
      <c r="AA149" s="170" t="e">
        <f t="shared" ca="1" si="144"/>
        <v>#N/A</v>
      </c>
      <c r="AB149" s="174" t="str">
        <f t="shared" ca="1" si="145"/>
        <v>24</v>
      </c>
      <c r="AC149" s="174" t="str">
        <f t="shared" ca="1" si="146"/>
        <v>24</v>
      </c>
      <c r="AD149" s="174" t="str">
        <f t="shared" ca="1" si="147"/>
        <v>24</v>
      </c>
      <c r="AE149" s="174" t="str">
        <f t="shared" ca="1" si="148"/>
        <v>24</v>
      </c>
      <c r="AF149" s="174" t="str">
        <f t="shared" ca="1" si="149"/>
        <v>24</v>
      </c>
      <c r="AG149" s="175" t="str">
        <f t="shared" ca="1" si="150"/>
        <v>47</v>
      </c>
      <c r="AH149" s="175" t="str">
        <f t="shared" ca="1" si="151"/>
        <v>47</v>
      </c>
      <c r="AI149" s="175" t="str">
        <f t="shared" ca="1" si="152"/>
        <v>47</v>
      </c>
      <c r="AJ149" s="175" t="e">
        <f t="shared" ca="1" si="153"/>
        <v>#N/A</v>
      </c>
      <c r="AK149" s="175" t="e">
        <f t="shared" ca="1" si="154"/>
        <v>#N/A</v>
      </c>
      <c r="AN149" s="170" t="e">
        <f t="shared" ca="1" si="156"/>
        <v>#N/A</v>
      </c>
      <c r="AO149" s="170" t="e">
        <f t="shared" ca="1" si="157"/>
        <v>#N/A</v>
      </c>
      <c r="AP149" s="170" t="e">
        <f t="shared" ca="1" si="123"/>
        <v>#N/A</v>
      </c>
      <c r="AQ149" s="170" t="e">
        <f t="shared" ca="1" si="124"/>
        <v>#N/A</v>
      </c>
      <c r="AR149" s="170" t="str">
        <f t="shared" ca="1" si="158"/>
        <v>7</v>
      </c>
      <c r="AS149" s="259">
        <v>1</v>
      </c>
      <c r="AT149" s="259">
        <v>1</v>
      </c>
      <c r="AU149" s="170" t="str">
        <f t="shared" ca="1" si="159"/>
        <v>Anim2Throw</v>
      </c>
      <c r="AV149" s="170" t="e">
        <f t="shared" ca="1" si="160"/>
        <v>#N/A</v>
      </c>
    </row>
    <row r="150" spans="1:49" x14ac:dyDescent="0.25">
      <c r="A150" s="170" t="str">
        <f t="shared" si="161"/>
        <v>Proto!B8673:C8726</v>
      </c>
      <c r="B150" s="170" t="str">
        <f t="shared" ca="1" si="127"/>
        <v>8</v>
      </c>
      <c r="C150" s="170">
        <f>MATCH("*148#*",proto!B:B,0)</f>
        <v>8673</v>
      </c>
      <c r="D150" s="176" t="str">
        <f>VLOOKUP(C150,proto!A:C,2,FALSE)</f>
        <v>148# Automag III</v>
      </c>
      <c r="E150" s="170" t="str" cm="1">
        <f t="array" ref="E150">INDEX(new1test[Column2],WeaponList!C150+1)</f>
        <v>19400</v>
      </c>
      <c r="F150" s="170" t="str" cm="1">
        <f t="array" ref="F150">VLOOKUP(VALUE(INDEX(new1test[Column2],WeaponList!C150+3)),proto!$D$20:$E$50,2,FALSE)</f>
        <v>Pistol</v>
      </c>
      <c r="G150" s="170" t="str">
        <f t="shared" ca="1" si="162"/>
        <v>8</v>
      </c>
      <c r="H150" s="170" t="str">
        <f t="shared" ca="1" si="128"/>
        <v>19</v>
      </c>
      <c r="I150" s="170" t="str">
        <f t="shared" ca="1" si="129"/>
        <v>5</v>
      </c>
      <c r="J150" s="170" t="str">
        <f ca="1">VLOOKUP(VALUE(VLOOKUP("*DmgType_0*",INDIRECT(A150),2,FALSE)),proto!$D$20:$F$50,3,FALSE)</f>
        <v>Normal</v>
      </c>
      <c r="K150" s="170" t="str">
        <f ca="1">VLOOKUP(VALUE(VLOOKUP("*Weapon_skill_0*",INDIRECT(A150),2,FALSE)),proto!$K$20:$L$24,2,FALSE)</f>
        <v>Small Guns</v>
      </c>
      <c r="L150" s="170" t="str">
        <f t="shared" ca="1" si="130"/>
        <v>34</v>
      </c>
      <c r="M150" s="170" t="str">
        <f t="shared" ca="1" si="131"/>
        <v>44</v>
      </c>
      <c r="N150" s="170" t="e">
        <f t="shared" ca="1" si="132"/>
        <v>#N/A</v>
      </c>
      <c r="O150" s="170" t="e">
        <f t="shared" ca="1" si="133"/>
        <v>#N/A</v>
      </c>
      <c r="P150" s="170" t="e">
        <f t="shared" ca="1" si="134"/>
        <v>#N/A</v>
      </c>
      <c r="Q150" s="170" t="e">
        <f t="shared" ca="1" si="135"/>
        <v>#N/A</v>
      </c>
      <c r="R150" s="170">
        <v>0</v>
      </c>
      <c r="S150" s="170" t="str">
        <f t="shared" ca="1" si="136"/>
        <v>35</v>
      </c>
      <c r="T150" s="170" t="e">
        <f t="shared" ca="1" si="137"/>
        <v>#N/A</v>
      </c>
      <c r="U150" s="170" t="str">
        <f t="shared" ca="1" si="138"/>
        <v>15</v>
      </c>
      <c r="V150" s="170" t="e">
        <f t="shared" ca="1" si="139"/>
        <v>#N/A</v>
      </c>
      <c r="W150" s="170" t="str">
        <f t="shared" ca="1" si="140"/>
        <v>1</v>
      </c>
      <c r="X150" s="170" t="e">
        <f t="shared" ca="1" si="141"/>
        <v>#N/A</v>
      </c>
      <c r="Y150" s="170" t="str">
        <f t="shared" ca="1" si="142"/>
        <v>400</v>
      </c>
      <c r="Z150" s="170" t="e">
        <f t="shared" ca="1" si="143"/>
        <v>#N/A</v>
      </c>
      <c r="AA150" s="170" t="str">
        <f t="shared" ca="1" si="144"/>
        <v>200</v>
      </c>
      <c r="AB150" s="174" t="str">
        <f t="shared" ca="1" si="145"/>
        <v>7</v>
      </c>
      <c r="AC150" s="174" t="str">
        <f t="shared" ca="1" si="146"/>
        <v>10</v>
      </c>
      <c r="AD150" s="174" t="str">
        <f t="shared" ca="1" si="147"/>
        <v>7</v>
      </c>
      <c r="AE150" s="174" t="str">
        <f t="shared" ca="1" si="148"/>
        <v>10</v>
      </c>
      <c r="AF150" s="174" t="str">
        <f t="shared" ca="1" si="149"/>
        <v>9</v>
      </c>
      <c r="AG150" s="175" t="str">
        <f t="shared" ca="1" si="150"/>
        <v>12</v>
      </c>
      <c r="AH150" s="175" t="str">
        <f t="shared" ca="1" si="151"/>
        <v>20</v>
      </c>
      <c r="AI150" s="175" t="str">
        <f t="shared" ca="1" si="152"/>
        <v>53</v>
      </c>
      <c r="AJ150" s="175" t="e">
        <f t="shared" ca="1" si="153"/>
        <v>#N/A</v>
      </c>
      <c r="AK150" s="175" t="e">
        <f t="shared" ca="1" si="154"/>
        <v>#N/A</v>
      </c>
      <c r="AN150" s="170" t="e">
        <f t="shared" ca="1" si="156"/>
        <v>#N/A</v>
      </c>
      <c r="AO150" s="170" t="e">
        <f t="shared" ca="1" si="157"/>
        <v>#N/A</v>
      </c>
      <c r="AP150" s="170" t="e">
        <f t="shared" ca="1" si="123"/>
        <v>#N/A</v>
      </c>
      <c r="AQ150" s="170" t="e">
        <f t="shared" ca="1" si="124"/>
        <v>#N/A</v>
      </c>
      <c r="AR150" s="170" t="str">
        <f t="shared" ca="1" si="158"/>
        <v>8</v>
      </c>
      <c r="AS150" s="259" t="str">
        <f t="shared" ca="1" si="125"/>
        <v>1</v>
      </c>
      <c r="AT150" s="259">
        <v>1</v>
      </c>
      <c r="AU150" s="170" t="str">
        <f t="shared" ca="1" si="159"/>
        <v>Anim2Single</v>
      </c>
      <c r="AV150" s="170" t="e">
        <f t="shared" ca="1" si="160"/>
        <v>#N/A</v>
      </c>
    </row>
    <row r="151" spans="1:49" x14ac:dyDescent="0.25">
      <c r="A151" s="170" t="str">
        <f t="shared" si="161"/>
        <v>Proto!B8726:C8779</v>
      </c>
      <c r="B151" s="170" t="str">
        <f t="shared" ca="1" si="127"/>
        <v>8</v>
      </c>
      <c r="C151" s="170">
        <f>MATCH("*149#*",proto!B:B,0)</f>
        <v>8726</v>
      </c>
      <c r="D151" s="176" t="str">
        <f>VLOOKUP(C151,proto!A:C,2,FALSE)</f>
        <v>149# Thunder 5</v>
      </c>
      <c r="E151" s="170" t="str" cm="1">
        <f t="array" ref="E151">INDEX(new1test[Column2],WeaponList!C151+1)</f>
        <v>19401</v>
      </c>
      <c r="F151" s="170" t="str" cm="1">
        <f t="array" ref="F151">VLOOKUP(VALUE(INDEX(new1test[Column2],WeaponList!C151+3)),proto!$D$20:$E$50,2,FALSE)</f>
        <v>Pistol</v>
      </c>
      <c r="G151" s="170" t="str">
        <f t="shared" ca="1" si="162"/>
        <v>5</v>
      </c>
      <c r="H151" s="170" t="str">
        <f t="shared" ca="1" si="128"/>
        <v>39</v>
      </c>
      <c r="I151" s="170" t="str">
        <f t="shared" ca="1" si="129"/>
        <v>6</v>
      </c>
      <c r="J151" s="170" t="str">
        <f ca="1">VLOOKUP(VALUE(VLOOKUP("*DmgType_0*",INDIRECT(A151),2,FALSE)),proto!$D$20:$F$50,3,FALSE)</f>
        <v>Normal</v>
      </c>
      <c r="K151" s="170" t="str">
        <f ca="1">VLOOKUP(VALUE(VLOOKUP("*Weapon_skill_0*",INDIRECT(A151),2,FALSE)),proto!$K$20:$L$24,2,FALSE)</f>
        <v>Small Guns</v>
      </c>
      <c r="L151" s="170" t="str">
        <f t="shared" ca="1" si="130"/>
        <v>60</v>
      </c>
      <c r="M151" s="170" t="str">
        <f t="shared" ca="1" si="131"/>
        <v>80</v>
      </c>
      <c r="N151" s="170" t="e">
        <f t="shared" ca="1" si="132"/>
        <v>#N/A</v>
      </c>
      <c r="O151" s="170" t="e">
        <f t="shared" ca="1" si="133"/>
        <v>#N/A</v>
      </c>
      <c r="P151" s="170" t="e">
        <f t="shared" ca="1" si="134"/>
        <v>#N/A</v>
      </c>
      <c r="Q151" s="170" t="e">
        <f t="shared" ca="1" si="135"/>
        <v>#N/A</v>
      </c>
      <c r="R151" s="170">
        <v>0</v>
      </c>
      <c r="S151" s="170" t="str">
        <f t="shared" ca="1" si="136"/>
        <v>35</v>
      </c>
      <c r="T151" s="170" t="e">
        <f t="shared" ca="1" si="137"/>
        <v>#N/A</v>
      </c>
      <c r="U151" s="170" t="str">
        <f t="shared" ca="1" si="138"/>
        <v>45</v>
      </c>
      <c r="V151" s="170" t="e">
        <f t="shared" ca="1" si="139"/>
        <v>#N/A</v>
      </c>
      <c r="W151" s="170" t="str">
        <f t="shared" ca="1" si="140"/>
        <v>1</v>
      </c>
      <c r="X151" s="170" t="e">
        <f t="shared" ca="1" si="141"/>
        <v>#N/A</v>
      </c>
      <c r="Y151" s="170" t="str">
        <f t="shared" ca="1" si="142"/>
        <v>600</v>
      </c>
      <c r="Z151" s="170" t="e">
        <f t="shared" ca="1" si="143"/>
        <v>#N/A</v>
      </c>
      <c r="AA151" s="170" t="str">
        <f t="shared" ca="1" si="144"/>
        <v>200</v>
      </c>
      <c r="AB151" s="174" t="str">
        <f t="shared" ca="1" si="145"/>
        <v>9</v>
      </c>
      <c r="AC151" s="174" t="str">
        <f t="shared" ca="1" si="146"/>
        <v>14</v>
      </c>
      <c r="AD151" s="174" t="str">
        <f t="shared" ca="1" si="147"/>
        <v>14</v>
      </c>
      <c r="AE151" s="174" t="str">
        <f t="shared" ca="1" si="148"/>
        <v>15</v>
      </c>
      <c r="AF151" s="174" t="str">
        <f t="shared" ca="1" si="149"/>
        <v>10</v>
      </c>
      <c r="AG151" s="175" t="str">
        <f t="shared" ca="1" si="150"/>
        <v>1</v>
      </c>
      <c r="AH151" s="175" t="str">
        <f t="shared" ca="1" si="151"/>
        <v>12</v>
      </c>
      <c r="AI151" s="175" t="str">
        <f t="shared" ca="1" si="152"/>
        <v>21</v>
      </c>
      <c r="AJ151" s="175" t="str">
        <f t="shared" ca="1" si="153"/>
        <v>33</v>
      </c>
      <c r="AK151" s="175" t="e">
        <f t="shared" ca="1" si="154"/>
        <v>#N/A</v>
      </c>
      <c r="AN151" s="170" t="e">
        <f t="shared" ca="1" si="156"/>
        <v>#N/A</v>
      </c>
      <c r="AO151" s="170" t="e">
        <f t="shared" ca="1" si="157"/>
        <v>#N/A</v>
      </c>
      <c r="AP151" s="170" t="e">
        <f t="shared" ca="1" si="123"/>
        <v>#N/A</v>
      </c>
      <c r="AQ151" s="170" t="e">
        <f t="shared" ca="1" si="124"/>
        <v>#N/A</v>
      </c>
      <c r="AR151" s="170" t="str">
        <f t="shared" ca="1" si="158"/>
        <v>8</v>
      </c>
      <c r="AS151" s="259" t="str">
        <f t="shared" ca="1" si="125"/>
        <v>1</v>
      </c>
      <c r="AT151" s="259">
        <v>1</v>
      </c>
      <c r="AU151" s="170" t="str">
        <f t="shared" ca="1" si="159"/>
        <v>Anim2Single</v>
      </c>
      <c r="AV151" s="170" t="e">
        <f t="shared" ca="1" si="160"/>
        <v>#N/A</v>
      </c>
    </row>
    <row r="152" spans="1:49" x14ac:dyDescent="0.25">
      <c r="A152" s="170" t="str">
        <f t="shared" si="161"/>
        <v>Proto!B8779:C8832</v>
      </c>
      <c r="B152" s="170" t="str">
        <f t="shared" ca="1" si="127"/>
        <v>8</v>
      </c>
      <c r="C152" s="170">
        <f>MATCH("*150#*",proto!B:B,0)</f>
        <v>8779</v>
      </c>
      <c r="D152" s="176" t="str">
        <f>VLOOKUP(C152,proto!A:C,2,FALSE)</f>
        <v>150# Grenade Pistol</v>
      </c>
      <c r="E152" s="170" t="str" cm="1">
        <f t="array" ref="E152">INDEX(new1test[Column2],WeaponList!C152+1)</f>
        <v>19402</v>
      </c>
      <c r="F152" s="170" t="str" cm="1">
        <f t="array" ref="F152">VLOOKUP(VALUE(INDEX(new1test[Column2],WeaponList!C152+3)),proto!$D$20:$E$50,2,FALSE)</f>
        <v>Pistol</v>
      </c>
      <c r="G152" s="170" t="str">
        <f t="shared" ca="1" si="162"/>
        <v>1</v>
      </c>
      <c r="H152" s="170" t="str">
        <f t="shared" ca="1" si="128"/>
        <v>27</v>
      </c>
      <c r="I152" s="170" t="str">
        <f t="shared" ca="1" si="129"/>
        <v>7</v>
      </c>
      <c r="J152" s="170" t="str">
        <f ca="1">VLOOKUP(VALUE(VLOOKUP("*DmgType_0*",INDIRECT(A152),2,FALSE)),proto!$D$20:$F$50,3,FALSE)</f>
        <v>Explode</v>
      </c>
      <c r="K152" s="170" t="str">
        <f ca="1">VLOOKUP(VALUE(VLOOKUP("*Weapon_skill_0*",INDIRECT(A152),2,FALSE)),proto!$K$20:$L$24,2,FALSE)</f>
        <v>Small Guns</v>
      </c>
      <c r="L152" s="170" t="str">
        <f t="shared" ca="1" si="130"/>
        <v>110</v>
      </c>
      <c r="M152" s="170" t="str">
        <f t="shared" ca="1" si="131"/>
        <v>140</v>
      </c>
      <c r="N152" s="170" t="e">
        <f t="shared" ca="1" si="132"/>
        <v>#N/A</v>
      </c>
      <c r="O152" s="170" t="e">
        <f t="shared" ca="1" si="133"/>
        <v>#N/A</v>
      </c>
      <c r="P152" s="170" t="e">
        <f t="shared" ca="1" si="134"/>
        <v>#N/A</v>
      </c>
      <c r="Q152" s="170" t="e">
        <f t="shared" ca="1" si="135"/>
        <v>#N/A</v>
      </c>
      <c r="R152" s="170">
        <v>0</v>
      </c>
      <c r="S152" s="170" t="str">
        <f t="shared" ca="1" si="136"/>
        <v>45</v>
      </c>
      <c r="T152" s="170" t="e">
        <f t="shared" ca="1" si="137"/>
        <v>#N/A</v>
      </c>
      <c r="U152" s="170" t="str">
        <f t="shared" ca="1" si="138"/>
        <v>30</v>
      </c>
      <c r="V152" s="170" t="e">
        <f t="shared" ca="1" si="139"/>
        <v>#N/A</v>
      </c>
      <c r="W152" s="170" t="e">
        <f t="shared" ca="1" si="140"/>
        <v>#N/A</v>
      </c>
      <c r="X152" s="170" t="e">
        <f t="shared" ca="1" si="141"/>
        <v>#N/A</v>
      </c>
      <c r="Y152" s="170" t="str">
        <f t="shared" ca="1" si="142"/>
        <v>1000</v>
      </c>
      <c r="Z152" s="170" t="e">
        <f t="shared" ca="1" si="143"/>
        <v>#N/A</v>
      </c>
      <c r="AA152" s="170" t="str">
        <f t="shared" ca="1" si="144"/>
        <v>200</v>
      </c>
      <c r="AB152" s="174" t="str">
        <f t="shared" ca="1" si="145"/>
        <v>2</v>
      </c>
      <c r="AC152" s="174" t="str">
        <f t="shared" ca="1" si="146"/>
        <v>24</v>
      </c>
      <c r="AD152" s="174" t="str">
        <f t="shared" ca="1" si="147"/>
        <v>24</v>
      </c>
      <c r="AE152" s="174" t="str">
        <f t="shared" ca="1" si="148"/>
        <v>7</v>
      </c>
      <c r="AF152" s="174" t="str">
        <f t="shared" ca="1" si="149"/>
        <v>24</v>
      </c>
      <c r="AG152" s="175" t="str">
        <f t="shared" ca="1" si="150"/>
        <v>7</v>
      </c>
      <c r="AH152" s="175" t="str">
        <f t="shared" ca="1" si="151"/>
        <v>16</v>
      </c>
      <c r="AI152" s="175" t="str">
        <f t="shared" ca="1" si="152"/>
        <v>18</v>
      </c>
      <c r="AJ152" s="175" t="str">
        <f t="shared" ca="1" si="153"/>
        <v>20</v>
      </c>
      <c r="AK152" s="175" t="e">
        <f t="shared" ca="1" si="154"/>
        <v>#N/A</v>
      </c>
      <c r="AN152" s="170" t="e">
        <f t="shared" ca="1" si="156"/>
        <v>#N/A</v>
      </c>
      <c r="AO152" s="170" t="e">
        <f t="shared" ca="1" si="157"/>
        <v>#N/A</v>
      </c>
      <c r="AP152" s="170" t="e">
        <f t="shared" ca="1" si="123"/>
        <v>#N/A</v>
      </c>
      <c r="AQ152" s="170" t="e">
        <f t="shared" ca="1" si="124"/>
        <v>#N/A</v>
      </c>
      <c r="AR152" s="170" t="str">
        <f t="shared" ca="1" si="158"/>
        <v>8</v>
      </c>
      <c r="AS152" s="259" t="str">
        <f t="shared" ca="1" si="125"/>
        <v>1</v>
      </c>
      <c r="AT152" s="259">
        <v>1</v>
      </c>
      <c r="AU152" s="170" t="str">
        <f t="shared" ca="1" si="159"/>
        <v>Anim2Single</v>
      </c>
      <c r="AV152" s="170" t="e">
        <f t="shared" ca="1" si="160"/>
        <v>#N/A</v>
      </c>
    </row>
    <row r="153" spans="1:49" x14ac:dyDescent="0.25">
      <c r="A153" s="170" t="str">
        <f t="shared" si="161"/>
        <v>Proto!B8832:C8892</v>
      </c>
      <c r="B153" s="170" t="str">
        <f t="shared" ca="1" si="127"/>
        <v>8</v>
      </c>
      <c r="C153" s="170">
        <f>MATCH("*151#*",proto!B:B,0)</f>
        <v>8832</v>
      </c>
      <c r="D153" s="176" t="str">
        <f>VLOOKUP(C153,proto!A:C,2,FALSE)</f>
        <v>151# HK USP-S</v>
      </c>
      <c r="E153" s="170" t="str" cm="1">
        <f t="array" ref="E153">INDEX(new1test[Column2],WeaponList!C153+1)</f>
        <v>19403</v>
      </c>
      <c r="F153" s="170" t="str" cm="1">
        <f t="array" ref="F153">VLOOKUP(VALUE(INDEX(new1test[Column2],WeaponList!C153+3)),proto!$D$20:$E$50,2,FALSE)</f>
        <v>Pistol</v>
      </c>
      <c r="G153" s="170" t="str">
        <f t="shared" ca="1" si="162"/>
        <v>12</v>
      </c>
      <c r="H153" s="170" t="str">
        <f t="shared" ca="1" si="128"/>
        <v>14</v>
      </c>
      <c r="I153" s="170" t="str">
        <f t="shared" ca="1" si="129"/>
        <v>4</v>
      </c>
      <c r="J153" s="170" t="str">
        <f ca="1">VLOOKUP(VALUE(VLOOKUP("*DmgType_0*",INDIRECT(A153),2,FALSE)),proto!$D$20:$F$50,3,FALSE)</f>
        <v>Normal</v>
      </c>
      <c r="K153" s="170" t="str">
        <f ca="1">VLOOKUP(VALUE(VLOOKUP("*Weapon_skill_0*",INDIRECT(A153),2,FALSE)),proto!$K$20:$L$24,2,FALSE)</f>
        <v>Small Guns</v>
      </c>
      <c r="L153" s="170" t="str">
        <f t="shared" ca="1" si="130"/>
        <v>23</v>
      </c>
      <c r="M153" s="170" t="str">
        <f t="shared" ca="1" si="131"/>
        <v>33</v>
      </c>
      <c r="N153" s="170" t="e">
        <f t="shared" ca="1" si="132"/>
        <v>#N/A</v>
      </c>
      <c r="O153" s="170" t="e">
        <f t="shared" ca="1" si="133"/>
        <v>#N/A</v>
      </c>
      <c r="P153" s="170" t="e">
        <f t="shared" ca="1" si="134"/>
        <v>#N/A</v>
      </c>
      <c r="Q153" s="170" t="e">
        <f t="shared" ca="1" si="135"/>
        <v>#N/A</v>
      </c>
      <c r="R153" s="170" t="str">
        <f t="shared" ca="1" si="164"/>
        <v>20</v>
      </c>
      <c r="S153" s="170" t="str">
        <f t="shared" ca="1" si="136"/>
        <v>30</v>
      </c>
      <c r="T153" s="170" t="e">
        <f t="shared" ca="1" si="137"/>
        <v>#N/A</v>
      </c>
      <c r="U153" s="170" t="str">
        <f t="shared" ca="1" si="138"/>
        <v>18</v>
      </c>
      <c r="V153" s="170" t="e">
        <f t="shared" ca="1" si="139"/>
        <v>#N/A</v>
      </c>
      <c r="W153" s="170" t="str">
        <f t="shared" ca="1" si="140"/>
        <v>1</v>
      </c>
      <c r="X153" s="170" t="e">
        <f t="shared" ca="1" si="141"/>
        <v>#N/A</v>
      </c>
      <c r="Y153" s="170" t="str">
        <f t="shared" ca="1" si="142"/>
        <v>400</v>
      </c>
      <c r="Z153" s="170" t="e">
        <f t="shared" ca="1" si="143"/>
        <v>#N/A</v>
      </c>
      <c r="AA153" s="170" t="str">
        <f t="shared" ca="1" si="144"/>
        <v>200</v>
      </c>
      <c r="AB153" s="174" t="str">
        <f t="shared" ca="1" si="145"/>
        <v>7</v>
      </c>
      <c r="AC153" s="174" t="str">
        <f t="shared" ca="1" si="146"/>
        <v>7</v>
      </c>
      <c r="AD153" s="174" t="str">
        <f t="shared" ca="1" si="147"/>
        <v>25</v>
      </c>
      <c r="AE153" s="174" t="str">
        <f t="shared" ca="1" si="148"/>
        <v>14</v>
      </c>
      <c r="AF153" s="174" t="str">
        <f t="shared" ca="1" si="149"/>
        <v>25</v>
      </c>
      <c r="AG153" s="175" t="str">
        <f t="shared" ca="1" si="150"/>
        <v>9</v>
      </c>
      <c r="AH153" s="175" t="str">
        <f t="shared" ca="1" si="151"/>
        <v>12</v>
      </c>
      <c r="AI153" s="175" t="str">
        <f t="shared" ca="1" si="152"/>
        <v>20</v>
      </c>
      <c r="AJ153" s="175" t="str">
        <f t="shared" ca="1" si="153"/>
        <v>21</v>
      </c>
      <c r="AK153" s="175" t="e">
        <f t="shared" ca="1" si="154"/>
        <v>#N/A</v>
      </c>
      <c r="AN153" s="170" t="e">
        <f t="shared" ca="1" si="156"/>
        <v>#N/A</v>
      </c>
      <c r="AO153" s="170" t="e">
        <f t="shared" ca="1" si="157"/>
        <v>#N/A</v>
      </c>
      <c r="AP153" s="170" t="e">
        <f t="shared" ca="1" si="123"/>
        <v>#N/A</v>
      </c>
      <c r="AQ153" s="170" t="e">
        <f t="shared" ca="1" si="124"/>
        <v>#N/A</v>
      </c>
      <c r="AR153" s="170" t="str">
        <f t="shared" ca="1" si="158"/>
        <v>8</v>
      </c>
      <c r="AS153" s="259" t="str">
        <f t="shared" ca="1" si="125"/>
        <v>1</v>
      </c>
      <c r="AT153" s="259">
        <v>1</v>
      </c>
      <c r="AU153" s="170" t="str">
        <f t="shared" ca="1" si="159"/>
        <v>Anim2Single</v>
      </c>
      <c r="AV153" s="170" t="e">
        <f t="shared" ca="1" si="160"/>
        <v>#N/A</v>
      </c>
    </row>
    <row r="154" spans="1:49" x14ac:dyDescent="0.25">
      <c r="A154" s="170" t="str">
        <f t="shared" si="161"/>
        <v>Proto!B8892:C8957</v>
      </c>
      <c r="B154" s="170" t="str">
        <f t="shared" ca="1" si="127"/>
        <v>8</v>
      </c>
      <c r="C154" s="170">
        <f>MATCH("*152#*",proto!B:B,0)</f>
        <v>8892</v>
      </c>
      <c r="D154" s="176" t="str">
        <f>VLOOKUP(C154,proto!A:C,2,FALSE)</f>
        <v>152# PP-19 Bison</v>
      </c>
      <c r="E154" s="170" t="str" cm="1">
        <f t="array" ref="E154">INDEX(new1test[Column2],WeaponList!C154+1)</f>
        <v>19405</v>
      </c>
      <c r="F154" s="170" t="str" cm="1">
        <f t="array" ref="F154">VLOOKUP(VALUE(INDEX(new1test[Column2],WeaponList!C154+3)),proto!$D$20:$E$50,2,FALSE)</f>
        <v>SMG</v>
      </c>
      <c r="G154" s="170" t="str">
        <f t="shared" ca="1" si="162"/>
        <v>35</v>
      </c>
      <c r="H154" s="170" t="str">
        <f t="shared" ca="1" si="128"/>
        <v>37</v>
      </c>
      <c r="I154" s="170" t="str">
        <f t="shared" ca="1" si="129"/>
        <v>3</v>
      </c>
      <c r="J154" s="170" t="str">
        <f ca="1">VLOOKUP(VALUE(VLOOKUP("*DmgType_0*",INDIRECT(A154),2,FALSE)),proto!$D$20:$F$50,3,FALSE)</f>
        <v>Normal</v>
      </c>
      <c r="K154" s="170" t="str">
        <f ca="1">VLOOKUP(VALUE(VLOOKUP("*Weapon_skill_0*",INDIRECT(A154),2,FALSE)),proto!$K$20:$L$24,2,FALSE)</f>
        <v>Small Guns</v>
      </c>
      <c r="L154" s="170" t="str">
        <f t="shared" ca="1" si="130"/>
        <v>21</v>
      </c>
      <c r="M154" s="170" t="str">
        <f t="shared" ca="1" si="131"/>
        <v>25</v>
      </c>
      <c r="N154" s="170" t="str">
        <f t="shared" ca="1" si="132"/>
        <v>21</v>
      </c>
      <c r="O154" s="170" t="str">
        <f t="shared" ca="1" si="133"/>
        <v>25</v>
      </c>
      <c r="P154" s="170" t="e">
        <f t="shared" ca="1" si="134"/>
        <v>#N/A</v>
      </c>
      <c r="Q154" s="170" t="e">
        <f t="shared" ca="1" si="135"/>
        <v>#N/A</v>
      </c>
      <c r="R154" s="170">
        <v>0</v>
      </c>
      <c r="S154" s="170" t="str">
        <f t="shared" ca="1" si="136"/>
        <v>35</v>
      </c>
      <c r="T154" s="170" t="str">
        <f t="shared" ca="1" si="137"/>
        <v>35</v>
      </c>
      <c r="U154" s="170" t="str">
        <f t="shared" ca="1" si="138"/>
        <v>15</v>
      </c>
      <c r="V154" s="170" t="str">
        <f t="shared" ca="1" si="139"/>
        <v>22</v>
      </c>
      <c r="W154" s="170" t="str">
        <f t="shared" ca="1" si="140"/>
        <v>1</v>
      </c>
      <c r="X154" s="170" t="e">
        <f t="shared" ca="1" si="141"/>
        <v>#N/A</v>
      </c>
      <c r="Y154" s="170" t="str">
        <f t="shared" ca="1" si="142"/>
        <v>400</v>
      </c>
      <c r="Z154" s="170" t="str">
        <f t="shared" ca="1" si="143"/>
        <v>600</v>
      </c>
      <c r="AA154" s="170" t="str">
        <f t="shared" ca="1" si="144"/>
        <v>200</v>
      </c>
      <c r="AB154" s="174" t="str">
        <f t="shared" ca="1" si="145"/>
        <v>1</v>
      </c>
      <c r="AC154" s="174" t="str">
        <f t="shared" ca="1" si="146"/>
        <v>6</v>
      </c>
      <c r="AD154" s="174" t="str">
        <f t="shared" ca="1" si="147"/>
        <v>27</v>
      </c>
      <c r="AE154" s="174" t="str">
        <f t="shared" ca="1" si="148"/>
        <v>6</v>
      </c>
      <c r="AF154" s="174" t="str">
        <f t="shared" ca="1" si="149"/>
        <v>6</v>
      </c>
      <c r="AG154" s="175" t="str">
        <f t="shared" ca="1" si="150"/>
        <v>10</v>
      </c>
      <c r="AH154" s="175" t="str">
        <f t="shared" ca="1" si="151"/>
        <v>20</v>
      </c>
      <c r="AI154" s="175" t="e">
        <f t="shared" ca="1" si="152"/>
        <v>#N/A</v>
      </c>
      <c r="AJ154" s="175" t="e">
        <f t="shared" ca="1" si="153"/>
        <v>#N/A</v>
      </c>
      <c r="AK154" s="175" t="e">
        <f t="shared" ca="1" si="154"/>
        <v>#N/A</v>
      </c>
      <c r="AN154" s="170" t="e">
        <f t="shared" ca="1" si="156"/>
        <v>#N/A</v>
      </c>
      <c r="AO154" s="170" t="str">
        <f t="shared" ca="1" si="157"/>
        <v>5</v>
      </c>
      <c r="AP154" s="170">
        <v>100</v>
      </c>
      <c r="AQ154" s="170">
        <v>100</v>
      </c>
      <c r="AR154" s="170" t="str">
        <f t="shared" ca="1" si="158"/>
        <v>8</v>
      </c>
      <c r="AS154" s="259" t="str">
        <f t="shared" ca="1" si="125"/>
        <v>1</v>
      </c>
      <c r="AT154" s="259" t="str">
        <f t="shared" ca="1" si="126"/>
        <v>6</v>
      </c>
      <c r="AU154" s="170" t="str">
        <f t="shared" ca="1" si="159"/>
        <v>Anim2Single</v>
      </c>
      <c r="AV154" s="170" t="str">
        <f t="shared" ca="1" si="160"/>
        <v>Anim2Burst</v>
      </c>
    </row>
    <row r="155" spans="1:49" x14ac:dyDescent="0.25">
      <c r="A155" s="170" t="str">
        <f t="shared" si="161"/>
        <v>Proto!B8957:C9025</v>
      </c>
      <c r="B155" s="170" t="str">
        <f t="shared" ca="1" si="127"/>
        <v>8</v>
      </c>
      <c r="C155" s="170">
        <f>MATCH("*153#*",proto!B:B,0)</f>
        <v>8957</v>
      </c>
      <c r="D155" s="176" t="str">
        <f>VLOOKUP(C155,proto!A:C,2,FALSE)</f>
        <v>153# PP-19 Silenced</v>
      </c>
      <c r="E155" s="170" t="str" cm="1">
        <f t="array" ref="E155">INDEX(new1test[Column2],WeaponList!C155+1)</f>
        <v>19406</v>
      </c>
      <c r="F155" s="170" t="str" cm="1">
        <f t="array" ref="F155">VLOOKUP(VALUE(INDEX(new1test[Column2],WeaponList!C155+3)),proto!$D$20:$E$50,2,FALSE)</f>
        <v>SMG</v>
      </c>
      <c r="G155" s="170" t="str">
        <f t="shared" ca="1" si="162"/>
        <v>53</v>
      </c>
      <c r="H155" s="170" t="str">
        <f t="shared" ca="1" si="128"/>
        <v>12</v>
      </c>
      <c r="I155" s="170" t="str">
        <f t="shared" ca="1" si="129"/>
        <v>3</v>
      </c>
      <c r="J155" s="170" t="str">
        <f ca="1">VLOOKUP(VALUE(VLOOKUP("*DmgType_0*",INDIRECT(A155),2,FALSE)),proto!$D$20:$F$50,3,FALSE)</f>
        <v>Normal</v>
      </c>
      <c r="K155" s="170" t="str">
        <f ca="1">VLOOKUP(VALUE(VLOOKUP("*Weapon_skill_0*",INDIRECT(A155),2,FALSE)),proto!$K$20:$L$24,2,FALSE)</f>
        <v>Small Guns</v>
      </c>
      <c r="L155" s="170" t="str">
        <f t="shared" ca="1" si="130"/>
        <v>18</v>
      </c>
      <c r="M155" s="170" t="str">
        <f t="shared" ca="1" si="131"/>
        <v>22</v>
      </c>
      <c r="N155" s="170" t="str">
        <f t="shared" ca="1" si="132"/>
        <v>18</v>
      </c>
      <c r="O155" s="170" t="str">
        <f t="shared" ca="1" si="133"/>
        <v>22</v>
      </c>
      <c r="P155" s="170" t="e">
        <f t="shared" ca="1" si="134"/>
        <v>#N/A</v>
      </c>
      <c r="Q155" s="170" t="e">
        <f t="shared" ca="1" si="135"/>
        <v>#N/A</v>
      </c>
      <c r="R155" s="170">
        <v>0</v>
      </c>
      <c r="S155" s="170" t="str">
        <f t="shared" ca="1" si="136"/>
        <v>30</v>
      </c>
      <c r="T155" s="170" t="str">
        <f t="shared" ca="1" si="137"/>
        <v>30</v>
      </c>
      <c r="U155" s="170" t="str">
        <f t="shared" ca="1" si="138"/>
        <v>15</v>
      </c>
      <c r="V155" s="170" t="str">
        <f t="shared" ca="1" si="139"/>
        <v>22</v>
      </c>
      <c r="W155" s="170" t="str">
        <f t="shared" ca="1" si="140"/>
        <v>1</v>
      </c>
      <c r="X155" s="170" t="e">
        <f t="shared" ca="1" si="141"/>
        <v>#N/A</v>
      </c>
      <c r="Y155" s="170" t="str">
        <f t="shared" ca="1" si="142"/>
        <v>400</v>
      </c>
      <c r="Z155" s="170" t="str">
        <f t="shared" ca="1" si="143"/>
        <v>600</v>
      </c>
      <c r="AA155" s="170" t="str">
        <f t="shared" ca="1" si="144"/>
        <v>200</v>
      </c>
      <c r="AB155" s="174" t="str">
        <f t="shared" ca="1" si="145"/>
        <v>1</v>
      </c>
      <c r="AC155" s="174" t="str">
        <f t="shared" ca="1" si="146"/>
        <v>7</v>
      </c>
      <c r="AD155" s="174" t="str">
        <f t="shared" ca="1" si="147"/>
        <v>30</v>
      </c>
      <c r="AE155" s="174" t="str">
        <f t="shared" ca="1" si="148"/>
        <v>6</v>
      </c>
      <c r="AF155" s="174" t="str">
        <f t="shared" ca="1" si="149"/>
        <v>6</v>
      </c>
      <c r="AG155" s="175" t="str">
        <f t="shared" ca="1" si="150"/>
        <v>10</v>
      </c>
      <c r="AH155" s="175" t="str">
        <f t="shared" ca="1" si="151"/>
        <v>9</v>
      </c>
      <c r="AI155" s="175" t="e">
        <f t="shared" ca="1" si="152"/>
        <v>#N/A</v>
      </c>
      <c r="AJ155" s="175" t="e">
        <f t="shared" ca="1" si="153"/>
        <v>#N/A</v>
      </c>
      <c r="AK155" s="175" t="e">
        <f t="shared" ca="1" si="154"/>
        <v>#N/A</v>
      </c>
      <c r="AN155" s="170" t="e">
        <f t="shared" ca="1" si="156"/>
        <v>#N/A</v>
      </c>
      <c r="AO155" s="170" t="str">
        <f t="shared" ca="1" si="157"/>
        <v>5</v>
      </c>
      <c r="AP155" s="170">
        <v>100</v>
      </c>
      <c r="AQ155" s="170">
        <v>100</v>
      </c>
      <c r="AR155" s="170" t="str">
        <f t="shared" ca="1" si="158"/>
        <v>8</v>
      </c>
      <c r="AS155" s="259" t="str">
        <f t="shared" ca="1" si="125"/>
        <v>1</v>
      </c>
      <c r="AT155" s="259" t="str">
        <f t="shared" ca="1" si="126"/>
        <v>6</v>
      </c>
      <c r="AU155" s="170" t="str">
        <f t="shared" ca="1" si="159"/>
        <v>Anim2Single</v>
      </c>
      <c r="AV155" s="170" t="str">
        <f t="shared" ca="1" si="160"/>
        <v>Anim2Burst</v>
      </c>
    </row>
    <row r="156" spans="1:49" x14ac:dyDescent="0.25">
      <c r="A156" s="170" t="str">
        <f t="shared" si="161"/>
        <v>Proto!B9025:C9080</v>
      </c>
      <c r="B156" s="170" t="str">
        <f t="shared" ca="1" si="127"/>
        <v>8</v>
      </c>
      <c r="C156" s="170">
        <f>MATCH("*154#*",proto!B:B,0)</f>
        <v>9025</v>
      </c>
      <c r="D156" s="176" t="str">
        <f>VLOOKUP(C156,proto!A:C,2,FALSE)</f>
        <v>154# SPAS-12</v>
      </c>
      <c r="E156" s="170" t="str" cm="1">
        <f t="array" ref="E156">INDEX(new1test[Column2],WeaponList!C156+1)</f>
        <v>19410</v>
      </c>
      <c r="F156" s="170" t="str" cm="1">
        <f t="array" ref="F156">VLOOKUP(VALUE(INDEX(new1test[Column2],WeaponList!C156+3)),proto!$D$20:$E$50,2,FALSE)</f>
        <v>Shotgun</v>
      </c>
      <c r="G156" s="170" t="str">
        <f t="shared" ca="1" si="162"/>
        <v>9</v>
      </c>
      <c r="H156" s="170" t="str">
        <f t="shared" ca="1" si="128"/>
        <v>11</v>
      </c>
      <c r="I156" s="170" t="str">
        <f t="shared" ca="1" si="129"/>
        <v>5</v>
      </c>
      <c r="J156" s="170" t="str">
        <f ca="1">VLOOKUP(VALUE(VLOOKUP("*DmgType_0*",INDIRECT(A156),2,FALSE)),proto!$D$20:$F$50,3,FALSE)</f>
        <v>Normal</v>
      </c>
      <c r="K156" s="170" t="str">
        <f ca="1">VLOOKUP(VALUE(VLOOKUP("*Weapon_skill_0*",INDIRECT(A156),2,FALSE)),proto!$K$20:$L$24,2,FALSE)</f>
        <v>Small Guns</v>
      </c>
      <c r="L156" s="170" t="str">
        <f t="shared" ca="1" si="130"/>
        <v>65</v>
      </c>
      <c r="M156" s="170" t="str">
        <f t="shared" ca="1" si="131"/>
        <v>80</v>
      </c>
      <c r="N156" s="170" t="e">
        <f t="shared" ca="1" si="132"/>
        <v>#N/A</v>
      </c>
      <c r="O156" s="170" t="e">
        <f t="shared" ca="1" si="133"/>
        <v>#N/A</v>
      </c>
      <c r="P156" s="170" t="e">
        <f t="shared" ca="1" si="134"/>
        <v>#N/A</v>
      </c>
      <c r="Q156" s="170" t="e">
        <f t="shared" ca="1" si="135"/>
        <v>#N/A</v>
      </c>
      <c r="R156" s="170">
        <v>0</v>
      </c>
      <c r="S156" s="170" t="str">
        <f t="shared" ca="1" si="136"/>
        <v>35</v>
      </c>
      <c r="T156" s="170" t="e">
        <f t="shared" ca="1" si="137"/>
        <v>#N/A</v>
      </c>
      <c r="U156" s="170" t="str">
        <f t="shared" ca="1" si="138"/>
        <v>17</v>
      </c>
      <c r="V156" s="170" t="e">
        <f t="shared" ca="1" si="139"/>
        <v>#N/A</v>
      </c>
      <c r="W156" s="170" t="e">
        <f t="shared" ca="1" si="140"/>
        <v>#N/A</v>
      </c>
      <c r="X156" s="170" t="e">
        <f t="shared" ca="1" si="141"/>
        <v>#N/A</v>
      </c>
      <c r="Y156" s="170" t="str">
        <f t="shared" ca="1" si="142"/>
        <v>400</v>
      </c>
      <c r="Z156" s="170" t="e">
        <f t="shared" ca="1" si="143"/>
        <v>#N/A</v>
      </c>
      <c r="AA156" s="170" t="str">
        <f t="shared" ca="1" si="144"/>
        <v>400</v>
      </c>
      <c r="AB156" s="174" t="str">
        <f t="shared" ca="1" si="145"/>
        <v>2</v>
      </c>
      <c r="AC156" s="174" t="str">
        <f t="shared" ca="1" si="146"/>
        <v>1</v>
      </c>
      <c r="AD156" s="174" t="str">
        <f t="shared" ca="1" si="147"/>
        <v>3</v>
      </c>
      <c r="AE156" s="174" t="str">
        <f t="shared" ca="1" si="148"/>
        <v>2</v>
      </c>
      <c r="AF156" s="174" t="str">
        <f t="shared" ca="1" si="149"/>
        <v>2</v>
      </c>
      <c r="AG156" s="175" t="str">
        <f t="shared" ca="1" si="150"/>
        <v>19</v>
      </c>
      <c r="AH156" s="175" t="str">
        <f t="shared" ca="1" si="151"/>
        <v>10</v>
      </c>
      <c r="AI156" s="175" t="e">
        <f t="shared" ca="1" si="152"/>
        <v>#N/A</v>
      </c>
      <c r="AJ156" s="175" t="e">
        <f t="shared" ca="1" si="153"/>
        <v>#N/A</v>
      </c>
      <c r="AK156" s="175" t="e">
        <f t="shared" ca="1" si="154"/>
        <v>#N/A</v>
      </c>
      <c r="AN156" s="170" t="str">
        <f t="shared" ca="1" si="156"/>
        <v>9</v>
      </c>
      <c r="AO156" s="170" t="e">
        <f t="shared" ca="1" si="157"/>
        <v>#N/A</v>
      </c>
      <c r="AP156" s="170" t="str">
        <f t="shared" ca="1" si="123"/>
        <v>75</v>
      </c>
      <c r="AQ156" s="170" t="e">
        <f t="shared" ca="1" si="124"/>
        <v>#N/A</v>
      </c>
      <c r="AR156" s="170" t="str">
        <f t="shared" ca="1" si="158"/>
        <v>8</v>
      </c>
      <c r="AS156" s="259" t="str">
        <f t="shared" ca="1" si="125"/>
        <v>1</v>
      </c>
      <c r="AT156" s="259">
        <v>1</v>
      </c>
      <c r="AU156" s="170" t="str">
        <f t="shared" ca="1" si="159"/>
        <v>Anim2Single</v>
      </c>
      <c r="AV156" s="170" t="e">
        <f t="shared" ca="1" si="160"/>
        <v>#N/A</v>
      </c>
    </row>
    <row r="157" spans="1:49" x14ac:dyDescent="0.25">
      <c r="A157" s="170" t="str">
        <f t="shared" si="161"/>
        <v>Proto!B9080:C9145</v>
      </c>
      <c r="B157" s="170" t="str">
        <f t="shared" ca="1" si="127"/>
        <v>8</v>
      </c>
      <c r="C157" s="170">
        <f>MATCH("*155#*",proto!B:B,0)</f>
        <v>9080</v>
      </c>
      <c r="D157" s="176" t="str">
        <f>VLOOKUP(C157,proto!A:C,2,FALSE)</f>
        <v>155# AK-74</v>
      </c>
      <c r="E157" s="170" t="str" cm="1">
        <f t="array" ref="E157">INDEX(new1test[Column2],WeaponList!C157+1)</f>
        <v>19415</v>
      </c>
      <c r="F157" s="170" t="str" cm="1">
        <f t="array" ref="F157">VLOOKUP(VALUE(INDEX(new1test[Column2],WeaponList!C157+3)),proto!$D$20:$E$50,2,FALSE)</f>
        <v>Assault Rifle</v>
      </c>
      <c r="G157" s="170" t="str">
        <f t="shared" ca="1" si="162"/>
        <v>30</v>
      </c>
      <c r="H157" s="170" t="str">
        <f t="shared" ca="1" si="128"/>
        <v>6</v>
      </c>
      <c r="I157" s="170" t="str">
        <f t="shared" ca="1" si="129"/>
        <v>4</v>
      </c>
      <c r="J157" s="170" t="str">
        <f ca="1">VLOOKUP(VALUE(VLOOKUP("*DmgType_0*",INDIRECT(A157),2,FALSE)),proto!$D$20:$F$50,3,FALSE)</f>
        <v>Normal</v>
      </c>
      <c r="K157" s="170" t="str">
        <f ca="1">VLOOKUP(VALUE(VLOOKUP("*Weapon_skill_0*",INDIRECT(A157),2,FALSE)),proto!$K$20:$L$24,2,FALSE)</f>
        <v>Small Guns</v>
      </c>
      <c r="L157" s="170" t="str">
        <f t="shared" ca="1" si="130"/>
        <v>21</v>
      </c>
      <c r="M157" s="170" t="str">
        <f t="shared" ca="1" si="131"/>
        <v>26</v>
      </c>
      <c r="N157" s="170" t="str">
        <f t="shared" ca="1" si="132"/>
        <v>21</v>
      </c>
      <c r="O157" s="170" t="str">
        <f t="shared" ca="1" si="133"/>
        <v>26</v>
      </c>
      <c r="P157" s="170" t="e">
        <f t="shared" ca="1" si="134"/>
        <v>#N/A</v>
      </c>
      <c r="Q157" s="170" t="e">
        <f t="shared" ca="1" si="135"/>
        <v>#N/A</v>
      </c>
      <c r="R157" s="170">
        <v>0</v>
      </c>
      <c r="S157" s="170" t="str">
        <f t="shared" ca="1" si="136"/>
        <v>45</v>
      </c>
      <c r="T157" s="170" t="str">
        <f t="shared" ca="1" si="137"/>
        <v>45</v>
      </c>
      <c r="U157" s="170" t="str">
        <f t="shared" ca="1" si="138"/>
        <v>14</v>
      </c>
      <c r="V157" s="170" t="str">
        <f t="shared" ca="1" si="139"/>
        <v>20</v>
      </c>
      <c r="W157" s="170" t="str">
        <f t="shared" ca="1" si="140"/>
        <v>1</v>
      </c>
      <c r="X157" s="170" t="e">
        <f t="shared" ca="1" si="141"/>
        <v>#N/A</v>
      </c>
      <c r="Y157" s="170" t="e">
        <f t="shared" ca="1" si="142"/>
        <v>#N/A</v>
      </c>
      <c r="Z157" s="170" t="str">
        <f t="shared" ca="1" si="143"/>
        <v>600</v>
      </c>
      <c r="AA157" s="170" t="str">
        <f t="shared" ca="1" si="144"/>
        <v>400</v>
      </c>
      <c r="AB157" s="174" t="str">
        <f t="shared" ca="1" si="145"/>
        <v>1</v>
      </c>
      <c r="AC157" s="174" t="str">
        <f t="shared" ca="1" si="146"/>
        <v>6</v>
      </c>
      <c r="AD157" s="174" t="str">
        <f t="shared" ca="1" si="147"/>
        <v>24</v>
      </c>
      <c r="AE157" s="174" t="str">
        <f t="shared" ca="1" si="148"/>
        <v>6</v>
      </c>
      <c r="AF157" s="174" t="str">
        <f t="shared" ca="1" si="149"/>
        <v>7</v>
      </c>
      <c r="AG157" s="175" t="str">
        <f t="shared" ca="1" si="150"/>
        <v>12</v>
      </c>
      <c r="AH157" s="175" t="str">
        <f t="shared" ca="1" si="151"/>
        <v>17</v>
      </c>
      <c r="AI157" s="175" t="str">
        <f t="shared" ca="1" si="152"/>
        <v>15</v>
      </c>
      <c r="AJ157" s="175" t="str">
        <f t="shared" ca="1" si="153"/>
        <v>29</v>
      </c>
      <c r="AK157" s="175" t="e">
        <f t="shared" ca="1" si="154"/>
        <v>#N/A</v>
      </c>
      <c r="AN157" s="170" t="e">
        <f t="shared" ca="1" si="156"/>
        <v>#N/A</v>
      </c>
      <c r="AO157" s="170" t="str">
        <f t="shared" ca="1" si="157"/>
        <v>7</v>
      </c>
      <c r="AP157" s="170" t="e">
        <f t="shared" ca="1" si="123"/>
        <v>#N/A</v>
      </c>
      <c r="AQ157" s="170" t="str">
        <f t="shared" ca="1" si="124"/>
        <v>70</v>
      </c>
      <c r="AR157" s="170" t="str">
        <f t="shared" ca="1" si="158"/>
        <v>8</v>
      </c>
      <c r="AS157" s="259" t="str">
        <f t="shared" ca="1" si="125"/>
        <v>1</v>
      </c>
      <c r="AT157" s="259" t="str">
        <f t="shared" ca="1" si="126"/>
        <v>6</v>
      </c>
      <c r="AU157" s="170" t="str">
        <f t="shared" ca="1" si="159"/>
        <v>Anim2Single</v>
      </c>
      <c r="AV157" s="170" t="str">
        <f t="shared" ca="1" si="160"/>
        <v>Anim2Burst</v>
      </c>
    </row>
    <row r="158" spans="1:49" x14ac:dyDescent="0.25">
      <c r="A158" s="170" t="str">
        <f t="shared" si="161"/>
        <v>Proto!B9145:C9209</v>
      </c>
      <c r="B158" s="170" t="str">
        <f t="shared" ca="1" si="127"/>
        <v>8</v>
      </c>
      <c r="C158" s="170">
        <f>MATCH("*156#*",proto!B:B,0)</f>
        <v>9145</v>
      </c>
      <c r="D158" s="176" t="str">
        <f>VLOOKUP(C158,proto!A:C,2,FALSE)</f>
        <v>156# Stoner 63 AR</v>
      </c>
      <c r="E158" s="170" t="str" cm="1">
        <f t="array" ref="E158">INDEX(new1test[Column2],WeaponList!C158+1)</f>
        <v>19416</v>
      </c>
      <c r="F158" s="170" t="str" cm="1">
        <f t="array" ref="F158">VLOOKUP(VALUE(INDEX(new1test[Column2],WeaponList!C158+3)),proto!$D$20:$E$50,2,FALSE)</f>
        <v>Assault Rifle</v>
      </c>
      <c r="G158" s="170" t="str">
        <f t="shared" ca="1" si="162"/>
        <v>30</v>
      </c>
      <c r="H158" s="170" t="str">
        <f t="shared" ca="1" si="128"/>
        <v>23</v>
      </c>
      <c r="I158" s="170" t="str">
        <f t="shared" ca="1" si="129"/>
        <v>4</v>
      </c>
      <c r="J158" s="170" t="str">
        <f ca="1">VLOOKUP(VALUE(VLOOKUP("*DmgType_0*",INDIRECT(A158),2,FALSE)),proto!$D$20:$F$50,3,FALSE)</f>
        <v>Normal</v>
      </c>
      <c r="K158" s="170" t="str">
        <f ca="1">VLOOKUP(VALUE(VLOOKUP("*Weapon_skill_0*",INDIRECT(A158),2,FALSE)),proto!$K$20:$L$24,2,FALSE)</f>
        <v>Small Guns</v>
      </c>
      <c r="L158" s="170" t="str">
        <f t="shared" ca="1" si="130"/>
        <v>25</v>
      </c>
      <c r="M158" s="170" t="str">
        <f t="shared" ca="1" si="131"/>
        <v>30</v>
      </c>
      <c r="N158" s="170" t="str">
        <f t="shared" ca="1" si="132"/>
        <v>25</v>
      </c>
      <c r="O158" s="170" t="str">
        <f t="shared" ca="1" si="133"/>
        <v>30</v>
      </c>
      <c r="P158" s="170" t="e">
        <f t="shared" ca="1" si="134"/>
        <v>#N/A</v>
      </c>
      <c r="Q158" s="170" t="e">
        <f t="shared" ca="1" si="135"/>
        <v>#N/A</v>
      </c>
      <c r="R158" s="170">
        <v>0</v>
      </c>
      <c r="S158" s="170" t="str">
        <f t="shared" ca="1" si="136"/>
        <v>50</v>
      </c>
      <c r="T158" s="170" t="str">
        <f t="shared" ca="1" si="137"/>
        <v>50</v>
      </c>
      <c r="U158" s="170" t="str">
        <f t="shared" ca="1" si="138"/>
        <v>18</v>
      </c>
      <c r="V158" s="170" t="str">
        <f t="shared" ca="1" si="139"/>
        <v>27</v>
      </c>
      <c r="W158" s="170" t="str">
        <f t="shared" ca="1" si="140"/>
        <v>1</v>
      </c>
      <c r="X158" s="170" t="e">
        <f t="shared" ca="1" si="141"/>
        <v>#N/A</v>
      </c>
      <c r="Y158" s="170" t="e">
        <f t="shared" ca="1" si="142"/>
        <v>#N/A</v>
      </c>
      <c r="Z158" s="170" t="str">
        <f t="shared" ca="1" si="143"/>
        <v>600</v>
      </c>
      <c r="AA158" s="170" t="str">
        <f t="shared" ca="1" si="144"/>
        <v>400</v>
      </c>
      <c r="AB158" s="174" t="str">
        <f t="shared" ca="1" si="145"/>
        <v>1</v>
      </c>
      <c r="AC158" s="174" t="str">
        <f t="shared" ca="1" si="146"/>
        <v>7</v>
      </c>
      <c r="AD158" s="174" t="str">
        <f t="shared" ca="1" si="147"/>
        <v>6</v>
      </c>
      <c r="AE158" s="174" t="str">
        <f t="shared" ca="1" si="148"/>
        <v>24</v>
      </c>
      <c r="AF158" s="174" t="str">
        <f t="shared" ca="1" si="149"/>
        <v>6</v>
      </c>
      <c r="AG158" s="175" t="str">
        <f t="shared" ca="1" si="150"/>
        <v>12</v>
      </c>
      <c r="AH158" s="175" t="str">
        <f t="shared" ca="1" si="151"/>
        <v>29</v>
      </c>
      <c r="AI158" s="175" t="e">
        <f t="shared" ca="1" si="152"/>
        <v>#N/A</v>
      </c>
      <c r="AJ158" s="175" t="e">
        <f t="shared" ca="1" si="153"/>
        <v>#N/A</v>
      </c>
      <c r="AK158" s="175" t="e">
        <f t="shared" ca="1" si="154"/>
        <v>#N/A</v>
      </c>
      <c r="AN158" s="170" t="e">
        <f t="shared" ca="1" si="156"/>
        <v>#N/A</v>
      </c>
      <c r="AO158" s="170" t="str">
        <f t="shared" ca="1" si="157"/>
        <v>5</v>
      </c>
      <c r="AP158" s="170" t="e">
        <f t="shared" ca="1" si="123"/>
        <v>#N/A</v>
      </c>
      <c r="AQ158" s="170" t="str">
        <f t="shared" ca="1" si="124"/>
        <v>80</v>
      </c>
      <c r="AR158" s="170" t="str">
        <f t="shared" ca="1" si="158"/>
        <v>8</v>
      </c>
      <c r="AS158" s="259" t="str">
        <f t="shared" ca="1" si="125"/>
        <v>1</v>
      </c>
      <c r="AT158" s="259" t="str">
        <f t="shared" ca="1" si="126"/>
        <v>5</v>
      </c>
      <c r="AU158" s="170" t="str">
        <f t="shared" ca="1" si="159"/>
        <v>Anim2Single</v>
      </c>
      <c r="AV158" s="170" t="str">
        <f t="shared" ca="1" si="160"/>
        <v>Anim2Burst</v>
      </c>
    </row>
    <row r="159" spans="1:49" x14ac:dyDescent="0.25">
      <c r="A159" s="170" t="str">
        <f t="shared" si="161"/>
        <v>Proto!B9209:C9284</v>
      </c>
      <c r="B159" s="170" t="str">
        <f t="shared" ca="1" si="127"/>
        <v>8</v>
      </c>
      <c r="C159" s="170">
        <f>MATCH("*157#*",proto!B:B,0)</f>
        <v>9209</v>
      </c>
      <c r="D159" s="176" t="str">
        <f>VLOOKUP(C159,proto!A:C,2,FALSE)</f>
        <v>157# TKb-059</v>
      </c>
      <c r="E159" s="170" t="str" cm="1">
        <f t="array" ref="E159">INDEX(new1test[Column2],WeaponList!C159+1)</f>
        <v>19417</v>
      </c>
      <c r="F159" s="170" t="str" cm="1">
        <f t="array" ref="F159">VLOOKUP(VALUE(INDEX(new1test[Column2],WeaponList!C159+3)),proto!$D$20:$E$50,2,FALSE)</f>
        <v>Assault Rifle</v>
      </c>
      <c r="G159" s="170" t="str">
        <f t="shared" ca="1" si="162"/>
        <v>90</v>
      </c>
      <c r="H159" s="170" t="str">
        <f t="shared" ca="1" si="128"/>
        <v>20</v>
      </c>
      <c r="I159" s="170" t="str">
        <f t="shared" ca="1" si="129"/>
        <v>7</v>
      </c>
      <c r="J159" s="170" t="str">
        <f ca="1">VLOOKUP(VALUE(VLOOKUP("*DmgType_0*",INDIRECT(A159),2,FALSE)),proto!$D$20:$F$50,3,FALSE)</f>
        <v>Normal</v>
      </c>
      <c r="K159" s="170" t="str">
        <f ca="1">VLOOKUP(VALUE(VLOOKUP("*Weapon_skill_0*",INDIRECT(A159),2,FALSE)),proto!$K$20:$L$24,2,FALSE)</f>
        <v>Small Guns</v>
      </c>
      <c r="L159" s="170" t="str">
        <f t="shared" ca="1" si="130"/>
        <v>29</v>
      </c>
      <c r="M159" s="170" t="str">
        <f t="shared" ca="1" si="131"/>
        <v>34</v>
      </c>
      <c r="N159" s="170" t="str">
        <f t="shared" ca="1" si="132"/>
        <v>29</v>
      </c>
      <c r="O159" s="170" t="str">
        <f t="shared" ca="1" si="133"/>
        <v>34</v>
      </c>
      <c r="P159" s="170" t="e">
        <f t="shared" ca="1" si="134"/>
        <v>#N/A</v>
      </c>
      <c r="Q159" s="170" t="e">
        <f t="shared" ca="1" si="135"/>
        <v>#N/A</v>
      </c>
      <c r="R159" s="170">
        <v>0</v>
      </c>
      <c r="S159" s="170" t="str">
        <f t="shared" ca="1" si="136"/>
        <v>40</v>
      </c>
      <c r="T159" s="170" t="str">
        <f t="shared" ca="1" si="137"/>
        <v>40</v>
      </c>
      <c r="U159" s="170" t="str">
        <f t="shared" ca="1" si="138"/>
        <v>25</v>
      </c>
      <c r="V159" s="170" t="str">
        <f t="shared" ca="1" si="139"/>
        <v>40</v>
      </c>
      <c r="W159" s="170" t="str">
        <f t="shared" ca="1" si="140"/>
        <v>1</v>
      </c>
      <c r="X159" s="170" t="e">
        <f t="shared" ca="1" si="141"/>
        <v>#N/A</v>
      </c>
      <c r="Y159" s="170" t="str">
        <f t="shared" ca="1" si="142"/>
        <v>800</v>
      </c>
      <c r="Z159" s="170" t="str">
        <f t="shared" ca="1" si="143"/>
        <v>1200</v>
      </c>
      <c r="AA159" s="170" t="str">
        <f t="shared" ca="1" si="144"/>
        <v>400</v>
      </c>
      <c r="AB159" s="174" t="str">
        <f t="shared" ca="1" si="145"/>
        <v>7</v>
      </c>
      <c r="AC159" s="174" t="str">
        <f t="shared" ca="1" si="146"/>
        <v>6</v>
      </c>
      <c r="AD159" s="174" t="str">
        <f t="shared" ca="1" si="147"/>
        <v>24</v>
      </c>
      <c r="AE159" s="174" t="str">
        <f t="shared" ca="1" si="148"/>
        <v>6</v>
      </c>
      <c r="AF159" s="174" t="str">
        <f t="shared" ca="1" si="149"/>
        <v>7</v>
      </c>
      <c r="AG159" s="175" t="str">
        <f t="shared" ca="1" si="150"/>
        <v>12</v>
      </c>
      <c r="AH159" s="175" t="str">
        <f t="shared" ca="1" si="151"/>
        <v>15</v>
      </c>
      <c r="AI159" s="175" t="str">
        <f t="shared" ca="1" si="152"/>
        <v>17</v>
      </c>
      <c r="AJ159" s="175" t="str">
        <f t="shared" ca="1" si="153"/>
        <v>29</v>
      </c>
      <c r="AK159" s="175" t="e">
        <f t="shared" ca="1" si="154"/>
        <v>#N/A</v>
      </c>
      <c r="AL159" s="234" t="str">
        <f t="shared" ca="1" si="163"/>
        <v>10</v>
      </c>
      <c r="AM159" s="234" t="str">
        <f t="shared" ca="1" si="155"/>
        <v>15</v>
      </c>
      <c r="AN159" s="170" t="e">
        <f t="shared" ca="1" si="156"/>
        <v>#N/A</v>
      </c>
      <c r="AO159" s="170" t="str">
        <f t="shared" ca="1" si="157"/>
        <v>11</v>
      </c>
      <c r="AP159" s="170" t="e">
        <f t="shared" ca="1" si="123"/>
        <v>#N/A</v>
      </c>
      <c r="AQ159" s="170" t="str">
        <f t="shared" ca="1" si="124"/>
        <v>60</v>
      </c>
      <c r="AR159" s="170" t="str">
        <f t="shared" ca="1" si="158"/>
        <v>8</v>
      </c>
      <c r="AS159" s="259" t="str">
        <f t="shared" ca="1" si="125"/>
        <v>1</v>
      </c>
      <c r="AT159" s="259" t="str">
        <f t="shared" ca="1" si="126"/>
        <v>6</v>
      </c>
      <c r="AU159" s="170" t="str">
        <f t="shared" ca="1" si="159"/>
        <v>Anim2Single</v>
      </c>
      <c r="AV159" s="170" t="str">
        <f t="shared" ca="1" si="160"/>
        <v>Anim2Burst</v>
      </c>
    </row>
    <row r="160" spans="1:49" x14ac:dyDescent="0.25">
      <c r="A160" s="170" t="str">
        <f t="shared" si="161"/>
        <v>Proto!B9284:C9354</v>
      </c>
      <c r="B160" s="170" t="str">
        <f t="shared" ca="1" si="127"/>
        <v>8</v>
      </c>
      <c r="C160" s="170">
        <f>MATCH("*158#*",proto!B:B,0)</f>
        <v>9284</v>
      </c>
      <c r="D160" s="176" t="str">
        <f>VLOOKUP(C160,proto!A:C,2,FALSE)</f>
        <v>158# G3A3</v>
      </c>
      <c r="E160" s="170" t="str" cm="1">
        <f t="array" ref="E160">INDEX(new1test[Column2],WeaponList!C160+1)</f>
        <v>19420</v>
      </c>
      <c r="F160" s="170" t="str" cm="1">
        <f t="array" ref="F160">VLOOKUP(VALUE(INDEX(new1test[Column2],WeaponList!C160+3)),proto!$D$20:$E$50,2,FALSE)</f>
        <v>Rifles</v>
      </c>
      <c r="G160" s="170" t="str">
        <f t="shared" ca="1" si="162"/>
        <v>20</v>
      </c>
      <c r="H160" s="170" t="str">
        <f t="shared" ca="1" si="128"/>
        <v>18</v>
      </c>
      <c r="I160" s="170" t="str">
        <f t="shared" ca="1" si="129"/>
        <v>5</v>
      </c>
      <c r="J160" s="170" t="str">
        <f ca="1">VLOOKUP(VALUE(VLOOKUP("*DmgType_0*",INDIRECT(A160),2,FALSE)),proto!$D$20:$F$50,3,FALSE)</f>
        <v>Normal</v>
      </c>
      <c r="K160" s="170" t="str">
        <f ca="1">VLOOKUP(VALUE(VLOOKUP("*Weapon_skill_0*",INDIRECT(A160),2,FALSE)),proto!$K$20:$L$24,2,FALSE)</f>
        <v>Small Guns</v>
      </c>
      <c r="L160" s="170" t="str">
        <f t="shared" ca="1" si="130"/>
        <v>44</v>
      </c>
      <c r="M160" s="170" t="str">
        <f t="shared" ca="1" si="131"/>
        <v>50</v>
      </c>
      <c r="N160" s="170" t="str">
        <f t="shared" ca="1" si="132"/>
        <v>44</v>
      </c>
      <c r="O160" s="170" t="str">
        <f t="shared" ca="1" si="133"/>
        <v>50</v>
      </c>
      <c r="P160" s="170" t="e">
        <f t="shared" ca="1" si="134"/>
        <v>#N/A</v>
      </c>
      <c r="Q160" s="170" t="e">
        <f t="shared" ca="1" si="135"/>
        <v>#N/A</v>
      </c>
      <c r="R160" s="170">
        <v>0</v>
      </c>
      <c r="S160" s="170" t="str">
        <f t="shared" ca="1" si="136"/>
        <v>60</v>
      </c>
      <c r="T160" s="170" t="str">
        <f t="shared" ca="1" si="137"/>
        <v>60</v>
      </c>
      <c r="U160" s="170" t="str">
        <f t="shared" ca="1" si="138"/>
        <v>20</v>
      </c>
      <c r="V160" s="170" t="str">
        <f t="shared" ca="1" si="139"/>
        <v>32</v>
      </c>
      <c r="W160" s="170" t="str">
        <f t="shared" ca="1" si="140"/>
        <v>1</v>
      </c>
      <c r="X160" s="170" t="e">
        <f t="shared" ca="1" si="141"/>
        <v>#N/A</v>
      </c>
      <c r="Y160" s="170" t="str">
        <f t="shared" ca="1" si="142"/>
        <v>800</v>
      </c>
      <c r="Z160" s="170" t="str">
        <f t="shared" ca="1" si="143"/>
        <v>1000</v>
      </c>
      <c r="AA160" s="170" t="str">
        <f t="shared" ca="1" si="144"/>
        <v>400</v>
      </c>
      <c r="AB160" s="174" t="str">
        <f t="shared" ca="1" si="145"/>
        <v>9</v>
      </c>
      <c r="AC160" s="174" t="str">
        <f t="shared" ca="1" si="146"/>
        <v>28</v>
      </c>
      <c r="AD160" s="174" t="str">
        <f t="shared" ca="1" si="147"/>
        <v>3</v>
      </c>
      <c r="AE160" s="174" t="str">
        <f t="shared" ca="1" si="148"/>
        <v>20</v>
      </c>
      <c r="AF160" s="174" t="str">
        <f t="shared" ca="1" si="149"/>
        <v>7</v>
      </c>
      <c r="AG160" s="175" t="str">
        <f t="shared" ca="1" si="150"/>
        <v>2</v>
      </c>
      <c r="AH160" s="175" t="str">
        <f t="shared" ca="1" si="151"/>
        <v>4</v>
      </c>
      <c r="AI160" s="175" t="str">
        <f t="shared" ca="1" si="152"/>
        <v>12</v>
      </c>
      <c r="AJ160" s="175" t="e">
        <f t="shared" ca="1" si="153"/>
        <v>#N/A</v>
      </c>
      <c r="AK160" s="175" t="e">
        <f t="shared" ca="1" si="154"/>
        <v>#N/A</v>
      </c>
      <c r="AL160" s="234" t="str">
        <f t="shared" ca="1" si="163"/>
        <v>-25</v>
      </c>
      <c r="AM160" s="234" t="str">
        <f t="shared" ca="1" si="155"/>
        <v>20</v>
      </c>
      <c r="AN160" s="170" t="e">
        <f t="shared" ca="1" si="156"/>
        <v>#N/A</v>
      </c>
      <c r="AO160" s="170" t="str">
        <f t="shared" ca="1" si="157"/>
        <v>11</v>
      </c>
      <c r="AP160" s="170" t="e">
        <f t="shared" ca="1" si="123"/>
        <v>#N/A</v>
      </c>
      <c r="AQ160" s="170" t="str">
        <f t="shared" ca="1" si="124"/>
        <v>55</v>
      </c>
      <c r="AR160" s="170" t="str">
        <f t="shared" ca="1" si="158"/>
        <v>8</v>
      </c>
      <c r="AS160" s="259" t="str">
        <f t="shared" ca="1" si="125"/>
        <v>1</v>
      </c>
      <c r="AT160" s="259" t="str">
        <f t="shared" ca="1" si="126"/>
        <v>5</v>
      </c>
      <c r="AU160" s="170" t="str">
        <f t="shared" ca="1" si="159"/>
        <v>Anim2Single</v>
      </c>
      <c r="AV160" s="170" t="str">
        <f t="shared" ca="1" si="160"/>
        <v>Anim2Burst</v>
      </c>
    </row>
    <row r="161" spans="1:49" x14ac:dyDescent="0.25">
      <c r="A161" s="170" t="str">
        <f t="shared" si="161"/>
        <v>Proto!B9354:C9427</v>
      </c>
      <c r="B161" s="170" t="str">
        <f t="shared" ca="1" si="127"/>
        <v>8</v>
      </c>
      <c r="C161" s="170">
        <f>MATCH("*159#*",proto!B:B,0)</f>
        <v>9354</v>
      </c>
      <c r="D161" s="176" t="str">
        <f>VLOOKUP(C161,proto!A:C,2,FALSE)</f>
        <v>159# FN FAL</v>
      </c>
      <c r="E161" s="170" t="str" cm="1">
        <f t="array" ref="E161">INDEX(new1test[Column2],WeaponList!C161+1)</f>
        <v>19421</v>
      </c>
      <c r="F161" s="170" t="str" cm="1">
        <f t="array" ref="F161">VLOOKUP(VALUE(INDEX(new1test[Column2],WeaponList!C161+3)),proto!$D$20:$E$50,2,FALSE)</f>
        <v>Rifles</v>
      </c>
      <c r="G161" s="170" t="str">
        <f t="shared" ca="1" si="162"/>
        <v>30</v>
      </c>
      <c r="H161" s="170" t="str">
        <f t="shared" ca="1" si="128"/>
        <v>18</v>
      </c>
      <c r="I161" s="170" t="str">
        <f t="shared" ca="1" si="129"/>
        <v>5</v>
      </c>
      <c r="J161" s="170" t="str">
        <f ca="1">VLOOKUP(VALUE(VLOOKUP("*DmgType_0*",INDIRECT(A161),2,FALSE)),proto!$D$20:$F$50,3,FALSE)</f>
        <v>Normal</v>
      </c>
      <c r="K161" s="170" t="str">
        <f ca="1">VLOOKUP(VALUE(VLOOKUP("*Weapon_skill_0*",INDIRECT(A161),2,FALSE)),proto!$K$20:$L$24,2,FALSE)</f>
        <v>Small Guns</v>
      </c>
      <c r="L161" s="170" t="str">
        <f t="shared" ca="1" si="130"/>
        <v>47</v>
      </c>
      <c r="M161" s="170" t="str">
        <f t="shared" ca="1" si="131"/>
        <v>53</v>
      </c>
      <c r="N161" s="170" t="str">
        <f t="shared" ca="1" si="132"/>
        <v>47</v>
      </c>
      <c r="O161" s="170" t="str">
        <f t="shared" ca="1" si="133"/>
        <v>53</v>
      </c>
      <c r="P161" s="170" t="e">
        <f t="shared" ca="1" si="134"/>
        <v>#N/A</v>
      </c>
      <c r="Q161" s="170" t="e">
        <f t="shared" ca="1" si="135"/>
        <v>#N/A</v>
      </c>
      <c r="R161" s="170">
        <v>0</v>
      </c>
      <c r="S161" s="170" t="str">
        <f t="shared" ca="1" si="136"/>
        <v>60</v>
      </c>
      <c r="T161" s="170" t="str">
        <f t="shared" ca="1" si="137"/>
        <v>60</v>
      </c>
      <c r="U161" s="170" t="str">
        <f t="shared" ca="1" si="138"/>
        <v>24</v>
      </c>
      <c r="V161" s="170" t="str">
        <f t="shared" ca="1" si="139"/>
        <v>40</v>
      </c>
      <c r="W161" s="170" t="str">
        <f t="shared" ca="1" si="140"/>
        <v>1</v>
      </c>
      <c r="X161" s="170" t="e">
        <f t="shared" ca="1" si="141"/>
        <v>#N/A</v>
      </c>
      <c r="Y161" s="170" t="str">
        <f t="shared" ca="1" si="142"/>
        <v>800</v>
      </c>
      <c r="Z161" s="170" t="str">
        <f t="shared" ca="1" si="143"/>
        <v>1000</v>
      </c>
      <c r="AA161" s="170" t="str">
        <f t="shared" ca="1" si="144"/>
        <v>400</v>
      </c>
      <c r="AB161" s="174" t="str">
        <f t="shared" ca="1" si="145"/>
        <v>9</v>
      </c>
      <c r="AC161" s="174" t="str">
        <f t="shared" ca="1" si="146"/>
        <v>1</v>
      </c>
      <c r="AD161" s="174" t="str">
        <f t="shared" ca="1" si="147"/>
        <v>2</v>
      </c>
      <c r="AE161" s="174" t="str">
        <f t="shared" ca="1" si="148"/>
        <v>20</v>
      </c>
      <c r="AF161" s="174" t="str">
        <f t="shared" ca="1" si="149"/>
        <v>7</v>
      </c>
      <c r="AG161" s="175" t="str">
        <f t="shared" ca="1" si="150"/>
        <v>2</v>
      </c>
      <c r="AH161" s="175" t="str">
        <f t="shared" ca="1" si="151"/>
        <v>4</v>
      </c>
      <c r="AI161" s="175" t="str">
        <f t="shared" ca="1" si="152"/>
        <v>12</v>
      </c>
      <c r="AJ161" s="175" t="e">
        <f t="shared" ca="1" si="153"/>
        <v>#N/A</v>
      </c>
      <c r="AK161" s="175" t="e">
        <f t="shared" ca="1" si="154"/>
        <v>#N/A</v>
      </c>
      <c r="AL161" s="234" t="str">
        <f t="shared" ca="1" si="163"/>
        <v>-25</v>
      </c>
      <c r="AM161" s="234" t="str">
        <f t="shared" ca="1" si="155"/>
        <v>20</v>
      </c>
      <c r="AN161" s="170" t="e">
        <f t="shared" ca="1" si="156"/>
        <v>#N/A</v>
      </c>
      <c r="AO161" s="170" t="str">
        <f t="shared" ca="1" si="157"/>
        <v>11</v>
      </c>
      <c r="AP161" s="170" t="e">
        <f t="shared" ca="1" si="123"/>
        <v>#N/A</v>
      </c>
      <c r="AQ161" s="170" t="str">
        <f t="shared" ca="1" si="124"/>
        <v>55</v>
      </c>
      <c r="AR161" s="170" t="str">
        <f t="shared" ca="1" si="158"/>
        <v>8</v>
      </c>
      <c r="AS161" s="259" t="str">
        <f t="shared" ca="1" si="125"/>
        <v>1</v>
      </c>
      <c r="AT161" s="259" t="str">
        <f t="shared" ca="1" si="126"/>
        <v>6</v>
      </c>
      <c r="AU161" s="170" t="str">
        <f t="shared" ca="1" si="159"/>
        <v>Anim2Single</v>
      </c>
      <c r="AV161" s="170" t="str">
        <f t="shared" ca="1" si="160"/>
        <v>Anim2Burst</v>
      </c>
    </row>
    <row r="162" spans="1:49" x14ac:dyDescent="0.25">
      <c r="A162" s="170" t="str">
        <f t="shared" si="161"/>
        <v>Proto!B9427:C9483</v>
      </c>
      <c r="B162" s="170" t="str">
        <f t="shared" ca="1" si="127"/>
        <v>8</v>
      </c>
      <c r="C162" s="170">
        <f>MATCH("*160#*",proto!B:B,0)</f>
        <v>9427</v>
      </c>
      <c r="D162" s="176" t="str">
        <f>VLOOKUP(C162,proto!A:C,2,FALSE)</f>
        <v>160# SVD</v>
      </c>
      <c r="E162" s="170" t="str" cm="1">
        <f t="array" ref="E162">INDEX(new1test[Column2],WeaponList!C162+1)</f>
        <v>19425</v>
      </c>
      <c r="F162" s="170" t="str" cm="1">
        <f t="array" ref="F162">VLOOKUP(VALUE(INDEX(new1test[Column2],WeaponList!C162+3)),proto!$D$20:$E$50,2,FALSE)</f>
        <v>DMR</v>
      </c>
      <c r="G162" s="170" t="str">
        <f t="shared" ca="1" si="162"/>
        <v>10</v>
      </c>
      <c r="H162" s="170" t="str">
        <f t="shared" ca="1" si="128"/>
        <v>21</v>
      </c>
      <c r="I162" s="170" t="str">
        <f t="shared" ca="1" si="129"/>
        <v>5</v>
      </c>
      <c r="J162" s="170" t="str">
        <f ca="1">VLOOKUP(VALUE(VLOOKUP("*DmgType_0*",INDIRECT(A162),2,FALSE)),proto!$D$20:$F$50,3,FALSE)</f>
        <v>Normal</v>
      </c>
      <c r="K162" s="170" t="str">
        <f ca="1">VLOOKUP(VALUE(VLOOKUP("*Weapon_skill_0*",INDIRECT(A162),2,FALSE)),proto!$K$20:$L$24,2,FALSE)</f>
        <v>Small Guns</v>
      </c>
      <c r="L162" s="170" t="str">
        <f t="shared" ca="1" si="130"/>
        <v>47</v>
      </c>
      <c r="M162" s="170" t="str">
        <f t="shared" ca="1" si="131"/>
        <v>52</v>
      </c>
      <c r="N162" s="170" t="e">
        <f t="shared" ca="1" si="132"/>
        <v>#N/A</v>
      </c>
      <c r="O162" s="170" t="e">
        <f t="shared" ca="1" si="133"/>
        <v>#N/A</v>
      </c>
      <c r="P162" s="170" t="e">
        <f t="shared" ca="1" si="134"/>
        <v>#N/A</v>
      </c>
      <c r="Q162" s="170" t="e">
        <f t="shared" ca="1" si="135"/>
        <v>#N/A</v>
      </c>
      <c r="R162" s="170" t="str">
        <f t="shared" ca="1" si="164"/>
        <v>40</v>
      </c>
      <c r="S162" s="170" t="str">
        <f t="shared" ca="1" si="136"/>
        <v>80</v>
      </c>
      <c r="T162" s="170" t="e">
        <f t="shared" ca="1" si="137"/>
        <v>#N/A</v>
      </c>
      <c r="U162" s="170" t="str">
        <f t="shared" ca="1" si="138"/>
        <v>30</v>
      </c>
      <c r="V162" s="170" t="e">
        <f t="shared" ca="1" si="139"/>
        <v>#N/A</v>
      </c>
      <c r="W162" s="170" t="str">
        <f t="shared" ca="1" si="140"/>
        <v>1</v>
      </c>
      <c r="X162" s="170" t="e">
        <f t="shared" ca="1" si="141"/>
        <v>#N/A</v>
      </c>
      <c r="Y162" s="170" t="str">
        <f t="shared" ca="1" si="142"/>
        <v>800</v>
      </c>
      <c r="Z162" s="170" t="e">
        <f t="shared" ca="1" si="143"/>
        <v>#N/A</v>
      </c>
      <c r="AA162" s="170" t="str">
        <f t="shared" ca="1" si="144"/>
        <v>400</v>
      </c>
      <c r="AB162" s="174" t="str">
        <f t="shared" ca="1" si="145"/>
        <v>5</v>
      </c>
      <c r="AC162" s="174" t="str">
        <f t="shared" ca="1" si="146"/>
        <v>29</v>
      </c>
      <c r="AD162" s="174" t="str">
        <f t="shared" ca="1" si="147"/>
        <v>24</v>
      </c>
      <c r="AE162" s="174" t="str">
        <f t="shared" ca="1" si="148"/>
        <v>9</v>
      </c>
      <c r="AF162" s="174" t="str">
        <f t="shared" ca="1" si="149"/>
        <v>7</v>
      </c>
      <c r="AG162" s="175" t="e">
        <f t="shared" ca="1" si="150"/>
        <v>#N/A</v>
      </c>
      <c r="AH162" s="175" t="e">
        <f t="shared" ca="1" si="151"/>
        <v>#N/A</v>
      </c>
      <c r="AI162" s="175" t="e">
        <f t="shared" ca="1" si="152"/>
        <v>#N/A</v>
      </c>
      <c r="AJ162" s="175" t="e">
        <f t="shared" ca="1" si="153"/>
        <v>#N/A</v>
      </c>
      <c r="AK162" s="175" t="e">
        <f t="shared" ca="1" si="154"/>
        <v>#N/A</v>
      </c>
      <c r="AN162" s="170" t="e">
        <f t="shared" ca="1" si="156"/>
        <v>#N/A</v>
      </c>
      <c r="AO162" s="170" t="e">
        <f t="shared" ca="1" si="157"/>
        <v>#N/A</v>
      </c>
      <c r="AP162" s="170" t="e">
        <f t="shared" ca="1" si="123"/>
        <v>#N/A</v>
      </c>
      <c r="AQ162" s="170" t="e">
        <f t="shared" ca="1" si="124"/>
        <v>#N/A</v>
      </c>
      <c r="AR162" s="170" t="str">
        <f t="shared" ca="1" si="158"/>
        <v>8</v>
      </c>
      <c r="AS162" s="259" t="str">
        <f t="shared" ca="1" si="125"/>
        <v>1</v>
      </c>
      <c r="AT162" s="259">
        <v>1</v>
      </c>
      <c r="AU162" s="170" t="str">
        <f t="shared" ca="1" si="159"/>
        <v>Anim2Single</v>
      </c>
      <c r="AV162" s="170" t="e">
        <f t="shared" ca="1" si="160"/>
        <v>#N/A</v>
      </c>
    </row>
    <row r="163" spans="1:49" x14ac:dyDescent="0.25">
      <c r="A163" s="170" t="str">
        <f t="shared" si="161"/>
        <v>Proto!B9483:C9540</v>
      </c>
      <c r="B163" s="170" t="str">
        <f t="shared" ca="1" si="127"/>
        <v>8</v>
      </c>
      <c r="C163" s="170">
        <f>MATCH("*161#*",proto!B:B,0)</f>
        <v>9483</v>
      </c>
      <c r="D163" s="176" t="str">
        <f>VLOOKUP(C163,proto!A:C,2,FALSE)</f>
        <v>161# L96</v>
      </c>
      <c r="E163" s="170" t="str" cm="1">
        <f t="array" ref="E163">INDEX(new1test[Column2],WeaponList!C163+1)</f>
        <v>19430</v>
      </c>
      <c r="F163" s="170" t="str" cm="1">
        <f t="array" ref="F163">VLOOKUP(VALUE(INDEX(new1test[Column2],WeaponList!C163+3)),proto!$D$20:$E$50,2,FALSE)</f>
        <v>Sniper Rifle</v>
      </c>
      <c r="G163" s="170" t="str">
        <f t="shared" ca="1" si="162"/>
        <v>10</v>
      </c>
      <c r="H163" s="170" t="str">
        <f t="shared" ca="1" si="128"/>
        <v>18</v>
      </c>
      <c r="I163" s="170" t="str">
        <f t="shared" ca="1" si="129"/>
        <v>5</v>
      </c>
      <c r="J163" s="170" t="str">
        <f ca="1">VLOOKUP(VALUE(VLOOKUP("*DmgType_0*",INDIRECT(A163),2,FALSE)),proto!$D$20:$F$50,3,FALSE)</f>
        <v>Normal</v>
      </c>
      <c r="K163" s="170" t="str">
        <f ca="1">VLOOKUP(VALUE(VLOOKUP("*Weapon_skill_0*",INDIRECT(A163),2,FALSE)),proto!$K$20:$L$24,2,FALSE)</f>
        <v>Small Guns</v>
      </c>
      <c r="L163" s="170" t="str">
        <f t="shared" ca="1" si="130"/>
        <v>52</v>
      </c>
      <c r="M163" s="170" t="str">
        <f t="shared" ca="1" si="131"/>
        <v>58</v>
      </c>
      <c r="N163" s="170" t="e">
        <f t="shared" ca="1" si="132"/>
        <v>#N/A</v>
      </c>
      <c r="O163" s="170" t="e">
        <f t="shared" ca="1" si="133"/>
        <v>#N/A</v>
      </c>
      <c r="P163" s="170" t="e">
        <f t="shared" ca="1" si="134"/>
        <v>#N/A</v>
      </c>
      <c r="Q163" s="170" t="e">
        <f t="shared" ca="1" si="135"/>
        <v>#N/A</v>
      </c>
      <c r="R163" s="170" t="str">
        <f t="shared" ca="1" si="164"/>
        <v>50</v>
      </c>
      <c r="S163" s="170" t="str">
        <f t="shared" ca="1" si="136"/>
        <v>95</v>
      </c>
      <c r="T163" s="170" t="e">
        <f t="shared" ca="1" si="137"/>
        <v>#N/A</v>
      </c>
      <c r="U163" s="170" t="str">
        <f t="shared" ca="1" si="138"/>
        <v>60</v>
      </c>
      <c r="V163" s="170" t="e">
        <f t="shared" ca="1" si="139"/>
        <v>#N/A</v>
      </c>
      <c r="W163" s="170" t="str">
        <f t="shared" ca="1" si="140"/>
        <v>1</v>
      </c>
      <c r="X163" s="170" t="e">
        <f t="shared" ca="1" si="141"/>
        <v>#N/A</v>
      </c>
      <c r="Y163" s="170" t="str">
        <f t="shared" ca="1" si="142"/>
        <v>800</v>
      </c>
      <c r="Z163" s="170" t="e">
        <f t="shared" ca="1" si="143"/>
        <v>#N/A</v>
      </c>
      <c r="AA163" s="170" t="str">
        <f t="shared" ca="1" si="144"/>
        <v>400</v>
      </c>
      <c r="AB163" s="174" t="str">
        <f t="shared" ca="1" si="145"/>
        <v>28</v>
      </c>
      <c r="AC163" s="174" t="str">
        <f t="shared" ca="1" si="146"/>
        <v>10</v>
      </c>
      <c r="AD163" s="174" t="str">
        <f t="shared" ca="1" si="147"/>
        <v>11</v>
      </c>
      <c r="AE163" s="174" t="str">
        <f t="shared" ca="1" si="148"/>
        <v>11</v>
      </c>
      <c r="AF163" s="174" t="str">
        <f t="shared" ca="1" si="149"/>
        <v>7</v>
      </c>
      <c r="AG163" s="175" t="str">
        <f t="shared" ca="1" si="150"/>
        <v>28</v>
      </c>
      <c r="AH163" s="175" t="e">
        <f t="shared" ca="1" si="151"/>
        <v>#N/A</v>
      </c>
      <c r="AI163" s="175" t="e">
        <f t="shared" ca="1" si="152"/>
        <v>#N/A</v>
      </c>
      <c r="AJ163" s="175" t="e">
        <f t="shared" ca="1" si="153"/>
        <v>#N/A</v>
      </c>
      <c r="AK163" s="175" t="e">
        <f t="shared" ca="1" si="154"/>
        <v>#N/A</v>
      </c>
      <c r="AN163" s="170" t="e">
        <f t="shared" ca="1" si="156"/>
        <v>#N/A</v>
      </c>
      <c r="AO163" s="170" t="e">
        <f t="shared" ca="1" si="157"/>
        <v>#N/A</v>
      </c>
      <c r="AP163" s="170" t="e">
        <f t="shared" ca="1" si="123"/>
        <v>#N/A</v>
      </c>
      <c r="AQ163" s="170" t="e">
        <f t="shared" ca="1" si="124"/>
        <v>#N/A</v>
      </c>
      <c r="AR163" s="170" t="str">
        <f t="shared" ca="1" si="158"/>
        <v>8</v>
      </c>
      <c r="AS163" s="259" t="str">
        <f t="shared" ca="1" si="125"/>
        <v>1</v>
      </c>
      <c r="AT163" s="259">
        <v>1</v>
      </c>
      <c r="AU163" s="170" t="str">
        <f t="shared" ca="1" si="159"/>
        <v>Anim2Single</v>
      </c>
      <c r="AV163" s="170" t="e">
        <f t="shared" ca="1" si="160"/>
        <v>#N/A</v>
      </c>
    </row>
    <row r="164" spans="1:49" x14ac:dyDescent="0.25">
      <c r="A164" s="170" t="str">
        <f t="shared" si="161"/>
        <v>Proto!B9540:C9592</v>
      </c>
      <c r="B164" s="170" t="str">
        <f t="shared" ca="1" si="127"/>
        <v>8</v>
      </c>
      <c r="C164" s="170">
        <f>MATCH("*162#*",proto!B:B,0)</f>
        <v>9540</v>
      </c>
      <c r="D164" s="176" t="str">
        <f>VLOOKUP(C164,proto!A:C,2,FALSE)</f>
        <v>162# RPK-74</v>
      </c>
      <c r="E164" s="170" t="str" cm="1">
        <f t="array" ref="E164">INDEX(new1test[Column2],WeaponList!C164+1)</f>
        <v>19435</v>
      </c>
      <c r="F164" s="170" t="str" cm="1">
        <f t="array" ref="F164">VLOOKUP(VALUE(INDEX(new1test[Column2],WeaponList!C164+3)),proto!$D$20:$E$50,2,FALSE)</f>
        <v>LMG</v>
      </c>
      <c r="G164" s="170" t="str">
        <f t="shared" ca="1" si="162"/>
        <v>75</v>
      </c>
      <c r="H164" s="170" t="str">
        <f t="shared" ca="1" si="128"/>
        <v>6</v>
      </c>
      <c r="I164" s="170" t="str">
        <f t="shared" ca="1" si="129"/>
        <v>6</v>
      </c>
      <c r="J164" s="170" t="str">
        <f ca="1">VLOOKUP(VALUE(VLOOKUP("*DmgType_0*",INDIRECT(A164),2,FALSE)),proto!$D$20:$F$50,3,FALSE)</f>
        <v>Normal</v>
      </c>
      <c r="K164" s="170" t="str">
        <f ca="1">VLOOKUP(VALUE(VLOOKUP("*Weapon_skill_0*",INDIRECT(A164),2,FALSE)),proto!$K$20:$L$24,2,FALSE)</f>
        <v>Small Guns</v>
      </c>
      <c r="L164" s="170" t="str">
        <f t="shared" ca="1" si="130"/>
        <v>22</v>
      </c>
      <c r="M164" s="170" t="str">
        <f t="shared" ca="1" si="131"/>
        <v>27</v>
      </c>
      <c r="N164" s="170" t="e">
        <f t="shared" ca="1" si="132"/>
        <v>#N/A</v>
      </c>
      <c r="O164" s="170" t="e">
        <f t="shared" ca="1" si="133"/>
        <v>#N/A</v>
      </c>
      <c r="P164" s="170" t="e">
        <f t="shared" ca="1" si="134"/>
        <v>#N/A</v>
      </c>
      <c r="Q164" s="170" t="e">
        <f t="shared" ca="1" si="135"/>
        <v>#N/A</v>
      </c>
      <c r="R164" s="170">
        <v>0</v>
      </c>
      <c r="S164" s="170" t="str">
        <f t="shared" ca="1" si="136"/>
        <v>50</v>
      </c>
      <c r="T164" s="170" t="e">
        <f t="shared" ca="1" si="137"/>
        <v>#N/A</v>
      </c>
      <c r="U164" s="170" t="str">
        <f t="shared" ca="1" si="138"/>
        <v>25</v>
      </c>
      <c r="V164" s="170" t="e">
        <f t="shared" ca="1" si="139"/>
        <v>#N/A</v>
      </c>
      <c r="W164" s="170" t="e">
        <f t="shared" ca="1" si="140"/>
        <v>#N/A</v>
      </c>
      <c r="X164" s="170" t="e">
        <f t="shared" ca="1" si="141"/>
        <v>#N/A</v>
      </c>
      <c r="Y164" s="170" t="str">
        <f t="shared" ca="1" si="142"/>
        <v>800</v>
      </c>
      <c r="Z164" s="170" t="e">
        <f t="shared" ca="1" si="143"/>
        <v>#N/A</v>
      </c>
      <c r="AA164" s="170" t="str">
        <f t="shared" ca="1" si="144"/>
        <v>400</v>
      </c>
      <c r="AB164" s="174" t="str">
        <f t="shared" ca="1" si="145"/>
        <v>27</v>
      </c>
      <c r="AC164" s="174" t="str">
        <f t="shared" ca="1" si="146"/>
        <v>6</v>
      </c>
      <c r="AD164" s="174" t="str">
        <f t="shared" ca="1" si="147"/>
        <v>24</v>
      </c>
      <c r="AE164" s="174" t="str">
        <f t="shared" ca="1" si="148"/>
        <v>4</v>
      </c>
      <c r="AF164" s="174" t="str">
        <f t="shared" ca="1" si="149"/>
        <v>7</v>
      </c>
      <c r="AG164" s="175" t="str">
        <f t="shared" ca="1" si="150"/>
        <v>2</v>
      </c>
      <c r="AH164" s="175" t="str">
        <f t="shared" ca="1" si="151"/>
        <v>4</v>
      </c>
      <c r="AI164" s="175" t="str">
        <f t="shared" ca="1" si="152"/>
        <v>4</v>
      </c>
      <c r="AJ164" s="175" t="str">
        <f t="shared" ca="1" si="153"/>
        <v>12</v>
      </c>
      <c r="AK164" s="175" t="e">
        <f t="shared" ca="1" si="154"/>
        <v>#N/A</v>
      </c>
      <c r="AN164" s="170" t="str">
        <f t="shared" ca="1" si="156"/>
        <v>11</v>
      </c>
      <c r="AO164" s="170" t="e">
        <f t="shared" ca="1" si="157"/>
        <v>#N/A</v>
      </c>
      <c r="AP164" s="170" t="str">
        <f t="shared" ca="1" si="123"/>
        <v>60</v>
      </c>
      <c r="AQ164" s="170" t="e">
        <f t="shared" ca="1" si="124"/>
        <v>#N/A</v>
      </c>
      <c r="AR164" s="170" t="str">
        <f t="shared" ca="1" si="158"/>
        <v>8</v>
      </c>
      <c r="AS164" s="259" t="str">
        <f t="shared" ca="1" si="125"/>
        <v>6</v>
      </c>
      <c r="AT164" s="259">
        <v>1</v>
      </c>
      <c r="AU164" s="170" t="str">
        <f t="shared" ca="1" si="159"/>
        <v>Anim2Burst</v>
      </c>
      <c r="AV164" s="170" t="e">
        <f t="shared" ca="1" si="160"/>
        <v>#N/A</v>
      </c>
    </row>
    <row r="165" spans="1:49" x14ac:dyDescent="0.25">
      <c r="A165" s="170" t="str">
        <f t="shared" si="161"/>
        <v>Proto!B9592:C9646</v>
      </c>
      <c r="B165" s="170" t="str">
        <f t="shared" ca="1" si="127"/>
        <v>8</v>
      </c>
      <c r="C165" s="170">
        <f>MATCH("*163#*",proto!B:B,0)</f>
        <v>9592</v>
      </c>
      <c r="D165" s="176" t="str">
        <f>VLOOKUP(C165,proto!A:C,2,FALSE)</f>
        <v>163# Stoner LMG</v>
      </c>
      <c r="E165" s="170" t="str" cm="1">
        <f t="array" ref="E165">INDEX(new1test[Column2],WeaponList!C165+1)</f>
        <v>19436</v>
      </c>
      <c r="F165" s="170" t="str" cm="1">
        <f t="array" ref="F165">VLOOKUP(VALUE(INDEX(new1test[Column2],WeaponList!C165+3)),proto!$D$20:$E$50,2,FALSE)</f>
        <v>LMG</v>
      </c>
      <c r="G165" s="170" t="str">
        <f t="shared" ca="1" si="162"/>
        <v>150</v>
      </c>
      <c r="H165" s="170" t="str">
        <f t="shared" ca="1" si="128"/>
        <v>23</v>
      </c>
      <c r="I165" s="170" t="str">
        <f t="shared" ca="1" si="129"/>
        <v>6</v>
      </c>
      <c r="J165" s="170" t="str">
        <f ca="1">VLOOKUP(VALUE(VLOOKUP("*DmgType_0*",INDIRECT(A165),2,FALSE)),proto!$D$20:$F$50,3,FALSE)</f>
        <v>Normal</v>
      </c>
      <c r="K165" s="170" t="str">
        <f ca="1">VLOOKUP(VALUE(VLOOKUP("*Weapon_skill_0*",INDIRECT(A165),2,FALSE)),proto!$K$20:$L$24,2,FALSE)</f>
        <v>Small Guns</v>
      </c>
      <c r="L165" s="170" t="str">
        <f t="shared" ca="1" si="130"/>
        <v>26</v>
      </c>
      <c r="M165" s="170" t="str">
        <f t="shared" ca="1" si="131"/>
        <v>31</v>
      </c>
      <c r="N165" s="170" t="e">
        <f t="shared" ca="1" si="132"/>
        <v>#N/A</v>
      </c>
      <c r="O165" s="170" t="e">
        <f t="shared" ca="1" si="133"/>
        <v>#N/A</v>
      </c>
      <c r="P165" s="170" t="e">
        <f t="shared" ca="1" si="134"/>
        <v>#N/A</v>
      </c>
      <c r="Q165" s="170" t="e">
        <f t="shared" ca="1" si="135"/>
        <v>#N/A</v>
      </c>
      <c r="R165" s="170">
        <v>0</v>
      </c>
      <c r="S165" s="170" t="str">
        <f t="shared" ca="1" si="136"/>
        <v>55</v>
      </c>
      <c r="T165" s="170" t="e">
        <f t="shared" ca="1" si="137"/>
        <v>#N/A</v>
      </c>
      <c r="U165" s="170" t="str">
        <f t="shared" ca="1" si="138"/>
        <v>20</v>
      </c>
      <c r="V165" s="170" t="e">
        <f t="shared" ca="1" si="139"/>
        <v>#N/A</v>
      </c>
      <c r="W165" s="170" t="e">
        <f t="shared" ca="1" si="140"/>
        <v>#N/A</v>
      </c>
      <c r="X165" s="170" t="e">
        <f t="shared" ca="1" si="141"/>
        <v>#N/A</v>
      </c>
      <c r="Y165" s="170" t="str">
        <f t="shared" ca="1" si="142"/>
        <v>1000</v>
      </c>
      <c r="Z165" s="170" t="e">
        <f t="shared" ca="1" si="143"/>
        <v>#N/A</v>
      </c>
      <c r="AA165" s="170" t="str">
        <f t="shared" ca="1" si="144"/>
        <v>400</v>
      </c>
      <c r="AB165" s="174" t="str">
        <f t="shared" ca="1" si="145"/>
        <v>4</v>
      </c>
      <c r="AC165" s="174" t="str">
        <f t="shared" ca="1" si="146"/>
        <v>7</v>
      </c>
      <c r="AD165" s="174" t="str">
        <f t="shared" ca="1" si="147"/>
        <v>5</v>
      </c>
      <c r="AE165" s="174" t="str">
        <f t="shared" ca="1" si="148"/>
        <v>24</v>
      </c>
      <c r="AF165" s="174" t="str">
        <f t="shared" ca="1" si="149"/>
        <v>6</v>
      </c>
      <c r="AG165" s="175" t="str">
        <f t="shared" ca="1" si="150"/>
        <v>2</v>
      </c>
      <c r="AH165" s="175" t="str">
        <f t="shared" ca="1" si="151"/>
        <v>4</v>
      </c>
      <c r="AI165" s="175" t="str">
        <f t="shared" ca="1" si="152"/>
        <v>4</v>
      </c>
      <c r="AJ165" s="175" t="str">
        <f t="shared" ca="1" si="153"/>
        <v>12</v>
      </c>
      <c r="AK165" s="175" t="e">
        <f t="shared" ca="1" si="154"/>
        <v>#N/A</v>
      </c>
      <c r="AN165" s="170" t="str">
        <f t="shared" ca="1" si="156"/>
        <v>15</v>
      </c>
      <c r="AO165" s="170" t="e">
        <f t="shared" ca="1" si="157"/>
        <v>#N/A</v>
      </c>
      <c r="AP165" s="170" t="str">
        <f t="shared" ca="1" si="123"/>
        <v>40</v>
      </c>
      <c r="AQ165" s="170" t="e">
        <f t="shared" ca="1" si="124"/>
        <v>#N/A</v>
      </c>
      <c r="AR165" s="170" t="str">
        <f t="shared" ca="1" si="158"/>
        <v>8</v>
      </c>
      <c r="AS165" s="259" t="str">
        <f t="shared" ca="1" si="125"/>
        <v>9</v>
      </c>
      <c r="AT165" s="259">
        <v>1</v>
      </c>
      <c r="AU165" s="170" t="str">
        <f t="shared" ca="1" si="159"/>
        <v>Anim2Burst</v>
      </c>
      <c r="AV165" s="170" t="e">
        <f t="shared" ca="1" si="160"/>
        <v>#N/A</v>
      </c>
    </row>
    <row r="166" spans="1:49" s="177" customFormat="1" x14ac:dyDescent="0.25">
      <c r="A166" s="177" t="str">
        <f t="shared" si="161"/>
        <v>Proto!B9646:C9732</v>
      </c>
      <c r="B166" s="170" t="str">
        <f t="shared" ca="1" si="127"/>
        <v>8</v>
      </c>
      <c r="C166" s="177">
        <f>MATCH("*164#*",proto!B:B,0)</f>
        <v>9646</v>
      </c>
      <c r="D166" s="178" t="str">
        <f>VLOOKUP(C166,proto!A:C,2,FALSE)</f>
        <v>164# HK11E</v>
      </c>
      <c r="E166" s="177" t="str" cm="1">
        <f t="array" ref="E166">INDEX(new1test[Column2],WeaponList!C166+1)</f>
        <v>19437</v>
      </c>
      <c r="F166" s="177" t="str" cm="1">
        <f t="array" ref="F166">VLOOKUP(VALUE(INDEX(new1test[Column2],WeaponList!C166+3)),proto!$D$20:$E$50,2,FALSE)</f>
        <v>LMG</v>
      </c>
      <c r="G166" s="177" t="str">
        <f t="shared" ca="1" si="162"/>
        <v>50</v>
      </c>
      <c r="H166" s="177" t="str">
        <f t="shared" ca="1" si="128"/>
        <v>18</v>
      </c>
      <c r="I166" s="177" t="str">
        <f t="shared" ca="1" si="129"/>
        <v>6</v>
      </c>
      <c r="J166" s="177" t="str">
        <f ca="1">VLOOKUP(VALUE(VLOOKUP("*DmgType_0*",INDIRECT(A166),2,FALSE)),proto!$D$20:$F$50,3,FALSE)</f>
        <v>Normal</v>
      </c>
      <c r="K166" s="177" t="str">
        <f ca="1">VLOOKUP(VALUE(VLOOKUP("*Weapon_skill_0*",INDIRECT(A166),2,FALSE)),proto!$K$20:$L$24,2,FALSE)</f>
        <v>Small Guns</v>
      </c>
      <c r="L166" s="177" t="str">
        <f t="shared" ca="1" si="130"/>
        <v>44</v>
      </c>
      <c r="M166" s="177" t="str">
        <f t="shared" ca="1" si="131"/>
        <v>50</v>
      </c>
      <c r="N166" s="177" t="str">
        <f t="shared" ca="1" si="132"/>
        <v>44</v>
      </c>
      <c r="O166" s="177" t="str">
        <f t="shared" ca="1" si="133"/>
        <v>50</v>
      </c>
      <c r="P166" s="177" t="str">
        <f t="shared" ca="1" si="134"/>
        <v>44</v>
      </c>
      <c r="Q166" s="177" t="str">
        <f t="shared" ca="1" si="135"/>
        <v>50</v>
      </c>
      <c r="R166" s="170">
        <v>0</v>
      </c>
      <c r="S166" s="177" t="str">
        <f t="shared" ca="1" si="136"/>
        <v>60</v>
      </c>
      <c r="T166" s="177" t="str">
        <f t="shared" ca="1" si="137"/>
        <v>60</v>
      </c>
      <c r="U166" s="177" t="str">
        <f t="shared" ca="1" si="138"/>
        <v>24</v>
      </c>
      <c r="V166" s="177" t="str">
        <f t="shared" ca="1" si="139"/>
        <v>30</v>
      </c>
      <c r="W166" s="177" t="str">
        <f t="shared" ca="1" si="140"/>
        <v>1</v>
      </c>
      <c r="X166" s="177" t="e">
        <f t="shared" ca="1" si="141"/>
        <v>#N/A</v>
      </c>
      <c r="Y166" s="177" t="str">
        <f t="shared" ca="1" si="142"/>
        <v>600</v>
      </c>
      <c r="Z166" s="177" t="str">
        <f t="shared" ca="1" si="143"/>
        <v>800</v>
      </c>
      <c r="AA166" s="177" t="str">
        <f t="shared" ca="1" si="144"/>
        <v>400</v>
      </c>
      <c r="AB166" s="177" t="str">
        <f t="shared" ca="1" si="145"/>
        <v>9</v>
      </c>
      <c r="AC166" s="177" t="str">
        <f t="shared" ca="1" si="146"/>
        <v>28</v>
      </c>
      <c r="AD166" s="177" t="str">
        <f t="shared" ca="1" si="147"/>
        <v>5</v>
      </c>
      <c r="AE166" s="177" t="str">
        <f t="shared" ca="1" si="148"/>
        <v>4</v>
      </c>
      <c r="AF166" s="177" t="str">
        <f t="shared" ca="1" si="149"/>
        <v>7</v>
      </c>
      <c r="AG166" s="177" t="str">
        <f t="shared" ca="1" si="150"/>
        <v>2</v>
      </c>
      <c r="AH166" s="177" t="str">
        <f t="shared" ca="1" si="151"/>
        <v>4</v>
      </c>
      <c r="AI166" s="177" t="str">
        <f t="shared" ca="1" si="152"/>
        <v>12</v>
      </c>
      <c r="AJ166" s="177" t="e">
        <f t="shared" ca="1" si="153"/>
        <v>#N/A</v>
      </c>
      <c r="AK166" s="177" t="e">
        <f t="shared" ca="1" si="154"/>
        <v>#N/A</v>
      </c>
      <c r="AL166" s="234" t="str">
        <f t="shared" ca="1" si="163"/>
        <v>-25</v>
      </c>
      <c r="AM166" s="234"/>
      <c r="AN166" s="177" t="e">
        <f t="shared" ca="1" si="156"/>
        <v>#N/A</v>
      </c>
      <c r="AO166" s="177" t="str">
        <f t="shared" ca="1" si="157"/>
        <v>5</v>
      </c>
      <c r="AP166" s="170" t="e">
        <f t="shared" ca="1" si="123"/>
        <v>#N/A</v>
      </c>
      <c r="AQ166" s="170" t="str">
        <f t="shared" ca="1" si="124"/>
        <v>90</v>
      </c>
      <c r="AR166" s="177" t="str">
        <f t="shared" ca="1" si="158"/>
        <v>8</v>
      </c>
      <c r="AS166" s="259" t="str">
        <f t="shared" ca="1" si="125"/>
        <v>1</v>
      </c>
      <c r="AT166" s="259" t="str">
        <f t="shared" ca="1" si="126"/>
        <v>3</v>
      </c>
      <c r="AU166" s="177" t="str">
        <f t="shared" ca="1" si="159"/>
        <v>Anim2Single</v>
      </c>
      <c r="AV166" s="177" t="str">
        <f t="shared" ca="1" si="160"/>
        <v>Anim2Single</v>
      </c>
      <c r="AW166" s="170"/>
    </row>
    <row r="167" spans="1:49" s="177" customFormat="1" x14ac:dyDescent="0.25">
      <c r="A167" s="177" t="str">
        <f t="shared" si="161"/>
        <v>Proto!B9732:C9790</v>
      </c>
      <c r="B167" s="170" t="str">
        <f t="shared" ca="1" si="127"/>
        <v>8</v>
      </c>
      <c r="C167" s="177">
        <f>MATCH("*165#*",proto!B:B,0)</f>
        <v>9732</v>
      </c>
      <c r="D167" s="178" t="str">
        <f>VLOOKUP(C167,proto!A:C,2,FALSE)</f>
        <v>165# DSR 50</v>
      </c>
      <c r="E167" s="177" t="str" cm="1">
        <f t="array" ref="E167">INDEX(new1test[Column2],WeaponList!C167+1)</f>
        <v>19440</v>
      </c>
      <c r="F167" s="177" t="str" cm="1">
        <f t="array" ref="F167">VLOOKUP(VALUE(INDEX(new1test[Column2],WeaponList!C167+3)),proto!$D$20:$E$50,2,FALSE)</f>
        <v>Big Rifle</v>
      </c>
      <c r="G167" s="177" t="str">
        <f t="shared" ca="1" si="162"/>
        <v>3</v>
      </c>
      <c r="H167" s="177" t="str">
        <f t="shared" ca="1" si="128"/>
        <v>29</v>
      </c>
      <c r="I167" s="177" t="str">
        <f t="shared" ca="1" si="129"/>
        <v>6</v>
      </c>
      <c r="J167" s="177" t="str">
        <f ca="1">VLOOKUP(VALUE(VLOOKUP("*DmgType_0*",INDIRECT(A167),2,FALSE)),proto!$D$20:$F$50,3,FALSE)</f>
        <v>Normal</v>
      </c>
      <c r="K167" s="177" t="str">
        <f ca="1">VLOOKUP(VALUE(VLOOKUP("*Weapon_skill_0*",INDIRECT(A167),2,FALSE)),proto!$K$20:$L$24,2,FALSE)</f>
        <v>Big Guns</v>
      </c>
      <c r="L167" s="177" t="str">
        <f t="shared" ca="1" si="130"/>
        <v>75</v>
      </c>
      <c r="M167" s="177" t="str">
        <f t="shared" ca="1" si="131"/>
        <v>85</v>
      </c>
      <c r="N167" s="177" t="e">
        <f t="shared" ca="1" si="132"/>
        <v>#N/A</v>
      </c>
      <c r="O167" s="177" t="e">
        <f t="shared" ca="1" si="133"/>
        <v>#N/A</v>
      </c>
      <c r="P167" s="177" t="e">
        <f t="shared" ca="1" si="134"/>
        <v>#N/A</v>
      </c>
      <c r="Q167" s="177" t="e">
        <f t="shared" ca="1" si="135"/>
        <v>#N/A</v>
      </c>
      <c r="R167" s="170" t="str">
        <f t="shared" ca="1" si="164"/>
        <v>150</v>
      </c>
      <c r="S167" s="177" t="str">
        <f t="shared" ca="1" si="136"/>
        <v>95</v>
      </c>
      <c r="T167" s="177" t="e">
        <f t="shared" ca="1" si="137"/>
        <v>#N/A</v>
      </c>
      <c r="U167" s="177" t="str">
        <f t="shared" ca="1" si="138"/>
        <v>85</v>
      </c>
      <c r="V167" s="177" t="e">
        <f t="shared" ca="1" si="139"/>
        <v>#N/A</v>
      </c>
      <c r="W167" s="177" t="str">
        <f t="shared" ca="1" si="140"/>
        <v>1</v>
      </c>
      <c r="X167" s="177" t="e">
        <f t="shared" ca="1" si="141"/>
        <v>#N/A</v>
      </c>
      <c r="Y167" s="177" t="str">
        <f t="shared" ca="1" si="142"/>
        <v>1200</v>
      </c>
      <c r="Z167" s="177" t="e">
        <f t="shared" ca="1" si="143"/>
        <v>#N/A</v>
      </c>
      <c r="AA167" s="177" t="str">
        <f t="shared" ca="1" si="144"/>
        <v>400</v>
      </c>
      <c r="AB167" s="177" t="str">
        <f t="shared" ca="1" si="145"/>
        <v>5</v>
      </c>
      <c r="AC167" s="177" t="str">
        <f t="shared" ca="1" si="146"/>
        <v>8</v>
      </c>
      <c r="AD167" s="177" t="str">
        <f t="shared" ca="1" si="147"/>
        <v>2</v>
      </c>
      <c r="AE167" s="177" t="str">
        <f t="shared" ca="1" si="148"/>
        <v>7</v>
      </c>
      <c r="AF167" s="177" t="str">
        <f t="shared" ca="1" si="149"/>
        <v>5</v>
      </c>
      <c r="AG167" s="177" t="str">
        <f t="shared" ca="1" si="150"/>
        <v>28</v>
      </c>
      <c r="AH167" s="177" t="e">
        <f t="shared" ca="1" si="151"/>
        <v>#N/A</v>
      </c>
      <c r="AI167" s="177" t="e">
        <f t="shared" ca="1" si="152"/>
        <v>#N/A</v>
      </c>
      <c r="AJ167" s="177" t="e">
        <f t="shared" ca="1" si="153"/>
        <v>#N/A</v>
      </c>
      <c r="AK167" s="177" t="e">
        <f t="shared" ca="1" si="154"/>
        <v>#N/A</v>
      </c>
      <c r="AL167" s="234"/>
      <c r="AM167" s="234"/>
      <c r="AN167" s="177" t="e">
        <f t="shared" ca="1" si="156"/>
        <v>#N/A</v>
      </c>
      <c r="AO167" s="177" t="e">
        <f t="shared" ca="1" si="157"/>
        <v>#N/A</v>
      </c>
      <c r="AP167" s="170" t="e">
        <f t="shared" ca="1" si="123"/>
        <v>#N/A</v>
      </c>
      <c r="AQ167" s="170" t="e">
        <f t="shared" ca="1" si="124"/>
        <v>#N/A</v>
      </c>
      <c r="AR167" s="177" t="str">
        <f t="shared" ca="1" si="158"/>
        <v>8</v>
      </c>
      <c r="AS167" s="259" t="str">
        <f t="shared" ca="1" si="125"/>
        <v>1</v>
      </c>
      <c r="AT167" s="259">
        <v>1</v>
      </c>
      <c r="AU167" s="177" t="str">
        <f t="shared" ca="1" si="159"/>
        <v>Anim2Single</v>
      </c>
      <c r="AV167" s="177" t="e">
        <f t="shared" ca="1" si="160"/>
        <v>#N/A</v>
      </c>
      <c r="AW167" s="170"/>
    </row>
    <row r="168" spans="1:49" x14ac:dyDescent="0.25">
      <c r="A168" s="170" t="str">
        <f t="shared" si="161"/>
        <v>Proto!B9790:C9859</v>
      </c>
      <c r="B168" s="170" t="str">
        <f t="shared" ca="1" si="127"/>
        <v>8</v>
      </c>
      <c r="C168" s="170">
        <f>MATCH("*166#*",proto!B:B,0)</f>
        <v>9790</v>
      </c>
      <c r="D168" s="176" t="str">
        <f>VLOOKUP(C168,proto!A:C,2,FALSE)</f>
        <v>166# UKM-2000</v>
      </c>
      <c r="E168" s="170" t="str" cm="1">
        <f t="array" ref="E168">INDEX(new1test[Column2],WeaponList!C168+1)</f>
        <v>19445</v>
      </c>
      <c r="F168" s="170" t="str" cm="1">
        <f t="array" ref="F168">VLOOKUP(VALUE(INDEX(new1test[Column2],WeaponList!C168+3)),proto!$D$20:$E$50,2,FALSE)</f>
        <v>MMG</v>
      </c>
      <c r="G168" s="170" t="str">
        <f t="shared" ca="1" si="162"/>
        <v>100</v>
      </c>
      <c r="H168" s="170" t="str">
        <f t="shared" ca="1" si="128"/>
        <v>18</v>
      </c>
      <c r="I168" s="170" t="str">
        <f t="shared" ca="1" si="129"/>
        <v>6</v>
      </c>
      <c r="J168" s="170" t="str">
        <f ca="1">VLOOKUP(VALUE(VLOOKUP("*DmgType_0*",INDIRECT(A168),2,FALSE)),proto!$D$20:$F$50,3,FALSE)</f>
        <v>Normal</v>
      </c>
      <c r="K168" s="170" t="str">
        <f ca="1">VLOOKUP(VALUE(VLOOKUP("*Weapon_skill_0*",INDIRECT(A168),2,FALSE)),proto!$K$20:$L$24,2,FALSE)</f>
        <v>Big Guns</v>
      </c>
      <c r="L168" s="170" t="str">
        <f t="shared" ca="1" si="130"/>
        <v>32</v>
      </c>
      <c r="M168" s="170" t="str">
        <f t="shared" ca="1" si="131"/>
        <v>36</v>
      </c>
      <c r="N168" s="170" t="str">
        <f t="shared" ca="1" si="132"/>
        <v>32</v>
      </c>
      <c r="O168" s="170" t="str">
        <f t="shared" ca="1" si="133"/>
        <v>36</v>
      </c>
      <c r="P168" s="170" t="e">
        <f t="shared" ca="1" si="134"/>
        <v>#N/A</v>
      </c>
      <c r="Q168" s="170" t="e">
        <f t="shared" ca="1" si="135"/>
        <v>#N/A</v>
      </c>
      <c r="R168" s="170">
        <v>0</v>
      </c>
      <c r="S168" s="170" t="str">
        <f t="shared" ca="1" si="136"/>
        <v>60</v>
      </c>
      <c r="T168" s="170" t="str">
        <f t="shared" ca="1" si="137"/>
        <v>60</v>
      </c>
      <c r="U168" s="170" t="str">
        <f t="shared" ca="1" si="138"/>
        <v>20</v>
      </c>
      <c r="V168" s="170" t="str">
        <f t="shared" ca="1" si="139"/>
        <v>60</v>
      </c>
      <c r="W168" s="170" t="e">
        <f t="shared" ca="1" si="140"/>
        <v>#N/A</v>
      </c>
      <c r="X168" s="170" t="e">
        <f t="shared" ca="1" si="141"/>
        <v>#N/A</v>
      </c>
      <c r="Y168" s="170" t="str">
        <f t="shared" ca="1" si="142"/>
        <v>800</v>
      </c>
      <c r="Z168" s="170" t="str">
        <f t="shared" ca="1" si="143"/>
        <v>1200</v>
      </c>
      <c r="AA168" s="170" t="str">
        <f t="shared" ca="1" si="144"/>
        <v>400</v>
      </c>
      <c r="AB168" s="174" t="str">
        <f t="shared" ca="1" si="145"/>
        <v>1</v>
      </c>
      <c r="AC168" s="174" t="str">
        <f t="shared" ca="1" si="146"/>
        <v>24</v>
      </c>
      <c r="AD168" s="174" t="str">
        <f t="shared" ca="1" si="147"/>
        <v>4</v>
      </c>
      <c r="AE168" s="174" t="str">
        <f t="shared" ca="1" si="148"/>
        <v>24</v>
      </c>
      <c r="AF168" s="174" t="str">
        <f t="shared" ca="1" si="149"/>
        <v>1</v>
      </c>
      <c r="AG168" s="175" t="str">
        <f t="shared" ca="1" si="150"/>
        <v>2</v>
      </c>
      <c r="AH168" s="175" t="str">
        <f t="shared" ca="1" si="151"/>
        <v>2</v>
      </c>
      <c r="AI168" s="175" t="str">
        <f t="shared" ca="1" si="152"/>
        <v>50</v>
      </c>
      <c r="AJ168" s="175" t="e">
        <f t="shared" ca="1" si="153"/>
        <v>#N/A</v>
      </c>
      <c r="AK168" s="175" t="e">
        <f t="shared" ca="1" si="154"/>
        <v>#N/A</v>
      </c>
      <c r="AN168" s="170" t="str">
        <f t="shared" ca="1" si="156"/>
        <v>9</v>
      </c>
      <c r="AO168" s="170" t="str">
        <f t="shared" ca="1" si="157"/>
        <v>15</v>
      </c>
      <c r="AP168" s="170" t="str">
        <f t="shared" ca="1" si="123"/>
        <v>60</v>
      </c>
      <c r="AQ168" s="170" t="str">
        <f t="shared" ca="1" si="124"/>
        <v>25</v>
      </c>
      <c r="AR168" s="170" t="str">
        <f t="shared" ca="1" si="158"/>
        <v>8</v>
      </c>
      <c r="AS168" s="259" t="str">
        <f t="shared" ca="1" si="125"/>
        <v>8</v>
      </c>
      <c r="AT168" s="259" t="str">
        <f t="shared" ca="1" si="126"/>
        <v>25</v>
      </c>
      <c r="AU168" s="170" t="str">
        <f t="shared" ca="1" si="159"/>
        <v>Anim2Burst</v>
      </c>
      <c r="AV168" s="170" t="str">
        <f t="shared" ca="1" si="160"/>
        <v>Anim2Burst</v>
      </c>
    </row>
    <row r="169" spans="1:49" x14ac:dyDescent="0.25">
      <c r="A169" s="170" t="str">
        <f t="shared" si="161"/>
        <v>Proto!B9859:C9916</v>
      </c>
      <c r="B169" s="170" t="str">
        <f t="shared" ca="1" si="127"/>
        <v>8</v>
      </c>
      <c r="C169" s="170">
        <f>MATCH("*167#*",proto!B:B,0)</f>
        <v>9859</v>
      </c>
      <c r="D169" s="176" t="str">
        <f>VLOOKUP(C169,proto!A:C,2,FALSE)</f>
        <v>167# Minigun</v>
      </c>
      <c r="E169" s="170" t="str" cm="1">
        <f t="array" ref="E169">INDEX(new1test[Column2],WeaponList!C169+1)</f>
        <v>19450</v>
      </c>
      <c r="F169" s="170" t="str" cm="1">
        <f t="array" ref="F169">VLOOKUP(VALUE(INDEX(new1test[Column2],WeaponList!C169+3)),proto!$D$20:$E$50,2,FALSE)</f>
        <v>HMG</v>
      </c>
      <c r="G169" s="170" t="str">
        <f t="shared" ca="1" si="162"/>
        <v>1000</v>
      </c>
      <c r="H169" s="170" t="str">
        <f t="shared" ca="1" si="128"/>
        <v>26</v>
      </c>
      <c r="I169" s="170" t="str">
        <f t="shared" ca="1" si="129"/>
        <v>8</v>
      </c>
      <c r="J169" s="170" t="str">
        <f ca="1">VLOOKUP(VALUE(VLOOKUP("*DmgType_0*",INDIRECT(A169),2,FALSE)),proto!$D$20:$F$50,3,FALSE)</f>
        <v>Normal</v>
      </c>
      <c r="K169" s="170" t="str">
        <f ca="1">VLOOKUP(VALUE(VLOOKUP("*Weapon_skill_0*",INDIRECT(A169),2,FALSE)),proto!$K$20:$L$24,2,FALSE)</f>
        <v>Big Guns</v>
      </c>
      <c r="L169" s="170" t="str">
        <f t="shared" ca="1" si="130"/>
        <v>6</v>
      </c>
      <c r="M169" s="170" t="str">
        <f t="shared" ca="1" si="131"/>
        <v>9</v>
      </c>
      <c r="N169" s="170" t="e">
        <f t="shared" ca="1" si="132"/>
        <v>#N/A</v>
      </c>
      <c r="O169" s="170" t="e">
        <f t="shared" ca="1" si="133"/>
        <v>#N/A</v>
      </c>
      <c r="P169" s="170" t="e">
        <f t="shared" ca="1" si="134"/>
        <v>#N/A</v>
      </c>
      <c r="Q169" s="170" t="e">
        <f t="shared" ca="1" si="135"/>
        <v>#N/A</v>
      </c>
      <c r="R169" s="170">
        <v>0</v>
      </c>
      <c r="S169" s="170" t="str">
        <f t="shared" ca="1" si="136"/>
        <v>60</v>
      </c>
      <c r="T169" s="170" t="e">
        <f t="shared" ca="1" si="137"/>
        <v>#N/A</v>
      </c>
      <c r="U169" s="170" t="str">
        <f t="shared" ca="1" si="138"/>
        <v>15</v>
      </c>
      <c r="V169" s="170" t="e">
        <f t="shared" ca="1" si="139"/>
        <v>#N/A</v>
      </c>
      <c r="W169" s="170" t="e">
        <f t="shared" ca="1" si="140"/>
        <v>#N/A</v>
      </c>
      <c r="X169" s="170" t="e">
        <f t="shared" ca="1" si="141"/>
        <v>#N/A</v>
      </c>
      <c r="Y169" s="170" t="str">
        <f t="shared" ca="1" si="142"/>
        <v>600</v>
      </c>
      <c r="Z169" s="170" t="e">
        <f t="shared" ca="1" si="143"/>
        <v>#N/A</v>
      </c>
      <c r="AA169" s="170" t="str">
        <f t="shared" ca="1" si="144"/>
        <v>400</v>
      </c>
      <c r="AB169" s="174" t="str">
        <f t="shared" ca="1" si="145"/>
        <v>1</v>
      </c>
      <c r="AC169" s="174" t="str">
        <f t="shared" ca="1" si="146"/>
        <v>24</v>
      </c>
      <c r="AD169" s="174" t="str">
        <f t="shared" ca="1" si="147"/>
        <v>6</v>
      </c>
      <c r="AE169" s="174" t="str">
        <f t="shared" ca="1" si="148"/>
        <v>24</v>
      </c>
      <c r="AF169" s="174" t="str">
        <f t="shared" ca="1" si="149"/>
        <v>4</v>
      </c>
      <c r="AG169" s="175" t="e">
        <f t="shared" ca="1" si="150"/>
        <v>#N/A</v>
      </c>
      <c r="AH169" s="175" t="str">
        <f t="shared" ca="1" si="151"/>
        <v>2</v>
      </c>
      <c r="AI169" s="175" t="e">
        <f t="shared" ca="1" si="152"/>
        <v>#N/A</v>
      </c>
      <c r="AJ169" s="175" t="e">
        <f t="shared" ca="1" si="153"/>
        <v>#N/A</v>
      </c>
      <c r="AK169" s="175" t="e">
        <f t="shared" ca="1" si="154"/>
        <v>#N/A</v>
      </c>
      <c r="AL169" s="234" t="str">
        <f t="shared" ca="1" si="163"/>
        <v>20</v>
      </c>
      <c r="AN169" s="170" t="str">
        <f t="shared" ca="1" si="156"/>
        <v>27</v>
      </c>
      <c r="AO169" s="170" t="e">
        <f t="shared" ca="1" si="157"/>
        <v>#N/A</v>
      </c>
      <c r="AP169" s="170" t="str">
        <f t="shared" ca="1" si="123"/>
        <v>20</v>
      </c>
      <c r="AQ169" s="170" t="e">
        <f t="shared" ca="1" si="124"/>
        <v>#N/A</v>
      </c>
      <c r="AR169" s="170" t="str">
        <f t="shared" ca="1" si="158"/>
        <v>8</v>
      </c>
      <c r="AS169" s="259" t="str">
        <f t="shared" ca="1" si="125"/>
        <v>100</v>
      </c>
      <c r="AT169" s="259">
        <v>1</v>
      </c>
      <c r="AU169" s="170" t="str">
        <f t="shared" ca="1" si="159"/>
        <v>Anim2Burst</v>
      </c>
      <c r="AV169" s="170" t="e">
        <f t="shared" ca="1" si="160"/>
        <v>#N/A</v>
      </c>
    </row>
    <row r="170" spans="1:49" x14ac:dyDescent="0.25">
      <c r="A170" s="170" t="str">
        <f t="shared" si="161"/>
        <v>Proto!B9916:C9969</v>
      </c>
      <c r="B170" s="170" t="str">
        <f t="shared" ca="1" si="127"/>
        <v>8</v>
      </c>
      <c r="C170" s="170">
        <f>MATCH("*168#*",proto!B:B,0)</f>
        <v>9916</v>
      </c>
      <c r="D170" s="176" t="str">
        <f>VLOOKUP(C170,proto!A:C,2,FALSE)</f>
        <v>168# Improved Flamer</v>
      </c>
      <c r="E170" s="170" t="str" cm="1">
        <f t="array" ref="E170">INDEX(new1test[Column2],WeaponList!C170+1)</f>
        <v>19455</v>
      </c>
      <c r="F170" s="170" t="str" cm="1">
        <f t="array" ref="F170">VLOOKUP(VALUE(INDEX(new1test[Column2],WeaponList!C170+3)),proto!$D$20:$E$50,2,FALSE)</f>
        <v>Flamer</v>
      </c>
      <c r="G170" s="170" t="str">
        <f t="shared" ca="1" si="162"/>
        <v>30</v>
      </c>
      <c r="H170" s="170" t="str">
        <f t="shared" ca="1" si="128"/>
        <v>28</v>
      </c>
      <c r="I170" s="170" t="str">
        <f t="shared" ca="1" si="129"/>
        <v>6</v>
      </c>
      <c r="J170" s="170" t="str">
        <f ca="1">VLOOKUP(VALUE(VLOOKUP("*DmgType_0*",INDIRECT(A170),2,FALSE)),proto!$D$20:$F$50,3,FALSE)</f>
        <v>Fire</v>
      </c>
      <c r="K170" s="170" t="str">
        <f ca="1">VLOOKUP(VALUE(VLOOKUP("*Weapon_skill_0*",INDIRECT(A170),2,FALSE)),proto!$K$20:$L$24,2,FALSE)</f>
        <v>Big Guns</v>
      </c>
      <c r="L170" s="170" t="str">
        <f t="shared" ca="1" si="130"/>
        <v>170</v>
      </c>
      <c r="M170" s="170" t="str">
        <f t="shared" ca="1" si="131"/>
        <v>210</v>
      </c>
      <c r="N170" s="170" t="e">
        <f t="shared" ca="1" si="132"/>
        <v>#N/A</v>
      </c>
      <c r="O170" s="170" t="e">
        <f t="shared" ca="1" si="133"/>
        <v>#N/A</v>
      </c>
      <c r="P170" s="170" t="e">
        <f t="shared" ca="1" si="134"/>
        <v>#N/A</v>
      </c>
      <c r="Q170" s="170" t="e">
        <f t="shared" ca="1" si="135"/>
        <v>#N/A</v>
      </c>
      <c r="R170" s="170">
        <v>0</v>
      </c>
      <c r="S170" s="170" t="str">
        <f t="shared" ca="1" si="136"/>
        <v>6</v>
      </c>
      <c r="T170" s="170" t="e">
        <f t="shared" ca="1" si="137"/>
        <v>#N/A</v>
      </c>
      <c r="U170" s="170" t="str">
        <f t="shared" ca="1" si="138"/>
        <v>50</v>
      </c>
      <c r="V170" s="170" t="e">
        <f t="shared" ca="1" si="139"/>
        <v>#N/A</v>
      </c>
      <c r="W170" s="170" t="e">
        <f t="shared" ca="1" si="140"/>
        <v>#N/A</v>
      </c>
      <c r="X170" s="170" t="e">
        <f t="shared" ca="1" si="141"/>
        <v>#N/A</v>
      </c>
      <c r="Y170" s="170" t="str">
        <f t="shared" ca="1" si="142"/>
        <v>1200</v>
      </c>
      <c r="Z170" s="170" t="e">
        <f t="shared" ca="1" si="143"/>
        <v>#N/A</v>
      </c>
      <c r="AA170" s="170" t="str">
        <f t="shared" ca="1" si="144"/>
        <v>400</v>
      </c>
      <c r="AB170" s="174" t="str">
        <f t="shared" ca="1" si="145"/>
        <v>2</v>
      </c>
      <c r="AC170" s="174" t="str">
        <f t="shared" ca="1" si="146"/>
        <v>1</v>
      </c>
      <c r="AD170" s="174" t="str">
        <f t="shared" ca="1" si="147"/>
        <v>2</v>
      </c>
      <c r="AE170" s="174" t="str">
        <f t="shared" ca="1" si="148"/>
        <v>24</v>
      </c>
      <c r="AF170" s="174" t="str">
        <f t="shared" ca="1" si="149"/>
        <v>2</v>
      </c>
      <c r="AG170" s="175" t="str">
        <f t="shared" ca="1" si="150"/>
        <v>11</v>
      </c>
      <c r="AH170" s="175" t="e">
        <f t="shared" ca="1" si="151"/>
        <v>#N/A</v>
      </c>
      <c r="AI170" s="175" t="e">
        <f t="shared" ca="1" si="152"/>
        <v>#N/A</v>
      </c>
      <c r="AJ170" s="175" t="e">
        <f t="shared" ca="1" si="153"/>
        <v>#N/A</v>
      </c>
      <c r="AK170" s="175" t="e">
        <f t="shared" ca="1" si="154"/>
        <v>#N/A</v>
      </c>
      <c r="AL170" s="234" t="str">
        <f t="shared" ca="1" si="163"/>
        <v>-50</v>
      </c>
      <c r="AN170" s="170" t="str">
        <f t="shared" ca="1" si="156"/>
        <v>75</v>
      </c>
      <c r="AO170" s="170" t="e">
        <f t="shared" ca="1" si="157"/>
        <v>#N/A</v>
      </c>
      <c r="AP170" s="170" t="e">
        <f t="shared" ca="1" si="123"/>
        <v>#N/A</v>
      </c>
      <c r="AQ170" s="170" t="e">
        <f t="shared" ca="1" si="124"/>
        <v>#N/A</v>
      </c>
      <c r="AR170" s="170" t="str">
        <f t="shared" ca="1" si="158"/>
        <v>8</v>
      </c>
      <c r="AS170" s="259" t="str">
        <f t="shared" ca="1" si="125"/>
        <v>6</v>
      </c>
      <c r="AT170" s="259">
        <v>1</v>
      </c>
      <c r="AU170" s="170" t="str">
        <f t="shared" ca="1" si="159"/>
        <v>Anim2Flame</v>
      </c>
      <c r="AV170" s="170" t="e">
        <f t="shared" ca="1" si="160"/>
        <v>#N/A</v>
      </c>
    </row>
    <row r="171" spans="1:49" x14ac:dyDescent="0.25">
      <c r="A171" s="170" t="str">
        <f t="shared" si="161"/>
        <v>Proto!B9969:C10021</v>
      </c>
      <c r="B171" s="170" t="str">
        <f t="shared" ca="1" si="127"/>
        <v>8</v>
      </c>
      <c r="C171" s="170">
        <f>MATCH("*169#*",proto!B:B,0)</f>
        <v>9969</v>
      </c>
      <c r="D171" s="176" t="str">
        <f>VLOOKUP(C171,proto!A:C,2,FALSE)</f>
        <v>169# China Lake</v>
      </c>
      <c r="E171" s="170" t="str" cm="1">
        <f t="array" ref="E171">INDEX(new1test[Column2],WeaponList!C171+1)</f>
        <v>19465</v>
      </c>
      <c r="F171" s="170" t="str" cm="1">
        <f t="array" ref="F171">VLOOKUP(VALUE(INDEX(new1test[Column2],WeaponList!C171+3)),proto!$D$20:$E$50,2,FALSE)</f>
        <v>GL</v>
      </c>
      <c r="G171" s="170" t="str">
        <f t="shared" ca="1" si="162"/>
        <v>4</v>
      </c>
      <c r="H171" s="170" t="str">
        <f t="shared" ca="1" si="128"/>
        <v>27</v>
      </c>
      <c r="I171" s="170" t="str">
        <f t="shared" ca="1" si="129"/>
        <v>6</v>
      </c>
      <c r="J171" s="170" t="str">
        <f ca="1">VLOOKUP(VALUE(VLOOKUP("*DmgType_0*",INDIRECT(A171),2,FALSE)),proto!$D$20:$F$50,3,FALSE)</f>
        <v>Explode</v>
      </c>
      <c r="K171" s="170" t="str">
        <f ca="1">VLOOKUP(VALUE(VLOOKUP("*Weapon_skill_0*",INDIRECT(A171),2,FALSE)),proto!$K$20:$L$24,2,FALSE)</f>
        <v>Big Guns</v>
      </c>
      <c r="L171" s="170" t="str">
        <f t="shared" ca="1" si="130"/>
        <v>110</v>
      </c>
      <c r="M171" s="170" t="str">
        <f t="shared" ca="1" si="131"/>
        <v>140</v>
      </c>
      <c r="N171" s="170" t="e">
        <f t="shared" ca="1" si="132"/>
        <v>#N/A</v>
      </c>
      <c r="O171" s="170" t="e">
        <f t="shared" ca="1" si="133"/>
        <v>#N/A</v>
      </c>
      <c r="P171" s="170" t="e">
        <f t="shared" ca="1" si="134"/>
        <v>#N/A</v>
      </c>
      <c r="Q171" s="170" t="e">
        <f t="shared" ca="1" si="135"/>
        <v>#N/A</v>
      </c>
      <c r="R171" s="170">
        <v>0</v>
      </c>
      <c r="S171" s="170" t="str">
        <f t="shared" ca="1" si="136"/>
        <v>60</v>
      </c>
      <c r="T171" s="170" t="e">
        <f t="shared" ca="1" si="137"/>
        <v>#N/A</v>
      </c>
      <c r="U171" s="170" t="str">
        <f t="shared" ca="1" si="138"/>
        <v>50</v>
      </c>
      <c r="V171" s="170" t="e">
        <f t="shared" ca="1" si="139"/>
        <v>#N/A</v>
      </c>
      <c r="W171" s="170" t="e">
        <f t="shared" ca="1" si="140"/>
        <v>#N/A</v>
      </c>
      <c r="X171" s="170" t="e">
        <f t="shared" ca="1" si="141"/>
        <v>#N/A</v>
      </c>
      <c r="Y171" s="170" t="str">
        <f t="shared" ca="1" si="142"/>
        <v>1000</v>
      </c>
      <c r="Z171" s="170" t="e">
        <f t="shared" ca="1" si="143"/>
        <v>#N/A</v>
      </c>
      <c r="AA171" s="170" t="str">
        <f t="shared" ca="1" si="144"/>
        <v>400</v>
      </c>
      <c r="AB171" s="174" t="str">
        <f t="shared" ca="1" si="145"/>
        <v>2</v>
      </c>
      <c r="AC171" s="174" t="str">
        <f t="shared" ca="1" si="146"/>
        <v>1</v>
      </c>
      <c r="AD171" s="174" t="str">
        <f t="shared" ca="1" si="147"/>
        <v>7</v>
      </c>
      <c r="AE171" s="174" t="str">
        <f t="shared" ca="1" si="148"/>
        <v>24</v>
      </c>
      <c r="AF171" s="174" t="str">
        <f t="shared" ca="1" si="149"/>
        <v>2</v>
      </c>
      <c r="AG171" s="175" t="str">
        <f t="shared" ca="1" si="150"/>
        <v>19</v>
      </c>
      <c r="AH171" s="175" t="e">
        <f t="shared" ca="1" si="151"/>
        <v>#N/A</v>
      </c>
      <c r="AI171" s="175" t="e">
        <f t="shared" ca="1" si="152"/>
        <v>#N/A</v>
      </c>
      <c r="AJ171" s="175" t="e">
        <f t="shared" ca="1" si="153"/>
        <v>#N/A</v>
      </c>
      <c r="AK171" s="175" t="e">
        <f t="shared" ca="1" si="154"/>
        <v>#N/A</v>
      </c>
      <c r="AN171" s="170" t="e">
        <f t="shared" ca="1" si="156"/>
        <v>#N/A</v>
      </c>
      <c r="AO171" s="170" t="e">
        <f t="shared" ca="1" si="157"/>
        <v>#N/A</v>
      </c>
      <c r="AP171" s="170" t="e">
        <f t="shared" ca="1" si="123"/>
        <v>#N/A</v>
      </c>
      <c r="AQ171" s="170" t="e">
        <f t="shared" ca="1" si="124"/>
        <v>#N/A</v>
      </c>
      <c r="AR171" s="170" t="str">
        <f t="shared" ca="1" si="158"/>
        <v>8</v>
      </c>
      <c r="AS171" s="259" t="str">
        <f t="shared" ca="1" si="125"/>
        <v>1</v>
      </c>
      <c r="AT171" s="259">
        <v>1</v>
      </c>
      <c r="AU171" s="170" t="str">
        <f t="shared" ca="1" si="159"/>
        <v>Anim2Single</v>
      </c>
      <c r="AV171" s="170" t="e">
        <f t="shared" ca="1" si="160"/>
        <v>#N/A</v>
      </c>
    </row>
    <row r="172" spans="1:49" x14ac:dyDescent="0.25">
      <c r="A172" s="170" t="str">
        <f t="shared" si="161"/>
        <v>Proto!B10021:C10072</v>
      </c>
      <c r="B172" s="170" t="str">
        <f t="shared" ca="1" si="127"/>
        <v>8</v>
      </c>
      <c r="C172" s="170">
        <f>MATCH("*170#*",proto!B:B,0)</f>
        <v>10021</v>
      </c>
      <c r="D172" s="176" t="str">
        <f>VLOOKUP(C172,proto!A:C,2,FALSE)</f>
        <v>170# RPG-7V1</v>
      </c>
      <c r="E172" s="170" t="str" cm="1">
        <f t="array" ref="E172">INDEX(new1test[Column2],WeaponList!C172+1)</f>
        <v>19470</v>
      </c>
      <c r="F172" s="170" t="str" cm="1">
        <f t="array" ref="F172">VLOOKUP(VALUE(INDEX(new1test[Column2],WeaponList!C172+3)),proto!$D$20:$E$50,2,FALSE)</f>
        <v>RL</v>
      </c>
      <c r="G172" s="170" t="str">
        <f t="shared" ca="1" si="162"/>
        <v>1</v>
      </c>
      <c r="H172" s="170" t="str">
        <f t="shared" ca="1" si="128"/>
        <v>1</v>
      </c>
      <c r="I172" s="170" t="str">
        <f t="shared" ca="1" si="129"/>
        <v>6</v>
      </c>
      <c r="J172" s="170" t="str">
        <f ca="1">VLOOKUP(VALUE(VLOOKUP("*DmgType_0*",INDIRECT(A172),2,FALSE)),proto!$D$20:$F$50,3,FALSE)</f>
        <v>Explode</v>
      </c>
      <c r="K172" s="170" t="str">
        <f ca="1">VLOOKUP(VALUE(VLOOKUP("*Weapon_skill_0*",INDIRECT(A172),2,FALSE)),proto!$K$20:$L$24,2,FALSE)</f>
        <v>Big Guns</v>
      </c>
      <c r="L172" s="170" t="str">
        <f t="shared" ca="1" si="130"/>
        <v>200</v>
      </c>
      <c r="M172" s="170" t="str">
        <f t="shared" ca="1" si="131"/>
        <v>250</v>
      </c>
      <c r="N172" s="170" t="e">
        <f t="shared" ca="1" si="132"/>
        <v>#N/A</v>
      </c>
      <c r="O172" s="170" t="e">
        <f t="shared" ca="1" si="133"/>
        <v>#N/A</v>
      </c>
      <c r="P172" s="170" t="e">
        <f t="shared" ca="1" si="134"/>
        <v>#N/A</v>
      </c>
      <c r="Q172" s="170" t="e">
        <f t="shared" ca="1" si="135"/>
        <v>#N/A</v>
      </c>
      <c r="R172" s="170">
        <v>0</v>
      </c>
      <c r="S172" s="170" t="str">
        <f t="shared" ca="1" si="136"/>
        <v>70</v>
      </c>
      <c r="T172" s="170" t="e">
        <f t="shared" ca="1" si="137"/>
        <v>#N/A</v>
      </c>
      <c r="U172" s="170" t="str">
        <f t="shared" ca="1" si="138"/>
        <v>80</v>
      </c>
      <c r="V172" s="170" t="e">
        <f t="shared" ca="1" si="139"/>
        <v>#N/A</v>
      </c>
      <c r="W172" s="170" t="e">
        <f t="shared" ca="1" si="140"/>
        <v>#N/A</v>
      </c>
      <c r="X172" s="170" t="e">
        <f t="shared" ca="1" si="141"/>
        <v>#N/A</v>
      </c>
      <c r="Y172" s="170" t="str">
        <f t="shared" ca="1" si="142"/>
        <v>1200</v>
      </c>
      <c r="Z172" s="170" t="e">
        <f t="shared" ca="1" si="143"/>
        <v>#N/A</v>
      </c>
      <c r="AA172" s="170" t="str">
        <f t="shared" ca="1" si="144"/>
        <v>400</v>
      </c>
      <c r="AB172" s="174" t="str">
        <f t="shared" ca="1" si="145"/>
        <v>1</v>
      </c>
      <c r="AC172" s="174" t="str">
        <f t="shared" ca="1" si="146"/>
        <v>24</v>
      </c>
      <c r="AD172" s="174" t="str">
        <f t="shared" ca="1" si="147"/>
        <v>7</v>
      </c>
      <c r="AE172" s="174" t="str">
        <f t="shared" ca="1" si="148"/>
        <v>2</v>
      </c>
      <c r="AF172" s="174" t="str">
        <f t="shared" ca="1" si="149"/>
        <v>24</v>
      </c>
      <c r="AG172" s="175" t="e">
        <f t="shared" ca="1" si="150"/>
        <v>#N/A</v>
      </c>
      <c r="AH172" s="175" t="e">
        <f t="shared" ca="1" si="151"/>
        <v>#N/A</v>
      </c>
      <c r="AI172" s="175" t="e">
        <f t="shared" ca="1" si="152"/>
        <v>#N/A</v>
      </c>
      <c r="AJ172" s="175" t="e">
        <f t="shared" ca="1" si="153"/>
        <v>#N/A</v>
      </c>
      <c r="AK172" s="175" t="e">
        <f t="shared" ca="1" si="154"/>
        <v>#N/A</v>
      </c>
      <c r="AN172" s="170" t="e">
        <f t="shared" ca="1" si="156"/>
        <v>#N/A</v>
      </c>
      <c r="AO172" s="170" t="e">
        <f t="shared" ca="1" si="157"/>
        <v>#N/A</v>
      </c>
      <c r="AP172" s="170" t="e">
        <f t="shared" ca="1" si="123"/>
        <v>#N/A</v>
      </c>
      <c r="AQ172" s="170" t="e">
        <f t="shared" ca="1" si="124"/>
        <v>#N/A</v>
      </c>
      <c r="AR172" s="170" t="str">
        <f t="shared" ca="1" si="158"/>
        <v>8</v>
      </c>
      <c r="AS172" s="259" t="str">
        <f t="shared" ca="1" si="125"/>
        <v>1</v>
      </c>
      <c r="AT172" s="259">
        <v>1</v>
      </c>
      <c r="AU172" s="170" t="str">
        <f t="shared" ca="1" si="159"/>
        <v>Anim2Single</v>
      </c>
      <c r="AV172" s="170" t="e">
        <f t="shared" ca="1" si="160"/>
        <v>#N/A</v>
      </c>
    </row>
    <row r="173" spans="1:49" x14ac:dyDescent="0.25">
      <c r="A173" s="170" t="str">
        <f t="shared" si="161"/>
        <v>Proto!B10072:C10123</v>
      </c>
      <c r="B173" s="170" t="str">
        <f t="shared" ca="1" si="127"/>
        <v>8</v>
      </c>
      <c r="C173" s="170">
        <f>MATCH("*171#*",proto!B:B,0)</f>
        <v>10072</v>
      </c>
      <c r="D173" s="176" t="str">
        <f>VLOOKUP(C173,proto!A:C,2,FALSE)</f>
        <v>171# RPO-A Shmel</v>
      </c>
      <c r="E173" s="170" t="str" cm="1">
        <f t="array" ref="E173">INDEX(new1test[Column2],WeaponList!C173+1)</f>
        <v>19471</v>
      </c>
      <c r="F173" s="170" t="str" cm="1">
        <f t="array" ref="F173">VLOOKUP(VALUE(INDEX(new1test[Column2],WeaponList!C173+3)),proto!$D$20:$E$50,2,FALSE)</f>
        <v>RL</v>
      </c>
      <c r="G173" s="170" t="e">
        <f t="shared" ca="1" si="162"/>
        <v>#N/A</v>
      </c>
      <c r="H173" s="170" t="e">
        <f t="shared" ca="1" si="128"/>
        <v>#N/A</v>
      </c>
      <c r="I173" s="170" t="str">
        <f t="shared" ca="1" si="129"/>
        <v>7</v>
      </c>
      <c r="J173" s="170" t="str">
        <f ca="1">VLOOKUP(VALUE(VLOOKUP("*DmgType_0*",INDIRECT(A173),2,FALSE)),proto!$D$20:$F$50,3,FALSE)</f>
        <v>Explode</v>
      </c>
      <c r="K173" s="170" t="str">
        <f ca="1">VLOOKUP(VALUE(VLOOKUP("*Weapon_skill_0*",INDIRECT(A173),2,FALSE)),proto!$K$20:$L$24,2,FALSE)</f>
        <v>Big Guns</v>
      </c>
      <c r="L173" s="170" t="str">
        <f t="shared" ca="1" si="130"/>
        <v>250</v>
      </c>
      <c r="M173" s="170" t="str">
        <f t="shared" ca="1" si="131"/>
        <v>300</v>
      </c>
      <c r="N173" s="170" t="str">
        <f t="shared" ca="1" si="132"/>
        <v>125</v>
      </c>
      <c r="O173" s="170" t="e">
        <f t="shared" ca="1" si="133"/>
        <v>#N/A</v>
      </c>
      <c r="P173" s="170" t="e">
        <f t="shared" ca="1" si="134"/>
        <v>#N/A</v>
      </c>
      <c r="Q173" s="170" t="e">
        <f t="shared" ca="1" si="135"/>
        <v>#N/A</v>
      </c>
      <c r="R173" s="170">
        <v>0</v>
      </c>
      <c r="S173" s="170" t="str">
        <f t="shared" ca="1" si="136"/>
        <v>70</v>
      </c>
      <c r="T173" s="170" t="e">
        <f t="shared" ca="1" si="137"/>
        <v>#N/A</v>
      </c>
      <c r="U173" s="170" t="str">
        <f t="shared" ca="1" si="138"/>
        <v>80</v>
      </c>
      <c r="V173" s="170" t="e">
        <f t="shared" ca="1" si="139"/>
        <v>#N/A</v>
      </c>
      <c r="W173" s="170" t="e">
        <f t="shared" ca="1" si="140"/>
        <v>#N/A</v>
      </c>
      <c r="X173" s="170" t="e">
        <f t="shared" ca="1" si="141"/>
        <v>#N/A</v>
      </c>
      <c r="Y173" s="170" t="str">
        <f t="shared" ca="1" si="142"/>
        <v>1200</v>
      </c>
      <c r="Z173" s="170" t="e">
        <f t="shared" ca="1" si="143"/>
        <v>#N/A</v>
      </c>
      <c r="AA173" s="170" t="str">
        <f t="shared" ca="1" si="144"/>
        <v>400</v>
      </c>
      <c r="AB173" s="174" t="str">
        <f t="shared" ca="1" si="145"/>
        <v>2</v>
      </c>
      <c r="AC173" s="174" t="str">
        <f t="shared" ca="1" si="146"/>
        <v>2</v>
      </c>
      <c r="AD173" s="174" t="str">
        <f t="shared" ca="1" si="147"/>
        <v>24</v>
      </c>
      <c r="AE173" s="174" t="str">
        <f t="shared" ca="1" si="148"/>
        <v>2</v>
      </c>
      <c r="AF173" s="174" t="str">
        <f t="shared" ca="1" si="149"/>
        <v>2</v>
      </c>
      <c r="AG173" s="175" t="e">
        <f t="shared" ca="1" si="150"/>
        <v>#N/A</v>
      </c>
      <c r="AH173" s="175" t="e">
        <f t="shared" ca="1" si="151"/>
        <v>#N/A</v>
      </c>
      <c r="AI173" s="175" t="e">
        <f t="shared" ca="1" si="152"/>
        <v>#N/A</v>
      </c>
      <c r="AJ173" s="175" t="e">
        <f t="shared" ca="1" si="153"/>
        <v>#N/A</v>
      </c>
      <c r="AK173" s="175" t="e">
        <f t="shared" ca="1" si="154"/>
        <v>#N/A</v>
      </c>
      <c r="AN173" s="170" t="e">
        <f t="shared" ca="1" si="156"/>
        <v>#N/A</v>
      </c>
      <c r="AO173" s="170" t="e">
        <f t="shared" ca="1" si="157"/>
        <v>#N/A</v>
      </c>
      <c r="AP173" s="170" t="e">
        <f t="shared" ca="1" si="123"/>
        <v>#N/A</v>
      </c>
      <c r="AQ173" s="170" t="e">
        <f t="shared" ca="1" si="124"/>
        <v>#N/A</v>
      </c>
      <c r="AR173" s="170" t="str">
        <f t="shared" ca="1" si="158"/>
        <v>8</v>
      </c>
      <c r="AS173" s="259">
        <v>1</v>
      </c>
      <c r="AT173" s="259">
        <v>1</v>
      </c>
      <c r="AU173" s="170" t="str">
        <f t="shared" ca="1" si="159"/>
        <v>Anim2Single</v>
      </c>
      <c r="AV173" s="170" t="e">
        <f t="shared" ca="1" si="160"/>
        <v>#N/A</v>
      </c>
    </row>
    <row r="174" spans="1:49" x14ac:dyDescent="0.25">
      <c r="A174" s="170" t="str">
        <f t="shared" si="161"/>
        <v>Proto!B10123:C10189</v>
      </c>
      <c r="B174" s="170" t="str">
        <f t="shared" ca="1" si="127"/>
        <v>8</v>
      </c>
      <c r="C174" s="170">
        <f>MATCH("*172#*",proto!B:B,0)</f>
        <v>10123</v>
      </c>
      <c r="D174" s="176" t="str">
        <f>VLOOKUP(C174,proto!A:C,2,FALSE)</f>
        <v>172# Graviton</v>
      </c>
      <c r="E174" s="170" t="str" cm="1">
        <f t="array" ref="E174">INDEX(new1test[Column2],WeaponList!C174+1)</f>
        <v>19475</v>
      </c>
      <c r="F174" s="170" t="str" cm="1">
        <f t="array" ref="F174">VLOOKUP(VALUE(INDEX(new1test[Column2],WeaponList!C174+3)),proto!$D$20:$E$50,2,FALSE)</f>
        <v>EW Pistol</v>
      </c>
      <c r="G174" s="170" t="str">
        <f t="shared" ca="1" si="162"/>
        <v>10</v>
      </c>
      <c r="H174" s="170" t="str">
        <f t="shared" ca="1" si="128"/>
        <v>3</v>
      </c>
      <c r="I174" s="170" t="str">
        <f t="shared" ca="1" si="129"/>
        <v>3</v>
      </c>
      <c r="J174" s="170" t="str">
        <f ca="1">VLOOKUP(VALUE(VLOOKUP("*DmgType_0*",INDIRECT(A174),2,FALSE)),proto!$D$20:$F$50,3,FALSE)</f>
        <v>Explode</v>
      </c>
      <c r="K174" s="170" t="str">
        <f ca="1">VLOOKUP(VALUE(VLOOKUP("*Weapon_skill_0*",INDIRECT(A174),2,FALSE)),proto!$K$20:$L$24,2,FALSE)</f>
        <v>Energy Weapons</v>
      </c>
      <c r="L174" s="170" t="str">
        <f t="shared" ca="1" si="130"/>
        <v>10</v>
      </c>
      <c r="M174" s="170" t="str">
        <f t="shared" ca="1" si="131"/>
        <v>10</v>
      </c>
      <c r="N174" s="170" t="str">
        <f t="shared" ca="1" si="132"/>
        <v>10</v>
      </c>
      <c r="O174" s="170" t="str">
        <f t="shared" ca="1" si="133"/>
        <v>10</v>
      </c>
      <c r="P174" s="170" t="e">
        <f t="shared" ca="1" si="134"/>
        <v>#N/A</v>
      </c>
      <c r="Q174" s="170" t="e">
        <f t="shared" ca="1" si="135"/>
        <v>#N/A</v>
      </c>
      <c r="R174" s="170">
        <v>0</v>
      </c>
      <c r="S174" s="170" t="str">
        <f t="shared" ca="1" si="136"/>
        <v>25</v>
      </c>
      <c r="T174" s="170" t="str">
        <f t="shared" ca="1" si="137"/>
        <v>25</v>
      </c>
      <c r="U174" s="170" t="str">
        <f t="shared" ca="1" si="138"/>
        <v>20</v>
      </c>
      <c r="V174" s="170" t="str">
        <f t="shared" ca="1" si="139"/>
        <v>20</v>
      </c>
      <c r="W174" s="170" t="e">
        <f t="shared" ca="1" si="140"/>
        <v>#N/A</v>
      </c>
      <c r="X174" s="170" t="e">
        <f t="shared" ca="1" si="141"/>
        <v>#N/A</v>
      </c>
      <c r="Y174" s="170" t="str">
        <f t="shared" ca="1" si="142"/>
        <v>800</v>
      </c>
      <c r="Z174" s="170" t="str">
        <f t="shared" ca="1" si="143"/>
        <v>800</v>
      </c>
      <c r="AA174" s="170" t="str">
        <f t="shared" ca="1" si="144"/>
        <v>400</v>
      </c>
      <c r="AB174" s="174" t="str">
        <f t="shared" ca="1" si="145"/>
        <v>3</v>
      </c>
      <c r="AC174" s="174" t="str">
        <f t="shared" ca="1" si="146"/>
        <v>3</v>
      </c>
      <c r="AD174" s="174" t="str">
        <f t="shared" ca="1" si="147"/>
        <v>8</v>
      </c>
      <c r="AE174" s="174" t="str">
        <f t="shared" ca="1" si="148"/>
        <v>3</v>
      </c>
      <c r="AF174" s="174" t="str">
        <f t="shared" ca="1" si="149"/>
        <v>3</v>
      </c>
      <c r="AG174" s="175" t="str">
        <f t="shared" ca="1" si="150"/>
        <v>1</v>
      </c>
      <c r="AH174" s="175" t="str">
        <f t="shared" ca="1" si="151"/>
        <v>4</v>
      </c>
      <c r="AI174" s="175" t="str">
        <f t="shared" ca="1" si="152"/>
        <v>16</v>
      </c>
      <c r="AJ174" s="175" t="e">
        <f t="shared" ca="1" si="153"/>
        <v>#N/A</v>
      </c>
      <c r="AK174" s="175" t="e">
        <f t="shared" ca="1" si="154"/>
        <v>#N/A</v>
      </c>
      <c r="AN174" s="170" t="e">
        <f t="shared" ca="1" si="156"/>
        <v>#N/A</v>
      </c>
      <c r="AO174" s="170" t="e">
        <f t="shared" ca="1" si="157"/>
        <v>#N/A</v>
      </c>
      <c r="AP174" s="170" t="e">
        <f t="shared" ca="1" si="123"/>
        <v>#N/A</v>
      </c>
      <c r="AQ174" s="170" t="e">
        <f t="shared" ca="1" si="124"/>
        <v>#N/A</v>
      </c>
      <c r="AR174" s="170" t="str">
        <f t="shared" ca="1" si="158"/>
        <v>8</v>
      </c>
      <c r="AS174" s="259" t="str">
        <f t="shared" ca="1" si="125"/>
        <v>1</v>
      </c>
      <c r="AT174" s="259" t="str">
        <f t="shared" ca="1" si="126"/>
        <v>1</v>
      </c>
      <c r="AU174" s="170" t="str">
        <f t="shared" ca="1" si="159"/>
        <v>Anim2Single</v>
      </c>
      <c r="AV174" s="170" t="str">
        <f t="shared" ca="1" si="160"/>
        <v>Anim2Single</v>
      </c>
    </row>
    <row r="175" spans="1:49" x14ac:dyDescent="0.25">
      <c r="A175" s="170" t="str">
        <f t="shared" si="161"/>
        <v>Proto!B10189:C10242</v>
      </c>
      <c r="B175" s="170" t="str">
        <f t="shared" ca="1" si="127"/>
        <v>8</v>
      </c>
      <c r="C175" s="170">
        <f>MATCH("*173#*",proto!B:B,0)</f>
        <v>10189</v>
      </c>
      <c r="D175" s="176" t="str">
        <f>VLOOKUP(C175,proto!A:C,2,FALSE)</f>
        <v>173# Magneto-Laser Pistol</v>
      </c>
      <c r="E175" s="170" t="str" cm="1">
        <f t="array" ref="E175">INDEX(new1test[Column2],WeaponList!C175+1)</f>
        <v>19476</v>
      </c>
      <c r="F175" s="170" t="str" cm="1">
        <f t="array" ref="F175">VLOOKUP(VALUE(INDEX(new1test[Column2],WeaponList!C175+3)),proto!$D$20:$E$50,2,FALSE)</f>
        <v>EW Pistol</v>
      </c>
      <c r="G175" s="170" t="str">
        <f t="shared" ca="1" si="162"/>
        <v>12</v>
      </c>
      <c r="H175" s="170" t="str">
        <f t="shared" ca="1" si="128"/>
        <v>3</v>
      </c>
      <c r="I175" s="170" t="str">
        <f t="shared" ca="1" si="129"/>
        <v>3</v>
      </c>
      <c r="J175" s="170" t="str">
        <f ca="1">VLOOKUP(VALUE(VLOOKUP("*DmgType_0*",INDIRECT(A175),2,FALSE)),proto!$D$20:$F$50,3,FALSE)</f>
        <v>Laser</v>
      </c>
      <c r="K175" s="170" t="str">
        <f ca="1">VLOOKUP(VALUE(VLOOKUP("*Weapon_skill_0*",INDIRECT(A175),2,FALSE)),proto!$K$20:$L$24,2,FALSE)</f>
        <v>Energy Weapons</v>
      </c>
      <c r="L175" s="170" t="str">
        <f t="shared" ca="1" si="130"/>
        <v>60</v>
      </c>
      <c r="M175" s="170" t="str">
        <f t="shared" ca="1" si="131"/>
        <v>80</v>
      </c>
      <c r="N175" s="170" t="e">
        <f t="shared" ca="1" si="132"/>
        <v>#N/A</v>
      </c>
      <c r="O175" s="170" t="e">
        <f t="shared" ca="1" si="133"/>
        <v>#N/A</v>
      </c>
      <c r="P175" s="170" t="e">
        <f t="shared" ca="1" si="134"/>
        <v>#N/A</v>
      </c>
      <c r="Q175" s="170" t="e">
        <f t="shared" ca="1" si="135"/>
        <v>#N/A</v>
      </c>
      <c r="R175" s="170">
        <v>0</v>
      </c>
      <c r="S175" s="170" t="str">
        <f t="shared" ca="1" si="136"/>
        <v>60</v>
      </c>
      <c r="T175" s="170" t="e">
        <f t="shared" ca="1" si="137"/>
        <v>#N/A</v>
      </c>
      <c r="U175" s="170" t="str">
        <f t="shared" ca="1" si="138"/>
        <v>20</v>
      </c>
      <c r="V175" s="170" t="e">
        <f t="shared" ca="1" si="139"/>
        <v>#N/A</v>
      </c>
      <c r="W175" s="170" t="str">
        <f t="shared" ca="1" si="140"/>
        <v>1</v>
      </c>
      <c r="X175" s="170" t="e">
        <f t="shared" ca="1" si="141"/>
        <v>#N/A</v>
      </c>
      <c r="Y175" s="170" t="e">
        <f t="shared" ca="1" si="142"/>
        <v>#N/A</v>
      </c>
      <c r="Z175" s="170" t="e">
        <f t="shared" ca="1" si="143"/>
        <v>#N/A</v>
      </c>
      <c r="AA175" s="170" t="str">
        <f t="shared" ca="1" si="144"/>
        <v>200</v>
      </c>
      <c r="AB175" s="174" t="str">
        <f t="shared" ca="1" si="145"/>
        <v>19</v>
      </c>
      <c r="AC175" s="174" t="str">
        <f t="shared" ca="1" si="146"/>
        <v>17</v>
      </c>
      <c r="AD175" s="174" t="str">
        <f t="shared" ca="1" si="147"/>
        <v>19</v>
      </c>
      <c r="AE175" s="174" t="str">
        <f t="shared" ca="1" si="148"/>
        <v>17</v>
      </c>
      <c r="AF175" s="174" t="str">
        <f t="shared" ca="1" si="149"/>
        <v>19</v>
      </c>
      <c r="AG175" s="175" t="str">
        <f t="shared" ca="1" si="150"/>
        <v>12</v>
      </c>
      <c r="AH175" s="175" t="e">
        <f t="shared" ca="1" si="151"/>
        <v>#N/A</v>
      </c>
      <c r="AI175" s="175" t="e">
        <f t="shared" ca="1" si="152"/>
        <v>#N/A</v>
      </c>
      <c r="AJ175" s="175" t="e">
        <f t="shared" ca="1" si="153"/>
        <v>#N/A</v>
      </c>
      <c r="AK175" s="175" t="e">
        <f t="shared" ca="1" si="154"/>
        <v>#N/A</v>
      </c>
      <c r="AL175" s="234" t="str">
        <f t="shared" ca="1" si="163"/>
        <v>-25</v>
      </c>
      <c r="AN175" s="170" t="e">
        <f t="shared" ca="1" si="156"/>
        <v>#N/A</v>
      </c>
      <c r="AO175" s="170" t="e">
        <f t="shared" ca="1" si="157"/>
        <v>#N/A</v>
      </c>
      <c r="AP175" s="170" t="e">
        <f t="shared" ca="1" si="123"/>
        <v>#N/A</v>
      </c>
      <c r="AQ175" s="170" t="e">
        <f t="shared" ca="1" si="124"/>
        <v>#N/A</v>
      </c>
      <c r="AR175" s="170" t="str">
        <f t="shared" ca="1" si="158"/>
        <v>8</v>
      </c>
      <c r="AS175" s="259" t="str">
        <f t="shared" ca="1" si="125"/>
        <v>1</v>
      </c>
      <c r="AT175" s="259">
        <v>1</v>
      </c>
      <c r="AU175" s="170" t="str">
        <f t="shared" ca="1" si="159"/>
        <v>Anim2Single</v>
      </c>
      <c r="AV175" s="170" t="e">
        <f t="shared" ca="1" si="160"/>
        <v>#N/A</v>
      </c>
    </row>
    <row r="176" spans="1:49" x14ac:dyDescent="0.25">
      <c r="A176" s="170" t="str">
        <f t="shared" si="161"/>
        <v>Proto!B10242:C10298</v>
      </c>
      <c r="B176" s="170" t="str">
        <f t="shared" ca="1" si="127"/>
        <v>8</v>
      </c>
      <c r="C176" s="170">
        <f>MATCH("*174#*",proto!B:B,0)</f>
        <v>10242</v>
      </c>
      <c r="D176" s="176" t="str">
        <f>VLOOKUP(C176,proto!A:C,2,FALSE)</f>
        <v>174# Plasma Pistol</v>
      </c>
      <c r="E176" s="170" t="str" cm="1">
        <f t="array" ref="E176">INDEX(new1test[Column2],WeaponList!C176+1)</f>
        <v>19477</v>
      </c>
      <c r="F176" s="170" t="str" cm="1">
        <f t="array" ref="F176">VLOOKUP(VALUE(INDEX(new1test[Column2],WeaponList!C176+3)),proto!$D$20:$E$50,2,FALSE)</f>
        <v>EW Pistol</v>
      </c>
      <c r="G176" s="170" t="str">
        <f t="shared" ca="1" si="162"/>
        <v>8</v>
      </c>
      <c r="H176" s="170" t="str">
        <f t="shared" ca="1" si="128"/>
        <v>3</v>
      </c>
      <c r="I176" s="170" t="str">
        <f t="shared" ca="1" si="129"/>
        <v>3</v>
      </c>
      <c r="J176" s="170" t="str">
        <f ca="1">VLOOKUP(VALUE(VLOOKUP("*DmgType_0*",INDIRECT(A176),2,FALSE)),proto!$D$20:$F$50,3,FALSE)</f>
        <v>Plasma</v>
      </c>
      <c r="K176" s="170" t="str">
        <f ca="1">VLOOKUP(VALUE(VLOOKUP("*Weapon_skill_0*",INDIRECT(A176),2,FALSE)),proto!$K$20:$L$24,2,FALSE)</f>
        <v>Energy Weapons</v>
      </c>
      <c r="L176" s="170" t="str">
        <f t="shared" ca="1" si="130"/>
        <v>40</v>
      </c>
      <c r="M176" s="170" t="str">
        <f t="shared" ca="1" si="131"/>
        <v>60</v>
      </c>
      <c r="N176" s="170" t="e">
        <f t="shared" ca="1" si="132"/>
        <v>#N/A</v>
      </c>
      <c r="O176" s="170" t="e">
        <f t="shared" ca="1" si="133"/>
        <v>#N/A</v>
      </c>
      <c r="P176" s="170" t="e">
        <f t="shared" ca="1" si="134"/>
        <v>#N/A</v>
      </c>
      <c r="Q176" s="170" t="e">
        <f t="shared" ca="1" si="135"/>
        <v>#N/A</v>
      </c>
      <c r="R176" s="170">
        <v>0</v>
      </c>
      <c r="S176" s="170" t="str">
        <f t="shared" ca="1" si="136"/>
        <v>35</v>
      </c>
      <c r="T176" s="170" t="e">
        <f t="shared" ca="1" si="137"/>
        <v>#N/A</v>
      </c>
      <c r="U176" s="170" t="str">
        <f t="shared" ca="1" si="138"/>
        <v>15</v>
      </c>
      <c r="V176" s="170" t="e">
        <f t="shared" ca="1" si="139"/>
        <v>#N/A</v>
      </c>
      <c r="W176" s="170" t="str">
        <f t="shared" ca="1" si="140"/>
        <v>1</v>
      </c>
      <c r="X176" s="170" t="e">
        <f t="shared" ca="1" si="141"/>
        <v>#N/A</v>
      </c>
      <c r="Y176" s="170" t="str">
        <f t="shared" ca="1" si="142"/>
        <v>600</v>
      </c>
      <c r="Z176" s="170" t="e">
        <f t="shared" ca="1" si="143"/>
        <v>#N/A</v>
      </c>
      <c r="AA176" s="170" t="str">
        <f t="shared" ca="1" si="144"/>
        <v>200</v>
      </c>
      <c r="AB176" s="174" t="str">
        <f t="shared" ca="1" si="145"/>
        <v>2</v>
      </c>
      <c r="AC176" s="174" t="str">
        <f t="shared" ca="1" si="146"/>
        <v>1</v>
      </c>
      <c r="AD176" s="174" t="str">
        <f t="shared" ca="1" si="147"/>
        <v>2</v>
      </c>
      <c r="AE176" s="174" t="str">
        <f t="shared" ca="1" si="148"/>
        <v>7</v>
      </c>
      <c r="AF176" s="174" t="str">
        <f t="shared" ca="1" si="149"/>
        <v>9</v>
      </c>
      <c r="AG176" s="175" t="str">
        <f t="shared" ca="1" si="150"/>
        <v>12</v>
      </c>
      <c r="AH176" s="175" t="str">
        <f t="shared" ca="1" si="151"/>
        <v>21</v>
      </c>
      <c r="AI176" s="175" t="str">
        <f t="shared" ca="1" si="152"/>
        <v>25</v>
      </c>
      <c r="AJ176" s="175" t="e">
        <f t="shared" ca="1" si="153"/>
        <v>#N/A</v>
      </c>
      <c r="AK176" s="175" t="e">
        <f t="shared" ca="1" si="154"/>
        <v>#N/A</v>
      </c>
      <c r="AN176" s="170" t="e">
        <f t="shared" ca="1" si="156"/>
        <v>#N/A</v>
      </c>
      <c r="AO176" s="170" t="e">
        <f t="shared" ca="1" si="157"/>
        <v>#N/A</v>
      </c>
      <c r="AP176" s="170" t="e">
        <f t="shared" ca="1" si="123"/>
        <v>#N/A</v>
      </c>
      <c r="AQ176" s="170" t="e">
        <f t="shared" ca="1" si="124"/>
        <v>#N/A</v>
      </c>
      <c r="AR176" s="170" t="str">
        <f t="shared" ca="1" si="158"/>
        <v>8</v>
      </c>
      <c r="AS176" s="259" t="str">
        <f t="shared" ca="1" si="125"/>
        <v>1</v>
      </c>
      <c r="AT176" s="259">
        <v>1</v>
      </c>
      <c r="AU176" s="170" t="str">
        <f t="shared" ca="1" si="159"/>
        <v>Anim2Single</v>
      </c>
      <c r="AV176" s="170" t="e">
        <f t="shared" ca="1" si="160"/>
        <v>#N/A</v>
      </c>
    </row>
    <row r="177" spans="1:49" x14ac:dyDescent="0.25">
      <c r="A177" s="170" t="str">
        <f t="shared" si="161"/>
        <v>Proto!B10298:C10352</v>
      </c>
      <c r="B177" s="170" t="str">
        <f t="shared" ca="1" si="127"/>
        <v>8</v>
      </c>
      <c r="C177" s="170">
        <f>MATCH("*175#*",proto!B:B,0)</f>
        <v>10298</v>
      </c>
      <c r="D177" s="176" t="str">
        <f>VLOOKUP(C177,proto!A:C,2,FALSE)</f>
        <v>175# Laser Rifle</v>
      </c>
      <c r="E177" s="170" t="str" cm="1">
        <f t="array" ref="E177">INDEX(new1test[Column2],WeaponList!C177+1)</f>
        <v>19485</v>
      </c>
      <c r="F177" s="170" t="str" cm="1">
        <f t="array" ref="F177">VLOOKUP(VALUE(INDEX(new1test[Column2],WeaponList!C177+3)),proto!$D$20:$E$50,2,FALSE)</f>
        <v>EW Rifle</v>
      </c>
      <c r="G177" s="170" t="str">
        <f t="shared" ca="1" si="162"/>
        <v>9</v>
      </c>
      <c r="H177" s="170" t="str">
        <f t="shared" ca="1" si="128"/>
        <v>4</v>
      </c>
      <c r="I177" s="170" t="str">
        <f t="shared" ca="1" si="129"/>
        <v>4</v>
      </c>
      <c r="J177" s="170" t="str">
        <f ca="1">VLOOKUP(VALUE(VLOOKUP("*DmgType_0*",INDIRECT(A177),2,FALSE)),proto!$D$20:$F$50,3,FALSE)</f>
        <v>Laser</v>
      </c>
      <c r="K177" s="170" t="str">
        <f ca="1">VLOOKUP(VALUE(VLOOKUP("*Weapon_skill_0*",INDIRECT(A177),2,FALSE)),proto!$K$20:$L$24,2,FALSE)</f>
        <v>Energy Weapons</v>
      </c>
      <c r="L177" s="170" t="str">
        <f t="shared" ca="1" si="130"/>
        <v>70</v>
      </c>
      <c r="M177" s="170" t="str">
        <f t="shared" ca="1" si="131"/>
        <v>90</v>
      </c>
      <c r="N177" s="170" t="e">
        <f t="shared" ca="1" si="132"/>
        <v>#N/A</v>
      </c>
      <c r="O177" s="170" t="e">
        <f t="shared" ca="1" si="133"/>
        <v>#N/A</v>
      </c>
      <c r="P177" s="170" t="e">
        <f t="shared" ca="1" si="134"/>
        <v>#N/A</v>
      </c>
      <c r="Q177" s="170" t="e">
        <f t="shared" ca="1" si="135"/>
        <v>#N/A</v>
      </c>
      <c r="R177" s="170">
        <v>0</v>
      </c>
      <c r="S177" s="170" t="str">
        <f t="shared" ca="1" si="136"/>
        <v>90</v>
      </c>
      <c r="T177" s="170" t="e">
        <f t="shared" ca="1" si="137"/>
        <v>#N/A</v>
      </c>
      <c r="U177" s="170" t="str">
        <f t="shared" ca="1" si="138"/>
        <v>50</v>
      </c>
      <c r="V177" s="170" t="e">
        <f t="shared" ca="1" si="139"/>
        <v>#N/A</v>
      </c>
      <c r="W177" s="170" t="str">
        <f t="shared" ca="1" si="140"/>
        <v>1</v>
      </c>
      <c r="X177" s="170" t="e">
        <f t="shared" ca="1" si="141"/>
        <v>#N/A</v>
      </c>
      <c r="Y177" s="170" t="str">
        <f t="shared" ca="1" si="142"/>
        <v>400</v>
      </c>
      <c r="Z177" s="170" t="e">
        <f t="shared" ca="1" si="143"/>
        <v>#N/A</v>
      </c>
      <c r="AA177" s="170" t="str">
        <f t="shared" ca="1" si="144"/>
        <v>400</v>
      </c>
      <c r="AB177" s="174" t="str">
        <f t="shared" ca="1" si="145"/>
        <v>28</v>
      </c>
      <c r="AC177" s="174" t="str">
        <f t="shared" ca="1" si="146"/>
        <v>19</v>
      </c>
      <c r="AD177" s="174" t="str">
        <f t="shared" ca="1" si="147"/>
        <v>28</v>
      </c>
      <c r="AE177" s="174" t="str">
        <f t="shared" ca="1" si="148"/>
        <v>19</v>
      </c>
      <c r="AF177" s="174" t="str">
        <f t="shared" ca="1" si="149"/>
        <v>28</v>
      </c>
      <c r="AG177" s="175" t="e">
        <f t="shared" ca="1" si="150"/>
        <v>#N/A</v>
      </c>
      <c r="AH177" s="175" t="e">
        <f t="shared" ca="1" si="151"/>
        <v>#N/A</v>
      </c>
      <c r="AI177" s="175" t="e">
        <f t="shared" ca="1" si="152"/>
        <v>#N/A</v>
      </c>
      <c r="AJ177" s="175" t="e">
        <f t="shared" ca="1" si="153"/>
        <v>#N/A</v>
      </c>
      <c r="AK177" s="175" t="e">
        <f t="shared" ca="1" si="154"/>
        <v>#N/A</v>
      </c>
      <c r="AL177" s="234" t="str">
        <f t="shared" ca="1" si="163"/>
        <v>-25</v>
      </c>
      <c r="AN177" s="170" t="e">
        <f t="shared" ca="1" si="156"/>
        <v>#N/A</v>
      </c>
      <c r="AO177" s="170" t="e">
        <f t="shared" ca="1" si="157"/>
        <v>#N/A</v>
      </c>
      <c r="AP177" s="170" t="e">
        <f t="shared" ca="1" si="123"/>
        <v>#N/A</v>
      </c>
      <c r="AQ177" s="170" t="e">
        <f t="shared" ca="1" si="124"/>
        <v>#N/A</v>
      </c>
      <c r="AR177" s="170" t="str">
        <f t="shared" ca="1" si="158"/>
        <v>8</v>
      </c>
      <c r="AS177" s="259" t="str">
        <f t="shared" ca="1" si="125"/>
        <v>1</v>
      </c>
      <c r="AT177" s="259">
        <v>1</v>
      </c>
      <c r="AU177" s="170" t="str">
        <f t="shared" ca="1" si="159"/>
        <v>Anim2Single</v>
      </c>
      <c r="AV177" s="170" t="e">
        <f t="shared" ca="1" si="160"/>
        <v>#N/A</v>
      </c>
    </row>
    <row r="178" spans="1:49" x14ac:dyDescent="0.25">
      <c r="A178" s="170" t="str">
        <f t="shared" si="161"/>
        <v>Proto!B10352:C10410</v>
      </c>
      <c r="B178" s="170" t="str">
        <f t="shared" ca="1" si="127"/>
        <v>8</v>
      </c>
      <c r="C178" s="170">
        <f>MATCH("*176#*",proto!B:B,0)</f>
        <v>10352</v>
      </c>
      <c r="D178" s="176" t="str">
        <f>VLOOKUP(C178,proto!A:C,2,FALSE)</f>
        <v>176# Sonic Rifle</v>
      </c>
      <c r="E178" s="170" t="str" cm="1">
        <f t="array" ref="E178">INDEX(new1test[Column2],WeaponList!C178+1)</f>
        <v>19486</v>
      </c>
      <c r="F178" s="170" t="str" cm="1">
        <f t="array" ref="F178">VLOOKUP(VALUE(INDEX(new1test[Column2],WeaponList!C178+3)),proto!$D$20:$E$50,2,FALSE)</f>
        <v>EW Rifle</v>
      </c>
      <c r="G178" s="170" t="str">
        <f t="shared" ca="1" si="162"/>
        <v>40</v>
      </c>
      <c r="H178" s="170" t="str">
        <f t="shared" ca="1" si="128"/>
        <v>3</v>
      </c>
      <c r="I178" s="170" t="str">
        <f t="shared" ca="1" si="129"/>
        <v>5</v>
      </c>
      <c r="J178" s="170" t="str">
        <f ca="1">VLOOKUP(VALUE(VLOOKUP("*DmgType_0*",INDIRECT(A178),2,FALSE)),proto!$D$20:$F$50,3,FALSE)</f>
        <v>Explode</v>
      </c>
      <c r="K178" s="170" t="str">
        <f ca="1">VLOOKUP(VALUE(VLOOKUP("*Weapon_skill_0*",INDIRECT(A178),2,FALSE)),proto!$K$20:$L$24,2,FALSE)</f>
        <v>Energy Weapons</v>
      </c>
      <c r="L178" s="170" t="str">
        <f t="shared" ca="1" si="130"/>
        <v>30</v>
      </c>
      <c r="M178" s="170" t="str">
        <f t="shared" ca="1" si="131"/>
        <v>30</v>
      </c>
      <c r="N178" s="170" t="e">
        <f t="shared" ca="1" si="132"/>
        <v>#N/A</v>
      </c>
      <c r="O178" s="170" t="e">
        <f t="shared" ca="1" si="133"/>
        <v>#N/A</v>
      </c>
      <c r="P178" s="170" t="e">
        <f t="shared" ca="1" si="134"/>
        <v>#N/A</v>
      </c>
      <c r="Q178" s="170" t="e">
        <f t="shared" ca="1" si="135"/>
        <v>#N/A</v>
      </c>
      <c r="R178" s="170">
        <v>0</v>
      </c>
      <c r="S178" s="170" t="str">
        <f t="shared" ca="1" si="136"/>
        <v>40</v>
      </c>
      <c r="T178" s="170" t="e">
        <f t="shared" ca="1" si="137"/>
        <v>#N/A</v>
      </c>
      <c r="U178" s="170" t="str">
        <f t="shared" ca="1" si="138"/>
        <v>20</v>
      </c>
      <c r="V178" s="170" t="e">
        <f t="shared" ca="1" si="139"/>
        <v>#N/A</v>
      </c>
      <c r="W178" s="170" t="e">
        <f t="shared" ca="1" si="140"/>
        <v>#N/A</v>
      </c>
      <c r="X178" s="170" t="e">
        <f t="shared" ca="1" si="141"/>
        <v>#N/A</v>
      </c>
      <c r="Y178" s="170" t="str">
        <f t="shared" ca="1" si="142"/>
        <v>600</v>
      </c>
      <c r="Z178" s="170" t="e">
        <f t="shared" ca="1" si="143"/>
        <v>#N/A</v>
      </c>
      <c r="AA178" s="170" t="str">
        <f t="shared" ca="1" si="144"/>
        <v>400</v>
      </c>
      <c r="AB178" s="174" t="str">
        <f t="shared" ca="1" si="145"/>
        <v>4</v>
      </c>
      <c r="AC178" s="174" t="str">
        <f t="shared" ca="1" si="146"/>
        <v>8</v>
      </c>
      <c r="AD178" s="174" t="str">
        <f t="shared" ca="1" si="147"/>
        <v>4</v>
      </c>
      <c r="AE178" s="174" t="str">
        <f t="shared" ca="1" si="148"/>
        <v>8</v>
      </c>
      <c r="AF178" s="174" t="str">
        <f t="shared" ca="1" si="149"/>
        <v>4</v>
      </c>
      <c r="AG178" s="175" t="str">
        <f t="shared" ca="1" si="150"/>
        <v>1</v>
      </c>
      <c r="AH178" s="175" t="str">
        <f t="shared" ca="1" si="151"/>
        <v>2</v>
      </c>
      <c r="AI178" s="175" t="str">
        <f t="shared" ca="1" si="152"/>
        <v>2</v>
      </c>
      <c r="AJ178" s="175" t="str">
        <f t="shared" ca="1" si="153"/>
        <v>14</v>
      </c>
      <c r="AK178" s="175" t="str">
        <f t="shared" ca="1" si="154"/>
        <v>27</v>
      </c>
      <c r="AN178" s="170" t="e">
        <f t="shared" ca="1" si="156"/>
        <v>#N/A</v>
      </c>
      <c r="AO178" s="170" t="e">
        <f t="shared" ca="1" si="157"/>
        <v>#N/A</v>
      </c>
      <c r="AP178" s="170" t="e">
        <f t="shared" ca="1" si="123"/>
        <v>#N/A</v>
      </c>
      <c r="AQ178" s="170" t="e">
        <f t="shared" ca="1" si="124"/>
        <v>#N/A</v>
      </c>
      <c r="AR178" s="170" t="str">
        <f t="shared" ca="1" si="158"/>
        <v>8</v>
      </c>
      <c r="AS178" s="259" t="str">
        <f t="shared" ca="1" si="125"/>
        <v>4</v>
      </c>
      <c r="AT178" s="259">
        <v>1</v>
      </c>
      <c r="AU178" s="170" t="str">
        <f t="shared" ca="1" si="159"/>
        <v>Anim2Single</v>
      </c>
      <c r="AV178" s="170" t="e">
        <f t="shared" ca="1" si="160"/>
        <v>#N/A</v>
      </c>
    </row>
    <row r="179" spans="1:49" x14ac:dyDescent="0.25">
      <c r="A179" s="170" t="str">
        <f t="shared" si="161"/>
        <v>Proto!B10410:C10473</v>
      </c>
      <c r="B179" s="170" t="str">
        <f t="shared" ca="1" si="127"/>
        <v>8</v>
      </c>
      <c r="C179" s="170">
        <f>MATCH("*177#*",proto!B:B,0)</f>
        <v>10410</v>
      </c>
      <c r="D179" s="176" t="str">
        <f>VLOOKUP(C179,proto!A:C,2,FALSE)</f>
        <v>177# Sonic Cannon</v>
      </c>
      <c r="E179" s="170" t="str" cm="1">
        <f t="array" ref="E179">INDEX(new1test[Column2],WeaponList!C179+1)</f>
        <v>19495</v>
      </c>
      <c r="F179" s="170" t="str" cm="1">
        <f t="array" ref="F179">VLOOKUP(VALUE(INDEX(new1test[Column2],WeaponList!C179+3)),proto!$D$20:$E$50,2,FALSE)</f>
        <v>EW Cannon</v>
      </c>
      <c r="G179" s="170" t="str">
        <f t="shared" ca="1" si="162"/>
        <v>15</v>
      </c>
      <c r="H179" s="170" t="str">
        <f t="shared" ca="1" si="128"/>
        <v>4</v>
      </c>
      <c r="I179" s="170" t="str">
        <f t="shared" ca="1" si="129"/>
        <v>7</v>
      </c>
      <c r="J179" s="170" t="str">
        <f ca="1">VLOOKUP(VALUE(VLOOKUP("*DmgType_0*",INDIRECT(A179),2,FALSE)),proto!$D$20:$F$50,3,FALSE)</f>
        <v>Explode</v>
      </c>
      <c r="K179" s="170" t="str">
        <f ca="1">VLOOKUP(VALUE(VLOOKUP("*Weapon_skill_0*",INDIRECT(A179),2,FALSE)),proto!$K$20:$L$24,2,FALSE)</f>
        <v>Energy Weapons</v>
      </c>
      <c r="L179" s="170" t="str">
        <f t="shared" ca="1" si="130"/>
        <v>60</v>
      </c>
      <c r="M179" s="170" t="str">
        <f t="shared" ca="1" si="131"/>
        <v>60</v>
      </c>
      <c r="N179" s="170" t="e">
        <f t="shared" ca="1" si="132"/>
        <v>#N/A</v>
      </c>
      <c r="O179" s="170" t="e">
        <f t="shared" ca="1" si="133"/>
        <v>#N/A</v>
      </c>
      <c r="P179" s="170" t="e">
        <f t="shared" ca="1" si="134"/>
        <v>#N/A</v>
      </c>
      <c r="Q179" s="170" t="e">
        <f t="shared" ca="1" si="135"/>
        <v>#N/A</v>
      </c>
      <c r="R179" s="170">
        <v>0</v>
      </c>
      <c r="S179" s="170" t="str">
        <f t="shared" ca="1" si="136"/>
        <v>50</v>
      </c>
      <c r="T179" s="170" t="e">
        <f t="shared" ca="1" si="137"/>
        <v>#N/A</v>
      </c>
      <c r="U179" s="170" t="str">
        <f t="shared" ca="1" si="138"/>
        <v>90</v>
      </c>
      <c r="V179" s="170" t="e">
        <f t="shared" ca="1" si="139"/>
        <v>#N/A</v>
      </c>
      <c r="W179" s="170" t="str">
        <f t="shared" ca="1" si="140"/>
        <v>0</v>
      </c>
      <c r="X179" s="170" t="e">
        <f t="shared" ca="1" si="141"/>
        <v>#N/A</v>
      </c>
      <c r="Y179" s="170" t="str">
        <f t="shared" ca="1" si="142"/>
        <v>1200</v>
      </c>
      <c r="Z179" s="170" t="e">
        <f t="shared" ca="1" si="143"/>
        <v>#N/A</v>
      </c>
      <c r="AA179" s="170" t="str">
        <f t="shared" ca="1" si="144"/>
        <v>400</v>
      </c>
      <c r="AB179" s="174" t="str">
        <f t="shared" ca="1" si="145"/>
        <v>4</v>
      </c>
      <c r="AC179" s="174" t="str">
        <f t="shared" ca="1" si="146"/>
        <v>4</v>
      </c>
      <c r="AD179" s="174" t="str">
        <f t="shared" ca="1" si="147"/>
        <v>1</v>
      </c>
      <c r="AE179" s="174" t="str">
        <f t="shared" ca="1" si="148"/>
        <v>4</v>
      </c>
      <c r="AF179" s="174" t="str">
        <f t="shared" ca="1" si="149"/>
        <v>26</v>
      </c>
      <c r="AG179" s="175" t="str">
        <f t="shared" ca="1" si="150"/>
        <v>16</v>
      </c>
      <c r="AH179" s="175" t="str">
        <f t="shared" ca="1" si="151"/>
        <v>24</v>
      </c>
      <c r="AI179" s="175" t="str">
        <f t="shared" ca="1" si="152"/>
        <v>5</v>
      </c>
      <c r="AJ179" s="175" t="str">
        <f t="shared" ca="1" si="153"/>
        <v>14</v>
      </c>
      <c r="AK179" s="175" t="str">
        <f t="shared" ca="1" si="154"/>
        <v>35</v>
      </c>
      <c r="AL179" s="234" t="str">
        <f t="shared" ca="1" si="163"/>
        <v>30</v>
      </c>
      <c r="AN179" s="170" t="e">
        <f t="shared" ca="1" si="156"/>
        <v>#N/A</v>
      </c>
      <c r="AO179" s="170" t="e">
        <f t="shared" ca="1" si="157"/>
        <v>#N/A</v>
      </c>
      <c r="AP179" s="170" t="e">
        <f t="shared" ca="1" si="123"/>
        <v>#N/A</v>
      </c>
      <c r="AQ179" s="170" t="e">
        <f t="shared" ca="1" si="124"/>
        <v>#N/A</v>
      </c>
      <c r="AR179" s="170" t="str">
        <f t="shared" ca="1" si="158"/>
        <v>8</v>
      </c>
      <c r="AS179" s="259" t="str">
        <f t="shared" ca="1" si="125"/>
        <v>5</v>
      </c>
      <c r="AT179" s="259">
        <v>1</v>
      </c>
      <c r="AU179" s="170" t="str">
        <f t="shared" ca="1" si="159"/>
        <v>Anim2Single</v>
      </c>
      <c r="AV179" s="170" t="e">
        <f t="shared" ca="1" si="160"/>
        <v>#N/A</v>
      </c>
    </row>
    <row r="180" spans="1:49" x14ac:dyDescent="0.25">
      <c r="A180" s="170" t="str">
        <f t="shared" si="161"/>
        <v>Proto!B10473:C10528</v>
      </c>
      <c r="B180" s="170" t="str">
        <f t="shared" ca="1" si="127"/>
        <v>8</v>
      </c>
      <c r="C180" s="170">
        <f>MATCH("*178#*",proto!B:B,0)</f>
        <v>10473</v>
      </c>
      <c r="D180" s="176" t="str">
        <f>VLOOKUP(C180,proto!A:C,2,FALSE)</f>
        <v>178# Impact Gloves</v>
      </c>
      <c r="E180" s="170" t="str" cm="1">
        <f t="array" ref="E180">INDEX(new1test[Column2],WeaponList!C180+1)</f>
        <v>19500</v>
      </c>
      <c r="F180" s="170" t="str" cm="1">
        <f t="array" ref="F180">VLOOKUP(VALUE(INDEX(new1test[Column2],WeaponList!C180+3)),proto!$D$20:$E$50,2,FALSE)</f>
        <v>Fist</v>
      </c>
      <c r="G180" s="170" t="str">
        <f t="shared" ca="1" si="162"/>
        <v>30</v>
      </c>
      <c r="H180" s="170" t="str">
        <f t="shared" ca="1" si="128"/>
        <v>3</v>
      </c>
      <c r="I180" s="170" t="str">
        <f t="shared" ca="1" si="129"/>
        <v>1</v>
      </c>
      <c r="J180" s="170" t="str">
        <f ca="1">VLOOKUP(VALUE(VLOOKUP("*DmgType_0*",INDIRECT(A180),2,FALSE)),proto!$D$20:$F$50,3,FALSE)</f>
        <v>Normal</v>
      </c>
      <c r="K180" s="170" t="str">
        <f ca="1">VLOOKUP(VALUE(VLOOKUP("*Weapon_skill_0*",INDIRECT(A180),2,FALSE)),proto!$K$20:$L$24,2,FALSE)</f>
        <v>Close Combat</v>
      </c>
      <c r="L180" s="170" t="str">
        <f t="shared" ca="1" si="130"/>
        <v>63</v>
      </c>
      <c r="M180" s="170" t="str">
        <f t="shared" ca="1" si="131"/>
        <v>77</v>
      </c>
      <c r="N180" s="170" t="e">
        <f t="shared" ca="1" si="132"/>
        <v>#N/A</v>
      </c>
      <c r="O180" s="170" t="e">
        <f t="shared" ca="1" si="133"/>
        <v>#N/A</v>
      </c>
      <c r="P180" s="170" t="e">
        <f t="shared" ca="1" si="134"/>
        <v>#N/A</v>
      </c>
      <c r="Q180" s="170" t="e">
        <f t="shared" ca="1" si="135"/>
        <v>#N/A</v>
      </c>
      <c r="R180" s="170">
        <v>0</v>
      </c>
      <c r="S180" s="170" t="str">
        <f t="shared" ca="1" si="136"/>
        <v>2</v>
      </c>
      <c r="T180" s="170" t="e">
        <f t="shared" ca="1" si="137"/>
        <v>#N/A</v>
      </c>
      <c r="U180" s="170" t="str">
        <f t="shared" ca="1" si="138"/>
        <v>20</v>
      </c>
      <c r="V180" s="170" t="e">
        <f t="shared" ca="1" si="139"/>
        <v>#N/A</v>
      </c>
      <c r="W180" s="170" t="e">
        <f t="shared" ca="1" si="140"/>
        <v>#N/A</v>
      </c>
      <c r="X180" s="170" t="e">
        <f t="shared" ca="1" si="141"/>
        <v>#N/A</v>
      </c>
      <c r="Y180" s="170" t="str">
        <f t="shared" ca="1" si="142"/>
        <v>600</v>
      </c>
      <c r="Z180" s="170" t="e">
        <f t="shared" ca="1" si="143"/>
        <v>#N/A</v>
      </c>
      <c r="AA180" s="170" t="e">
        <f t="shared" ca="1" si="144"/>
        <v>#N/A</v>
      </c>
      <c r="AB180" s="174" t="str">
        <f t="shared" ca="1" si="145"/>
        <v>2</v>
      </c>
      <c r="AC180" s="174" t="str">
        <f t="shared" ca="1" si="146"/>
        <v>9</v>
      </c>
      <c r="AD180" s="174" t="str">
        <f t="shared" ca="1" si="147"/>
        <v>7</v>
      </c>
      <c r="AE180" s="174" t="str">
        <f t="shared" ca="1" si="148"/>
        <v>9</v>
      </c>
      <c r="AF180" s="174" t="str">
        <f t="shared" ca="1" si="149"/>
        <v>2</v>
      </c>
      <c r="AG180" s="175" t="str">
        <f t="shared" ca="1" si="150"/>
        <v>8</v>
      </c>
      <c r="AH180" s="175" t="str">
        <f t="shared" ca="1" si="151"/>
        <v>20</v>
      </c>
      <c r="AI180" s="175" t="str">
        <f t="shared" ca="1" si="152"/>
        <v>31</v>
      </c>
      <c r="AJ180" s="175" t="e">
        <f t="shared" ca="1" si="153"/>
        <v>#N/A</v>
      </c>
      <c r="AK180" s="175" t="e">
        <f t="shared" ca="1" si="154"/>
        <v>#N/A</v>
      </c>
      <c r="AN180" s="170" t="e">
        <f t="shared" ca="1" si="156"/>
        <v>#N/A</v>
      </c>
      <c r="AO180" s="170" t="e">
        <f t="shared" ca="1" si="157"/>
        <v>#N/A</v>
      </c>
      <c r="AP180" s="170" t="e">
        <f t="shared" ca="1" si="123"/>
        <v>#N/A</v>
      </c>
      <c r="AQ180" s="170" t="e">
        <f t="shared" ca="1" si="124"/>
        <v>#N/A</v>
      </c>
      <c r="AR180" s="170" t="str">
        <f t="shared" ca="1" si="158"/>
        <v>8</v>
      </c>
      <c r="AS180" s="259" t="str">
        <f t="shared" ca="1" si="125"/>
        <v>1</v>
      </c>
      <c r="AT180" s="259">
        <v>1</v>
      </c>
      <c r="AU180" s="170" t="str">
        <f t="shared" ca="1" si="159"/>
        <v>Anim2PunchRight</v>
      </c>
      <c r="AV180" s="170" t="e">
        <f t="shared" ca="1" si="160"/>
        <v>#N/A</v>
      </c>
      <c r="AW180" s="170" t="str">
        <f t="shared" ca="1" si="165"/>
        <v>75</v>
      </c>
    </row>
    <row r="181" spans="1:49" x14ac:dyDescent="0.25">
      <c r="A181" s="170" t="str">
        <f t="shared" si="161"/>
        <v>Proto!B10528:C10587</v>
      </c>
      <c r="B181" s="170" t="str">
        <f t="shared" ca="1" si="127"/>
        <v>8</v>
      </c>
      <c r="C181" s="170">
        <f>MATCH("*179#*",proto!B:B,0)</f>
        <v>10528</v>
      </c>
      <c r="D181" s="176" t="str">
        <f>VLOOKUP(C181,proto!A:C,2,FALSE)</f>
        <v>179# Wakizashi Blade</v>
      </c>
      <c r="E181" s="170" t="str" cm="1">
        <f t="array" ref="E181">INDEX(new1test[Column2],WeaponList!C181+1)</f>
        <v>19505</v>
      </c>
      <c r="F181" s="170" t="str" cm="1">
        <f t="array" ref="F181">VLOOKUP(VALUE(INDEX(new1test[Column2],WeaponList!C181+3)),proto!$D$20:$E$50,2,FALSE)</f>
        <v>Knife</v>
      </c>
      <c r="G181" s="170" t="e">
        <f t="shared" ca="1" si="162"/>
        <v>#N/A</v>
      </c>
      <c r="H181" s="170" t="e">
        <f t="shared" ca="1" si="128"/>
        <v>#N/A</v>
      </c>
      <c r="I181" s="170" t="str">
        <f t="shared" ca="1" si="129"/>
        <v>3</v>
      </c>
      <c r="J181" s="170" t="str">
        <f ca="1">VLOOKUP(VALUE(VLOOKUP("*DmgType_0*",INDIRECT(A181),2,FALSE)),proto!$D$20:$F$50,3,FALSE)</f>
        <v>Normal</v>
      </c>
      <c r="K181" s="170" t="str">
        <f ca="1">VLOOKUP(VALUE(VLOOKUP("*Weapon_skill_0*",INDIRECT(A181),2,FALSE)),proto!$K$20:$L$24,2,FALSE)</f>
        <v>Close Combat</v>
      </c>
      <c r="L181" s="170" t="str">
        <f t="shared" ca="1" si="130"/>
        <v>60</v>
      </c>
      <c r="M181" s="170" t="str">
        <f t="shared" ca="1" si="131"/>
        <v>75</v>
      </c>
      <c r="N181" s="170" t="str">
        <f t="shared" ca="1" si="132"/>
        <v>50</v>
      </c>
      <c r="O181" s="170" t="str">
        <f t="shared" ca="1" si="133"/>
        <v>60</v>
      </c>
      <c r="P181" s="170" t="e">
        <f t="shared" ca="1" si="134"/>
        <v>#N/A</v>
      </c>
      <c r="Q181" s="170" t="e">
        <f t="shared" ca="1" si="135"/>
        <v>#N/A</v>
      </c>
      <c r="R181" s="170" t="str">
        <f t="shared" ca="1" si="164"/>
        <v>100</v>
      </c>
      <c r="S181" s="170" t="str">
        <f t="shared" ca="1" si="136"/>
        <v>3</v>
      </c>
      <c r="T181" s="170" t="str">
        <f t="shared" ca="1" si="137"/>
        <v>2</v>
      </c>
      <c r="U181" s="170" t="str">
        <f t="shared" ca="1" si="138"/>
        <v>35</v>
      </c>
      <c r="V181" s="170" t="str">
        <f t="shared" ca="1" si="139"/>
        <v>20</v>
      </c>
      <c r="W181" s="170" t="str">
        <f t="shared" ca="1" si="140"/>
        <v>1</v>
      </c>
      <c r="X181" s="170" t="e">
        <f t="shared" ca="1" si="141"/>
        <v>#N/A</v>
      </c>
      <c r="Y181" s="170" t="str">
        <f t="shared" ca="1" si="142"/>
        <v>800</v>
      </c>
      <c r="Z181" s="170" t="str">
        <f t="shared" ca="1" si="143"/>
        <v>600</v>
      </c>
      <c r="AA181" s="170" t="e">
        <f t="shared" ca="1" si="144"/>
        <v>#N/A</v>
      </c>
      <c r="AB181" s="174" t="str">
        <f t="shared" ca="1" si="145"/>
        <v>14</v>
      </c>
      <c r="AC181" s="174" t="str">
        <f t="shared" ca="1" si="146"/>
        <v>25</v>
      </c>
      <c r="AD181" s="174" t="str">
        <f t="shared" ca="1" si="147"/>
        <v>20</v>
      </c>
      <c r="AE181" s="174" t="str">
        <f t="shared" ca="1" si="148"/>
        <v>15</v>
      </c>
      <c r="AF181" s="174" t="str">
        <f t="shared" ca="1" si="149"/>
        <v>25</v>
      </c>
      <c r="AG181" s="175" t="str">
        <f t="shared" ca="1" si="150"/>
        <v>9</v>
      </c>
      <c r="AH181" s="175" t="str">
        <f t="shared" ca="1" si="151"/>
        <v>14</v>
      </c>
      <c r="AI181" s="175" t="e">
        <f t="shared" ca="1" si="152"/>
        <v>#N/A</v>
      </c>
      <c r="AJ181" s="175" t="e">
        <f t="shared" ca="1" si="153"/>
        <v>#N/A</v>
      </c>
      <c r="AK181" s="175" t="e">
        <f t="shared" ca="1" si="154"/>
        <v>#N/A</v>
      </c>
      <c r="AN181" s="170" t="e">
        <f t="shared" ca="1" si="156"/>
        <v>#N/A</v>
      </c>
      <c r="AO181" s="170" t="e">
        <f t="shared" ca="1" si="157"/>
        <v>#N/A</v>
      </c>
      <c r="AP181" s="170" t="e">
        <f t="shared" ca="1" si="123"/>
        <v>#N/A</v>
      </c>
      <c r="AQ181" s="170" t="e">
        <f t="shared" ca="1" si="124"/>
        <v>#N/A</v>
      </c>
      <c r="AR181" s="170" t="str">
        <f t="shared" ca="1" si="158"/>
        <v>8</v>
      </c>
      <c r="AS181" s="259">
        <v>1</v>
      </c>
      <c r="AT181" s="259">
        <v>1</v>
      </c>
      <c r="AU181" s="170" t="str">
        <f t="shared" ca="1" si="159"/>
        <v>Anim2Thrust1H</v>
      </c>
      <c r="AV181" s="170" t="str">
        <f t="shared" ca="1" si="160"/>
        <v>Anim2Swing1H</v>
      </c>
      <c r="AW181" s="170" t="str">
        <f t="shared" ca="1" si="165"/>
        <v>25</v>
      </c>
    </row>
    <row r="182" spans="1:49" x14ac:dyDescent="0.25">
      <c r="A182" s="170" t="str">
        <f t="shared" si="161"/>
        <v>Proto!B10587:C10632</v>
      </c>
      <c r="B182" s="170" t="str">
        <f t="shared" ca="1" si="127"/>
        <v>8</v>
      </c>
      <c r="C182" s="170">
        <f>MATCH("*180#*",proto!B:B,0)</f>
        <v>10587</v>
      </c>
      <c r="D182" s="176" t="str">
        <f>VLOOKUP(C182,proto!A:C,2,FALSE)</f>
        <v>180# Microsledge</v>
      </c>
      <c r="E182" s="170" t="str" cm="1">
        <f t="array" ref="E182">INDEX(new1test[Column2],WeaponList!C182+1)</f>
        <v>19515</v>
      </c>
      <c r="F182" s="170" t="str" cm="1">
        <f t="array" ref="F182">VLOOKUP(VALUE(INDEX(new1test[Column2],WeaponList!C182+3)),proto!$D$20:$E$50,2,FALSE)</f>
        <v>Hammer</v>
      </c>
      <c r="G182" s="170" t="e">
        <f t="shared" ca="1" si="162"/>
        <v>#N/A</v>
      </c>
      <c r="H182" s="170" t="e">
        <f t="shared" ca="1" si="128"/>
        <v>#N/A</v>
      </c>
      <c r="I182" s="170" t="str">
        <f t="shared" ca="1" si="129"/>
        <v>5</v>
      </c>
      <c r="J182" s="170" t="str">
        <f ca="1">VLOOKUP(VALUE(VLOOKUP("*DmgType_0*",INDIRECT(A182),2,FALSE)),proto!$D$20:$F$50,3,FALSE)</f>
        <v>Normal</v>
      </c>
      <c r="K182" s="170" t="str">
        <f ca="1">VLOOKUP(VALUE(VLOOKUP("*Weapon_skill_0*",INDIRECT(A182),2,FALSE)),proto!$K$20:$L$24,2,FALSE)</f>
        <v>Close Combat</v>
      </c>
      <c r="L182" s="170" t="str">
        <f t="shared" ca="1" si="130"/>
        <v>80</v>
      </c>
      <c r="M182" s="170" t="str">
        <f t="shared" ca="1" si="131"/>
        <v>100</v>
      </c>
      <c r="N182" s="170" t="e">
        <f t="shared" ca="1" si="132"/>
        <v>#N/A</v>
      </c>
      <c r="O182" s="170" t="e">
        <f t="shared" ca="1" si="133"/>
        <v>#N/A</v>
      </c>
      <c r="P182" s="170" t="e">
        <f t="shared" ca="1" si="134"/>
        <v>#N/A</v>
      </c>
      <c r="Q182" s="170" t="e">
        <f t="shared" ca="1" si="135"/>
        <v>#N/A</v>
      </c>
      <c r="R182" s="170">
        <v>0</v>
      </c>
      <c r="S182" s="170" t="str">
        <f t="shared" ca="1" si="136"/>
        <v>3</v>
      </c>
      <c r="T182" s="170" t="e">
        <f t="shared" ca="1" si="137"/>
        <v>#N/A</v>
      </c>
      <c r="U182" s="170" t="str">
        <f t="shared" ca="1" si="138"/>
        <v>40</v>
      </c>
      <c r="V182" s="170" t="e">
        <f t="shared" ca="1" si="139"/>
        <v>#N/A</v>
      </c>
      <c r="W182" s="170" t="str">
        <f t="shared" ca="1" si="140"/>
        <v>0</v>
      </c>
      <c r="X182" s="170" t="e">
        <f t="shared" ca="1" si="141"/>
        <v>#N/A</v>
      </c>
      <c r="Y182" s="170" t="str">
        <f t="shared" ca="1" si="142"/>
        <v>1200</v>
      </c>
      <c r="Z182" s="170" t="e">
        <f t="shared" ca="1" si="143"/>
        <v>#N/A</v>
      </c>
      <c r="AA182" s="170" t="e">
        <f t="shared" ca="1" si="144"/>
        <v>#N/A</v>
      </c>
      <c r="AB182" s="174" t="str">
        <f t="shared" ca="1" si="145"/>
        <v>24</v>
      </c>
      <c r="AC182" s="174" t="str">
        <f t="shared" ca="1" si="146"/>
        <v>9</v>
      </c>
      <c r="AD182" s="174" t="str">
        <f t="shared" ca="1" si="147"/>
        <v>24</v>
      </c>
      <c r="AE182" s="174" t="str">
        <f t="shared" ca="1" si="148"/>
        <v>9</v>
      </c>
      <c r="AF182" s="174" t="str">
        <f t="shared" ca="1" si="149"/>
        <v>24</v>
      </c>
      <c r="AG182" s="175" t="str">
        <f t="shared" ca="1" si="150"/>
        <v>5</v>
      </c>
      <c r="AH182" s="175" t="e">
        <f t="shared" ca="1" si="151"/>
        <v>#N/A</v>
      </c>
      <c r="AI182" s="175" t="e">
        <f t="shared" ca="1" si="152"/>
        <v>#N/A</v>
      </c>
      <c r="AJ182" s="175" t="e">
        <f t="shared" ca="1" si="153"/>
        <v>#N/A</v>
      </c>
      <c r="AK182" s="175" t="e">
        <f t="shared" ca="1" si="154"/>
        <v>#N/A</v>
      </c>
      <c r="AN182" s="170" t="e">
        <f t="shared" ca="1" si="156"/>
        <v>#N/A</v>
      </c>
      <c r="AO182" s="170" t="e">
        <f t="shared" ca="1" si="157"/>
        <v>#N/A</v>
      </c>
      <c r="AP182" s="170" t="e">
        <f t="shared" ca="1" si="123"/>
        <v>#N/A</v>
      </c>
      <c r="AQ182" s="170" t="e">
        <f t="shared" ca="1" si="124"/>
        <v>#N/A</v>
      </c>
      <c r="AR182" s="170" t="str">
        <f t="shared" ca="1" si="158"/>
        <v>8</v>
      </c>
      <c r="AS182" s="259">
        <v>1</v>
      </c>
      <c r="AT182" s="259">
        <v>1</v>
      </c>
      <c r="AU182" s="170" t="str">
        <f t="shared" ca="1" si="159"/>
        <v>Anim2Swing1H</v>
      </c>
      <c r="AV182" s="170" t="e">
        <f t="shared" ca="1" si="160"/>
        <v>#N/A</v>
      </c>
      <c r="AW182" s="170" t="str">
        <f t="shared" ca="1" si="165"/>
        <v>200</v>
      </c>
    </row>
    <row r="183" spans="1:49" x14ac:dyDescent="0.25">
      <c r="A183" s="170" t="str">
        <f t="shared" si="161"/>
        <v>Proto!B10632:C10695</v>
      </c>
      <c r="B183" s="170" t="str">
        <f t="shared" ca="1" si="127"/>
        <v>8</v>
      </c>
      <c r="C183" s="170">
        <f>MATCH("*181#*",proto!B:B,0)</f>
        <v>10632</v>
      </c>
      <c r="D183" s="176" t="str">
        <f>VLOOKUP(C183,proto!A:C,2,FALSE)</f>
        <v>181# Piston Spear</v>
      </c>
      <c r="E183" s="170" t="str" cm="1">
        <f t="array" ref="E183">INDEX(new1test[Column2],WeaponList!C183+1)</f>
        <v>19520</v>
      </c>
      <c r="F183" s="170" t="str" cm="1">
        <f t="array" ref="F183">VLOOKUP(VALUE(INDEX(new1test[Column2],WeaponList!C183+3)),proto!$D$20:$E$50,2,FALSE)</f>
        <v>Spear</v>
      </c>
      <c r="G183" s="170" t="e">
        <f t="shared" ca="1" si="162"/>
        <v>#N/A</v>
      </c>
      <c r="H183" s="170" t="e">
        <f t="shared" ca="1" si="128"/>
        <v>#N/A</v>
      </c>
      <c r="I183" s="170" t="str">
        <f t="shared" ca="1" si="129"/>
        <v>3</v>
      </c>
      <c r="J183" s="170" t="str">
        <f ca="1">VLOOKUP(VALUE(VLOOKUP("*DmgType_0*",INDIRECT(A183),2,FALSE)),proto!$D$20:$F$50,3,FALSE)</f>
        <v>Normal</v>
      </c>
      <c r="K183" s="170" t="str">
        <f ca="1">VLOOKUP(VALUE(VLOOKUP("*Weapon_skill_0*",INDIRECT(A183),2,FALSE)),proto!$K$20:$L$24,2,FALSE)</f>
        <v>Throwing</v>
      </c>
      <c r="L183" s="170" t="str">
        <f t="shared" ca="1" si="130"/>
        <v>100</v>
      </c>
      <c r="M183" s="170" t="str">
        <f t="shared" ca="1" si="131"/>
        <v>150</v>
      </c>
      <c r="N183" s="170" t="str">
        <f t="shared" ca="1" si="132"/>
        <v>100</v>
      </c>
      <c r="O183" s="170" t="str">
        <f t="shared" ca="1" si="133"/>
        <v>150</v>
      </c>
      <c r="P183" s="170" t="e">
        <f t="shared" ca="1" si="134"/>
        <v>#N/A</v>
      </c>
      <c r="Q183" s="170" t="e">
        <f t="shared" ca="1" si="135"/>
        <v>#N/A</v>
      </c>
      <c r="R183" s="170" t="str">
        <f t="shared" ca="1" si="164"/>
        <v>40</v>
      </c>
      <c r="S183" s="170" t="str">
        <f t="shared" ca="1" si="136"/>
        <v>15</v>
      </c>
      <c r="T183" s="170" t="str">
        <f t="shared" ca="1" si="137"/>
        <v>4</v>
      </c>
      <c r="U183" s="170" t="str">
        <f t="shared" ca="1" si="138"/>
        <v>50</v>
      </c>
      <c r="V183" s="170" t="str">
        <f t="shared" ca="1" si="139"/>
        <v>40</v>
      </c>
      <c r="W183" s="170" t="str">
        <f t="shared" ca="1" si="140"/>
        <v>1</v>
      </c>
      <c r="X183" s="170" t="str">
        <f t="shared" ca="1" si="141"/>
        <v>1</v>
      </c>
      <c r="Y183" s="170" t="str">
        <f t="shared" ca="1" si="142"/>
        <v>1200</v>
      </c>
      <c r="Z183" s="170" t="str">
        <f t="shared" ca="1" si="143"/>
        <v>800</v>
      </c>
      <c r="AA183" s="170" t="e">
        <f t="shared" ca="1" si="144"/>
        <v>#N/A</v>
      </c>
      <c r="AB183" s="174" t="str">
        <f t="shared" ca="1" si="145"/>
        <v>9</v>
      </c>
      <c r="AC183" s="174" t="str">
        <f t="shared" ca="1" si="146"/>
        <v>24</v>
      </c>
      <c r="AD183" s="174" t="str">
        <f t="shared" ca="1" si="147"/>
        <v>19</v>
      </c>
      <c r="AE183" s="174" t="str">
        <f t="shared" ca="1" si="148"/>
        <v>24</v>
      </c>
      <c r="AF183" s="174" t="str">
        <f t="shared" ca="1" si="149"/>
        <v>7</v>
      </c>
      <c r="AG183" s="175" t="str">
        <f t="shared" ca="1" si="150"/>
        <v>1</v>
      </c>
      <c r="AH183" s="175" t="str">
        <f t="shared" ca="1" si="151"/>
        <v>27</v>
      </c>
      <c r="AI183" s="175" t="str">
        <f t="shared" ca="1" si="152"/>
        <v>28</v>
      </c>
      <c r="AJ183" s="175" t="e">
        <f t="shared" ca="1" si="153"/>
        <v>#N/A</v>
      </c>
      <c r="AK183" s="175" t="e">
        <f t="shared" ca="1" si="154"/>
        <v>#N/A</v>
      </c>
      <c r="AN183" s="170" t="e">
        <f t="shared" ca="1" si="156"/>
        <v>#N/A</v>
      </c>
      <c r="AO183" s="170" t="e">
        <f t="shared" ca="1" si="157"/>
        <v>#N/A</v>
      </c>
      <c r="AP183" s="170" t="e">
        <f t="shared" ca="1" si="123"/>
        <v>#N/A</v>
      </c>
      <c r="AQ183" s="170" t="e">
        <f t="shared" ca="1" si="124"/>
        <v>#N/A</v>
      </c>
      <c r="AR183" s="170" t="str">
        <f t="shared" ca="1" si="158"/>
        <v>8</v>
      </c>
      <c r="AS183" s="259">
        <v>1</v>
      </c>
      <c r="AT183" s="259">
        <v>1</v>
      </c>
      <c r="AU183" s="170" t="str">
        <f t="shared" ca="1" si="159"/>
        <v>Anim2Throw</v>
      </c>
      <c r="AV183" s="170" t="str">
        <f t="shared" ca="1" si="160"/>
        <v>Anim2Thrust1H</v>
      </c>
      <c r="AW183" s="170" t="str">
        <f t="shared" ca="1" si="165"/>
        <v>100</v>
      </c>
    </row>
    <row r="184" spans="1:49" x14ac:dyDescent="0.25">
      <c r="A184" s="170" t="str">
        <f t="shared" si="161"/>
        <v>Proto!B10695:C10749</v>
      </c>
      <c r="B184" s="170" t="str">
        <f t="shared" ca="1" si="127"/>
        <v>8</v>
      </c>
      <c r="C184" s="170">
        <f>MATCH("*182#*",proto!B:B,0)</f>
        <v>10695</v>
      </c>
      <c r="D184" s="176" t="str">
        <f>VLOOKUP(C184,proto!A:C,2,FALSE)</f>
        <v>182# Frag Grenade</v>
      </c>
      <c r="E184" s="170" t="str" cm="1">
        <f t="array" ref="E184">INDEX(new1test[Column2],WeaponList!C184+1)</f>
        <v>19540</v>
      </c>
      <c r="F184" s="170" t="str" cm="1">
        <f t="array" ref="F184">VLOOKUP(VALUE(INDEX(new1test[Column2],WeaponList!C184+3)),proto!$D$20:$E$50,2,FALSE)</f>
        <v>Grenade</v>
      </c>
      <c r="G184" s="170" t="e">
        <f t="shared" ca="1" si="162"/>
        <v>#N/A</v>
      </c>
      <c r="H184" s="170" t="e">
        <f t="shared" ca="1" si="128"/>
        <v>#N/A</v>
      </c>
      <c r="I184" s="170" t="str">
        <f t="shared" ca="1" si="129"/>
        <v>3</v>
      </c>
      <c r="J184" s="170" t="str">
        <f ca="1">VLOOKUP(VALUE(VLOOKUP("*DmgType_0*",INDIRECT(A184),2,FALSE)),proto!$D$20:$F$50,3,FALSE)</f>
        <v>Explode</v>
      </c>
      <c r="K184" s="170" t="str">
        <f ca="1">VLOOKUP(VALUE(VLOOKUP("*Weapon_skill_0*",INDIRECT(A184),2,FALSE)),proto!$K$20:$L$24,2,FALSE)</f>
        <v>Throwing</v>
      </c>
      <c r="L184" s="170" t="str">
        <f t="shared" ca="1" si="130"/>
        <v>110</v>
      </c>
      <c r="M184" s="170" t="str">
        <f t="shared" ca="1" si="131"/>
        <v>140</v>
      </c>
      <c r="N184" s="170" t="str">
        <f t="shared" ca="1" si="132"/>
        <v>100</v>
      </c>
      <c r="O184" s="170" t="e">
        <f t="shared" ca="1" si="133"/>
        <v>#N/A</v>
      </c>
      <c r="P184" s="170" t="str">
        <f t="shared" ca="1" si="134"/>
        <v>10</v>
      </c>
      <c r="Q184" s="170" t="e">
        <f t="shared" ca="1" si="135"/>
        <v>#N/A</v>
      </c>
      <c r="R184" s="170" t="str">
        <f t="shared" ca="1" si="164"/>
        <v>100</v>
      </c>
      <c r="S184" s="170" t="str">
        <f t="shared" ca="1" si="136"/>
        <v>25</v>
      </c>
      <c r="T184" s="170" t="e">
        <f t="shared" ca="1" si="137"/>
        <v>#N/A</v>
      </c>
      <c r="U184" s="170" t="str">
        <f t="shared" ca="1" si="138"/>
        <v>30</v>
      </c>
      <c r="V184" s="170" t="e">
        <f t="shared" ca="1" si="139"/>
        <v>#N/A</v>
      </c>
      <c r="W184" s="170" t="e">
        <f t="shared" ca="1" si="140"/>
        <v>#N/A</v>
      </c>
      <c r="X184" s="170" t="e">
        <f t="shared" ca="1" si="141"/>
        <v>#N/A</v>
      </c>
      <c r="Y184" s="170" t="str">
        <f t="shared" ca="1" si="142"/>
        <v>1200</v>
      </c>
      <c r="Z184" s="170" t="e">
        <f t="shared" ca="1" si="143"/>
        <v>#N/A</v>
      </c>
      <c r="AA184" s="170" t="e">
        <f t="shared" ca="1" si="144"/>
        <v>#N/A</v>
      </c>
      <c r="AB184" s="174" t="str">
        <f t="shared" ca="1" si="145"/>
        <v>2</v>
      </c>
      <c r="AC184" s="174" t="str">
        <f t="shared" ca="1" si="146"/>
        <v>12</v>
      </c>
      <c r="AD184" s="174" t="str">
        <f t="shared" ca="1" si="147"/>
        <v>7</v>
      </c>
      <c r="AE184" s="174" t="str">
        <f t="shared" ca="1" si="148"/>
        <v>12</v>
      </c>
      <c r="AF184" s="174" t="str">
        <f t="shared" ca="1" si="149"/>
        <v>7</v>
      </c>
      <c r="AG184" s="175" t="e">
        <f t="shared" ca="1" si="150"/>
        <v>#N/A</v>
      </c>
      <c r="AH184" s="175" t="e">
        <f t="shared" ca="1" si="151"/>
        <v>#N/A</v>
      </c>
      <c r="AI184" s="175" t="e">
        <f t="shared" ca="1" si="152"/>
        <v>#N/A</v>
      </c>
      <c r="AJ184" s="175" t="e">
        <f t="shared" ca="1" si="153"/>
        <v>#N/A</v>
      </c>
      <c r="AK184" s="175" t="e">
        <f t="shared" ca="1" si="154"/>
        <v>#N/A</v>
      </c>
      <c r="AN184" s="170" t="e">
        <f t="shared" ca="1" si="156"/>
        <v>#N/A</v>
      </c>
      <c r="AO184" s="170" t="e">
        <f t="shared" ca="1" si="157"/>
        <v>#N/A</v>
      </c>
      <c r="AP184" s="170" t="e">
        <f t="shared" ca="1" si="123"/>
        <v>#N/A</v>
      </c>
      <c r="AQ184" s="170" t="e">
        <f t="shared" ca="1" si="124"/>
        <v>#N/A</v>
      </c>
      <c r="AR184" s="170" t="str">
        <f t="shared" ca="1" si="158"/>
        <v>8</v>
      </c>
      <c r="AS184" s="259">
        <v>1</v>
      </c>
      <c r="AT184" s="259">
        <v>1</v>
      </c>
      <c r="AU184" s="170" t="str">
        <f t="shared" ca="1" si="159"/>
        <v>Anim2Throw</v>
      </c>
      <c r="AV184" s="170" t="e">
        <f t="shared" ca="1" si="160"/>
        <v>#N/A</v>
      </c>
    </row>
    <row r="185" spans="1:49" x14ac:dyDescent="0.25">
      <c r="A185" s="170" t="str">
        <f t="shared" si="161"/>
        <v>Proto!B10749:C10797</v>
      </c>
      <c r="B185" s="170" t="str">
        <f t="shared" ca="1" si="127"/>
        <v>8</v>
      </c>
      <c r="C185" s="170">
        <f>MATCH("*183#*",proto!B:B,0)</f>
        <v>10749</v>
      </c>
      <c r="D185" s="176" t="str">
        <f>VLOOKUP(C185,proto!A:C,2,FALSE)</f>
        <v>183# Plasma Grenade</v>
      </c>
      <c r="E185" s="170" t="str" cm="1">
        <f t="array" ref="E185">INDEX(new1test[Column2],WeaponList!C185+1)</f>
        <v>19545</v>
      </c>
      <c r="F185" s="170" t="str" cm="1">
        <f t="array" ref="F185">VLOOKUP(VALUE(INDEX(new1test[Column2],WeaponList!C185+3)),proto!$D$20:$E$50,2,FALSE)</f>
        <v>EW Grenade</v>
      </c>
      <c r="G185" s="170" t="e">
        <f t="shared" ca="1" si="162"/>
        <v>#N/A</v>
      </c>
      <c r="H185" s="170" t="e">
        <f t="shared" ca="1" si="128"/>
        <v>#N/A</v>
      </c>
      <c r="I185" s="170" t="str">
        <f t="shared" ca="1" si="129"/>
        <v>3</v>
      </c>
      <c r="J185" s="170" t="str">
        <f ca="1">VLOOKUP(VALUE(VLOOKUP("*DmgType_0*",INDIRECT(A185),2,FALSE)),proto!$D$20:$F$50,3,FALSE)</f>
        <v>Plasma</v>
      </c>
      <c r="K185" s="170" t="str">
        <f ca="1">VLOOKUP(VALUE(VLOOKUP("*Weapon_skill_0*",INDIRECT(A185),2,FALSE)),proto!$K$20:$L$24,2,FALSE)</f>
        <v>Throwing</v>
      </c>
      <c r="L185" s="170" t="str">
        <f t="shared" ca="1" si="130"/>
        <v>130</v>
      </c>
      <c r="M185" s="170" t="str">
        <f t="shared" ca="1" si="131"/>
        <v>155</v>
      </c>
      <c r="N185" s="170" t="e">
        <f t="shared" ca="1" si="132"/>
        <v>#N/A</v>
      </c>
      <c r="O185" s="170" t="e">
        <f t="shared" ca="1" si="133"/>
        <v>#N/A</v>
      </c>
      <c r="P185" s="170" t="e">
        <f t="shared" ca="1" si="134"/>
        <v>#N/A</v>
      </c>
      <c r="Q185" s="170" t="e">
        <f t="shared" ca="1" si="135"/>
        <v>#N/A</v>
      </c>
      <c r="R185" s="170">
        <v>0</v>
      </c>
      <c r="S185" s="170" t="str">
        <f t="shared" ca="1" si="136"/>
        <v>25</v>
      </c>
      <c r="T185" s="170" t="e">
        <f t="shared" ca="1" si="137"/>
        <v>#N/A</v>
      </c>
      <c r="U185" s="170" t="str">
        <f t="shared" ca="1" si="138"/>
        <v>30</v>
      </c>
      <c r="V185" s="170" t="e">
        <f t="shared" ca="1" si="139"/>
        <v>#N/A</v>
      </c>
      <c r="W185" s="170" t="e">
        <f t="shared" ca="1" si="140"/>
        <v>#N/A</v>
      </c>
      <c r="X185" s="170" t="e">
        <f t="shared" ca="1" si="141"/>
        <v>#N/A</v>
      </c>
      <c r="Y185" s="170" t="str">
        <f t="shared" ca="1" si="142"/>
        <v>1200</v>
      </c>
      <c r="Z185" s="170" t="e">
        <f t="shared" ca="1" si="143"/>
        <v>#N/A</v>
      </c>
      <c r="AA185" s="170" t="e">
        <f t="shared" ca="1" si="144"/>
        <v>#N/A</v>
      </c>
      <c r="AB185" s="174" t="str">
        <f t="shared" ca="1" si="145"/>
        <v>2</v>
      </c>
      <c r="AC185" s="174" t="str">
        <f t="shared" ca="1" si="146"/>
        <v>2</v>
      </c>
      <c r="AD185" s="174" t="str">
        <f t="shared" ca="1" si="147"/>
        <v>7</v>
      </c>
      <c r="AE185" s="174" t="str">
        <f t="shared" ca="1" si="148"/>
        <v>2</v>
      </c>
      <c r="AF185" s="174" t="str">
        <f t="shared" ca="1" si="149"/>
        <v>20</v>
      </c>
      <c r="AG185" s="175" t="str">
        <f t="shared" ca="1" si="150"/>
        <v>25</v>
      </c>
      <c r="AH185" s="175" t="e">
        <f t="shared" ca="1" si="151"/>
        <v>#N/A</v>
      </c>
      <c r="AI185" s="175" t="e">
        <f t="shared" ca="1" si="152"/>
        <v>#N/A</v>
      </c>
      <c r="AJ185" s="175" t="e">
        <f t="shared" ca="1" si="153"/>
        <v>#N/A</v>
      </c>
      <c r="AK185" s="175" t="e">
        <f t="shared" ca="1" si="154"/>
        <v>#N/A</v>
      </c>
      <c r="AN185" s="170" t="e">
        <f t="shared" ca="1" si="156"/>
        <v>#N/A</v>
      </c>
      <c r="AO185" s="170" t="e">
        <f t="shared" ca="1" si="157"/>
        <v>#N/A</v>
      </c>
      <c r="AP185" s="170" t="e">
        <f t="shared" ca="1" si="123"/>
        <v>#N/A</v>
      </c>
      <c r="AQ185" s="170" t="e">
        <f t="shared" ca="1" si="124"/>
        <v>#N/A</v>
      </c>
      <c r="AR185" s="170" t="str">
        <f t="shared" ca="1" si="158"/>
        <v>8</v>
      </c>
      <c r="AS185" s="259">
        <v>1</v>
      </c>
      <c r="AT185" s="259">
        <v>1</v>
      </c>
      <c r="AU185" s="170" t="str">
        <f t="shared" ca="1" si="159"/>
        <v>Anim2Throw</v>
      </c>
      <c r="AV185" s="170" t="e">
        <f t="shared" ca="1" si="160"/>
        <v>#N/A</v>
      </c>
    </row>
    <row r="186" spans="1:49" x14ac:dyDescent="0.25">
      <c r="A186" s="170" t="str">
        <f t="shared" si="161"/>
        <v>Proto!B10797:C10860</v>
      </c>
      <c r="B186" s="170" t="str">
        <f t="shared" ca="1" si="127"/>
        <v>8</v>
      </c>
      <c r="C186" s="170">
        <f>MATCH("*184#*",proto!B:B,0)</f>
        <v>10797</v>
      </c>
      <c r="D186" s="176" t="str">
        <f>VLOOKUP(C186,proto!A:C,2,FALSE)</f>
        <v>184# Graviton Grenade</v>
      </c>
      <c r="E186" s="170" t="str" cm="1">
        <f t="array" ref="E186">INDEX(new1test[Column2],WeaponList!C186+1)</f>
        <v>19546</v>
      </c>
      <c r="F186" s="170" t="str" cm="1">
        <f t="array" ref="F186">VLOOKUP(VALUE(INDEX(new1test[Column2],WeaponList!C186+3)),proto!$D$20:$E$50,2,FALSE)</f>
        <v>Grenade</v>
      </c>
      <c r="G186" s="170" t="e">
        <f t="shared" ca="1" si="162"/>
        <v>#N/A</v>
      </c>
      <c r="H186" s="170" t="e">
        <f t="shared" ca="1" si="128"/>
        <v>#N/A</v>
      </c>
      <c r="I186" s="170" t="str">
        <f t="shared" ca="1" si="129"/>
        <v>3</v>
      </c>
      <c r="J186" s="170" t="str">
        <f ca="1">VLOOKUP(VALUE(VLOOKUP("*DmgType_0*",INDIRECT(A186),2,FALSE)),proto!$D$20:$F$50,3,FALSE)</f>
        <v>Explode</v>
      </c>
      <c r="K186" s="170" t="str">
        <f ca="1">VLOOKUP(VALUE(VLOOKUP("*Weapon_skill_0*",INDIRECT(A186),2,FALSE)),proto!$K$20:$L$24,2,FALSE)</f>
        <v>Throwing</v>
      </c>
      <c r="L186" s="170" t="str">
        <f t="shared" ca="1" si="130"/>
        <v>20</v>
      </c>
      <c r="M186" s="170" t="str">
        <f t="shared" ca="1" si="131"/>
        <v>20</v>
      </c>
      <c r="N186" s="170" t="str">
        <f t="shared" ca="1" si="132"/>
        <v>20</v>
      </c>
      <c r="O186" s="170" t="str">
        <f t="shared" ca="1" si="133"/>
        <v>20</v>
      </c>
      <c r="P186" s="170" t="e">
        <f t="shared" ca="1" si="134"/>
        <v>#N/A</v>
      </c>
      <c r="Q186" s="170" t="e">
        <f t="shared" ca="1" si="135"/>
        <v>#N/A</v>
      </c>
      <c r="R186" s="170">
        <v>0</v>
      </c>
      <c r="S186" s="170" t="str">
        <f t="shared" ca="1" si="136"/>
        <v>25</v>
      </c>
      <c r="T186" s="170" t="str">
        <f t="shared" ca="1" si="137"/>
        <v>25</v>
      </c>
      <c r="U186" s="170" t="str">
        <f t="shared" ca="1" si="138"/>
        <v>40</v>
      </c>
      <c r="V186" s="170" t="str">
        <f t="shared" ca="1" si="139"/>
        <v>40</v>
      </c>
      <c r="W186" s="170" t="e">
        <f t="shared" ca="1" si="140"/>
        <v>#N/A</v>
      </c>
      <c r="X186" s="170" t="e">
        <f t="shared" ca="1" si="141"/>
        <v>#N/A</v>
      </c>
      <c r="Y186" s="170" t="str">
        <f t="shared" ca="1" si="142"/>
        <v>1200</v>
      </c>
      <c r="Z186" s="170" t="str">
        <f t="shared" ca="1" si="143"/>
        <v>1200</v>
      </c>
      <c r="AA186" s="170" t="e">
        <f t="shared" ca="1" si="144"/>
        <v>#N/A</v>
      </c>
      <c r="AB186" s="174" t="str">
        <f t="shared" ca="1" si="145"/>
        <v>24</v>
      </c>
      <c r="AC186" s="174" t="str">
        <f t="shared" ca="1" si="146"/>
        <v>24</v>
      </c>
      <c r="AD186" s="174" t="str">
        <f t="shared" ca="1" si="147"/>
        <v>24</v>
      </c>
      <c r="AE186" s="174" t="str">
        <f t="shared" ca="1" si="148"/>
        <v>24</v>
      </c>
      <c r="AF186" s="174" t="str">
        <f t="shared" ca="1" si="149"/>
        <v>24</v>
      </c>
      <c r="AG186" s="175" t="str">
        <f t="shared" ca="1" si="150"/>
        <v>5</v>
      </c>
      <c r="AH186" s="175" t="e">
        <f t="shared" ca="1" si="151"/>
        <v>#N/A</v>
      </c>
      <c r="AI186" s="175" t="e">
        <f t="shared" ca="1" si="152"/>
        <v>#N/A</v>
      </c>
      <c r="AJ186" s="175" t="e">
        <f t="shared" ca="1" si="153"/>
        <v>#N/A</v>
      </c>
      <c r="AK186" s="175" t="e">
        <f t="shared" ca="1" si="154"/>
        <v>#N/A</v>
      </c>
      <c r="AN186" s="170" t="e">
        <f t="shared" ca="1" si="156"/>
        <v>#N/A</v>
      </c>
      <c r="AO186" s="170" t="e">
        <f t="shared" ca="1" si="157"/>
        <v>#N/A</v>
      </c>
      <c r="AP186" s="170" t="e">
        <f t="shared" ca="1" si="123"/>
        <v>#N/A</v>
      </c>
      <c r="AQ186" s="170" t="e">
        <f t="shared" ca="1" si="124"/>
        <v>#N/A</v>
      </c>
      <c r="AR186" s="170" t="str">
        <f t="shared" ca="1" si="158"/>
        <v>8</v>
      </c>
      <c r="AS186" s="259">
        <v>1</v>
      </c>
      <c r="AT186" s="259">
        <v>1</v>
      </c>
      <c r="AU186" s="170" t="str">
        <f t="shared" ca="1" si="159"/>
        <v>Anim2Throw</v>
      </c>
      <c r="AV186" s="170" t="str">
        <f t="shared" ca="1" si="160"/>
        <v>Anim2Throw</v>
      </c>
    </row>
    <row r="187" spans="1:49" x14ac:dyDescent="0.25">
      <c r="A187" s="170" t="str">
        <f t="shared" si="161"/>
        <v>Proto!B10860:C10923</v>
      </c>
      <c r="B187" s="170" t="str">
        <f t="shared" ca="1" si="127"/>
        <v>8</v>
      </c>
      <c r="C187" s="170">
        <f>MATCH("*185#*",proto!B:B,0)</f>
        <v>10860</v>
      </c>
      <c r="D187" s="176" t="str">
        <f>VLOOKUP(C187,proto!A:C,2,FALSE)</f>
        <v>185# AGS-30</v>
      </c>
      <c r="E187" s="170" t="str" cm="1">
        <f t="array" ref="E187">INDEX(new1test[Column2],WeaponList!C187+1)</f>
        <v>19555</v>
      </c>
      <c r="F187" s="170" t="e" cm="1">
        <f t="array" ref="F187">VLOOKUP(VALUE(INDEX(new1test[Column2],WeaponList!C187+3)),proto!$D$20:$E$50,2,FALSE)</f>
        <v>#N/A</v>
      </c>
      <c r="G187" s="170" t="str">
        <f t="shared" ca="1" si="162"/>
        <v>30</v>
      </c>
      <c r="H187" s="170" t="str">
        <f t="shared" ca="1" si="128"/>
        <v>27</v>
      </c>
      <c r="I187" s="170" t="str">
        <f t="shared" ca="1" si="129"/>
        <v>8</v>
      </c>
      <c r="J187" s="170" t="str">
        <f ca="1">VLOOKUP(VALUE(VLOOKUP("*DmgType_0*",INDIRECT(A187),2,FALSE)),proto!$D$20:$F$50,3,FALSE)</f>
        <v>Explode</v>
      </c>
      <c r="K187" s="170" t="str">
        <f ca="1">VLOOKUP(VALUE(VLOOKUP("*Weapon_skill_0*",INDIRECT(A187),2,FALSE)),proto!$K$20:$L$24,2,FALSE)</f>
        <v>Big Guns</v>
      </c>
      <c r="L187" s="170" t="str">
        <f t="shared" ca="1" si="130"/>
        <v>110</v>
      </c>
      <c r="M187" s="170" t="str">
        <f t="shared" ca="1" si="131"/>
        <v>140</v>
      </c>
      <c r="N187" s="170" t="e">
        <f t="shared" ca="1" si="132"/>
        <v>#N/A</v>
      </c>
      <c r="O187" s="170" t="e">
        <f t="shared" ca="1" si="133"/>
        <v>#N/A</v>
      </c>
      <c r="P187" s="170" t="e">
        <f t="shared" ca="1" si="134"/>
        <v>#N/A</v>
      </c>
      <c r="Q187" s="170" t="e">
        <f t="shared" ca="1" si="135"/>
        <v>#N/A</v>
      </c>
      <c r="R187" s="170">
        <v>0</v>
      </c>
      <c r="S187" s="170" t="str">
        <f t="shared" ca="1" si="136"/>
        <v>100</v>
      </c>
      <c r="T187" s="170" t="e">
        <f t="shared" ca="1" si="137"/>
        <v>#N/A</v>
      </c>
      <c r="U187" s="170" t="str">
        <f t="shared" ca="1" si="138"/>
        <v>75</v>
      </c>
      <c r="V187" s="170" t="e">
        <f t="shared" ca="1" si="139"/>
        <v>#N/A</v>
      </c>
      <c r="W187" s="170" t="e">
        <f t="shared" ca="1" si="140"/>
        <v>#N/A</v>
      </c>
      <c r="X187" s="170" t="e">
        <f t="shared" ca="1" si="141"/>
        <v>#N/A</v>
      </c>
      <c r="Y187" s="170" t="str">
        <f t="shared" ca="1" si="142"/>
        <v>1000</v>
      </c>
      <c r="Z187" s="170" t="e">
        <f t="shared" ca="1" si="143"/>
        <v>#N/A</v>
      </c>
      <c r="AA187" s="170" t="str">
        <f t="shared" ca="1" si="144"/>
        <v>400</v>
      </c>
      <c r="AB187" s="174" t="str">
        <f t="shared" ca="1" si="145"/>
        <v>22</v>
      </c>
      <c r="AC187" s="174" t="str">
        <f t="shared" ca="1" si="146"/>
        <v>24</v>
      </c>
      <c r="AD187" s="174" t="str">
        <f t="shared" ca="1" si="147"/>
        <v>22</v>
      </c>
      <c r="AE187" s="174" t="str">
        <f t="shared" ca="1" si="148"/>
        <v>24</v>
      </c>
      <c r="AF187" s="174" t="str">
        <f t="shared" ca="1" si="149"/>
        <v>7</v>
      </c>
      <c r="AG187" s="175" t="str">
        <f t="shared" ca="1" si="150"/>
        <v>17</v>
      </c>
      <c r="AH187" s="175" t="str">
        <f t="shared" ca="1" si="151"/>
        <v>50</v>
      </c>
      <c r="AI187" s="175" t="e">
        <f t="shared" ca="1" si="152"/>
        <v>#N/A</v>
      </c>
      <c r="AJ187" s="175" t="e">
        <f t="shared" ca="1" si="153"/>
        <v>#N/A</v>
      </c>
      <c r="AK187" s="175" t="e">
        <f t="shared" ca="1" si="154"/>
        <v>#N/A</v>
      </c>
      <c r="AN187" s="170" t="str">
        <f t="shared" ca="1" si="156"/>
        <v>23</v>
      </c>
      <c r="AO187" s="170" t="e">
        <f t="shared" ca="1" si="157"/>
        <v>#N/A</v>
      </c>
      <c r="AP187" s="170" t="e">
        <f t="shared" ca="1" si="123"/>
        <v>#N/A</v>
      </c>
      <c r="AQ187" s="170" t="e">
        <f t="shared" ca="1" si="124"/>
        <v>#N/A</v>
      </c>
      <c r="AR187" s="170" t="str">
        <f t="shared" ca="1" si="158"/>
        <v>8</v>
      </c>
      <c r="AS187" s="259" t="str">
        <f t="shared" ca="1" si="125"/>
        <v>4</v>
      </c>
      <c r="AT187" s="259">
        <v>1</v>
      </c>
      <c r="AU187" s="170" t="str">
        <f t="shared" ca="1" si="159"/>
        <v>Anim2Single</v>
      </c>
      <c r="AV187" s="170" t="e">
        <f t="shared" ca="1" si="160"/>
        <v>#N/A</v>
      </c>
    </row>
    <row r="188" spans="1:49" s="177" customFormat="1" x14ac:dyDescent="0.25">
      <c r="A188" s="177" t="str">
        <f t="shared" si="161"/>
        <v>Proto!B10923:C10976</v>
      </c>
      <c r="B188" s="170" t="str">
        <f t="shared" ca="1" si="127"/>
        <v>9</v>
      </c>
      <c r="C188" s="177">
        <f>MATCH("*186#*",proto!B:B,0)</f>
        <v>10923</v>
      </c>
      <c r="D188" s="178" t="str">
        <f>VLOOKUP(C188,proto!A:C,2,FALSE)</f>
        <v>186# Desert Eagle .50</v>
      </c>
      <c r="E188" s="177" t="str" cm="1">
        <f t="array" ref="E188">INDEX(new1test[Column2],WeaponList!C188+1)</f>
        <v>19600</v>
      </c>
      <c r="F188" s="177" t="str" cm="1">
        <f t="array" ref="F188">VLOOKUP(VALUE(INDEX(new1test[Column2],WeaponList!C188+3)),proto!$D$20:$E$50,2,FALSE)</f>
        <v>Pistol</v>
      </c>
      <c r="G188" s="177" t="str">
        <f t="shared" ca="1" si="162"/>
        <v>7</v>
      </c>
      <c r="H188" s="177" t="str">
        <f t="shared" ca="1" si="128"/>
        <v>25</v>
      </c>
      <c r="I188" s="177" t="str">
        <f t="shared" ca="1" si="129"/>
        <v>6</v>
      </c>
      <c r="J188" s="177" t="str">
        <f ca="1">VLOOKUP(VALUE(VLOOKUP("*DmgType_0*",INDIRECT(A188),2,FALSE)),proto!$D$20:$F$50,3,FALSE)</f>
        <v>Normal</v>
      </c>
      <c r="K188" s="177" t="str">
        <f ca="1">VLOOKUP(VALUE(VLOOKUP("*Weapon_skill_0*",INDIRECT(A188),2,FALSE)),proto!$K$20:$L$24,2,FALSE)</f>
        <v>Small Guns</v>
      </c>
      <c r="L188" s="177" t="str">
        <f t="shared" ca="1" si="130"/>
        <v>45</v>
      </c>
      <c r="M188" s="177" t="str">
        <f t="shared" ca="1" si="131"/>
        <v>57</v>
      </c>
      <c r="N188" s="177" t="e">
        <f t="shared" ca="1" si="132"/>
        <v>#N/A</v>
      </c>
      <c r="O188" s="177" t="e">
        <f t="shared" ca="1" si="133"/>
        <v>#N/A</v>
      </c>
      <c r="P188" s="177" t="e">
        <f t="shared" ca="1" si="134"/>
        <v>#N/A</v>
      </c>
      <c r="Q188" s="177" t="e">
        <f t="shared" ca="1" si="135"/>
        <v>#N/A</v>
      </c>
      <c r="R188" s="170">
        <v>0</v>
      </c>
      <c r="S188" s="177" t="str">
        <f t="shared" ca="1" si="136"/>
        <v>40</v>
      </c>
      <c r="T188" s="177" t="e">
        <f t="shared" ca="1" si="137"/>
        <v>#N/A</v>
      </c>
      <c r="U188" s="177" t="str">
        <f t="shared" ca="1" si="138"/>
        <v>25</v>
      </c>
      <c r="V188" s="177" t="e">
        <f t="shared" ca="1" si="139"/>
        <v>#N/A</v>
      </c>
      <c r="W188" s="177" t="str">
        <f t="shared" ca="1" si="140"/>
        <v>1</v>
      </c>
      <c r="X188" s="177" t="e">
        <f t="shared" ca="1" si="141"/>
        <v>#N/A</v>
      </c>
      <c r="Y188" s="177" t="str">
        <f t="shared" ca="1" si="142"/>
        <v>600</v>
      </c>
      <c r="Z188" s="177" t="e">
        <f t="shared" ca="1" si="143"/>
        <v>#N/A</v>
      </c>
      <c r="AA188" s="177" t="str">
        <f t="shared" ca="1" si="144"/>
        <v>200</v>
      </c>
      <c r="AB188" s="177" t="str">
        <f t="shared" ca="1" si="145"/>
        <v>2</v>
      </c>
      <c r="AC188" s="177" t="str">
        <f t="shared" ca="1" si="146"/>
        <v>7</v>
      </c>
      <c r="AD188" s="177" t="str">
        <f t="shared" ca="1" si="147"/>
        <v>10</v>
      </c>
      <c r="AE188" s="177" t="str">
        <f t="shared" ca="1" si="148"/>
        <v>3</v>
      </c>
      <c r="AF188" s="177" t="str">
        <f t="shared" ca="1" si="149"/>
        <v>24</v>
      </c>
      <c r="AG188" s="177" t="e">
        <f t="shared" ca="1" si="150"/>
        <v>#N/A</v>
      </c>
      <c r="AH188" s="177" t="str">
        <f t="shared" ca="1" si="151"/>
        <v>12</v>
      </c>
      <c r="AI188" s="177" t="str">
        <f t="shared" ca="1" si="152"/>
        <v>20</v>
      </c>
      <c r="AJ188" s="177" t="str">
        <f t="shared" ca="1" si="153"/>
        <v>21</v>
      </c>
      <c r="AK188" s="177" t="e">
        <f t="shared" ca="1" si="154"/>
        <v>#N/A</v>
      </c>
      <c r="AL188" s="234"/>
      <c r="AM188" s="234"/>
      <c r="AN188" s="177" t="e">
        <f t="shared" ca="1" si="156"/>
        <v>#N/A</v>
      </c>
      <c r="AO188" s="177" t="e">
        <f t="shared" ca="1" si="157"/>
        <v>#N/A</v>
      </c>
      <c r="AP188" s="170" t="e">
        <f t="shared" ca="1" si="123"/>
        <v>#N/A</v>
      </c>
      <c r="AQ188" s="170" t="e">
        <f t="shared" ca="1" si="124"/>
        <v>#N/A</v>
      </c>
      <c r="AR188" s="177" t="str">
        <f t="shared" ca="1" si="158"/>
        <v>9</v>
      </c>
      <c r="AS188" s="259" t="str">
        <f t="shared" ca="1" si="125"/>
        <v>1</v>
      </c>
      <c r="AT188" s="259">
        <v>1</v>
      </c>
      <c r="AU188" s="177" t="str">
        <f t="shared" ca="1" si="159"/>
        <v>Anim2Single</v>
      </c>
      <c r="AV188" s="177" t="e">
        <f t="shared" ca="1" si="160"/>
        <v>#N/A</v>
      </c>
      <c r="AW188" s="170"/>
    </row>
    <row r="189" spans="1:49" s="177" customFormat="1" x14ac:dyDescent="0.25">
      <c r="A189" s="177" t="str">
        <f t="shared" si="161"/>
        <v>Proto!B10976:C11046</v>
      </c>
      <c r="B189" s="170" t="str">
        <f t="shared" ca="1" si="127"/>
        <v>9</v>
      </c>
      <c r="C189" s="177">
        <f>MATCH("*187#*",proto!B:B,0)</f>
        <v>10976</v>
      </c>
      <c r="D189" s="178" t="str">
        <f>VLOOKUP(C189,proto!A:C,2,FALSE)</f>
        <v>187# S&amp;W Model 500</v>
      </c>
      <c r="E189" s="177" t="str" cm="1">
        <f t="array" ref="E189">INDEX(new1test[Column2],WeaponList!C189+1)</f>
        <v>19601</v>
      </c>
      <c r="F189" s="177" t="str" cm="1">
        <f t="array" ref="F189">VLOOKUP(VALUE(INDEX(new1test[Column2],WeaponList!C189+3)),proto!$D$20:$E$50,2,FALSE)</f>
        <v>Pistol</v>
      </c>
      <c r="G189" s="177" t="str">
        <f t="shared" ca="1" si="162"/>
        <v>5</v>
      </c>
      <c r="H189" s="177" t="str">
        <f t="shared" ca="1" si="128"/>
        <v>46</v>
      </c>
      <c r="I189" s="177" t="str">
        <f t="shared" ca="1" si="129"/>
        <v>7</v>
      </c>
      <c r="J189" s="177" t="str">
        <f ca="1">VLOOKUP(VALUE(VLOOKUP("*DmgType_0*",INDIRECT(A189),2,FALSE)),proto!$D$20:$F$50,3,FALSE)</f>
        <v>Normal</v>
      </c>
      <c r="K189" s="177" t="str">
        <f ca="1">VLOOKUP(VALUE(VLOOKUP("*Weapon_skill_0*",INDIRECT(A189),2,FALSE)),proto!$K$20:$L$24,2,FALSE)</f>
        <v>Small Guns</v>
      </c>
      <c r="L189" s="177" t="str">
        <f t="shared" ca="1" si="130"/>
        <v>75</v>
      </c>
      <c r="M189" s="177" t="str">
        <f t="shared" ca="1" si="131"/>
        <v>100</v>
      </c>
      <c r="N189" s="177" t="str">
        <f t="shared" ca="1" si="132"/>
        <v>75</v>
      </c>
      <c r="O189" s="177" t="str">
        <f t="shared" ca="1" si="133"/>
        <v>100</v>
      </c>
      <c r="P189" s="177" t="e">
        <f t="shared" ca="1" si="134"/>
        <v>#N/A</v>
      </c>
      <c r="Q189" s="177" t="e">
        <f t="shared" ca="1" si="135"/>
        <v>#N/A</v>
      </c>
      <c r="R189" s="170">
        <v>0</v>
      </c>
      <c r="S189" s="177" t="str">
        <f t="shared" ca="1" si="136"/>
        <v>40</v>
      </c>
      <c r="T189" s="177" t="str">
        <f t="shared" ca="1" si="137"/>
        <v>35</v>
      </c>
      <c r="U189" s="177" t="str">
        <f t="shared" ca="1" si="138"/>
        <v>60</v>
      </c>
      <c r="V189" s="177" t="str">
        <f t="shared" ca="1" si="139"/>
        <v>40</v>
      </c>
      <c r="W189" s="177" t="str">
        <f t="shared" ca="1" si="140"/>
        <v>1</v>
      </c>
      <c r="X189" s="177" t="str">
        <f t="shared" ca="1" si="141"/>
        <v>0</v>
      </c>
      <c r="Y189" s="177" t="str">
        <f t="shared" ca="1" si="142"/>
        <v>800</v>
      </c>
      <c r="Z189" s="177" t="str">
        <f t="shared" ca="1" si="143"/>
        <v>500</v>
      </c>
      <c r="AA189" s="177" t="str">
        <f t="shared" ca="1" si="144"/>
        <v>200</v>
      </c>
      <c r="AB189" s="177" t="str">
        <f t="shared" ca="1" si="145"/>
        <v>9</v>
      </c>
      <c r="AC189" s="177" t="str">
        <f t="shared" ca="1" si="146"/>
        <v>3</v>
      </c>
      <c r="AD189" s="177" t="str">
        <f t="shared" ca="1" si="147"/>
        <v>2</v>
      </c>
      <c r="AE189" s="177" t="str">
        <f t="shared" ca="1" si="148"/>
        <v>9</v>
      </c>
      <c r="AF189" s="177" t="str">
        <f t="shared" ca="1" si="149"/>
        <v>10</v>
      </c>
      <c r="AG189" s="177" t="str">
        <f t="shared" ca="1" si="150"/>
        <v>1</v>
      </c>
      <c r="AH189" s="177" t="str">
        <f t="shared" ca="1" si="151"/>
        <v>12</v>
      </c>
      <c r="AI189" s="177" t="str">
        <f t="shared" ca="1" si="152"/>
        <v>21</v>
      </c>
      <c r="AJ189" s="177" t="str">
        <f t="shared" ca="1" si="153"/>
        <v>33</v>
      </c>
      <c r="AK189" s="177" t="e">
        <f t="shared" ca="1" si="154"/>
        <v>#N/A</v>
      </c>
      <c r="AL189" s="234"/>
      <c r="AM189" s="234" t="str">
        <f t="shared" ca="1" si="155"/>
        <v>25</v>
      </c>
      <c r="AN189" s="177" t="e">
        <f t="shared" ca="1" si="156"/>
        <v>#N/A</v>
      </c>
      <c r="AO189" s="177" t="str">
        <f t="shared" ca="1" si="157"/>
        <v>21</v>
      </c>
      <c r="AP189" s="170" t="e">
        <f t="shared" ca="1" si="123"/>
        <v>#N/A</v>
      </c>
      <c r="AQ189" s="170" t="str">
        <f t="shared" ca="1" si="124"/>
        <v>200</v>
      </c>
      <c r="AR189" s="177" t="str">
        <f t="shared" ca="1" si="158"/>
        <v>9</v>
      </c>
      <c r="AS189" s="259" t="str">
        <f t="shared" ca="1" si="125"/>
        <v>1</v>
      </c>
      <c r="AT189" s="259" t="str">
        <f t="shared" ca="1" si="126"/>
        <v>1</v>
      </c>
      <c r="AU189" s="177" t="str">
        <f t="shared" ca="1" si="159"/>
        <v>Anim2Single</v>
      </c>
      <c r="AV189" s="177" t="str">
        <f t="shared" ca="1" si="160"/>
        <v>Anim2Single</v>
      </c>
      <c r="AW189" s="170"/>
    </row>
    <row r="190" spans="1:49" x14ac:dyDescent="0.25">
      <c r="A190" s="170" t="str">
        <f t="shared" si="161"/>
        <v>Proto!B11046:C11103</v>
      </c>
      <c r="B190" s="170" t="str">
        <f t="shared" ca="1" si="127"/>
        <v>9</v>
      </c>
      <c r="C190" s="170">
        <f>MATCH("*188#*",proto!B:B,0)</f>
        <v>11046</v>
      </c>
      <c r="D190" s="176" t="str">
        <f>VLOOKUP(C190,proto!A:C,2,FALSE)</f>
        <v>188# Neelder Pistol</v>
      </c>
      <c r="E190" s="170" t="str" cm="1">
        <f t="array" ref="E190">INDEX(new1test[Column2],WeaponList!C190+1)</f>
        <v>19602</v>
      </c>
      <c r="F190" s="170" t="str" cm="1">
        <f t="array" ref="F190">VLOOKUP(VALUE(INDEX(new1test[Column2],WeaponList!C190+3)),proto!$D$20:$E$50,2,FALSE)</f>
        <v>Pistol</v>
      </c>
      <c r="G190" s="170" t="str">
        <f t="shared" ca="1" si="162"/>
        <v>8</v>
      </c>
      <c r="H190" s="170" t="str">
        <f t="shared" ca="1" si="128"/>
        <v>17</v>
      </c>
      <c r="I190" s="170" t="str">
        <f t="shared" ca="1" si="129"/>
        <v>3</v>
      </c>
      <c r="J190" s="170" t="str">
        <f ca="1">VLOOKUP(VALUE(VLOOKUP("*DmgType_0*",INDIRECT(A190),2,FALSE)),proto!$D$20:$F$50,3,FALSE)</f>
        <v>Normal</v>
      </c>
      <c r="K190" s="170" t="str">
        <f ca="1">VLOOKUP(VALUE(VLOOKUP("*Weapon_skill_0*",INDIRECT(A190),2,FALSE)),proto!$K$20:$L$24,2,FALSE)</f>
        <v>Small Guns</v>
      </c>
      <c r="L190" s="170" t="str">
        <f t="shared" ca="1" si="130"/>
        <v>30</v>
      </c>
      <c r="M190" s="170" t="str">
        <f t="shared" ca="1" si="131"/>
        <v>40</v>
      </c>
      <c r="N190" s="170" t="e">
        <f t="shared" ca="1" si="132"/>
        <v>#N/A</v>
      </c>
      <c r="O190" s="170" t="e">
        <f t="shared" ca="1" si="133"/>
        <v>#N/A</v>
      </c>
      <c r="P190" s="170" t="e">
        <f t="shared" ca="1" si="134"/>
        <v>#N/A</v>
      </c>
      <c r="Q190" s="170" t="e">
        <f t="shared" ca="1" si="135"/>
        <v>#N/A</v>
      </c>
      <c r="R190" s="170">
        <v>0</v>
      </c>
      <c r="S190" s="170" t="str">
        <f t="shared" ca="1" si="136"/>
        <v>35</v>
      </c>
      <c r="T190" s="170" t="e">
        <f t="shared" ca="1" si="137"/>
        <v>#N/A</v>
      </c>
      <c r="U190" s="170" t="str">
        <f t="shared" ca="1" si="138"/>
        <v>15</v>
      </c>
      <c r="V190" s="170" t="e">
        <f t="shared" ca="1" si="139"/>
        <v>#N/A</v>
      </c>
      <c r="W190" s="170" t="str">
        <f t="shared" ca="1" si="140"/>
        <v>1</v>
      </c>
      <c r="X190" s="170" t="e">
        <f t="shared" ca="1" si="141"/>
        <v>#N/A</v>
      </c>
      <c r="Y190" s="170" t="e">
        <f t="shared" ca="1" si="142"/>
        <v>#N/A</v>
      </c>
      <c r="Z190" s="170" t="e">
        <f t="shared" ca="1" si="143"/>
        <v>#N/A</v>
      </c>
      <c r="AA190" s="170" t="str">
        <f t="shared" ca="1" si="144"/>
        <v>200</v>
      </c>
      <c r="AB190" s="174" t="str">
        <f t="shared" ca="1" si="145"/>
        <v>5</v>
      </c>
      <c r="AC190" s="174" t="str">
        <f t="shared" ca="1" si="146"/>
        <v>11</v>
      </c>
      <c r="AD190" s="174" t="str">
        <f t="shared" ca="1" si="147"/>
        <v>19</v>
      </c>
      <c r="AE190" s="174" t="str">
        <f t="shared" ca="1" si="148"/>
        <v>11</v>
      </c>
      <c r="AF190" s="174" t="str">
        <f t="shared" ca="1" si="149"/>
        <v>19</v>
      </c>
      <c r="AG190" s="175" t="str">
        <f t="shared" ca="1" si="150"/>
        <v>9</v>
      </c>
      <c r="AH190" s="175" t="str">
        <f t="shared" ca="1" si="151"/>
        <v>12</v>
      </c>
      <c r="AI190" s="175" t="str">
        <f t="shared" ca="1" si="152"/>
        <v>20</v>
      </c>
      <c r="AJ190" s="175" t="str">
        <f t="shared" ca="1" si="153"/>
        <v>33</v>
      </c>
      <c r="AK190" s="175" t="e">
        <f t="shared" ca="1" si="154"/>
        <v>#N/A</v>
      </c>
      <c r="AN190" s="170" t="e">
        <f t="shared" ca="1" si="156"/>
        <v>#N/A</v>
      </c>
      <c r="AO190" s="170" t="e">
        <f t="shared" ca="1" si="157"/>
        <v>#N/A</v>
      </c>
      <c r="AP190" s="170" t="e">
        <f t="shared" ca="1" si="123"/>
        <v>#N/A</v>
      </c>
      <c r="AQ190" s="170" t="e">
        <f t="shared" ca="1" si="124"/>
        <v>#N/A</v>
      </c>
      <c r="AR190" s="170" t="str">
        <f t="shared" ca="1" si="158"/>
        <v>9</v>
      </c>
      <c r="AS190" s="259" t="str">
        <f t="shared" ca="1" si="125"/>
        <v>1</v>
      </c>
      <c r="AT190" s="259">
        <v>1</v>
      </c>
      <c r="AU190" s="170" t="str">
        <f t="shared" ca="1" si="159"/>
        <v>Anim2Single</v>
      </c>
      <c r="AV190" s="170" t="e">
        <f t="shared" ca="1" si="160"/>
        <v>#N/A</v>
      </c>
    </row>
    <row r="191" spans="1:49" x14ac:dyDescent="0.25">
      <c r="A191" s="170" t="str">
        <f t="shared" si="161"/>
        <v>Proto!B11103:C11169</v>
      </c>
      <c r="B191" s="170" t="str">
        <f t="shared" ca="1" si="127"/>
        <v>9</v>
      </c>
      <c r="C191" s="170">
        <f>MATCH("*189#*",proto!B:B,0)</f>
        <v>11103</v>
      </c>
      <c r="D191" s="176" t="str">
        <f>VLOOKUP(C191,proto!A:C,2,FALSE)</f>
        <v>189# Scorpion EVO 3</v>
      </c>
      <c r="E191" s="170" t="str" cm="1">
        <f t="array" ref="E191">INDEX(new1test[Column2],WeaponList!C191+1)</f>
        <v>19605</v>
      </c>
      <c r="F191" s="170" t="str" cm="1">
        <f t="array" ref="F191">VLOOKUP(VALUE(INDEX(new1test[Column2],WeaponList!C191+3)),proto!$D$20:$E$50,2,FALSE)</f>
        <v>SMG</v>
      </c>
      <c r="G191" s="170" t="str">
        <f t="shared" ca="1" si="162"/>
        <v>30</v>
      </c>
      <c r="H191" s="170" t="str">
        <f t="shared" ca="1" si="128"/>
        <v>12</v>
      </c>
      <c r="I191" s="170" t="str">
        <f t="shared" ca="1" si="129"/>
        <v>3</v>
      </c>
      <c r="J191" s="170" t="str">
        <f ca="1">VLOOKUP(VALUE(VLOOKUP("*DmgType_0*",INDIRECT(A191),2,FALSE)),proto!$D$20:$F$50,3,FALSE)</f>
        <v>Normal</v>
      </c>
      <c r="K191" s="170" t="str">
        <f ca="1">VLOOKUP(VALUE(VLOOKUP("*Weapon_skill_0*",INDIRECT(A191),2,FALSE)),proto!$K$20:$L$24,2,FALSE)</f>
        <v>Small Guns</v>
      </c>
      <c r="L191" s="170" t="str">
        <f t="shared" ca="1" si="130"/>
        <v>18</v>
      </c>
      <c r="M191" s="170" t="str">
        <f t="shared" ca="1" si="131"/>
        <v>22</v>
      </c>
      <c r="N191" s="170" t="str">
        <f t="shared" ca="1" si="132"/>
        <v>18</v>
      </c>
      <c r="O191" s="170" t="str">
        <f t="shared" ca="1" si="133"/>
        <v>22</v>
      </c>
      <c r="P191" s="170" t="e">
        <f t="shared" ca="1" si="134"/>
        <v>#N/A</v>
      </c>
      <c r="Q191" s="170" t="e">
        <f t="shared" ca="1" si="135"/>
        <v>#N/A</v>
      </c>
      <c r="R191" s="170">
        <v>0</v>
      </c>
      <c r="S191" s="170" t="str">
        <f t="shared" ca="1" si="136"/>
        <v>30</v>
      </c>
      <c r="T191" s="170" t="str">
        <f t="shared" ca="1" si="137"/>
        <v>30</v>
      </c>
      <c r="U191" s="170" t="str">
        <f t="shared" ca="1" si="138"/>
        <v>30</v>
      </c>
      <c r="V191" s="170" t="str">
        <f t="shared" ca="1" si="139"/>
        <v>20</v>
      </c>
      <c r="W191" s="170" t="e">
        <f t="shared" ca="1" si="140"/>
        <v>#N/A</v>
      </c>
      <c r="X191" s="170" t="e">
        <f t="shared" ca="1" si="141"/>
        <v>#N/A</v>
      </c>
      <c r="Y191" s="170" t="str">
        <f t="shared" ca="1" si="142"/>
        <v>600</v>
      </c>
      <c r="Z191" s="170" t="str">
        <f t="shared" ca="1" si="143"/>
        <v>600</v>
      </c>
      <c r="AA191" s="170" t="str">
        <f t="shared" ca="1" si="144"/>
        <v>200</v>
      </c>
      <c r="AB191" s="174" t="str">
        <f t="shared" ca="1" si="145"/>
        <v>1</v>
      </c>
      <c r="AC191" s="174" t="str">
        <f t="shared" ca="1" si="146"/>
        <v>6</v>
      </c>
      <c r="AD191" s="174" t="str">
        <f t="shared" ca="1" si="147"/>
        <v>7</v>
      </c>
      <c r="AE191" s="174" t="str">
        <f t="shared" ca="1" si="148"/>
        <v>24</v>
      </c>
      <c r="AF191" s="174" t="str">
        <f t="shared" ca="1" si="149"/>
        <v>20</v>
      </c>
      <c r="AG191" s="175" t="str">
        <f t="shared" ca="1" si="150"/>
        <v>10</v>
      </c>
      <c r="AH191" s="175" t="str">
        <f t="shared" ca="1" si="151"/>
        <v>20</v>
      </c>
      <c r="AI191" s="175" t="str">
        <f t="shared" ca="1" si="152"/>
        <v>38</v>
      </c>
      <c r="AJ191" s="175" t="e">
        <f t="shared" ca="1" si="153"/>
        <v>#N/A</v>
      </c>
      <c r="AK191" s="175" t="e">
        <f t="shared" ca="1" si="154"/>
        <v>#N/A</v>
      </c>
      <c r="AN191" s="170" t="str">
        <f t="shared" ca="1" si="156"/>
        <v>3</v>
      </c>
      <c r="AO191" s="170" t="str">
        <f t="shared" ca="1" si="157"/>
        <v>5</v>
      </c>
      <c r="AP191" s="170">
        <v>100</v>
      </c>
      <c r="AQ191" s="170">
        <v>100</v>
      </c>
      <c r="AR191" s="170" t="str">
        <f t="shared" ca="1" si="158"/>
        <v>9</v>
      </c>
      <c r="AS191" s="259" t="str">
        <f t="shared" ca="1" si="125"/>
        <v>6</v>
      </c>
      <c r="AT191" s="259" t="str">
        <f t="shared" ca="1" si="126"/>
        <v>10</v>
      </c>
      <c r="AU191" s="170" t="str">
        <f t="shared" ca="1" si="159"/>
        <v>Anim2Burst</v>
      </c>
      <c r="AV191" s="170" t="str">
        <f t="shared" ca="1" si="160"/>
        <v>Anim2Burst</v>
      </c>
    </row>
    <row r="192" spans="1:49" x14ac:dyDescent="0.25">
      <c r="A192" s="170" t="str">
        <f t="shared" si="161"/>
        <v>Proto!B11169:C11238</v>
      </c>
      <c r="B192" s="170" t="str">
        <f t="shared" ca="1" si="127"/>
        <v>9</v>
      </c>
      <c r="C192" s="170">
        <f>MATCH("*190#*",proto!B:B,0)</f>
        <v>11169</v>
      </c>
      <c r="D192" s="176" t="str">
        <f>VLOOKUP(C192,proto!A:C,2,FALSE)</f>
        <v>190# Scorpion Evo 3 Silenced</v>
      </c>
      <c r="E192" s="170" t="str" cm="1">
        <f t="array" ref="E192">INDEX(new1test[Column2],WeaponList!C192+1)</f>
        <v>19606</v>
      </c>
      <c r="F192" s="170" t="str" cm="1">
        <f t="array" ref="F192">VLOOKUP(VALUE(INDEX(new1test[Column2],WeaponList!C192+3)),proto!$D$20:$E$50,2,FALSE)</f>
        <v>SMG</v>
      </c>
      <c r="G192" s="170" t="str">
        <f t="shared" ca="1" si="162"/>
        <v>30</v>
      </c>
      <c r="H192" s="170" t="str">
        <f t="shared" ca="1" si="128"/>
        <v>12</v>
      </c>
      <c r="I192" s="170" t="str">
        <f t="shared" ca="1" si="129"/>
        <v>3</v>
      </c>
      <c r="J192" s="170" t="str">
        <f ca="1">VLOOKUP(VALUE(VLOOKUP("*DmgType_0*",INDIRECT(A192),2,FALSE)),proto!$D$20:$F$50,3,FALSE)</f>
        <v>Normal</v>
      </c>
      <c r="K192" s="170" t="str">
        <f ca="1">VLOOKUP(VALUE(VLOOKUP("*Weapon_skill_0*",INDIRECT(A192),2,FALSE)),proto!$K$20:$L$24,2,FALSE)</f>
        <v>Small Guns</v>
      </c>
      <c r="L192" s="170" t="str">
        <f t="shared" ca="1" si="130"/>
        <v>18</v>
      </c>
      <c r="M192" s="170" t="str">
        <f t="shared" ca="1" si="131"/>
        <v>22</v>
      </c>
      <c r="N192" s="170" t="str">
        <f t="shared" ca="1" si="132"/>
        <v>18</v>
      </c>
      <c r="O192" s="170" t="str">
        <f t="shared" ca="1" si="133"/>
        <v>22</v>
      </c>
      <c r="P192" s="170" t="e">
        <f t="shared" ca="1" si="134"/>
        <v>#N/A</v>
      </c>
      <c r="Q192" s="170" t="e">
        <f t="shared" ca="1" si="135"/>
        <v>#N/A</v>
      </c>
      <c r="R192" s="170">
        <v>0</v>
      </c>
      <c r="S192" s="170" t="str">
        <f t="shared" ca="1" si="136"/>
        <v>30</v>
      </c>
      <c r="T192" s="170" t="str">
        <f t="shared" ca="1" si="137"/>
        <v>30</v>
      </c>
      <c r="U192" s="170" t="str">
        <f t="shared" ca="1" si="138"/>
        <v>13</v>
      </c>
      <c r="V192" s="170" t="str">
        <f t="shared" ca="1" si="139"/>
        <v>20</v>
      </c>
      <c r="W192" s="170" t="str">
        <f t="shared" ca="1" si="140"/>
        <v>1</v>
      </c>
      <c r="X192" s="170" t="e">
        <f t="shared" ca="1" si="141"/>
        <v>#N/A</v>
      </c>
      <c r="Y192" s="170" t="str">
        <f t="shared" ca="1" si="142"/>
        <v>400</v>
      </c>
      <c r="Z192" s="170" t="str">
        <f t="shared" ca="1" si="143"/>
        <v>600</v>
      </c>
      <c r="AA192" s="170" t="str">
        <f t="shared" ca="1" si="144"/>
        <v>200</v>
      </c>
      <c r="AB192" s="174" t="str">
        <f t="shared" ca="1" si="145"/>
        <v>30</v>
      </c>
      <c r="AC192" s="174" t="str">
        <f t="shared" ca="1" si="146"/>
        <v>6</v>
      </c>
      <c r="AD192" s="174" t="str">
        <f t="shared" ca="1" si="147"/>
        <v>30</v>
      </c>
      <c r="AE192" s="174" t="str">
        <f t="shared" ca="1" si="148"/>
        <v>6</v>
      </c>
      <c r="AF192" s="174" t="str">
        <f t="shared" ca="1" si="149"/>
        <v>7</v>
      </c>
      <c r="AG192" s="175" t="str">
        <f t="shared" ca="1" si="150"/>
        <v>10</v>
      </c>
      <c r="AH192" s="175" t="str">
        <f t="shared" ca="1" si="151"/>
        <v>20</v>
      </c>
      <c r="AI192" s="175" t="str">
        <f t="shared" ca="1" si="152"/>
        <v>9</v>
      </c>
      <c r="AJ192" s="175" t="e">
        <f t="shared" ca="1" si="153"/>
        <v>#N/A</v>
      </c>
      <c r="AK192" s="175" t="e">
        <f t="shared" ca="1" si="154"/>
        <v>#N/A</v>
      </c>
      <c r="AN192" s="170" t="e">
        <f t="shared" ca="1" si="156"/>
        <v>#N/A</v>
      </c>
      <c r="AO192" s="170" t="str">
        <f t="shared" ca="1" si="157"/>
        <v>5</v>
      </c>
      <c r="AP192" s="170">
        <v>100</v>
      </c>
      <c r="AQ192" s="170">
        <v>100</v>
      </c>
      <c r="AR192" s="170" t="str">
        <f t="shared" ca="1" si="158"/>
        <v>9</v>
      </c>
      <c r="AS192" s="259" t="str">
        <f t="shared" ca="1" si="125"/>
        <v>1</v>
      </c>
      <c r="AT192" s="259" t="str">
        <f t="shared" ca="1" si="126"/>
        <v>6</v>
      </c>
      <c r="AU192" s="170" t="str">
        <f t="shared" ca="1" si="159"/>
        <v>Anim2Single</v>
      </c>
      <c r="AV192" s="170" t="str">
        <f t="shared" ca="1" si="160"/>
        <v>Anim2Burst</v>
      </c>
    </row>
    <row r="193" spans="1:48" x14ac:dyDescent="0.25">
      <c r="A193" s="170" t="str">
        <f t="shared" si="161"/>
        <v>Proto!B11238:C11302</v>
      </c>
      <c r="B193" s="170" t="str">
        <f t="shared" ca="1" si="127"/>
        <v>9</v>
      </c>
      <c r="C193" s="170">
        <f>MATCH("*191#*",proto!B:B,0)</f>
        <v>11238</v>
      </c>
      <c r="D193" s="176" t="str">
        <f>VLOOKUP(C193,proto!A:C,2,FALSE)</f>
        <v>191# Combat Shotgun</v>
      </c>
      <c r="E193" s="170" t="str" cm="1">
        <f t="array" ref="E193">INDEX(new1test[Column2],WeaponList!C193+1)</f>
        <v>19610</v>
      </c>
      <c r="F193" s="170" t="str" cm="1">
        <f t="array" ref="F193">VLOOKUP(VALUE(INDEX(new1test[Column2],WeaponList!C193+3)),proto!$D$20:$E$50,2,FALSE)</f>
        <v>Shotgun</v>
      </c>
      <c r="G193" s="170" t="str">
        <f t="shared" ca="1" si="162"/>
        <v>12</v>
      </c>
      <c r="H193" s="170" t="str">
        <f t="shared" ca="1" si="128"/>
        <v>11</v>
      </c>
      <c r="I193" s="170" t="str">
        <f t="shared" ca="1" si="129"/>
        <v>5</v>
      </c>
      <c r="J193" s="170" t="str">
        <f ca="1">VLOOKUP(VALUE(VLOOKUP("*DmgType_0*",INDIRECT(A193),2,FALSE)),proto!$D$20:$F$50,3,FALSE)</f>
        <v>Normal</v>
      </c>
      <c r="K193" s="170" t="str">
        <f ca="1">VLOOKUP(VALUE(VLOOKUP("*Weapon_skill_0*",INDIRECT(A193),2,FALSE)),proto!$K$20:$L$24,2,FALSE)</f>
        <v>Small Guns</v>
      </c>
      <c r="L193" s="170" t="str">
        <f t="shared" ca="1" si="130"/>
        <v>85</v>
      </c>
      <c r="M193" s="170" t="str">
        <f t="shared" ca="1" si="131"/>
        <v>105</v>
      </c>
      <c r="N193" s="170" t="str">
        <f t="shared" ca="1" si="132"/>
        <v>85</v>
      </c>
      <c r="O193" s="170" t="str">
        <f t="shared" ca="1" si="133"/>
        <v>105</v>
      </c>
      <c r="P193" s="170" t="e">
        <f t="shared" ca="1" si="134"/>
        <v>#N/A</v>
      </c>
      <c r="Q193" s="170" t="e">
        <f t="shared" ca="1" si="135"/>
        <v>#N/A</v>
      </c>
      <c r="R193" s="170">
        <v>0</v>
      </c>
      <c r="S193" s="170" t="str">
        <f t="shared" ca="1" si="136"/>
        <v>30</v>
      </c>
      <c r="T193" s="170" t="str">
        <f t="shared" ca="1" si="137"/>
        <v>25</v>
      </c>
      <c r="U193" s="170" t="str">
        <f t="shared" ca="1" si="138"/>
        <v>20</v>
      </c>
      <c r="V193" s="170" t="str">
        <f t="shared" ca="1" si="139"/>
        <v>50</v>
      </c>
      <c r="W193" s="170" t="e">
        <f t="shared" ca="1" si="140"/>
        <v>#N/A</v>
      </c>
      <c r="X193" s="170" t="e">
        <f t="shared" ca="1" si="141"/>
        <v>#N/A</v>
      </c>
      <c r="Y193" s="170" t="str">
        <f t="shared" ca="1" si="142"/>
        <v>600</v>
      </c>
      <c r="Z193" s="170" t="str">
        <f t="shared" ca="1" si="143"/>
        <v>800</v>
      </c>
      <c r="AA193" s="170" t="str">
        <f t="shared" ca="1" si="144"/>
        <v>400</v>
      </c>
      <c r="AB193" s="174" t="str">
        <f t="shared" ca="1" si="145"/>
        <v>2</v>
      </c>
      <c r="AC193" s="174" t="str">
        <f t="shared" ca="1" si="146"/>
        <v>1</v>
      </c>
      <c r="AD193" s="174" t="str">
        <f t="shared" ca="1" si="147"/>
        <v>24</v>
      </c>
      <c r="AE193" s="174" t="str">
        <f t="shared" ca="1" si="148"/>
        <v>1</v>
      </c>
      <c r="AF193" s="174" t="str">
        <f t="shared" ca="1" si="149"/>
        <v>2</v>
      </c>
      <c r="AG193" s="175" t="str">
        <f t="shared" ca="1" si="150"/>
        <v>1</v>
      </c>
      <c r="AH193" s="175" t="e">
        <f t="shared" ca="1" si="151"/>
        <v>#N/A</v>
      </c>
      <c r="AI193" s="175" t="e">
        <f t="shared" ca="1" si="152"/>
        <v>#N/A</v>
      </c>
      <c r="AJ193" s="175" t="e">
        <f t="shared" ca="1" si="153"/>
        <v>#N/A</v>
      </c>
      <c r="AK193" s="175" t="e">
        <f t="shared" ca="1" si="154"/>
        <v>#N/A</v>
      </c>
      <c r="AN193" s="170" t="str">
        <f t="shared" ca="1" si="156"/>
        <v>13</v>
      </c>
      <c r="AO193" s="170" t="str">
        <f t="shared" ca="1" si="157"/>
        <v>19</v>
      </c>
      <c r="AP193" s="170" t="str">
        <f t="shared" ca="1" si="123"/>
        <v>75</v>
      </c>
      <c r="AQ193" s="170" t="str">
        <f t="shared" ca="1" si="124"/>
        <v>75</v>
      </c>
      <c r="AR193" s="170" t="str">
        <f t="shared" ca="1" si="158"/>
        <v>9</v>
      </c>
      <c r="AS193" s="259" t="str">
        <f t="shared" ca="1" si="125"/>
        <v>1</v>
      </c>
      <c r="AT193" s="259" t="str">
        <f t="shared" ca="1" si="126"/>
        <v>3</v>
      </c>
      <c r="AU193" s="170" t="str">
        <f t="shared" ca="1" si="159"/>
        <v>Anim2Single</v>
      </c>
      <c r="AV193" s="170" t="str">
        <f t="shared" ca="1" si="160"/>
        <v>Anim2Burst</v>
      </c>
    </row>
    <row r="194" spans="1:48" x14ac:dyDescent="0.25">
      <c r="A194" s="170" t="str">
        <f t="shared" si="161"/>
        <v>Proto!B11302:C11371</v>
      </c>
      <c r="B194" s="170" t="str">
        <f t="shared" ca="1" si="127"/>
        <v>9</v>
      </c>
      <c r="C194" s="170">
        <f>MATCH("*192#*",proto!B:B,0)</f>
        <v>11302</v>
      </c>
      <c r="D194" s="176" t="str">
        <f>VLOOKUP(C194,proto!A:C,2,FALSE)</f>
        <v>192# Pancor Jackhammer</v>
      </c>
      <c r="E194" s="170" t="str" cm="1">
        <f t="array" ref="E194">INDEX(new1test[Column2],WeaponList!C194+1)</f>
        <v>19611</v>
      </c>
      <c r="F194" s="170" t="str" cm="1">
        <f t="array" ref="F194">VLOOKUP(VALUE(INDEX(new1test[Column2],WeaponList!C194+3)),proto!$D$20:$E$50,2,FALSE)</f>
        <v>Shotgun</v>
      </c>
      <c r="G194" s="170" t="str">
        <f t="shared" ca="1" si="162"/>
        <v>10</v>
      </c>
      <c r="H194" s="170" t="str">
        <f t="shared" ca="1" si="128"/>
        <v>11</v>
      </c>
      <c r="I194" s="170" t="str">
        <f t="shared" ca="1" si="129"/>
        <v>5</v>
      </c>
      <c r="J194" s="170" t="str">
        <f ca="1">VLOOKUP(VALUE(VLOOKUP("*DmgType_0*",INDIRECT(A194),2,FALSE)),proto!$D$20:$F$50,3,FALSE)</f>
        <v>Normal</v>
      </c>
      <c r="K194" s="170" t="str">
        <f ca="1">VLOOKUP(VALUE(VLOOKUP("*Weapon_skill_0*",INDIRECT(A194),2,FALSE)),proto!$K$20:$L$24,2,FALSE)</f>
        <v>Small Guns</v>
      </c>
      <c r="L194" s="170" t="str">
        <f t="shared" ca="1" si="130"/>
        <v>100</v>
      </c>
      <c r="M194" s="170" t="str">
        <f t="shared" ca="1" si="131"/>
        <v>110</v>
      </c>
      <c r="N194" s="170" t="str">
        <f t="shared" ca="1" si="132"/>
        <v>100</v>
      </c>
      <c r="O194" s="170" t="str">
        <f t="shared" ca="1" si="133"/>
        <v>110</v>
      </c>
      <c r="P194" s="170" t="e">
        <f t="shared" ca="1" si="134"/>
        <v>#N/A</v>
      </c>
      <c r="Q194" s="170" t="e">
        <f t="shared" ca="1" si="135"/>
        <v>#N/A</v>
      </c>
      <c r="R194" s="170">
        <v>0</v>
      </c>
      <c r="S194" s="170" t="str">
        <f t="shared" ca="1" si="136"/>
        <v>30</v>
      </c>
      <c r="T194" s="170" t="str">
        <f t="shared" ca="1" si="137"/>
        <v>25</v>
      </c>
      <c r="U194" s="170" t="str">
        <f t="shared" ca="1" si="138"/>
        <v>33</v>
      </c>
      <c r="V194" s="170" t="str">
        <f t="shared" ca="1" si="139"/>
        <v>75</v>
      </c>
      <c r="W194" s="170" t="e">
        <f t="shared" ca="1" si="140"/>
        <v>#N/A</v>
      </c>
      <c r="X194" s="170" t="e">
        <f t="shared" ca="1" si="141"/>
        <v>#N/A</v>
      </c>
      <c r="Y194" s="170" t="str">
        <f t="shared" ca="1" si="142"/>
        <v>600</v>
      </c>
      <c r="Z194" s="170" t="str">
        <f t="shared" ca="1" si="143"/>
        <v>800</v>
      </c>
      <c r="AA194" s="170" t="str">
        <f t="shared" ca="1" si="144"/>
        <v>400</v>
      </c>
      <c r="AB194" s="174" t="str">
        <f t="shared" ca="1" si="145"/>
        <v>2</v>
      </c>
      <c r="AC194" s="174" t="str">
        <f t="shared" ca="1" si="146"/>
        <v>1</v>
      </c>
      <c r="AD194" s="174" t="str">
        <f t="shared" ca="1" si="147"/>
        <v>24</v>
      </c>
      <c r="AE194" s="174" t="str">
        <f t="shared" ca="1" si="148"/>
        <v>24</v>
      </c>
      <c r="AF194" s="174" t="str">
        <f t="shared" ca="1" si="149"/>
        <v>2</v>
      </c>
      <c r="AG194" s="175" t="str">
        <f t="shared" ca="1" si="150"/>
        <v>1</v>
      </c>
      <c r="AH194" s="175" t="str">
        <f t="shared" ca="1" si="151"/>
        <v>11</v>
      </c>
      <c r="AI194" s="175" t="str">
        <f t="shared" ca="1" si="152"/>
        <v>12</v>
      </c>
      <c r="AJ194" s="175" t="e">
        <f t="shared" ca="1" si="153"/>
        <v>#N/A</v>
      </c>
      <c r="AK194" s="175" t="e">
        <f t="shared" ca="1" si="154"/>
        <v>#N/A</v>
      </c>
      <c r="AN194" s="170" t="str">
        <f t="shared" ca="1" si="156"/>
        <v>17</v>
      </c>
      <c r="AO194" s="170" t="str">
        <f t="shared" ca="1" si="157"/>
        <v>23</v>
      </c>
      <c r="AP194" s="170" t="str">
        <f t="shared" ca="1" si="123"/>
        <v>85</v>
      </c>
      <c r="AQ194" s="170" t="str">
        <f t="shared" ca="1" si="124"/>
        <v>85</v>
      </c>
      <c r="AR194" s="170" t="str">
        <f t="shared" ca="1" si="158"/>
        <v>9</v>
      </c>
      <c r="AS194" s="259" t="str">
        <f t="shared" ca="1" si="125"/>
        <v>1</v>
      </c>
      <c r="AT194" s="259" t="str">
        <f t="shared" ca="1" si="126"/>
        <v>3</v>
      </c>
      <c r="AU194" s="170" t="str">
        <f t="shared" ca="1" si="159"/>
        <v>Anim2Single</v>
      </c>
      <c r="AV194" s="170" t="str">
        <f t="shared" ca="1" si="160"/>
        <v>Anim2Burst</v>
      </c>
    </row>
    <row r="195" spans="1:48" x14ac:dyDescent="0.25">
      <c r="A195" s="170" t="str">
        <f t="shared" si="161"/>
        <v>Proto!B11371:C11434</v>
      </c>
      <c r="B195" s="170" t="str">
        <f t="shared" ca="1" si="127"/>
        <v>9</v>
      </c>
      <c r="C195" s="170">
        <f>MATCH("*193#*",proto!B:B,0)</f>
        <v>11371</v>
      </c>
      <c r="D195" s="176" t="str">
        <f>VLOOKUP(C195,proto!A:C,2,FALSE)</f>
        <v>193# AEK-971</v>
      </c>
      <c r="E195" s="170" t="str" cm="1">
        <f t="array" ref="E195">INDEX(new1test[Column2],WeaponList!C195+1)</f>
        <v>19615</v>
      </c>
      <c r="F195" s="170" t="str" cm="1">
        <f t="array" ref="F195">VLOOKUP(VALUE(INDEX(new1test[Column2],WeaponList!C195+3)),proto!$D$20:$E$50,2,FALSE)</f>
        <v>Assault Rifle</v>
      </c>
      <c r="G195" s="170" t="str">
        <f t="shared" ca="1" si="162"/>
        <v>30</v>
      </c>
      <c r="H195" s="170" t="str">
        <f t="shared" ca="1" si="128"/>
        <v>6</v>
      </c>
      <c r="I195" s="170" t="str">
        <f t="shared" ca="1" si="129"/>
        <v>4</v>
      </c>
      <c r="J195" s="170" t="str">
        <f ca="1">VLOOKUP(VALUE(VLOOKUP("*DmgType_0*",INDIRECT(A195),2,FALSE)),proto!$D$20:$F$50,3,FALSE)</f>
        <v>Normal</v>
      </c>
      <c r="K195" s="170" t="str">
        <f ca="1">VLOOKUP(VALUE(VLOOKUP("*Weapon_skill_0*",INDIRECT(A195),2,FALSE)),proto!$K$20:$L$24,2,FALSE)</f>
        <v>Small Guns</v>
      </c>
      <c r="L195" s="170" t="str">
        <f t="shared" ca="1" si="130"/>
        <v>21</v>
      </c>
      <c r="M195" s="170" t="str">
        <f t="shared" ca="1" si="131"/>
        <v>26</v>
      </c>
      <c r="N195" s="170" t="str">
        <f t="shared" ca="1" si="132"/>
        <v>21</v>
      </c>
      <c r="O195" s="170" t="str">
        <f t="shared" ca="1" si="133"/>
        <v>26</v>
      </c>
      <c r="P195" s="170" t="e">
        <f t="shared" ca="1" si="134"/>
        <v>#N/A</v>
      </c>
      <c r="Q195" s="170" t="e">
        <f t="shared" ca="1" si="135"/>
        <v>#N/A</v>
      </c>
      <c r="R195" s="170">
        <v>0</v>
      </c>
      <c r="S195" s="170" t="str">
        <f t="shared" ca="1" si="136"/>
        <v>45</v>
      </c>
      <c r="T195" s="170" t="str">
        <f t="shared" ca="1" si="137"/>
        <v>45</v>
      </c>
      <c r="U195" s="170" t="str">
        <f t="shared" ca="1" si="138"/>
        <v>17</v>
      </c>
      <c r="V195" s="170" t="str">
        <f t="shared" ca="1" si="139"/>
        <v>25</v>
      </c>
      <c r="W195" s="170" t="str">
        <f t="shared" ca="1" si="140"/>
        <v>1</v>
      </c>
      <c r="X195" s="170" t="e">
        <f t="shared" ca="1" si="141"/>
        <v>#N/A</v>
      </c>
      <c r="Y195" s="170" t="e">
        <f t="shared" ca="1" si="142"/>
        <v>#N/A</v>
      </c>
      <c r="Z195" s="170" t="str">
        <f t="shared" ca="1" si="143"/>
        <v>600</v>
      </c>
      <c r="AA195" s="170" t="str">
        <f t="shared" ca="1" si="144"/>
        <v>400</v>
      </c>
      <c r="AB195" s="174" t="str">
        <f t="shared" ca="1" si="145"/>
        <v>5</v>
      </c>
      <c r="AC195" s="174" t="str">
        <f t="shared" ca="1" si="146"/>
        <v>6</v>
      </c>
      <c r="AD195" s="174" t="str">
        <f t="shared" ca="1" si="147"/>
        <v>24</v>
      </c>
      <c r="AE195" s="174" t="str">
        <f t="shared" ca="1" si="148"/>
        <v>24</v>
      </c>
      <c r="AF195" s="174" t="str">
        <f t="shared" ca="1" si="149"/>
        <v>7</v>
      </c>
      <c r="AG195" s="175" t="str">
        <f t="shared" ca="1" si="150"/>
        <v>12</v>
      </c>
      <c r="AH195" s="175" t="str">
        <f t="shared" ca="1" si="151"/>
        <v>29</v>
      </c>
      <c r="AI195" s="175" t="e">
        <f t="shared" ca="1" si="152"/>
        <v>#N/A</v>
      </c>
      <c r="AJ195" s="175" t="e">
        <f t="shared" ca="1" si="153"/>
        <v>#N/A</v>
      </c>
      <c r="AK195" s="175" t="e">
        <f t="shared" ca="1" si="154"/>
        <v>#N/A</v>
      </c>
      <c r="AN195" s="170" t="e">
        <f t="shared" ca="1" si="156"/>
        <v>#N/A</v>
      </c>
      <c r="AO195" s="170" t="str">
        <f t="shared" ca="1" si="157"/>
        <v>7</v>
      </c>
      <c r="AP195" s="170" t="e">
        <f t="shared" ref="AP195:AP243" ca="1" si="166">VLOOKUP("*Weapon_OneHex_0*",INDIRECT(A195),2,FALSE)</f>
        <v>#N/A</v>
      </c>
      <c r="AQ195" s="170" t="str">
        <f t="shared" ref="AQ195:AQ243" ca="1" si="167">VLOOKUP("*Weapon_OneHex_1*",INDIRECT(A195),2,FALSE)</f>
        <v>85</v>
      </c>
      <c r="AR195" s="170" t="str">
        <f t="shared" ca="1" si="158"/>
        <v>9</v>
      </c>
      <c r="AS195" s="259" t="str">
        <f t="shared" ref="AS195:AS243" ca="1" si="168">VLOOKUP("*Weapon_Round_0*",INDIRECT(A195),2,FALSE)</f>
        <v>1</v>
      </c>
      <c r="AT195" s="259" t="str">
        <f t="shared" ref="AT195:AT237" ca="1" si="169">VLOOKUP("*Weapon_Round_1*",INDIRECT(A195),2,FALSE)</f>
        <v>6</v>
      </c>
      <c r="AU195" s="170" t="str">
        <f t="shared" ca="1" si="159"/>
        <v>Anim2Single</v>
      </c>
      <c r="AV195" s="170" t="str">
        <f t="shared" ca="1" si="160"/>
        <v>Anim2Burst</v>
      </c>
    </row>
    <row r="196" spans="1:48" x14ac:dyDescent="0.25">
      <c r="A196" s="170" t="str">
        <f t="shared" si="161"/>
        <v>Proto!B11434:C11497</v>
      </c>
      <c r="B196" s="170" t="str">
        <f t="shared" ref="B196:B218" ca="1" si="170">AR196</f>
        <v>9</v>
      </c>
      <c r="C196" s="170">
        <f>MATCH("*194#*",proto!B:B,0)</f>
        <v>11434</v>
      </c>
      <c r="D196" s="176" t="str">
        <f>VLOOKUP(C196,proto!A:C,2,FALSE)</f>
        <v>194# SIG SG 552</v>
      </c>
      <c r="E196" s="170" t="str" cm="1">
        <f t="array" ref="E196">INDEX(new1test[Column2],WeaponList!C196+1)</f>
        <v>19616</v>
      </c>
      <c r="F196" s="170" t="str" cm="1">
        <f t="array" ref="F196">VLOOKUP(VALUE(INDEX(new1test[Column2],WeaponList!C196+3)),proto!$D$20:$E$50,2,FALSE)</f>
        <v>Assault Rifle</v>
      </c>
      <c r="G196" s="170" t="str">
        <f t="shared" ca="1" si="162"/>
        <v>30</v>
      </c>
      <c r="H196" s="170" t="str">
        <f t="shared" ref="H196:H218" ca="1" si="171">VLOOKUP("*Ammo_caliber_EXT*",INDIRECT(A196),2,FALSE)</f>
        <v>23</v>
      </c>
      <c r="I196" s="170" t="str">
        <f ca="1">VLOOKUP("*MinStrength*",INDIRECT(A196),2,FALSE)</f>
        <v>4</v>
      </c>
      <c r="J196" s="170" t="str">
        <f ca="1">VLOOKUP(VALUE(VLOOKUP("*DmgType_0*",INDIRECT(A196),2,FALSE)),proto!$D$20:$F$50,3,FALSE)</f>
        <v>Normal</v>
      </c>
      <c r="K196" s="170" t="str">
        <f ca="1">VLOOKUP(VALUE(VLOOKUP("*Weapon_skill_0*",INDIRECT(A196),2,FALSE)),proto!$K$20:$L$24,2,FALSE)</f>
        <v>Small Guns</v>
      </c>
      <c r="L196" s="170" t="str">
        <f ca="1">VLOOKUP("*dmgmin_0*",INDIRECT(A196),2,FALSE)</f>
        <v>24</v>
      </c>
      <c r="M196" s="170" t="str">
        <f ca="1">VLOOKUP("*dmgmax_0*",INDIRECT(A196),2,FALSE)</f>
        <v>29</v>
      </c>
      <c r="N196" s="170" t="str">
        <f ca="1">VLOOKUP("*dmgmin_1*",INDIRECT(A196),2,FALSE)</f>
        <v>24</v>
      </c>
      <c r="O196" s="170" t="str">
        <f ca="1">VLOOKUP("*dmgmax_1*",INDIRECT(A196),2,FALSE)</f>
        <v>29</v>
      </c>
      <c r="P196" s="170" t="e">
        <f ca="1">VLOOKUP("*dmgmin_2*",INDIRECT(A196),2,FALSE)</f>
        <v>#N/A</v>
      </c>
      <c r="Q196" s="170" t="e">
        <f ca="1">VLOOKUP("*dmgmax_2*",INDIRECT(A196),2,FALSE)</f>
        <v>#N/A</v>
      </c>
      <c r="R196" s="170">
        <v>0</v>
      </c>
      <c r="S196" s="170" t="str">
        <f ca="1">VLOOKUP("*MaxDist_0*",INDIRECT(A196),2,FALSE)</f>
        <v>40</v>
      </c>
      <c r="T196" s="170" t="str">
        <f ca="1">VLOOKUP("*MaxDist_1*",INDIRECT(A196),2,FALSE)</f>
        <v>40</v>
      </c>
      <c r="U196" s="170" t="str">
        <f ca="1">VLOOKUP("*APCost_0*",INDIRECT(A196),2,FALSE)</f>
        <v>20</v>
      </c>
      <c r="V196" s="170" t="str">
        <f ca="1">VLOOKUP("*APCost_1*",INDIRECT(A196),2,FALSE)</f>
        <v>30</v>
      </c>
      <c r="W196" s="170" t="str">
        <f ca="1">VLOOKUP("*Weapon_Aim_0*",INDIRECT(A196),2,FALSE)</f>
        <v>1</v>
      </c>
      <c r="X196" s="170" t="e">
        <f ca="1">VLOOKUP("*Weapon_Aim_1*",INDIRECT(A196),2,FALSE)</f>
        <v>#N/A</v>
      </c>
      <c r="Y196" s="170" t="e">
        <f ca="1">VLOOKUP("*Weapon_Speed_0*",INDIRECT(A196),2,FALSE)</f>
        <v>#N/A</v>
      </c>
      <c r="Z196" s="170" t="str">
        <f ca="1">VLOOKUP("*Weapon_Speed_1*",INDIRECT(A196),2,FALSE)</f>
        <v>600</v>
      </c>
      <c r="AA196" s="170" t="str">
        <f ca="1">VLOOKUP("*AimTime*",INDIRECT(A196),2,FALSE)</f>
        <v>400</v>
      </c>
      <c r="AB196" s="174" t="str">
        <f t="shared" ref="AB196:AB218" ca="1" si="172">VLOOKUP("*Weapon_Perks_0*",INDIRECT(A196),2,FALSE)</f>
        <v>6</v>
      </c>
      <c r="AC196" s="174" t="str">
        <f ca="1">VLOOKUP("*Weapon_Perks_1*",INDIRECT(A196),2,FALSE)</f>
        <v>6</v>
      </c>
      <c r="AD196" s="174" t="str">
        <f ca="1">VLOOKUP("*Weapon_Perks_2*",INDIRECT(A196),2,FALSE)</f>
        <v>6</v>
      </c>
      <c r="AE196" s="174" t="str">
        <f t="shared" ref="AE196:AE218" ca="1" si="173">VLOOKUP("*Weapon_Perks_3*",INDIRECT(A196),2,FALSE)</f>
        <v>24</v>
      </c>
      <c r="AF196" s="174" t="str">
        <f t="shared" ref="AF196:AF218" ca="1" si="174">VLOOKUP("*Weapon_Perks_4*",INDIRECT(A196),2,FALSE)</f>
        <v>7</v>
      </c>
      <c r="AG196" s="175" t="str">
        <f ca="1">VLOOKUP("*Weapon_Extra_0*",INDIRECT(A196),2,FALSE)</f>
        <v>12</v>
      </c>
      <c r="AH196" s="175" t="str">
        <f ca="1">VLOOKUP("*Weapon_Extra_1*",INDIRECT(A196),2,FALSE)</f>
        <v>29</v>
      </c>
      <c r="AI196" s="175" t="e">
        <f ca="1">VLOOKUP("*Weapon_Extra_2*",INDIRECT(A196),2,FALSE)</f>
        <v>#N/A</v>
      </c>
      <c r="AJ196" s="175" t="e">
        <f ca="1">VLOOKUP("*Weapon_Extra_3*",INDIRECT(A196),2,FALSE)</f>
        <v>#N/A</v>
      </c>
      <c r="AK196" s="175" t="e">
        <f ca="1">VLOOKUP("*Weapon_Extra_4*",INDIRECT(A196),2,FALSE)</f>
        <v>#N/A</v>
      </c>
      <c r="AN196" s="170" t="e">
        <f ca="1">VLOOKUP("*Weapon_Spread_0*",INDIRECT(A196),2,FALSE)</f>
        <v>#N/A</v>
      </c>
      <c r="AO196" s="170" t="str">
        <f ca="1">VLOOKUP("*Weapon_Spread_1*",INDIRECT(A196),2,FALSE)</f>
        <v>7</v>
      </c>
      <c r="AP196" s="170" t="e">
        <f t="shared" ca="1" si="166"/>
        <v>#N/A</v>
      </c>
      <c r="AQ196" s="170" t="str">
        <f t="shared" ca="1" si="167"/>
        <v>85</v>
      </c>
      <c r="AR196" s="170" t="str">
        <f ca="1">VLOOKUP("*Tier*",INDIRECT(A196),2,FALSE)</f>
        <v>9</v>
      </c>
      <c r="AS196" s="259" t="str">
        <f t="shared" ca="1" si="168"/>
        <v>1</v>
      </c>
      <c r="AT196" s="259" t="str">
        <f t="shared" ca="1" si="169"/>
        <v>5</v>
      </c>
      <c r="AU196" s="170" t="str">
        <f t="shared" ref="AU196:AU218" ca="1" si="175">VLOOKUP("*Weapon_Anim2_0*",INDIRECT(A196),2,FALSE)</f>
        <v>Anim2Single</v>
      </c>
      <c r="AV196" s="170" t="str">
        <f t="shared" ref="AV196:AV218" ca="1" si="176">VLOOKUP("*Weapon_Anim2_1*",INDIRECT(A196),2,FALSE)</f>
        <v>Anim2Burst</v>
      </c>
    </row>
    <row r="197" spans="1:48" x14ac:dyDescent="0.25">
      <c r="A197" s="170" t="str">
        <f>"Proto!"&amp;("B"&amp;(C197))&amp;":"&amp;("C"&amp;C198)</f>
        <v>Proto!B11497:C11565</v>
      </c>
      <c r="B197" s="170" t="str">
        <f t="shared" ca="1" si="170"/>
        <v>9</v>
      </c>
      <c r="C197" s="170">
        <f>MATCH("*195#*",proto!B:B,0)</f>
        <v>11497</v>
      </c>
      <c r="D197" s="176" t="str">
        <f>VLOOKUP(C197,proto!A:C,2,FALSE)</f>
        <v>195# AN-94 Special Weapon</v>
      </c>
      <c r="E197" s="170" t="str" cm="1">
        <f t="array" ref="E197">INDEX(new1test[Column2],WeaponList!C197+1)</f>
        <v>19617</v>
      </c>
      <c r="F197" s="170" t="str" cm="1">
        <f t="array" ref="F197">VLOOKUP(VALUE(INDEX(new1test[Column2],WeaponList!C197+3)),proto!$D$20:$E$50,2,FALSE)</f>
        <v>Assault Rifle</v>
      </c>
      <c r="G197" s="170" t="str">
        <f ca="1">VLOOKUP("*ammoCount*",INDIRECT(A197),2,FALSE)</f>
        <v>30</v>
      </c>
      <c r="H197" s="170" t="str">
        <f t="shared" ca="1" si="171"/>
        <v>6</v>
      </c>
      <c r="I197" s="170" t="str">
        <f ca="1">VLOOKUP("*MinStrength*",INDIRECT(A197),2,FALSE)</f>
        <v>4</v>
      </c>
      <c r="J197" s="170" t="str">
        <f ca="1">VLOOKUP(VALUE(VLOOKUP("*DmgType_0*",INDIRECT(A197),2,FALSE)),proto!$D$20:$F$50,3,FALSE)</f>
        <v>Normal</v>
      </c>
      <c r="K197" s="170" t="str">
        <f ca="1">VLOOKUP(VALUE(VLOOKUP("*Weapon_skill_0*",INDIRECT(A197),2,FALSE)),proto!$K$20:$L$24,2,FALSE)</f>
        <v>Small Guns</v>
      </c>
      <c r="L197" s="170" t="str">
        <f ca="1">VLOOKUP("*dmgmin_0*",INDIRECT(A197),2,FALSE)</f>
        <v>20</v>
      </c>
      <c r="M197" s="170" t="str">
        <f ca="1">VLOOKUP("*dmgmax_0*",INDIRECT(A197),2,FALSE)</f>
        <v>25</v>
      </c>
      <c r="N197" s="170" t="str">
        <f ca="1">VLOOKUP("*dmgmin_1*",INDIRECT(A197),2,FALSE)</f>
        <v>20</v>
      </c>
      <c r="O197" s="170" t="str">
        <f ca="1">VLOOKUP("*dmgmax_1*",INDIRECT(A197),2,FALSE)</f>
        <v>25</v>
      </c>
      <c r="P197" s="170" t="e">
        <f ca="1">VLOOKUP("*dmgmin_2*",INDIRECT(A197),2,FALSE)</f>
        <v>#N/A</v>
      </c>
      <c r="Q197" s="170" t="e">
        <f ca="1">VLOOKUP("*dmgmax_2*",INDIRECT(A197),2,FALSE)</f>
        <v>#N/A</v>
      </c>
      <c r="R197" s="170">
        <v>0</v>
      </c>
      <c r="S197" s="170" t="str">
        <f ca="1">VLOOKUP("*MaxDist_0*",INDIRECT(A197),2,FALSE)</f>
        <v>45</v>
      </c>
      <c r="T197" s="170" t="str">
        <f ca="1">VLOOKUP("*MaxDist_1*",INDIRECT(A197),2,FALSE)</f>
        <v>45</v>
      </c>
      <c r="U197" s="170" t="str">
        <f ca="1">VLOOKUP("*APCost_0*",INDIRECT(A197),2,FALSE)</f>
        <v>20</v>
      </c>
      <c r="V197" s="170" t="str">
        <f ca="1">VLOOKUP("*APCost_1*",INDIRECT(A197),2,FALSE)</f>
        <v>20</v>
      </c>
      <c r="W197" s="170" t="str">
        <f ca="1">VLOOKUP("*Weapon_Aim_0*",INDIRECT(A197),2,FALSE)</f>
        <v>1</v>
      </c>
      <c r="X197" s="170" t="e">
        <f ca="1">VLOOKUP("*Weapon_Aim_1*",INDIRECT(A197),2,FALSE)</f>
        <v>#N/A</v>
      </c>
      <c r="Y197" s="170" t="e">
        <f ca="1">VLOOKUP("*Weapon_Speed_0*",INDIRECT(A197),2,FALSE)</f>
        <v>#N/A</v>
      </c>
      <c r="Z197" s="170" t="str">
        <f ca="1">VLOOKUP("*Weapon_Speed_1*",INDIRECT(A197),2,FALSE)</f>
        <v>600</v>
      </c>
      <c r="AA197" s="170" t="str">
        <f ca="1">VLOOKUP("*AimTime*",INDIRECT(A197),2,FALSE)</f>
        <v>400</v>
      </c>
      <c r="AB197" s="174" t="str">
        <f t="shared" ca="1" si="172"/>
        <v>2</v>
      </c>
      <c r="AC197" s="174" t="str">
        <f ca="1">VLOOKUP("*Weapon_Perks_1*",INDIRECT(A197),2,FALSE)</f>
        <v>9</v>
      </c>
      <c r="AD197" s="174" t="str">
        <f ca="1">VLOOKUP("*Weapon_Perks_2*",INDIRECT(A197),2,FALSE)</f>
        <v>24</v>
      </c>
      <c r="AE197" s="174" t="str">
        <f t="shared" ca="1" si="173"/>
        <v>9</v>
      </c>
      <c r="AF197" s="174" t="str">
        <f t="shared" ca="1" si="174"/>
        <v>7</v>
      </c>
      <c r="AG197" s="175" t="str">
        <f ca="1">VLOOKUP("*Weapon_Extra_0*",INDIRECT(A197),2,FALSE)</f>
        <v>12</v>
      </c>
      <c r="AH197" s="175" t="str">
        <f ca="1">VLOOKUP("*Weapon_Extra_1*",INDIRECT(A197),2,FALSE)</f>
        <v>18</v>
      </c>
      <c r="AI197" s="175" t="str">
        <f ca="1">VLOOKUP("*Weapon_Extra_2*",INDIRECT(A197),2,FALSE)</f>
        <v>29</v>
      </c>
      <c r="AJ197" s="175" t="e">
        <f ca="1">VLOOKUP("*Weapon_Extra_3*",INDIRECT(A197),2,FALSE)</f>
        <v>#N/A</v>
      </c>
      <c r="AK197" s="175" t="e">
        <f ca="1">VLOOKUP("*Weapon_Extra_4*",INDIRECT(A197),2,FALSE)</f>
        <v>#N/A</v>
      </c>
      <c r="AN197" s="170" t="e">
        <f ca="1">VLOOKUP("*Weapon_Spread_0*",INDIRECT(A197),2,FALSE)</f>
        <v>#N/A</v>
      </c>
      <c r="AO197" s="170" t="str">
        <f ca="1">VLOOKUP("*Weapon_Spread_1*",INDIRECT(A197),2,FALSE)</f>
        <v>7</v>
      </c>
      <c r="AP197" s="170" t="e">
        <f t="shared" ca="1" si="166"/>
        <v>#N/A</v>
      </c>
      <c r="AQ197" s="170" t="str">
        <f t="shared" ca="1" si="167"/>
        <v>70</v>
      </c>
      <c r="AR197" s="170" t="str">
        <f ca="1">VLOOKUP("*Tier*",INDIRECT(A197),2,FALSE)</f>
        <v>9</v>
      </c>
      <c r="AS197" s="259" t="str">
        <f t="shared" ca="1" si="168"/>
        <v>1</v>
      </c>
      <c r="AT197" s="259" t="str">
        <f t="shared" ca="1" si="169"/>
        <v>6</v>
      </c>
      <c r="AU197" s="170" t="str">
        <f t="shared" ca="1" si="175"/>
        <v>Anim2Single</v>
      </c>
      <c r="AV197" s="170" t="str">
        <f t="shared" ca="1" si="176"/>
        <v>Anim2Burst</v>
      </c>
    </row>
    <row r="198" spans="1:48" x14ac:dyDescent="0.25">
      <c r="A198" s="170" t="str">
        <f t="shared" ref="A198:A218" si="177">"Proto!"&amp;("B"&amp;(C198))&amp;":"&amp;("C"&amp;C199)</f>
        <v>Proto!B11565:C11638</v>
      </c>
      <c r="B198" s="170" t="str">
        <f t="shared" ca="1" si="170"/>
        <v>9</v>
      </c>
      <c r="C198" s="170">
        <f>MATCH("*196#*",proto!B:B,0)</f>
        <v>11565</v>
      </c>
      <c r="D198" s="176" t="str">
        <f>VLOOKUP(C198,proto!A:C,2,FALSE)</f>
        <v>196# FN SCAR H</v>
      </c>
      <c r="E198" s="170" t="str" cm="1">
        <f t="array" ref="E198">INDEX(new1test[Column2],WeaponList!C198+1)</f>
        <v>19620</v>
      </c>
      <c r="F198" s="170" t="str" cm="1">
        <f t="array" ref="F198">VLOOKUP(VALUE(INDEX(new1test[Column2],WeaponList!C198+3)),proto!$D$20:$E$50,2,FALSE)</f>
        <v>Rifles</v>
      </c>
      <c r="G198" s="170" t="str">
        <f t="shared" ref="G198:G218" ca="1" si="178">VLOOKUP("*ammoCount*",INDIRECT(A198),2,FALSE)</f>
        <v>20</v>
      </c>
      <c r="H198" s="170" t="str">
        <f t="shared" ca="1" si="171"/>
        <v>18</v>
      </c>
      <c r="I198" s="170" t="str">
        <f t="shared" ref="I198:I218" ca="1" si="179">VLOOKUP("*MinStrength*",INDIRECT(A198),2,FALSE)</f>
        <v>5</v>
      </c>
      <c r="J198" s="170" t="str">
        <f ca="1">VLOOKUP(VALUE(VLOOKUP("*DmgType_0*",INDIRECT(A198),2,FALSE)),proto!$D$20:$F$50,3,FALSE)</f>
        <v>Normal</v>
      </c>
      <c r="K198" s="170" t="str">
        <f ca="1">VLOOKUP(VALUE(VLOOKUP("*Weapon_skill_0*",INDIRECT(A198),2,FALSE)),proto!$K$20:$L$24,2,FALSE)</f>
        <v>Small Guns</v>
      </c>
      <c r="L198" s="170" t="str">
        <f t="shared" ref="L198:L218" ca="1" si="180">VLOOKUP("*dmgmin_0*",INDIRECT(A198),2,FALSE)</f>
        <v>46</v>
      </c>
      <c r="M198" s="170" t="str">
        <f t="shared" ref="M198:M218" ca="1" si="181">VLOOKUP("*dmgmax_0*",INDIRECT(A198),2,FALSE)</f>
        <v>52</v>
      </c>
      <c r="N198" s="170" t="str">
        <f t="shared" ref="N198:N218" ca="1" si="182">VLOOKUP("*dmgmin_1*",INDIRECT(A198),2,FALSE)</f>
        <v>46</v>
      </c>
      <c r="O198" s="170" t="str">
        <f t="shared" ref="O198:O218" ca="1" si="183">VLOOKUP("*dmgmax_1*",INDIRECT(A198),2,FALSE)</f>
        <v>52</v>
      </c>
      <c r="P198" s="170" t="e">
        <f t="shared" ref="P198:P218" ca="1" si="184">VLOOKUP("*dmgmin_2*",INDIRECT(A198),2,FALSE)</f>
        <v>#N/A</v>
      </c>
      <c r="Q198" s="170" t="e">
        <f t="shared" ref="Q198:Q218" ca="1" si="185">VLOOKUP("*dmgmax_2*",INDIRECT(A198),2,FALSE)</f>
        <v>#N/A</v>
      </c>
      <c r="R198" s="170">
        <v>0</v>
      </c>
      <c r="S198" s="170" t="str">
        <f t="shared" ref="S198:S218" ca="1" si="186">VLOOKUP("*MaxDist_0*",INDIRECT(A198),2,FALSE)</f>
        <v>60</v>
      </c>
      <c r="T198" s="170" t="str">
        <f t="shared" ref="T198:T218" ca="1" si="187">VLOOKUP("*MaxDist_1*",INDIRECT(A198),2,FALSE)</f>
        <v>60</v>
      </c>
      <c r="U198" s="170" t="str">
        <f t="shared" ref="U198:U218" ca="1" si="188">VLOOKUP("*APCost_0*",INDIRECT(A198),2,FALSE)</f>
        <v>20</v>
      </c>
      <c r="V198" s="170" t="str">
        <f t="shared" ref="V198:V218" ca="1" si="189">VLOOKUP("*APCost_1*",INDIRECT(A198),2,FALSE)</f>
        <v>36</v>
      </c>
      <c r="W198" s="170" t="str">
        <f t="shared" ref="W198:W218" ca="1" si="190">VLOOKUP("*Weapon_Aim_0*",INDIRECT(A198),2,FALSE)</f>
        <v>1</v>
      </c>
      <c r="X198" s="170" t="e">
        <f t="shared" ref="X198:X218" ca="1" si="191">VLOOKUP("*Weapon_Aim_1*",INDIRECT(A198),2,FALSE)</f>
        <v>#N/A</v>
      </c>
      <c r="Y198" s="170" t="str">
        <f t="shared" ref="Y198:Y218" ca="1" si="192">VLOOKUP("*Weapon_Speed_0*",INDIRECT(A198),2,FALSE)</f>
        <v>800</v>
      </c>
      <c r="Z198" s="170" t="str">
        <f t="shared" ref="Z198:Z218" ca="1" si="193">VLOOKUP("*Weapon_Speed_1*",INDIRECT(A198),2,FALSE)</f>
        <v>1000</v>
      </c>
      <c r="AA198" s="170" t="str">
        <f t="shared" ref="AA198:AA218" ca="1" si="194">VLOOKUP("*AimTime*",INDIRECT(A198),2,FALSE)</f>
        <v>400</v>
      </c>
      <c r="AB198" s="174" t="str">
        <f t="shared" ca="1" si="172"/>
        <v>9</v>
      </c>
      <c r="AC198" s="174" t="str">
        <f t="shared" ref="AC198:AC218" ca="1" si="195">VLOOKUP("*Weapon_Perks_1*",INDIRECT(A198),2,FALSE)</f>
        <v>9</v>
      </c>
      <c r="AD198" s="174" t="str">
        <f t="shared" ref="AD198:AD218" ca="1" si="196">VLOOKUP("*Weapon_Perks_2*",INDIRECT(A198),2,FALSE)</f>
        <v>3</v>
      </c>
      <c r="AE198" s="174" t="str">
        <f t="shared" ca="1" si="173"/>
        <v>2</v>
      </c>
      <c r="AF198" s="174" t="str">
        <f t="shared" ca="1" si="174"/>
        <v>7</v>
      </c>
      <c r="AG198" s="175" t="str">
        <f t="shared" ref="AG198:AG218" ca="1" si="197">VLOOKUP("*Weapon_Extra_0*",INDIRECT(A198),2,FALSE)</f>
        <v>2</v>
      </c>
      <c r="AH198" s="175" t="str">
        <f t="shared" ref="AH198:AH218" ca="1" si="198">VLOOKUP("*Weapon_Extra_1*",INDIRECT(A198),2,FALSE)</f>
        <v>4</v>
      </c>
      <c r="AI198" s="175" t="str">
        <f t="shared" ref="AI198:AI218" ca="1" si="199">VLOOKUP("*Weapon_Extra_2*",INDIRECT(A198),2,FALSE)</f>
        <v>12</v>
      </c>
      <c r="AJ198" s="175" t="e">
        <f t="shared" ref="AJ198:AJ218" ca="1" si="200">VLOOKUP("*Weapon_Extra_3*",INDIRECT(A198),2,FALSE)</f>
        <v>#N/A</v>
      </c>
      <c r="AK198" s="175" t="e">
        <f t="shared" ref="AK198:AK218" ca="1" si="201">VLOOKUP("*Weapon_Extra_4*",INDIRECT(A198),2,FALSE)</f>
        <v>#N/A</v>
      </c>
      <c r="AL198" s="234" t="str">
        <f t="shared" ref="AL198:AL239" ca="1" si="202">VLOOKUP("*Inaccuracy_0*",INDIRECT(A198),2,FALSE)</f>
        <v>-25</v>
      </c>
      <c r="AM198" s="234" t="str">
        <f t="shared" ref="AM198" ca="1" si="203">VLOOKUP("*Inaccuracy_1*",INDIRECT(A198),2,FALSE)</f>
        <v>20</v>
      </c>
      <c r="AN198" s="170" t="e">
        <f t="shared" ref="AN198:AN218" ca="1" si="204">VLOOKUP("*Weapon_Spread_0*",INDIRECT(A198),2,FALSE)</f>
        <v>#N/A</v>
      </c>
      <c r="AO198" s="170" t="str">
        <f t="shared" ref="AO198:AO218" ca="1" si="205">VLOOKUP("*Weapon_Spread_1*",INDIRECT(A198),2,FALSE)</f>
        <v>9</v>
      </c>
      <c r="AP198" s="170" t="e">
        <f t="shared" ca="1" si="166"/>
        <v>#N/A</v>
      </c>
      <c r="AQ198" s="170" t="str">
        <f t="shared" ca="1" si="167"/>
        <v>65</v>
      </c>
      <c r="AR198" s="170" t="str">
        <f t="shared" ref="AR198:AR218" ca="1" si="206">VLOOKUP("*Tier*",INDIRECT(A198),2,FALSE)</f>
        <v>9</v>
      </c>
      <c r="AS198" s="259" t="str">
        <f t="shared" ca="1" si="168"/>
        <v>1</v>
      </c>
      <c r="AT198" s="259" t="str">
        <f t="shared" ca="1" si="169"/>
        <v>5</v>
      </c>
      <c r="AU198" s="170" t="str">
        <f t="shared" ca="1" si="175"/>
        <v>Anim2Single</v>
      </c>
      <c r="AV198" s="170" t="str">
        <f t="shared" ca="1" si="176"/>
        <v>Anim2Burst</v>
      </c>
    </row>
    <row r="199" spans="1:48" x14ac:dyDescent="0.25">
      <c r="A199" s="170" t="str">
        <f t="shared" si="177"/>
        <v>Proto!B11638:C11708</v>
      </c>
      <c r="B199" s="170" t="str">
        <f t="shared" ca="1" si="170"/>
        <v>9</v>
      </c>
      <c r="C199" s="170">
        <f>MATCH("*197#*",proto!B:B,0)</f>
        <v>11638</v>
      </c>
      <c r="D199" s="176" t="str">
        <f>VLOOKUP(C199,proto!A:C,2,FALSE)</f>
        <v>197# OTs-03 SVU</v>
      </c>
      <c r="E199" s="170" t="str" cm="1">
        <f t="array" ref="E199">INDEX(new1test[Column2],WeaponList!C199+1)</f>
        <v>19625</v>
      </c>
      <c r="F199" s="170" t="str" cm="1">
        <f t="array" ref="F199">VLOOKUP(VALUE(INDEX(new1test[Column2],WeaponList!C199+3)),proto!$D$20:$E$50,2,FALSE)</f>
        <v>DMR</v>
      </c>
      <c r="G199" s="170" t="str">
        <f t="shared" ca="1" si="178"/>
        <v>10</v>
      </c>
      <c r="H199" s="170" t="str">
        <f t="shared" ca="1" si="171"/>
        <v>21</v>
      </c>
      <c r="I199" s="170" t="str">
        <f t="shared" ca="1" si="179"/>
        <v>5</v>
      </c>
      <c r="J199" s="170" t="str">
        <f ca="1">VLOOKUP(VALUE(VLOOKUP("*DmgType_0*",INDIRECT(A199),2,FALSE)),proto!$D$20:$F$50,3,FALSE)</f>
        <v>Normal</v>
      </c>
      <c r="K199" s="170" t="str">
        <f ca="1">VLOOKUP(VALUE(VLOOKUP("*Weapon_skill_0*",INDIRECT(A199),2,FALSE)),proto!$K$20:$L$24,2,FALSE)</f>
        <v>Small Guns</v>
      </c>
      <c r="L199" s="170" t="str">
        <f t="shared" ca="1" si="180"/>
        <v>45</v>
      </c>
      <c r="M199" s="170" t="str">
        <f t="shared" ca="1" si="181"/>
        <v>50</v>
      </c>
      <c r="N199" s="170" t="str">
        <f t="shared" ca="1" si="182"/>
        <v>45</v>
      </c>
      <c r="O199" s="170" t="str">
        <f t="shared" ca="1" si="183"/>
        <v>50</v>
      </c>
      <c r="P199" s="170" t="e">
        <f t="shared" ca="1" si="184"/>
        <v>#N/A</v>
      </c>
      <c r="Q199" s="170" t="e">
        <f t="shared" ca="1" si="185"/>
        <v>#N/A</v>
      </c>
      <c r="R199" s="170" t="str">
        <f t="shared" ref="R199:R204" ca="1" si="207">VLOOKUP("*BleedSTR*",INDIRECT(A199),2,FALSE)</f>
        <v>40</v>
      </c>
      <c r="S199" s="170" t="str">
        <f t="shared" ca="1" si="186"/>
        <v>75</v>
      </c>
      <c r="T199" s="170" t="str">
        <f t="shared" ca="1" si="187"/>
        <v>55</v>
      </c>
      <c r="U199" s="170" t="str">
        <f t="shared" ca="1" si="188"/>
        <v>25</v>
      </c>
      <c r="V199" s="170" t="str">
        <f t="shared" ca="1" si="189"/>
        <v>37</v>
      </c>
      <c r="W199" s="170" t="str">
        <f t="shared" ca="1" si="190"/>
        <v>1</v>
      </c>
      <c r="X199" s="170" t="e">
        <f t="shared" ca="1" si="191"/>
        <v>#N/A</v>
      </c>
      <c r="Y199" s="170" t="str">
        <f t="shared" ca="1" si="192"/>
        <v>800</v>
      </c>
      <c r="Z199" s="170" t="str">
        <f t="shared" ca="1" si="193"/>
        <v>1000</v>
      </c>
      <c r="AA199" s="170" t="str">
        <f t="shared" ca="1" si="194"/>
        <v>400</v>
      </c>
      <c r="AB199" s="174" t="str">
        <f t="shared" ca="1" si="172"/>
        <v>5</v>
      </c>
      <c r="AC199" s="174" t="str">
        <f t="shared" ca="1" si="195"/>
        <v>29</v>
      </c>
      <c r="AD199" s="174" t="str">
        <f t="shared" ca="1" si="196"/>
        <v>24</v>
      </c>
      <c r="AE199" s="174" t="str">
        <f t="shared" ca="1" si="173"/>
        <v>29</v>
      </c>
      <c r="AF199" s="174" t="str">
        <f t="shared" ca="1" si="174"/>
        <v>24</v>
      </c>
      <c r="AG199" s="175" t="e">
        <f t="shared" ca="1" si="197"/>
        <v>#N/A</v>
      </c>
      <c r="AH199" s="175" t="e">
        <f t="shared" ca="1" si="198"/>
        <v>#N/A</v>
      </c>
      <c r="AI199" s="175" t="e">
        <f t="shared" ca="1" si="199"/>
        <v>#N/A</v>
      </c>
      <c r="AJ199" s="175" t="e">
        <f t="shared" ca="1" si="200"/>
        <v>#N/A</v>
      </c>
      <c r="AK199" s="175" t="e">
        <f t="shared" ca="1" si="201"/>
        <v>#N/A</v>
      </c>
      <c r="AN199" s="170" t="e">
        <f t="shared" ca="1" si="204"/>
        <v>#N/A</v>
      </c>
      <c r="AO199" s="170" t="str">
        <f t="shared" ca="1" si="205"/>
        <v>11</v>
      </c>
      <c r="AP199" s="170" t="e">
        <f t="shared" ca="1" si="166"/>
        <v>#N/A</v>
      </c>
      <c r="AQ199" s="170" t="str">
        <f t="shared" ca="1" si="167"/>
        <v>60</v>
      </c>
      <c r="AR199" s="170" t="str">
        <f t="shared" ca="1" si="206"/>
        <v>9</v>
      </c>
      <c r="AS199" s="259" t="str">
        <f t="shared" ca="1" si="168"/>
        <v>1</v>
      </c>
      <c r="AT199" s="259" t="str">
        <f t="shared" ca="1" si="169"/>
        <v>5</v>
      </c>
      <c r="AU199" s="170" t="str">
        <f t="shared" ca="1" si="175"/>
        <v>Anim2Single</v>
      </c>
      <c r="AV199" s="170" t="str">
        <f t="shared" ca="1" si="176"/>
        <v>Anim2Burst</v>
      </c>
    </row>
    <row r="200" spans="1:48" x14ac:dyDescent="0.25">
      <c r="A200" s="170" t="str">
        <f t="shared" si="177"/>
        <v>Proto!B11708:C11766</v>
      </c>
      <c r="B200" s="170" t="str">
        <f t="shared" ca="1" si="170"/>
        <v>9</v>
      </c>
      <c r="C200" s="170">
        <f>MATCH("*198#*",proto!B:B,0)</f>
        <v>11708</v>
      </c>
      <c r="D200" s="176" t="str">
        <f>VLOOKUP(C200,proto!A:C,2,FALSE)</f>
        <v>198# AX338</v>
      </c>
      <c r="E200" s="170" t="str" cm="1">
        <f t="array" ref="E200">INDEX(new1test[Column2],WeaponList!C200+1)</f>
        <v>19630</v>
      </c>
      <c r="F200" s="170" t="str" cm="1">
        <f t="array" ref="F200">VLOOKUP(VALUE(INDEX(new1test[Column2],WeaponList!C200+3)),proto!$D$20:$E$50,2,FALSE)</f>
        <v>Sniper Rifle</v>
      </c>
      <c r="G200" s="170" t="str">
        <f t="shared" ca="1" si="178"/>
        <v>10</v>
      </c>
      <c r="H200" s="170" t="str">
        <f t="shared" ca="1" si="171"/>
        <v>34</v>
      </c>
      <c r="I200" s="170" t="str">
        <f t="shared" ca="1" si="179"/>
        <v>5</v>
      </c>
      <c r="J200" s="170" t="str">
        <f ca="1">VLOOKUP(VALUE(VLOOKUP("*DmgType_0*",INDIRECT(A200),2,FALSE)),proto!$D$20:$F$50,3,FALSE)</f>
        <v>Normal</v>
      </c>
      <c r="K200" s="170" t="str">
        <f ca="1">VLOOKUP(VALUE(VLOOKUP("*Weapon_skill_0*",INDIRECT(A200),2,FALSE)),proto!$K$20:$L$24,2,FALSE)</f>
        <v>Small Guns</v>
      </c>
      <c r="L200" s="170" t="str">
        <f t="shared" ca="1" si="180"/>
        <v>58</v>
      </c>
      <c r="M200" s="170" t="str">
        <f t="shared" ca="1" si="181"/>
        <v>72</v>
      </c>
      <c r="N200" s="170" t="e">
        <f t="shared" ca="1" si="182"/>
        <v>#N/A</v>
      </c>
      <c r="O200" s="170" t="e">
        <f t="shared" ca="1" si="183"/>
        <v>#N/A</v>
      </c>
      <c r="P200" s="170" t="e">
        <f t="shared" ca="1" si="184"/>
        <v>#N/A</v>
      </c>
      <c r="Q200" s="170" t="e">
        <f t="shared" ca="1" si="185"/>
        <v>#N/A</v>
      </c>
      <c r="R200" s="170" t="str">
        <f t="shared" ca="1" si="207"/>
        <v>50</v>
      </c>
      <c r="S200" s="170" t="str">
        <f t="shared" ca="1" si="186"/>
        <v>105</v>
      </c>
      <c r="T200" s="170" t="e">
        <f t="shared" ca="1" si="187"/>
        <v>#N/A</v>
      </c>
      <c r="U200" s="170" t="str">
        <f t="shared" ca="1" si="188"/>
        <v>60</v>
      </c>
      <c r="V200" s="170" t="e">
        <f t="shared" ca="1" si="189"/>
        <v>#N/A</v>
      </c>
      <c r="W200" s="170" t="str">
        <f t="shared" ca="1" si="190"/>
        <v>1</v>
      </c>
      <c r="X200" s="170" t="e">
        <f t="shared" ca="1" si="191"/>
        <v>#N/A</v>
      </c>
      <c r="Y200" s="170" t="str">
        <f t="shared" ca="1" si="192"/>
        <v>800</v>
      </c>
      <c r="Z200" s="170" t="e">
        <f t="shared" ca="1" si="193"/>
        <v>#N/A</v>
      </c>
      <c r="AA200" s="170" t="str">
        <f t="shared" ca="1" si="194"/>
        <v>400</v>
      </c>
      <c r="AB200" s="174" t="str">
        <f t="shared" ca="1" si="172"/>
        <v>28</v>
      </c>
      <c r="AC200" s="174" t="str">
        <f t="shared" ca="1" si="195"/>
        <v>10</v>
      </c>
      <c r="AD200" s="174" t="str">
        <f t="shared" ca="1" si="196"/>
        <v>14</v>
      </c>
      <c r="AE200" s="174" t="str">
        <f t="shared" ca="1" si="173"/>
        <v>15</v>
      </c>
      <c r="AF200" s="174" t="str">
        <f t="shared" ca="1" si="174"/>
        <v>10</v>
      </c>
      <c r="AG200" s="175" t="str">
        <f t="shared" ca="1" si="197"/>
        <v>28</v>
      </c>
      <c r="AH200" s="175" t="e">
        <f t="shared" ca="1" si="198"/>
        <v>#N/A</v>
      </c>
      <c r="AI200" s="175" t="e">
        <f t="shared" ca="1" si="199"/>
        <v>#N/A</v>
      </c>
      <c r="AJ200" s="175" t="e">
        <f t="shared" ca="1" si="200"/>
        <v>#N/A</v>
      </c>
      <c r="AK200" s="175" t="e">
        <f t="shared" ca="1" si="201"/>
        <v>#N/A</v>
      </c>
      <c r="AN200" s="170" t="e">
        <f t="shared" ca="1" si="204"/>
        <v>#N/A</v>
      </c>
      <c r="AO200" s="170" t="e">
        <f t="shared" ca="1" si="205"/>
        <v>#N/A</v>
      </c>
      <c r="AP200" s="170" t="e">
        <f t="shared" ca="1" si="166"/>
        <v>#N/A</v>
      </c>
      <c r="AQ200" s="170" t="e">
        <f t="shared" ca="1" si="167"/>
        <v>#N/A</v>
      </c>
      <c r="AR200" s="170" t="str">
        <f t="shared" ca="1" si="206"/>
        <v>9</v>
      </c>
      <c r="AS200" s="259" t="str">
        <f t="shared" ca="1" si="168"/>
        <v>1</v>
      </c>
      <c r="AT200" s="259">
        <v>1</v>
      </c>
      <c r="AU200" s="170" t="str">
        <f t="shared" ca="1" si="175"/>
        <v>Anim2Single</v>
      </c>
      <c r="AV200" s="170" t="e">
        <f t="shared" ca="1" si="176"/>
        <v>#N/A</v>
      </c>
    </row>
    <row r="201" spans="1:48" x14ac:dyDescent="0.25">
      <c r="A201" s="170" t="str">
        <f t="shared" si="177"/>
        <v>Proto!B11766:C11819</v>
      </c>
      <c r="B201" s="170" t="str">
        <f t="shared" ca="1" si="170"/>
        <v>9</v>
      </c>
      <c r="C201" s="170">
        <f>MATCH("*199#*",proto!B:B,0)</f>
        <v>11766</v>
      </c>
      <c r="D201" s="176" t="str">
        <f>VLOOKUP(C201,proto!A:C,2,FALSE)</f>
        <v>199# M249 SAW</v>
      </c>
      <c r="E201" s="170" t="str" cm="1">
        <f t="array" ref="E201">INDEX(new1test[Column2],WeaponList!C201+1)</f>
        <v/>
      </c>
      <c r="F201" s="170" t="str" cm="1">
        <f t="array" ref="F201">VLOOKUP(VALUE(INDEX(new1test[Column2],WeaponList!C201+3)),proto!$D$20:$E$50,2,FALSE)</f>
        <v>Shotgun</v>
      </c>
      <c r="G201" s="170" t="str">
        <f t="shared" ca="1" si="178"/>
        <v>200</v>
      </c>
      <c r="H201" s="170" t="str">
        <f t="shared" ca="1" si="171"/>
        <v>23</v>
      </c>
      <c r="I201" s="170" t="str">
        <f t="shared" ca="1" si="179"/>
        <v>6</v>
      </c>
      <c r="J201" s="170" t="str">
        <f ca="1">VLOOKUP(VALUE(VLOOKUP("*DmgType_0*",INDIRECT(A201),2,FALSE)),proto!$D$20:$F$50,3,FALSE)</f>
        <v>Normal</v>
      </c>
      <c r="K201" s="170" t="str">
        <f ca="1">VLOOKUP(VALUE(VLOOKUP("*Weapon_skill_0*",INDIRECT(A201),2,FALSE)),proto!$K$20:$L$24,2,FALSE)</f>
        <v>Small Guns</v>
      </c>
      <c r="L201" s="170" t="str">
        <f t="shared" ca="1" si="180"/>
        <v>25</v>
      </c>
      <c r="M201" s="170" t="str">
        <f t="shared" ca="1" si="181"/>
        <v>30</v>
      </c>
      <c r="N201" s="170" t="e">
        <f t="shared" ca="1" si="182"/>
        <v>#N/A</v>
      </c>
      <c r="O201" s="170" t="e">
        <f t="shared" ca="1" si="183"/>
        <v>#N/A</v>
      </c>
      <c r="P201" s="170" t="e">
        <f t="shared" ca="1" si="184"/>
        <v>#N/A</v>
      </c>
      <c r="Q201" s="170" t="e">
        <f t="shared" ca="1" si="185"/>
        <v>#N/A</v>
      </c>
      <c r="R201" s="170">
        <v>0</v>
      </c>
      <c r="S201" s="170" t="str">
        <f t="shared" ca="1" si="186"/>
        <v>55</v>
      </c>
      <c r="T201" s="170" t="e">
        <f t="shared" ca="1" si="187"/>
        <v>#N/A</v>
      </c>
      <c r="U201" s="170" t="str">
        <f t="shared" ca="1" si="188"/>
        <v>25</v>
      </c>
      <c r="V201" s="170" t="e">
        <f t="shared" ca="1" si="189"/>
        <v>#N/A</v>
      </c>
      <c r="W201" s="170" t="e">
        <f t="shared" ca="1" si="190"/>
        <v>#N/A</v>
      </c>
      <c r="X201" s="170" t="e">
        <f t="shared" ca="1" si="191"/>
        <v>#N/A</v>
      </c>
      <c r="Y201" s="170" t="str">
        <f t="shared" ca="1" si="192"/>
        <v>600</v>
      </c>
      <c r="Z201" s="170" t="e">
        <f t="shared" ca="1" si="193"/>
        <v>#N/A</v>
      </c>
      <c r="AA201" s="170" t="str">
        <f t="shared" ca="1" si="194"/>
        <v>400</v>
      </c>
      <c r="AB201" s="174" t="str">
        <f t="shared" ca="1" si="172"/>
        <v>1</v>
      </c>
      <c r="AC201" s="174" t="str">
        <f t="shared" ca="1" si="195"/>
        <v>24</v>
      </c>
      <c r="AD201" s="174" t="str">
        <f t="shared" ca="1" si="196"/>
        <v>4</v>
      </c>
      <c r="AE201" s="174" t="str">
        <f t="shared" ca="1" si="173"/>
        <v>7</v>
      </c>
      <c r="AF201" s="174" t="str">
        <f t="shared" ca="1" si="174"/>
        <v>7</v>
      </c>
      <c r="AG201" s="175" t="str">
        <f t="shared" ca="1" si="197"/>
        <v>2</v>
      </c>
      <c r="AH201" s="175" t="str">
        <f t="shared" ca="1" si="198"/>
        <v>4</v>
      </c>
      <c r="AI201" s="175" t="e">
        <f t="shared" ca="1" si="199"/>
        <v>#N/A</v>
      </c>
      <c r="AJ201" s="175" t="e">
        <f t="shared" ca="1" si="200"/>
        <v>#N/A</v>
      </c>
      <c r="AK201" s="175" t="e">
        <f t="shared" ca="1" si="201"/>
        <v>#N/A</v>
      </c>
      <c r="AN201" s="170" t="str">
        <f t="shared" ca="1" si="204"/>
        <v>21</v>
      </c>
      <c r="AO201" s="170" t="e">
        <f t="shared" ca="1" si="205"/>
        <v>#N/A</v>
      </c>
      <c r="AP201" s="170" t="str">
        <f t="shared" ca="1" si="166"/>
        <v>25</v>
      </c>
      <c r="AQ201" s="170" t="e">
        <f t="shared" ca="1" si="167"/>
        <v>#N/A</v>
      </c>
      <c r="AR201" s="170" t="str">
        <f t="shared" ca="1" si="206"/>
        <v>9</v>
      </c>
      <c r="AS201" s="259" t="str">
        <f t="shared" ca="1" si="168"/>
        <v>15</v>
      </c>
      <c r="AT201" s="259">
        <v>1</v>
      </c>
      <c r="AU201" s="170" t="str">
        <f t="shared" ca="1" si="175"/>
        <v>Anim2Burst</v>
      </c>
      <c r="AV201" s="170" t="e">
        <f t="shared" ca="1" si="176"/>
        <v>#N/A</v>
      </c>
    </row>
    <row r="202" spans="1:48" x14ac:dyDescent="0.25">
      <c r="A202" s="170" t="str">
        <f t="shared" si="177"/>
        <v>Proto!B11819:C11873</v>
      </c>
      <c r="B202" s="170" t="str">
        <f t="shared" ca="1" si="170"/>
        <v>9</v>
      </c>
      <c r="C202" s="170">
        <f>MATCH("*200#*",proto!B:B,0)</f>
        <v>11819</v>
      </c>
      <c r="D202" s="176" t="str">
        <f>VLOOKUP(C202,proto!A:C,2,FALSE)</f>
        <v>200# Stoner LAMG</v>
      </c>
      <c r="E202" s="170" t="str" cm="1">
        <f t="array" ref="E202">INDEX(new1test[Column2],WeaponList!C202+1)</f>
        <v>19636</v>
      </c>
      <c r="F202" s="170" t="str" cm="1">
        <f t="array" ref="F202">VLOOKUP(VALUE(INDEX(new1test[Column2],WeaponList!C202+3)),proto!$D$20:$E$50,2,FALSE)</f>
        <v>LMG</v>
      </c>
      <c r="G202" s="170" t="str">
        <f t="shared" ca="1" si="178"/>
        <v>200</v>
      </c>
      <c r="H202" s="170" t="str">
        <f t="shared" ca="1" si="171"/>
        <v>23</v>
      </c>
      <c r="I202" s="170" t="str">
        <f t="shared" ca="1" si="179"/>
        <v>6</v>
      </c>
      <c r="J202" s="170" t="str">
        <f ca="1">VLOOKUP(VALUE(VLOOKUP("*DmgType_0*",INDIRECT(A202),2,FALSE)),proto!$D$20:$F$50,3,FALSE)</f>
        <v>Normal</v>
      </c>
      <c r="K202" s="170" t="str">
        <f ca="1">VLOOKUP(VALUE(VLOOKUP("*Weapon_skill_0*",INDIRECT(A202),2,FALSE)),proto!$K$20:$L$24,2,FALSE)</f>
        <v>Small Guns</v>
      </c>
      <c r="L202" s="170" t="str">
        <f t="shared" ca="1" si="180"/>
        <v>26</v>
      </c>
      <c r="M202" s="170" t="str">
        <f t="shared" ca="1" si="181"/>
        <v>31</v>
      </c>
      <c r="N202" s="170" t="e">
        <f t="shared" ca="1" si="182"/>
        <v>#N/A</v>
      </c>
      <c r="O202" s="170" t="e">
        <f t="shared" ca="1" si="183"/>
        <v>#N/A</v>
      </c>
      <c r="P202" s="170" t="e">
        <f t="shared" ca="1" si="184"/>
        <v>#N/A</v>
      </c>
      <c r="Q202" s="170" t="e">
        <f t="shared" ca="1" si="185"/>
        <v>#N/A</v>
      </c>
      <c r="R202" s="170">
        <v>0</v>
      </c>
      <c r="S202" s="170" t="str">
        <f t="shared" ca="1" si="186"/>
        <v>60</v>
      </c>
      <c r="T202" s="170" t="e">
        <f t="shared" ca="1" si="187"/>
        <v>#N/A</v>
      </c>
      <c r="U202" s="170" t="str">
        <f t="shared" ca="1" si="188"/>
        <v>20</v>
      </c>
      <c r="V202" s="170" t="e">
        <f t="shared" ca="1" si="189"/>
        <v>#N/A</v>
      </c>
      <c r="W202" s="170" t="e">
        <f t="shared" ca="1" si="190"/>
        <v>#N/A</v>
      </c>
      <c r="X202" s="170" t="e">
        <f t="shared" ca="1" si="191"/>
        <v>#N/A</v>
      </c>
      <c r="Y202" s="170" t="str">
        <f t="shared" ca="1" si="192"/>
        <v>600</v>
      </c>
      <c r="Z202" s="170" t="e">
        <f t="shared" ca="1" si="193"/>
        <v>#N/A</v>
      </c>
      <c r="AA202" s="170" t="str">
        <f t="shared" ca="1" si="194"/>
        <v>400</v>
      </c>
      <c r="AB202" s="174" t="str">
        <f t="shared" ca="1" si="172"/>
        <v>4</v>
      </c>
      <c r="AC202" s="174" t="str">
        <f t="shared" ca="1" si="195"/>
        <v>7</v>
      </c>
      <c r="AD202" s="174" t="str">
        <f t="shared" ca="1" si="196"/>
        <v>27</v>
      </c>
      <c r="AE202" s="174" t="str">
        <f t="shared" ca="1" si="173"/>
        <v>24</v>
      </c>
      <c r="AF202" s="174" t="str">
        <f t="shared" ca="1" si="174"/>
        <v>6</v>
      </c>
      <c r="AG202" s="175" t="str">
        <f t="shared" ca="1" si="197"/>
        <v>2</v>
      </c>
      <c r="AH202" s="175" t="str">
        <f t="shared" ca="1" si="198"/>
        <v>4</v>
      </c>
      <c r="AI202" s="175" t="e">
        <f t="shared" ca="1" si="199"/>
        <v>#N/A</v>
      </c>
      <c r="AJ202" s="175" t="str">
        <f t="shared" ca="1" si="200"/>
        <v>12</v>
      </c>
      <c r="AK202" s="175" t="e">
        <f t="shared" ca="1" si="201"/>
        <v>#N/A</v>
      </c>
      <c r="AN202" s="170" t="str">
        <f t="shared" ca="1" si="204"/>
        <v>7</v>
      </c>
      <c r="AO202" s="170" t="e">
        <f t="shared" ca="1" si="205"/>
        <v>#N/A</v>
      </c>
      <c r="AP202" s="170" t="str">
        <f t="shared" ca="1" si="166"/>
        <v>80</v>
      </c>
      <c r="AQ202" s="170" t="e">
        <f t="shared" ca="1" si="167"/>
        <v>#N/A</v>
      </c>
      <c r="AR202" s="170" t="str">
        <f t="shared" ca="1" si="206"/>
        <v>9</v>
      </c>
      <c r="AS202" s="259" t="str">
        <f t="shared" ca="1" si="168"/>
        <v>5</v>
      </c>
      <c r="AT202" s="259">
        <v>1</v>
      </c>
      <c r="AU202" s="170" t="str">
        <f t="shared" ca="1" si="175"/>
        <v>Anim2Burst</v>
      </c>
      <c r="AV202" s="170" t="e">
        <f t="shared" ca="1" si="176"/>
        <v>#N/A</v>
      </c>
    </row>
    <row r="203" spans="1:48" x14ac:dyDescent="0.25">
      <c r="A203" s="170" t="str">
        <f t="shared" si="177"/>
        <v>Proto!B11873:C11930</v>
      </c>
      <c r="B203" s="170" t="str">
        <f t="shared" ca="1" si="170"/>
        <v>9</v>
      </c>
      <c r="C203" s="170">
        <f>MATCH("*201#*",proto!B:B,0)</f>
        <v>11873</v>
      </c>
      <c r="D203" s="176" t="str">
        <f>VLOOKUP(C203,proto!A:C,2,FALSE)</f>
        <v>201# Stoner LMG</v>
      </c>
      <c r="E203" s="170" t="str" cm="1">
        <f t="array" ref="E203">INDEX(new1test[Column2],WeaponList!C203+1)</f>
        <v>19637</v>
      </c>
      <c r="F203" s="170" t="str" cm="1">
        <f t="array" ref="F203">VLOOKUP(VALUE(INDEX(new1test[Column2],WeaponList!C203+3)),proto!$D$20:$E$50,2,FALSE)</f>
        <v>LMG</v>
      </c>
      <c r="G203" s="170" t="str">
        <f t="shared" ca="1" si="178"/>
        <v>200</v>
      </c>
      <c r="H203" s="170" t="str">
        <f t="shared" ca="1" si="171"/>
        <v>23</v>
      </c>
      <c r="I203" s="170" t="str">
        <f t="shared" ca="1" si="179"/>
        <v>6</v>
      </c>
      <c r="J203" s="170" t="str">
        <f ca="1">VLOOKUP(VALUE(VLOOKUP("*DmgType_0*",INDIRECT(A203),2,FALSE)),proto!$D$20:$F$50,3,FALSE)</f>
        <v>Normal</v>
      </c>
      <c r="K203" s="170" t="str">
        <f ca="1">VLOOKUP(VALUE(VLOOKUP("*Weapon_skill_0*",INDIRECT(A203),2,FALSE)),proto!$K$20:$L$24,2,FALSE)</f>
        <v>Small Guns</v>
      </c>
      <c r="L203" s="170" t="str">
        <f t="shared" ca="1" si="180"/>
        <v>26</v>
      </c>
      <c r="M203" s="170" t="str">
        <f t="shared" ca="1" si="181"/>
        <v>31</v>
      </c>
      <c r="N203" s="170" t="e">
        <f t="shared" ca="1" si="182"/>
        <v>#N/A</v>
      </c>
      <c r="O203" s="170" t="e">
        <f t="shared" ca="1" si="183"/>
        <v>#N/A</v>
      </c>
      <c r="P203" s="170" t="e">
        <f t="shared" ca="1" si="184"/>
        <v>#N/A</v>
      </c>
      <c r="Q203" s="170" t="e">
        <f t="shared" ca="1" si="185"/>
        <v>#N/A</v>
      </c>
      <c r="R203" s="170">
        <v>0</v>
      </c>
      <c r="S203" s="170" t="str">
        <f t="shared" ca="1" si="186"/>
        <v>55</v>
      </c>
      <c r="T203" s="170" t="e">
        <f t="shared" ca="1" si="187"/>
        <v>#N/A</v>
      </c>
      <c r="U203" s="170" t="str">
        <f t="shared" ca="1" si="188"/>
        <v>30</v>
      </c>
      <c r="V203" s="170" t="e">
        <f t="shared" ca="1" si="189"/>
        <v>#N/A</v>
      </c>
      <c r="W203" s="170" t="e">
        <f t="shared" ca="1" si="190"/>
        <v>#N/A</v>
      </c>
      <c r="X203" s="170" t="e">
        <f t="shared" ca="1" si="191"/>
        <v>#N/A</v>
      </c>
      <c r="Y203" s="170" t="str">
        <f t="shared" ca="1" si="192"/>
        <v>600</v>
      </c>
      <c r="Z203" s="170" t="e">
        <f t="shared" ca="1" si="193"/>
        <v>#N/A</v>
      </c>
      <c r="AA203" s="170" t="str">
        <f t="shared" ca="1" si="194"/>
        <v>400</v>
      </c>
      <c r="AB203" s="174" t="str">
        <f t="shared" ca="1" si="172"/>
        <v>4</v>
      </c>
      <c r="AC203" s="174" t="str">
        <f t="shared" ca="1" si="195"/>
        <v>7</v>
      </c>
      <c r="AD203" s="174" t="str">
        <f t="shared" ca="1" si="196"/>
        <v>27</v>
      </c>
      <c r="AE203" s="174" t="str">
        <f t="shared" ca="1" si="173"/>
        <v>24</v>
      </c>
      <c r="AF203" s="174" t="str">
        <f t="shared" ca="1" si="174"/>
        <v>6</v>
      </c>
      <c r="AG203" s="175" t="str">
        <f t="shared" ca="1" si="197"/>
        <v>2</v>
      </c>
      <c r="AH203" s="175" t="str">
        <f t="shared" ca="1" si="198"/>
        <v>4</v>
      </c>
      <c r="AI203" s="175" t="e">
        <f t="shared" ca="1" si="199"/>
        <v>#N/A</v>
      </c>
      <c r="AJ203" s="175" t="str">
        <f t="shared" ca="1" si="200"/>
        <v>12</v>
      </c>
      <c r="AK203" s="175" t="e">
        <f t="shared" ca="1" si="201"/>
        <v>#N/A</v>
      </c>
      <c r="AL203" s="234" t="str">
        <f t="shared" ca="1" si="202"/>
        <v>20</v>
      </c>
      <c r="AN203" s="170" t="str">
        <f t="shared" ca="1" si="204"/>
        <v>9</v>
      </c>
      <c r="AO203" s="170" t="e">
        <f t="shared" ca="1" si="205"/>
        <v>#N/A</v>
      </c>
      <c r="AP203" s="170" t="str">
        <f t="shared" ca="1" si="166"/>
        <v>65</v>
      </c>
      <c r="AQ203" s="170" t="e">
        <f t="shared" ca="1" si="167"/>
        <v>#N/A</v>
      </c>
      <c r="AR203" s="170" t="str">
        <f t="shared" ca="1" si="206"/>
        <v>9</v>
      </c>
      <c r="AS203" s="259" t="str">
        <f t="shared" ca="1" si="168"/>
        <v>5</v>
      </c>
      <c r="AT203" s="259">
        <v>1</v>
      </c>
      <c r="AU203" s="170" t="str">
        <f t="shared" ca="1" si="175"/>
        <v>Anim2Burst</v>
      </c>
      <c r="AV203" s="170" t="e">
        <f t="shared" ca="1" si="176"/>
        <v>#N/A</v>
      </c>
    </row>
    <row r="204" spans="1:48" x14ac:dyDescent="0.25">
      <c r="A204" s="170" t="str">
        <f t="shared" si="177"/>
        <v>Proto!B11930:C11988</v>
      </c>
      <c r="B204" s="170" t="str">
        <f t="shared" ca="1" si="170"/>
        <v>9</v>
      </c>
      <c r="C204" s="170">
        <f>MATCH("*202#*",proto!B:B,0)</f>
        <v>11930</v>
      </c>
      <c r="D204" s="176" t="str">
        <f>VLOOKUP(C204,proto!A:C,2,FALSE)</f>
        <v>202# AS 50</v>
      </c>
      <c r="E204" s="170" t="str" cm="1">
        <f t="array" ref="E204">INDEX(new1test[Column2],WeaponList!C204+1)</f>
        <v>19640</v>
      </c>
      <c r="F204" s="170" t="str" cm="1">
        <f t="array" ref="F204">VLOOKUP(VALUE(INDEX(new1test[Column2],WeaponList!C204+3)),proto!$D$20:$E$50,2,FALSE)</f>
        <v>Big Rifle</v>
      </c>
      <c r="G204" s="170" t="str">
        <f t="shared" ca="1" si="178"/>
        <v>5</v>
      </c>
      <c r="H204" s="170" t="str">
        <f t="shared" ca="1" si="171"/>
        <v>29</v>
      </c>
      <c r="I204" s="170" t="str">
        <f t="shared" ca="1" si="179"/>
        <v>6</v>
      </c>
      <c r="J204" s="170" t="str">
        <f ca="1">VLOOKUP(VALUE(VLOOKUP("*DmgType_0*",INDIRECT(A204),2,FALSE)),proto!$D$20:$F$50,3,FALSE)</f>
        <v>Normal</v>
      </c>
      <c r="K204" s="170" t="str">
        <f ca="1">VLOOKUP(VALUE(VLOOKUP("*Weapon_skill_0*",INDIRECT(A204),2,FALSE)),proto!$K$20:$L$24,2,FALSE)</f>
        <v>Big Guns</v>
      </c>
      <c r="L204" s="170" t="str">
        <f t="shared" ca="1" si="180"/>
        <v>65</v>
      </c>
      <c r="M204" s="170" t="str">
        <f t="shared" ca="1" si="181"/>
        <v>75</v>
      </c>
      <c r="N204" s="170" t="e">
        <f t="shared" ca="1" si="182"/>
        <v>#N/A</v>
      </c>
      <c r="O204" s="170" t="e">
        <f t="shared" ca="1" si="183"/>
        <v>#N/A</v>
      </c>
      <c r="P204" s="170" t="e">
        <f t="shared" ca="1" si="184"/>
        <v>#N/A</v>
      </c>
      <c r="Q204" s="170" t="e">
        <f t="shared" ca="1" si="185"/>
        <v>#N/A</v>
      </c>
      <c r="R204" s="170" t="str">
        <f t="shared" ca="1" si="207"/>
        <v>150</v>
      </c>
      <c r="S204" s="170" t="str">
        <f t="shared" ca="1" si="186"/>
        <v>90</v>
      </c>
      <c r="T204" s="170" t="e">
        <f t="shared" ca="1" si="187"/>
        <v>#N/A</v>
      </c>
      <c r="U204" s="170" t="str">
        <f t="shared" ca="1" si="188"/>
        <v>50</v>
      </c>
      <c r="V204" s="170" t="e">
        <f t="shared" ca="1" si="189"/>
        <v>#N/A</v>
      </c>
      <c r="W204" s="170" t="str">
        <f t="shared" ca="1" si="190"/>
        <v>1</v>
      </c>
      <c r="X204" s="170" t="e">
        <f t="shared" ca="1" si="191"/>
        <v>#N/A</v>
      </c>
      <c r="Y204" s="170" t="str">
        <f t="shared" ca="1" si="192"/>
        <v>1200</v>
      </c>
      <c r="Z204" s="170" t="e">
        <f t="shared" ca="1" si="193"/>
        <v>#N/A</v>
      </c>
      <c r="AA204" s="170" t="str">
        <f t="shared" ca="1" si="194"/>
        <v>400</v>
      </c>
      <c r="AB204" s="174" t="str">
        <f t="shared" ca="1" si="172"/>
        <v>9</v>
      </c>
      <c r="AC204" s="174" t="str">
        <f t="shared" ca="1" si="195"/>
        <v>10</v>
      </c>
      <c r="AD204" s="174" t="str">
        <f t="shared" ca="1" si="196"/>
        <v>14</v>
      </c>
      <c r="AE204" s="174" t="str">
        <f t="shared" ca="1" si="173"/>
        <v>15</v>
      </c>
      <c r="AF204" s="174" t="str">
        <f t="shared" ca="1" si="174"/>
        <v>9</v>
      </c>
      <c r="AG204" s="175" t="str">
        <f t="shared" ca="1" si="197"/>
        <v>1</v>
      </c>
      <c r="AH204" s="175" t="e">
        <f t="shared" ca="1" si="198"/>
        <v>#N/A</v>
      </c>
      <c r="AI204" s="175" t="e">
        <f t="shared" ca="1" si="199"/>
        <v>#N/A</v>
      </c>
      <c r="AJ204" s="175" t="e">
        <f t="shared" ca="1" si="200"/>
        <v>#N/A</v>
      </c>
      <c r="AK204" s="175" t="e">
        <f t="shared" ca="1" si="201"/>
        <v>#N/A</v>
      </c>
      <c r="AN204" s="170" t="e">
        <f t="shared" ca="1" si="204"/>
        <v>#N/A</v>
      </c>
      <c r="AO204" s="170" t="e">
        <f t="shared" ca="1" si="205"/>
        <v>#N/A</v>
      </c>
      <c r="AP204" s="170" t="e">
        <f t="shared" ca="1" si="166"/>
        <v>#N/A</v>
      </c>
      <c r="AQ204" s="170" t="e">
        <f t="shared" ca="1" si="167"/>
        <v>#N/A</v>
      </c>
      <c r="AR204" s="170" t="str">
        <f t="shared" ca="1" si="206"/>
        <v>9</v>
      </c>
      <c r="AS204" s="259" t="str">
        <f t="shared" ca="1" si="168"/>
        <v>1</v>
      </c>
      <c r="AT204" s="259">
        <v>1</v>
      </c>
      <c r="AU204" s="170" t="str">
        <f t="shared" ca="1" si="175"/>
        <v>Anim2Single</v>
      </c>
      <c r="AV204" s="170" t="e">
        <f t="shared" ca="1" si="176"/>
        <v>#N/A</v>
      </c>
    </row>
    <row r="205" spans="1:48" x14ac:dyDescent="0.25">
      <c r="A205" s="170" t="str">
        <f t="shared" si="177"/>
        <v>Proto!B11988:C12054</v>
      </c>
      <c r="B205" s="170" t="str">
        <f t="shared" ca="1" si="170"/>
        <v>9</v>
      </c>
      <c r="C205" s="170">
        <f>MATCH("*203#*",proto!B:B,0)</f>
        <v>11988</v>
      </c>
      <c r="D205" s="176" t="str">
        <f>VLOOKUP(C205,proto!A:C,2,FALSE)</f>
        <v>203# M240</v>
      </c>
      <c r="E205" s="170" t="str" cm="1">
        <f t="array" ref="E205">INDEX(new1test[Column2],WeaponList!C205+1)</f>
        <v>19645</v>
      </c>
      <c r="F205" s="170" t="str" cm="1">
        <f t="array" ref="F205">VLOOKUP(VALUE(INDEX(new1test[Column2],WeaponList!C205+3)),proto!$D$20:$E$50,2,FALSE)</f>
        <v>MMG</v>
      </c>
      <c r="G205" s="170" t="str">
        <f t="shared" ca="1" si="178"/>
        <v>100</v>
      </c>
      <c r="H205" s="170" t="str">
        <f t="shared" ca="1" si="171"/>
        <v>18</v>
      </c>
      <c r="I205" s="170" t="str">
        <f t="shared" ca="1" si="179"/>
        <v>6</v>
      </c>
      <c r="J205" s="170" t="str">
        <f ca="1">VLOOKUP(VALUE(VLOOKUP("*DmgType_0*",INDIRECT(A205),2,FALSE)),proto!$D$20:$F$50,3,FALSE)</f>
        <v>Normal</v>
      </c>
      <c r="K205" s="170" t="str">
        <f ca="1">VLOOKUP(VALUE(VLOOKUP("*Weapon_skill_0*",INDIRECT(A205),2,FALSE)),proto!$K$20:$L$24,2,FALSE)</f>
        <v>Big Guns</v>
      </c>
      <c r="L205" s="170" t="str">
        <f t="shared" ca="1" si="180"/>
        <v>32</v>
      </c>
      <c r="M205" s="170" t="str">
        <f t="shared" ca="1" si="181"/>
        <v>36</v>
      </c>
      <c r="N205" s="170" t="str">
        <f t="shared" ca="1" si="182"/>
        <v>32</v>
      </c>
      <c r="O205" s="170" t="str">
        <f t="shared" ca="1" si="183"/>
        <v>36</v>
      </c>
      <c r="P205" s="170" t="e">
        <f t="shared" ca="1" si="184"/>
        <v>#N/A</v>
      </c>
      <c r="Q205" s="170" t="e">
        <f t="shared" ca="1" si="185"/>
        <v>#N/A</v>
      </c>
      <c r="R205" s="170">
        <v>0</v>
      </c>
      <c r="S205" s="170" t="str">
        <f t="shared" ca="1" si="186"/>
        <v>65</v>
      </c>
      <c r="T205" s="170" t="str">
        <f t="shared" ca="1" si="187"/>
        <v>65</v>
      </c>
      <c r="U205" s="170" t="str">
        <f t="shared" ca="1" si="188"/>
        <v>25</v>
      </c>
      <c r="V205" s="170" t="str">
        <f t="shared" ca="1" si="189"/>
        <v>70</v>
      </c>
      <c r="W205" s="170" t="e">
        <f t="shared" ca="1" si="190"/>
        <v>#N/A</v>
      </c>
      <c r="X205" s="170" t="e">
        <f t="shared" ca="1" si="191"/>
        <v>#N/A</v>
      </c>
      <c r="Y205" s="170" t="str">
        <f t="shared" ca="1" si="192"/>
        <v>800</v>
      </c>
      <c r="Z205" s="170" t="str">
        <f t="shared" ca="1" si="193"/>
        <v>1200</v>
      </c>
      <c r="AA205" s="170" t="str">
        <f t="shared" ca="1" si="194"/>
        <v>400</v>
      </c>
      <c r="AB205" s="174" t="str">
        <f t="shared" ca="1" si="172"/>
        <v>1</v>
      </c>
      <c r="AC205" s="174" t="str">
        <f t="shared" ca="1" si="195"/>
        <v>22</v>
      </c>
      <c r="AD205" s="174" t="str">
        <f t="shared" ca="1" si="196"/>
        <v>4</v>
      </c>
      <c r="AE205" s="174" t="str">
        <f t="shared" ca="1" si="173"/>
        <v>24</v>
      </c>
      <c r="AF205" s="174" t="str">
        <f t="shared" ca="1" si="174"/>
        <v>4</v>
      </c>
      <c r="AG205" s="175" t="str">
        <f t="shared" ca="1" si="197"/>
        <v>2</v>
      </c>
      <c r="AH205" s="175" t="str">
        <f t="shared" ca="1" si="198"/>
        <v>2</v>
      </c>
      <c r="AI205" s="175" t="str">
        <f t="shared" ca="1" si="199"/>
        <v>50</v>
      </c>
      <c r="AJ205" s="175" t="e">
        <f t="shared" ca="1" si="200"/>
        <v>#N/A</v>
      </c>
      <c r="AK205" s="175" t="e">
        <f t="shared" ca="1" si="201"/>
        <v>#N/A</v>
      </c>
      <c r="AN205" s="170" t="str">
        <f t="shared" ca="1" si="204"/>
        <v>9</v>
      </c>
      <c r="AO205" s="170" t="str">
        <f t="shared" ca="1" si="205"/>
        <v>15</v>
      </c>
      <c r="AP205" s="170" t="str">
        <f t="shared" ca="1" si="166"/>
        <v>55</v>
      </c>
      <c r="AQ205" s="170" t="str">
        <f t="shared" ca="1" si="167"/>
        <v>25</v>
      </c>
      <c r="AR205" s="170" t="str">
        <f t="shared" ca="1" si="206"/>
        <v>9</v>
      </c>
      <c r="AS205" s="259" t="str">
        <f t="shared" ca="1" si="168"/>
        <v>10</v>
      </c>
      <c r="AT205" s="259" t="str">
        <f t="shared" ca="1" si="169"/>
        <v>25</v>
      </c>
      <c r="AU205" s="170" t="str">
        <f t="shared" ca="1" si="175"/>
        <v>Anim2Burst</v>
      </c>
      <c r="AV205" s="170" t="str">
        <f t="shared" ca="1" si="176"/>
        <v>Anim2Burst</v>
      </c>
    </row>
    <row r="206" spans="1:48" x14ac:dyDescent="0.25">
      <c r="A206" s="170" t="str">
        <f t="shared" si="177"/>
        <v>Proto!B12054:C12125</v>
      </c>
      <c r="B206" s="170" t="str">
        <f t="shared" ca="1" si="170"/>
        <v>9</v>
      </c>
      <c r="C206" s="170">
        <f>MATCH("*204#*",proto!B:B,0)</f>
        <v>12054</v>
      </c>
      <c r="D206" s="176" t="str">
        <f>VLOOKUP(C206,proto!A:C,2,FALSE)</f>
        <v>204# PKS</v>
      </c>
      <c r="E206" s="170" t="str" cm="1">
        <f t="array" ref="E206">INDEX(new1test[Column2],WeaponList!C206+1)</f>
        <v>19646</v>
      </c>
      <c r="F206" s="170" t="str" cm="1">
        <f t="array" ref="F206">VLOOKUP(VALUE(INDEX(new1test[Column2],WeaponList!C206+3)),proto!$D$20:$E$50,2,FALSE)</f>
        <v>MMG</v>
      </c>
      <c r="G206" s="170" t="str">
        <f t="shared" ca="1" si="178"/>
        <v>200</v>
      </c>
      <c r="H206" s="170" t="str">
        <f t="shared" ca="1" si="171"/>
        <v>21</v>
      </c>
      <c r="I206" s="170" t="str">
        <f t="shared" ca="1" si="179"/>
        <v>6</v>
      </c>
      <c r="J206" s="170" t="str">
        <f ca="1">VLOOKUP(VALUE(VLOOKUP("*DmgType_0*",INDIRECT(A206),2,FALSE)),proto!$D$20:$F$50,3,FALSE)</f>
        <v>Normal</v>
      </c>
      <c r="K206" s="170" t="str">
        <f ca="1">VLOOKUP(VALUE(VLOOKUP("*Weapon_skill_0*",INDIRECT(A206),2,FALSE)),proto!$K$20:$L$24,2,FALSE)</f>
        <v>Big Guns</v>
      </c>
      <c r="L206" s="170" t="str">
        <f t="shared" ca="1" si="180"/>
        <v>37</v>
      </c>
      <c r="M206" s="170" t="str">
        <f t="shared" ca="1" si="181"/>
        <v>43</v>
      </c>
      <c r="N206" s="170" t="str">
        <f t="shared" ca="1" si="182"/>
        <v>37</v>
      </c>
      <c r="O206" s="170" t="str">
        <f t="shared" ca="1" si="183"/>
        <v>43</v>
      </c>
      <c r="P206" s="170" t="e">
        <f t="shared" ca="1" si="184"/>
        <v>#N/A</v>
      </c>
      <c r="Q206" s="170" t="e">
        <f t="shared" ca="1" si="185"/>
        <v>#N/A</v>
      </c>
      <c r="R206" s="170">
        <v>0</v>
      </c>
      <c r="S206" s="170" t="str">
        <f t="shared" ca="1" si="186"/>
        <v>70</v>
      </c>
      <c r="T206" s="170" t="str">
        <f t="shared" ca="1" si="187"/>
        <v>70</v>
      </c>
      <c r="U206" s="170" t="str">
        <f t="shared" ca="1" si="188"/>
        <v>15</v>
      </c>
      <c r="V206" s="170" t="str">
        <f t="shared" ca="1" si="189"/>
        <v>60</v>
      </c>
      <c r="W206" s="170" t="e">
        <f t="shared" ca="1" si="190"/>
        <v>#N/A</v>
      </c>
      <c r="X206" s="170" t="e">
        <f t="shared" ca="1" si="191"/>
        <v>#N/A</v>
      </c>
      <c r="Y206" s="170" t="str">
        <f t="shared" ca="1" si="192"/>
        <v>800</v>
      </c>
      <c r="Z206" s="170" t="str">
        <f t="shared" ca="1" si="193"/>
        <v>1200</v>
      </c>
      <c r="AA206" s="170" t="str">
        <f t="shared" ca="1" si="194"/>
        <v>400</v>
      </c>
      <c r="AB206" s="174" t="str">
        <f t="shared" ca="1" si="172"/>
        <v>1</v>
      </c>
      <c r="AC206" s="174" t="str">
        <f t="shared" ca="1" si="195"/>
        <v>21</v>
      </c>
      <c r="AD206" s="174" t="str">
        <f t="shared" ca="1" si="196"/>
        <v>27</v>
      </c>
      <c r="AE206" s="174" t="str">
        <f t="shared" ca="1" si="173"/>
        <v>21</v>
      </c>
      <c r="AF206" s="174" t="str">
        <f t="shared" ca="1" si="174"/>
        <v>6</v>
      </c>
      <c r="AG206" s="175" t="str">
        <f t="shared" ca="1" si="197"/>
        <v>2</v>
      </c>
      <c r="AH206" s="175" t="str">
        <f t="shared" ca="1" si="198"/>
        <v>2</v>
      </c>
      <c r="AI206" s="175" t="str">
        <f t="shared" ca="1" si="199"/>
        <v>2</v>
      </c>
      <c r="AJ206" s="175" t="str">
        <f t="shared" ca="1" si="200"/>
        <v>17</v>
      </c>
      <c r="AK206" s="175" t="str">
        <f t="shared" ca="1" si="201"/>
        <v>50</v>
      </c>
      <c r="AN206" s="170" t="str">
        <f t="shared" ca="1" si="204"/>
        <v>9</v>
      </c>
      <c r="AO206" s="170" t="str">
        <f t="shared" ca="1" si="205"/>
        <v>15</v>
      </c>
      <c r="AP206" s="170" t="str">
        <f t="shared" ca="1" si="166"/>
        <v>30</v>
      </c>
      <c r="AQ206" s="170" t="str">
        <f t="shared" ca="1" si="167"/>
        <v>20</v>
      </c>
      <c r="AR206" s="170" t="str">
        <f t="shared" ca="1" si="206"/>
        <v>9</v>
      </c>
      <c r="AS206" s="259" t="str">
        <f t="shared" ca="1" si="168"/>
        <v>8</v>
      </c>
      <c r="AT206" s="259" t="str">
        <f t="shared" ca="1" si="169"/>
        <v>20</v>
      </c>
      <c r="AU206" s="170" t="str">
        <f t="shared" ca="1" si="175"/>
        <v>Anim2Burst</v>
      </c>
      <c r="AV206" s="170" t="str">
        <f t="shared" ca="1" si="176"/>
        <v>Anim2Burst</v>
      </c>
    </row>
    <row r="207" spans="1:48" x14ac:dyDescent="0.25">
      <c r="A207" s="170" t="str">
        <f t="shared" si="177"/>
        <v>Proto!B12125:C12182</v>
      </c>
      <c r="B207" s="170" t="str">
        <f t="shared" ca="1" si="170"/>
        <v>9</v>
      </c>
      <c r="C207" s="170">
        <f>MATCH("*205#*",proto!B:B,0)</f>
        <v>12125</v>
      </c>
      <c r="D207" s="176" t="str">
        <f>VLOOKUP(C207,proto!A:C,2,FALSE)</f>
        <v>205# Avenger</v>
      </c>
      <c r="E207" s="170" t="str" cm="1">
        <f t="array" ref="E207">INDEX(new1test[Column2],WeaponList!C207+1)</f>
        <v>19650</v>
      </c>
      <c r="F207" s="170" t="str" cm="1">
        <f t="array" ref="F207">VLOOKUP(VALUE(INDEX(new1test[Column2],WeaponList!C207+3)),proto!$D$20:$E$50,2,FALSE)</f>
        <v>HMG</v>
      </c>
      <c r="G207" s="170" t="str">
        <f t="shared" ca="1" si="178"/>
        <v>1000</v>
      </c>
      <c r="H207" s="170" t="str">
        <f t="shared" ca="1" si="171"/>
        <v>26</v>
      </c>
      <c r="I207" s="170" t="str">
        <f t="shared" ca="1" si="179"/>
        <v>8</v>
      </c>
      <c r="J207" s="170" t="str">
        <f ca="1">VLOOKUP(VALUE(VLOOKUP("*DmgType_0*",INDIRECT(A207),2,FALSE)),proto!$D$20:$F$50,3,FALSE)</f>
        <v>Normal</v>
      </c>
      <c r="K207" s="170" t="str">
        <f ca="1">VLOOKUP(VALUE(VLOOKUP("*Weapon_skill_0*",INDIRECT(A207),2,FALSE)),proto!$K$20:$L$24,2,FALSE)</f>
        <v>Big Guns</v>
      </c>
      <c r="L207" s="170" t="str">
        <f t="shared" ca="1" si="180"/>
        <v>6</v>
      </c>
      <c r="M207" s="170" t="str">
        <f t="shared" ca="1" si="181"/>
        <v>9</v>
      </c>
      <c r="N207" s="170" t="e">
        <f t="shared" ca="1" si="182"/>
        <v>#N/A</v>
      </c>
      <c r="O207" s="170" t="e">
        <f t="shared" ca="1" si="183"/>
        <v>#N/A</v>
      </c>
      <c r="P207" s="170" t="e">
        <f t="shared" ca="1" si="184"/>
        <v>#N/A</v>
      </c>
      <c r="Q207" s="170" t="e">
        <f t="shared" ca="1" si="185"/>
        <v>#N/A</v>
      </c>
      <c r="R207" s="170">
        <v>0</v>
      </c>
      <c r="S207" s="170" t="str">
        <f t="shared" ca="1" si="186"/>
        <v>60</v>
      </c>
      <c r="T207" s="170" t="e">
        <f t="shared" ca="1" si="187"/>
        <v>#N/A</v>
      </c>
      <c r="U207" s="170" t="str">
        <f t="shared" ca="1" si="188"/>
        <v>20</v>
      </c>
      <c r="V207" s="170" t="e">
        <f t="shared" ca="1" si="189"/>
        <v>#N/A</v>
      </c>
      <c r="W207" s="170" t="e">
        <f t="shared" ca="1" si="190"/>
        <v>#N/A</v>
      </c>
      <c r="X207" s="170" t="e">
        <f t="shared" ca="1" si="191"/>
        <v>#N/A</v>
      </c>
      <c r="Y207" s="170" t="str">
        <f t="shared" ca="1" si="192"/>
        <v>600</v>
      </c>
      <c r="Z207" s="170" t="e">
        <f t="shared" ca="1" si="193"/>
        <v>#N/A</v>
      </c>
      <c r="AA207" s="170" t="str">
        <f t="shared" ca="1" si="194"/>
        <v>400</v>
      </c>
      <c r="AB207" s="174" t="str">
        <f t="shared" ca="1" si="172"/>
        <v>5</v>
      </c>
      <c r="AC207" s="174" t="str">
        <f t="shared" ca="1" si="195"/>
        <v>24</v>
      </c>
      <c r="AD207" s="174" t="str">
        <f t="shared" ca="1" si="196"/>
        <v>6</v>
      </c>
      <c r="AE207" s="174" t="str">
        <f t="shared" ca="1" si="173"/>
        <v>24</v>
      </c>
      <c r="AF207" s="174" t="str">
        <f t="shared" ca="1" si="174"/>
        <v>4</v>
      </c>
      <c r="AG207" s="175" t="str">
        <f t="shared" ca="1" si="197"/>
        <v>2</v>
      </c>
      <c r="AH207" s="175" t="e">
        <f t="shared" ca="1" si="198"/>
        <v>#N/A</v>
      </c>
      <c r="AI207" s="175" t="e">
        <f t="shared" ca="1" si="199"/>
        <v>#N/A</v>
      </c>
      <c r="AJ207" s="175" t="e">
        <f t="shared" ca="1" si="200"/>
        <v>#N/A</v>
      </c>
      <c r="AK207" s="175" t="e">
        <f t="shared" ca="1" si="201"/>
        <v>#N/A</v>
      </c>
      <c r="AL207" s="234" t="str">
        <f t="shared" ca="1" si="202"/>
        <v>20</v>
      </c>
      <c r="AN207" s="170" t="str">
        <f t="shared" ca="1" si="204"/>
        <v>27</v>
      </c>
      <c r="AO207" s="170" t="e">
        <f t="shared" ca="1" si="205"/>
        <v>#N/A</v>
      </c>
      <c r="AP207" s="170" t="str">
        <f t="shared" ca="1" si="166"/>
        <v>20</v>
      </c>
      <c r="AQ207" s="170" t="e">
        <f t="shared" ca="1" si="167"/>
        <v>#N/A</v>
      </c>
      <c r="AR207" s="170" t="str">
        <f t="shared" ca="1" si="206"/>
        <v>9</v>
      </c>
      <c r="AS207" s="259" t="str">
        <f t="shared" ca="1" si="168"/>
        <v>100</v>
      </c>
      <c r="AT207" s="259">
        <v>1</v>
      </c>
      <c r="AU207" s="170" t="str">
        <f t="shared" ca="1" si="175"/>
        <v>Anim2Burst</v>
      </c>
      <c r="AV207" s="170" t="e">
        <f t="shared" ca="1" si="176"/>
        <v>#N/A</v>
      </c>
    </row>
    <row r="208" spans="1:48" x14ac:dyDescent="0.25">
      <c r="A208" s="170" t="str">
        <f t="shared" si="177"/>
        <v>Proto!B12182:C12249</v>
      </c>
      <c r="B208" s="170" t="str">
        <f t="shared" ca="1" si="170"/>
        <v>9</v>
      </c>
      <c r="C208" s="170">
        <f>MATCH("*206#*",proto!B:B,0)</f>
        <v>12182</v>
      </c>
      <c r="D208" s="176" t="str">
        <f>VLOOKUP(C208,proto!A:C,2,FALSE)</f>
        <v>206# Incinerator</v>
      </c>
      <c r="E208" s="170" t="str" cm="1">
        <f t="array" ref="E208">INDEX(new1test[Column2],WeaponList!C208+1)</f>
        <v>19655</v>
      </c>
      <c r="F208" s="170" t="str" cm="1">
        <f t="array" ref="F208">VLOOKUP(VALUE(INDEX(new1test[Column2],WeaponList!C208+3)),proto!$D$20:$E$50,2,FALSE)</f>
        <v>Flamer</v>
      </c>
      <c r="G208" s="170" t="str">
        <f t="shared" ca="1" si="178"/>
        <v>30</v>
      </c>
      <c r="H208" s="170" t="str">
        <f t="shared" ca="1" si="171"/>
        <v>28</v>
      </c>
      <c r="I208" s="170" t="str">
        <f t="shared" ca="1" si="179"/>
        <v>6</v>
      </c>
      <c r="J208" s="170" t="str">
        <f ca="1">VLOOKUP(VALUE(VLOOKUP("*DmgType_0*",INDIRECT(A208),2,FALSE)),proto!$D$20:$F$50,3,FALSE)</f>
        <v>Fire</v>
      </c>
      <c r="K208" s="170" t="str">
        <f ca="1">VLOOKUP(VALUE(VLOOKUP("*Weapon_skill_0*",INDIRECT(A208),2,FALSE)),proto!$K$20:$L$24,2,FALSE)</f>
        <v>Big Guns</v>
      </c>
      <c r="L208" s="170" t="str">
        <f t="shared" ca="1" si="180"/>
        <v>170</v>
      </c>
      <c r="M208" s="170" t="str">
        <f t="shared" ca="1" si="181"/>
        <v>210</v>
      </c>
      <c r="N208" s="170" t="str">
        <f t="shared" ca="1" si="182"/>
        <v>60</v>
      </c>
      <c r="O208" s="170" t="str">
        <f t="shared" ca="1" si="183"/>
        <v>70</v>
      </c>
      <c r="P208" s="170" t="e">
        <f t="shared" ca="1" si="184"/>
        <v>#N/A</v>
      </c>
      <c r="Q208" s="170" t="e">
        <f t="shared" ca="1" si="185"/>
        <v>#N/A</v>
      </c>
      <c r="R208" s="170">
        <v>0</v>
      </c>
      <c r="S208" s="170" t="str">
        <f t="shared" ca="1" si="186"/>
        <v>6</v>
      </c>
      <c r="T208" s="170" t="str">
        <f t="shared" ca="1" si="187"/>
        <v>40</v>
      </c>
      <c r="U208" s="170" t="str">
        <f t="shared" ca="1" si="188"/>
        <v>50</v>
      </c>
      <c r="V208" s="170" t="str">
        <f t="shared" ca="1" si="189"/>
        <v>30</v>
      </c>
      <c r="W208" s="170" t="e">
        <f t="shared" ca="1" si="190"/>
        <v>#N/A</v>
      </c>
      <c r="X208" s="170" t="e">
        <f t="shared" ca="1" si="191"/>
        <v>#N/A</v>
      </c>
      <c r="Y208" s="170" t="str">
        <f t="shared" ca="1" si="192"/>
        <v>1200</v>
      </c>
      <c r="Z208" s="170" t="str">
        <f t="shared" ca="1" si="193"/>
        <v>600</v>
      </c>
      <c r="AA208" s="170" t="str">
        <f t="shared" ca="1" si="194"/>
        <v>400</v>
      </c>
      <c r="AB208" s="174" t="str">
        <f t="shared" ca="1" si="172"/>
        <v>2</v>
      </c>
      <c r="AC208" s="174" t="str">
        <f t="shared" ca="1" si="195"/>
        <v>1</v>
      </c>
      <c r="AD208" s="174" t="str">
        <f t="shared" ca="1" si="196"/>
        <v>2</v>
      </c>
      <c r="AE208" s="174" t="str">
        <f t="shared" ca="1" si="173"/>
        <v>24</v>
      </c>
      <c r="AF208" s="174" t="str">
        <f t="shared" ca="1" si="174"/>
        <v>2</v>
      </c>
      <c r="AG208" s="175" t="str">
        <f t="shared" ca="1" si="197"/>
        <v>11</v>
      </c>
      <c r="AH208" s="175" t="e">
        <f t="shared" ca="1" si="198"/>
        <v>#N/A</v>
      </c>
      <c r="AI208" s="175" t="e">
        <f t="shared" ca="1" si="199"/>
        <v>#N/A</v>
      </c>
      <c r="AJ208" s="175" t="e">
        <f t="shared" ca="1" si="200"/>
        <v>#N/A</v>
      </c>
      <c r="AK208" s="175" t="e">
        <f t="shared" ca="1" si="201"/>
        <v>#N/A</v>
      </c>
      <c r="AL208" s="234" t="str">
        <f t="shared" ca="1" si="202"/>
        <v>-50</v>
      </c>
      <c r="AN208" s="170" t="str">
        <f t="shared" ca="1" si="204"/>
        <v>35</v>
      </c>
      <c r="AO208" s="170" t="e">
        <f t="shared" ca="1" si="205"/>
        <v>#N/A</v>
      </c>
      <c r="AP208" s="170" t="e">
        <f t="shared" ca="1" si="166"/>
        <v>#N/A</v>
      </c>
      <c r="AQ208" s="170" t="e">
        <f t="shared" ca="1" si="167"/>
        <v>#N/A</v>
      </c>
      <c r="AR208" s="170" t="str">
        <f t="shared" ca="1" si="206"/>
        <v>9</v>
      </c>
      <c r="AS208" s="259" t="str">
        <f t="shared" ca="1" si="168"/>
        <v>3</v>
      </c>
      <c r="AT208" s="259" t="str">
        <f t="shared" ca="1" si="169"/>
        <v>3</v>
      </c>
      <c r="AU208" s="170" t="str">
        <f t="shared" ca="1" si="175"/>
        <v>Anim2Flame</v>
      </c>
      <c r="AV208" s="170" t="str">
        <f t="shared" ca="1" si="176"/>
        <v>Anim2Single</v>
      </c>
    </row>
    <row r="209" spans="1:49" x14ac:dyDescent="0.25">
      <c r="A209" s="170" t="str">
        <f t="shared" si="177"/>
        <v>Proto!B12249:C12304</v>
      </c>
      <c r="B209" s="170" t="str">
        <f t="shared" ca="1" si="170"/>
        <v>9</v>
      </c>
      <c r="C209" s="170">
        <f>MATCH("*207#*",proto!B:B,0)</f>
        <v>12249</v>
      </c>
      <c r="D209" s="176" t="str">
        <f>VLOOKUP(C209,proto!A:C,2,FALSE)</f>
        <v>207# M32 Milkor</v>
      </c>
      <c r="E209" s="170" t="str" cm="1">
        <f t="array" ref="E209">INDEX(new1test[Column2],WeaponList!C209+1)</f>
        <v>19665</v>
      </c>
      <c r="F209" s="170" t="str" cm="1">
        <f t="array" ref="F209">VLOOKUP(VALUE(INDEX(new1test[Column2],WeaponList!C209+3)),proto!$D$20:$E$50,2,FALSE)</f>
        <v>GL</v>
      </c>
      <c r="G209" s="170" t="str">
        <f t="shared" ca="1" si="178"/>
        <v>6</v>
      </c>
      <c r="H209" s="170" t="str">
        <f t="shared" ca="1" si="171"/>
        <v>27</v>
      </c>
      <c r="I209" s="170" t="str">
        <f t="shared" ca="1" si="179"/>
        <v>6</v>
      </c>
      <c r="J209" s="170" t="str">
        <f ca="1">VLOOKUP(VALUE(VLOOKUP("*DmgType_0*",INDIRECT(A209),2,FALSE)),proto!$D$20:$F$50,3,FALSE)</f>
        <v>Explode</v>
      </c>
      <c r="K209" s="170" t="str">
        <f ca="1">VLOOKUP(VALUE(VLOOKUP("*Weapon_skill_0*",INDIRECT(A209),2,FALSE)),proto!$K$20:$L$24,2,FALSE)</f>
        <v>Big Guns</v>
      </c>
      <c r="L209" s="170" t="str">
        <f t="shared" ca="1" si="180"/>
        <v>110</v>
      </c>
      <c r="M209" s="170" t="str">
        <f t="shared" ca="1" si="181"/>
        <v>140</v>
      </c>
      <c r="N209" s="170" t="e">
        <f t="shared" ca="1" si="182"/>
        <v>#N/A</v>
      </c>
      <c r="O209" s="170" t="e">
        <f t="shared" ca="1" si="183"/>
        <v>#N/A</v>
      </c>
      <c r="P209" s="170" t="e">
        <f t="shared" ca="1" si="184"/>
        <v>#N/A</v>
      </c>
      <c r="Q209" s="170" t="e">
        <f t="shared" ca="1" si="185"/>
        <v>#N/A</v>
      </c>
      <c r="R209" s="170">
        <v>0</v>
      </c>
      <c r="S209" s="170" t="str">
        <f t="shared" ca="1" si="186"/>
        <v>70</v>
      </c>
      <c r="T209" s="170" t="e">
        <f t="shared" ca="1" si="187"/>
        <v>#N/A</v>
      </c>
      <c r="U209" s="170" t="str">
        <f t="shared" ca="1" si="188"/>
        <v>60</v>
      </c>
      <c r="V209" s="170" t="e">
        <f t="shared" ca="1" si="189"/>
        <v>#N/A</v>
      </c>
      <c r="W209" s="170" t="e">
        <f t="shared" ca="1" si="190"/>
        <v>#N/A</v>
      </c>
      <c r="X209" s="170" t="e">
        <f t="shared" ca="1" si="191"/>
        <v>#N/A</v>
      </c>
      <c r="Y209" s="170" t="str">
        <f t="shared" ca="1" si="192"/>
        <v>1000</v>
      </c>
      <c r="Z209" s="170" t="e">
        <f t="shared" ca="1" si="193"/>
        <v>#N/A</v>
      </c>
      <c r="AA209" s="170" t="str">
        <f t="shared" ca="1" si="194"/>
        <v>400</v>
      </c>
      <c r="AB209" s="174" t="str">
        <f t="shared" ca="1" si="172"/>
        <v>5</v>
      </c>
      <c r="AC209" s="174" t="str">
        <f t="shared" ca="1" si="195"/>
        <v>1</v>
      </c>
      <c r="AD209" s="174" t="str">
        <f t="shared" ca="1" si="196"/>
        <v>7</v>
      </c>
      <c r="AE209" s="174" t="str">
        <f t="shared" ca="1" si="173"/>
        <v>24</v>
      </c>
      <c r="AF209" s="174" t="str">
        <f t="shared" ca="1" si="174"/>
        <v>2</v>
      </c>
      <c r="AG209" s="175" t="str">
        <f t="shared" ca="1" si="197"/>
        <v>11</v>
      </c>
      <c r="AH209" s="175" t="e">
        <f t="shared" ca="1" si="198"/>
        <v>#N/A</v>
      </c>
      <c r="AI209" s="175" t="e">
        <f t="shared" ca="1" si="199"/>
        <v>#N/A</v>
      </c>
      <c r="AJ209" s="175" t="e">
        <f t="shared" ca="1" si="200"/>
        <v>#N/A</v>
      </c>
      <c r="AK209" s="175" t="e">
        <f t="shared" ca="1" si="201"/>
        <v>#N/A</v>
      </c>
      <c r="AN209" s="170" t="e">
        <f t="shared" ca="1" si="204"/>
        <v>#N/A</v>
      </c>
      <c r="AO209" s="170" t="e">
        <f t="shared" ca="1" si="205"/>
        <v>#N/A</v>
      </c>
      <c r="AP209" s="170" t="e">
        <f t="shared" ca="1" si="166"/>
        <v>#N/A</v>
      </c>
      <c r="AQ209" s="170" t="e">
        <f t="shared" ca="1" si="167"/>
        <v>#N/A</v>
      </c>
      <c r="AR209" s="170" t="str">
        <f t="shared" ca="1" si="206"/>
        <v>9</v>
      </c>
      <c r="AS209" s="259" t="str">
        <f t="shared" ca="1" si="168"/>
        <v>1</v>
      </c>
      <c r="AT209" s="259">
        <v>1</v>
      </c>
      <c r="AU209" s="170" t="str">
        <f t="shared" ca="1" si="175"/>
        <v>Anim2Single</v>
      </c>
      <c r="AV209" s="170" t="e">
        <f t="shared" ca="1" si="176"/>
        <v>#N/A</v>
      </c>
    </row>
    <row r="210" spans="1:49" x14ac:dyDescent="0.25">
      <c r="A210" s="170" t="str">
        <f t="shared" si="177"/>
        <v>Proto!B12304:C12359</v>
      </c>
      <c r="B210" s="170" t="str">
        <f t="shared" ca="1" si="170"/>
        <v>9</v>
      </c>
      <c r="C210" s="170">
        <f>MATCH("*208#*",proto!B:B,0)</f>
        <v>12304</v>
      </c>
      <c r="D210" s="176" t="str">
        <f>VLOOKUP(C210,proto!A:C,2,FALSE)</f>
        <v>208# Rockwell BigBazooka Rocket Launcher</v>
      </c>
      <c r="E210" s="170" t="str" cm="1">
        <f t="array" ref="E210">INDEX(new1test[Column2],WeaponList!C210+1)</f>
        <v>19670</v>
      </c>
      <c r="F210" s="170" t="str" cm="1">
        <f t="array" ref="F210">VLOOKUP(VALUE(INDEX(new1test[Column2],WeaponList!C210+3)),proto!$D$20:$E$50,2,FALSE)</f>
        <v>RL</v>
      </c>
      <c r="G210" s="170" t="str">
        <f t="shared" ca="1" si="178"/>
        <v>1</v>
      </c>
      <c r="H210" s="170" t="str">
        <f t="shared" ca="1" si="171"/>
        <v>1</v>
      </c>
      <c r="I210" s="170" t="str">
        <f t="shared" ca="1" si="179"/>
        <v>7</v>
      </c>
      <c r="J210" s="170" t="str">
        <f ca="1">VLOOKUP(VALUE(VLOOKUP("*DmgType_0*",INDIRECT(A210),2,FALSE)),proto!$D$20:$F$50,3,FALSE)</f>
        <v>Explode</v>
      </c>
      <c r="K210" s="170" t="str">
        <f ca="1">VLOOKUP(VALUE(VLOOKUP("*Weapon_skill_0*",INDIRECT(A210),2,FALSE)),proto!$K$20:$L$24,2,FALSE)</f>
        <v>Big Guns</v>
      </c>
      <c r="L210" s="170" t="str">
        <f t="shared" ca="1" si="180"/>
        <v>250</v>
      </c>
      <c r="M210" s="170" t="str">
        <f t="shared" ca="1" si="181"/>
        <v>300</v>
      </c>
      <c r="N210" s="170" t="e">
        <f t="shared" ca="1" si="182"/>
        <v>#N/A</v>
      </c>
      <c r="O210" s="170" t="e">
        <f t="shared" ca="1" si="183"/>
        <v>#N/A</v>
      </c>
      <c r="P210" s="170" t="e">
        <f t="shared" ca="1" si="184"/>
        <v>#N/A</v>
      </c>
      <c r="Q210" s="170" t="e">
        <f t="shared" ca="1" si="185"/>
        <v>#N/A</v>
      </c>
      <c r="R210" s="170">
        <v>0</v>
      </c>
      <c r="S210" s="170" t="str">
        <f t="shared" ca="1" si="186"/>
        <v>80</v>
      </c>
      <c r="T210" s="170" t="e">
        <f t="shared" ca="1" si="187"/>
        <v>#N/A</v>
      </c>
      <c r="U210" s="170" t="str">
        <f t="shared" ca="1" si="188"/>
        <v>80</v>
      </c>
      <c r="V210" s="170" t="e">
        <f t="shared" ca="1" si="189"/>
        <v>#N/A</v>
      </c>
      <c r="W210" s="170" t="e">
        <f t="shared" ca="1" si="190"/>
        <v>#N/A</v>
      </c>
      <c r="X210" s="170" t="e">
        <f t="shared" ca="1" si="191"/>
        <v>#N/A</v>
      </c>
      <c r="Y210" s="170" t="str">
        <f t="shared" ca="1" si="192"/>
        <v>1200</v>
      </c>
      <c r="Z210" s="170" t="e">
        <f t="shared" ca="1" si="193"/>
        <v>#N/A</v>
      </c>
      <c r="AA210" s="170" t="str">
        <f t="shared" ca="1" si="194"/>
        <v>400</v>
      </c>
      <c r="AB210" s="174" t="str">
        <f t="shared" ca="1" si="172"/>
        <v>1</v>
      </c>
      <c r="AC210" s="174" t="str">
        <f t="shared" ca="1" si="195"/>
        <v>2</v>
      </c>
      <c r="AD210" s="174" t="str">
        <f t="shared" ca="1" si="196"/>
        <v>7</v>
      </c>
      <c r="AE210" s="174" t="str">
        <f t="shared" ca="1" si="173"/>
        <v>2</v>
      </c>
      <c r="AF210" s="174" t="str">
        <f t="shared" ca="1" si="174"/>
        <v>24</v>
      </c>
      <c r="AG210" s="175" t="str">
        <f t="shared" ca="1" si="197"/>
        <v>50</v>
      </c>
      <c r="AH210" s="175" t="e">
        <f t="shared" ca="1" si="198"/>
        <v>#N/A</v>
      </c>
      <c r="AI210" s="175" t="e">
        <f t="shared" ca="1" si="199"/>
        <v>#N/A</v>
      </c>
      <c r="AJ210" s="175" t="e">
        <f t="shared" ca="1" si="200"/>
        <v>#N/A</v>
      </c>
      <c r="AK210" s="175" t="e">
        <f t="shared" ca="1" si="201"/>
        <v>#N/A</v>
      </c>
      <c r="AN210" s="170" t="e">
        <f t="shared" ca="1" si="204"/>
        <v>#N/A</v>
      </c>
      <c r="AO210" s="170" t="e">
        <f t="shared" ca="1" si="205"/>
        <v>#N/A</v>
      </c>
      <c r="AP210" s="170" t="e">
        <f t="shared" ca="1" si="166"/>
        <v>#N/A</v>
      </c>
      <c r="AQ210" s="170" t="e">
        <f t="shared" ca="1" si="167"/>
        <v>#N/A</v>
      </c>
      <c r="AR210" s="170" t="str">
        <f t="shared" ca="1" si="206"/>
        <v>9</v>
      </c>
      <c r="AS210" s="259" t="str">
        <f t="shared" ca="1" si="168"/>
        <v>1</v>
      </c>
      <c r="AT210" s="259">
        <v>1</v>
      </c>
      <c r="AU210" s="170" t="str">
        <f t="shared" ca="1" si="175"/>
        <v>Anim2Single</v>
      </c>
      <c r="AV210" s="170" t="e">
        <f t="shared" ca="1" si="176"/>
        <v>#N/A</v>
      </c>
    </row>
    <row r="211" spans="1:49" x14ac:dyDescent="0.25">
      <c r="A211" s="170" t="str">
        <f t="shared" si="177"/>
        <v>Proto!B12359:C12413</v>
      </c>
      <c r="B211" s="170" t="str">
        <f t="shared" ca="1" si="170"/>
        <v>9</v>
      </c>
      <c r="C211" s="170">
        <f>MATCH("*209#*",proto!B:B,0)</f>
        <v>12359</v>
      </c>
      <c r="D211" s="176" t="str">
        <f>VLOOKUP(C211,proto!A:C,2,FALSE)</f>
        <v>209# Plasma Pistol Ext. Cap.</v>
      </c>
      <c r="E211" s="170" t="str" cm="1">
        <f t="array" ref="E211">INDEX(new1test[Column2],WeaponList!C211+1)</f>
        <v>19675</v>
      </c>
      <c r="F211" s="170" t="str" cm="1">
        <f t="array" ref="F211">VLOOKUP(VALUE(INDEX(new1test[Column2],WeaponList!C211+3)),proto!$D$20:$E$50,2,FALSE)</f>
        <v>EW Pistol</v>
      </c>
      <c r="G211" s="170" t="str">
        <f t="shared" ca="1" si="178"/>
        <v>16</v>
      </c>
      <c r="H211" s="170" t="str">
        <f t="shared" ca="1" si="171"/>
        <v>3</v>
      </c>
      <c r="I211" s="170" t="str">
        <f t="shared" ca="1" si="179"/>
        <v>4</v>
      </c>
      <c r="J211" s="170" t="str">
        <f ca="1">VLOOKUP(VALUE(VLOOKUP("*DmgType_0*",INDIRECT(A211),2,FALSE)),proto!$D$20:$F$50,3,FALSE)</f>
        <v>Plasma</v>
      </c>
      <c r="K211" s="170" t="str">
        <f ca="1">VLOOKUP(VALUE(VLOOKUP("*Weapon_skill_0*",INDIRECT(A211),2,FALSE)),proto!$K$20:$L$24,2,FALSE)</f>
        <v>Energy Weapons</v>
      </c>
      <c r="L211" s="170" t="str">
        <f t="shared" ca="1" si="180"/>
        <v>45</v>
      </c>
      <c r="M211" s="170" t="str">
        <f t="shared" ca="1" si="181"/>
        <v>65</v>
      </c>
      <c r="N211" s="170" t="e">
        <f t="shared" ca="1" si="182"/>
        <v>#N/A</v>
      </c>
      <c r="O211" s="170" t="e">
        <f t="shared" ca="1" si="183"/>
        <v>#N/A</v>
      </c>
      <c r="P211" s="170" t="e">
        <f t="shared" ca="1" si="184"/>
        <v>#N/A</v>
      </c>
      <c r="Q211" s="170" t="e">
        <f t="shared" ca="1" si="185"/>
        <v>#N/A</v>
      </c>
      <c r="R211" s="170">
        <v>0</v>
      </c>
      <c r="S211" s="170" t="str">
        <f t="shared" ca="1" si="186"/>
        <v>35</v>
      </c>
      <c r="T211" s="170" t="e">
        <f t="shared" ca="1" si="187"/>
        <v>#N/A</v>
      </c>
      <c r="U211" s="170" t="str">
        <f t="shared" ca="1" si="188"/>
        <v>18</v>
      </c>
      <c r="V211" s="170" t="e">
        <f t="shared" ca="1" si="189"/>
        <v>#N/A</v>
      </c>
      <c r="W211" s="170" t="str">
        <f t="shared" ca="1" si="190"/>
        <v>1</v>
      </c>
      <c r="X211" s="170" t="e">
        <f t="shared" ca="1" si="191"/>
        <v>#N/A</v>
      </c>
      <c r="Y211" s="170" t="str">
        <f t="shared" ca="1" si="192"/>
        <v>600</v>
      </c>
      <c r="Z211" s="170" t="e">
        <f t="shared" ca="1" si="193"/>
        <v>#N/A</v>
      </c>
      <c r="AA211" s="170" t="str">
        <f t="shared" ca="1" si="194"/>
        <v>200</v>
      </c>
      <c r="AB211" s="174" t="str">
        <f t="shared" ca="1" si="172"/>
        <v>2</v>
      </c>
      <c r="AC211" s="174" t="str">
        <f t="shared" ca="1" si="195"/>
        <v>1</v>
      </c>
      <c r="AD211" s="174" t="str">
        <f t="shared" ca="1" si="196"/>
        <v>2</v>
      </c>
      <c r="AE211" s="174" t="str">
        <f t="shared" ca="1" si="173"/>
        <v>7</v>
      </c>
      <c r="AF211" s="174" t="str">
        <f t="shared" ca="1" si="174"/>
        <v>9</v>
      </c>
      <c r="AG211" s="175" t="str">
        <f t="shared" ca="1" si="197"/>
        <v>12</v>
      </c>
      <c r="AH211" s="175" t="str">
        <f t="shared" ca="1" si="198"/>
        <v>21</v>
      </c>
      <c r="AI211" s="175" t="str">
        <f t="shared" ca="1" si="199"/>
        <v>25</v>
      </c>
      <c r="AJ211" s="175" t="e">
        <f t="shared" ca="1" si="200"/>
        <v>#N/A</v>
      </c>
      <c r="AK211" s="175" t="e">
        <f t="shared" ca="1" si="201"/>
        <v>#N/A</v>
      </c>
      <c r="AN211" s="170" t="e">
        <f t="shared" ca="1" si="204"/>
        <v>#N/A</v>
      </c>
      <c r="AO211" s="170" t="e">
        <f t="shared" ca="1" si="205"/>
        <v>#N/A</v>
      </c>
      <c r="AP211" s="170" t="e">
        <f t="shared" ca="1" si="166"/>
        <v>#N/A</v>
      </c>
      <c r="AQ211" s="170" t="e">
        <f t="shared" ca="1" si="167"/>
        <v>#N/A</v>
      </c>
      <c r="AR211" s="170" t="str">
        <f t="shared" ca="1" si="206"/>
        <v>9</v>
      </c>
      <c r="AS211" s="259" t="str">
        <f t="shared" ca="1" si="168"/>
        <v>1</v>
      </c>
      <c r="AT211" s="259">
        <v>1</v>
      </c>
      <c r="AU211" s="170" t="str">
        <f t="shared" ca="1" si="175"/>
        <v>Anim2Single</v>
      </c>
      <c r="AV211" s="170" t="e">
        <f t="shared" ca="1" si="176"/>
        <v>#N/A</v>
      </c>
    </row>
    <row r="212" spans="1:49" x14ac:dyDescent="0.25">
      <c r="A212" s="170" t="str">
        <f t="shared" si="177"/>
        <v>Proto!B12413:C12464</v>
      </c>
      <c r="B212" s="170" t="str">
        <f t="shared" ca="1" si="170"/>
        <v>9</v>
      </c>
      <c r="C212" s="170">
        <f>MATCH("*210#*",proto!B:B,0)</f>
        <v>12413</v>
      </c>
      <c r="D212" s="176" t="str">
        <f>VLOOKUP(C212,proto!A:C,2,FALSE)</f>
        <v>210# Pulse Pistol</v>
      </c>
      <c r="E212" s="170" t="str" cm="1">
        <f t="array" ref="E212">INDEX(new1test[Column2],WeaponList!C212+1)</f>
        <v>19676</v>
      </c>
      <c r="F212" s="170" t="str" cm="1">
        <f t="array" ref="F212">VLOOKUP(VALUE(INDEX(new1test[Column2],WeaponList!C212+3)),proto!$D$20:$E$50,2,FALSE)</f>
        <v>EW Pistol</v>
      </c>
      <c r="G212" s="170" t="str">
        <f t="shared" ca="1" si="178"/>
        <v>5</v>
      </c>
      <c r="H212" s="170" t="str">
        <f t="shared" ca="1" si="171"/>
        <v>3</v>
      </c>
      <c r="I212" s="170" t="str">
        <f t="shared" ca="1" si="179"/>
        <v>3</v>
      </c>
      <c r="J212" s="170" t="str">
        <f ca="1">VLOOKUP(VALUE(VLOOKUP("*DmgType_0*",INDIRECT(A212),2,FALSE)),proto!$D$20:$F$50,3,FALSE)</f>
        <v>Electric</v>
      </c>
      <c r="K212" s="170" t="str">
        <f ca="1">VLOOKUP(VALUE(VLOOKUP("*Weapon_skill_0*",INDIRECT(A212),2,FALSE)),proto!$K$20:$L$24,2,FALSE)</f>
        <v>Energy Weapons</v>
      </c>
      <c r="L212" s="170" t="str">
        <f t="shared" ca="1" si="180"/>
        <v>50</v>
      </c>
      <c r="M212" s="170" t="str">
        <f t="shared" ca="1" si="181"/>
        <v>80</v>
      </c>
      <c r="N212" s="170" t="e">
        <f t="shared" ca="1" si="182"/>
        <v>#N/A</v>
      </c>
      <c r="O212" s="170" t="e">
        <f t="shared" ca="1" si="183"/>
        <v>#N/A</v>
      </c>
      <c r="P212" s="170" t="e">
        <f t="shared" ca="1" si="184"/>
        <v>#N/A</v>
      </c>
      <c r="Q212" s="170" t="e">
        <f t="shared" ca="1" si="185"/>
        <v>#N/A</v>
      </c>
      <c r="R212" s="170">
        <v>0</v>
      </c>
      <c r="S212" s="170" t="str">
        <f t="shared" ca="1" si="186"/>
        <v>40</v>
      </c>
      <c r="T212" s="170" t="e">
        <f t="shared" ca="1" si="187"/>
        <v>#N/A</v>
      </c>
      <c r="U212" s="170" t="str">
        <f t="shared" ca="1" si="188"/>
        <v>20</v>
      </c>
      <c r="V212" s="170" t="e">
        <f t="shared" ca="1" si="189"/>
        <v>#N/A</v>
      </c>
      <c r="W212" s="170" t="e">
        <f t="shared" ca="1" si="190"/>
        <v>#N/A</v>
      </c>
      <c r="X212" s="170" t="e">
        <f t="shared" ca="1" si="191"/>
        <v>#N/A</v>
      </c>
      <c r="Y212" s="170" t="e">
        <f t="shared" ca="1" si="192"/>
        <v>#N/A</v>
      </c>
      <c r="Z212" s="170" t="e">
        <f t="shared" ca="1" si="193"/>
        <v>#N/A</v>
      </c>
      <c r="AA212" s="170" t="str">
        <f t="shared" ca="1" si="194"/>
        <v>200</v>
      </c>
      <c r="AB212" s="174" t="str">
        <f t="shared" ca="1" si="172"/>
        <v>2</v>
      </c>
      <c r="AC212" s="174" t="str">
        <f t="shared" ca="1" si="195"/>
        <v>24</v>
      </c>
      <c r="AD212" s="174" t="str">
        <f t="shared" ca="1" si="196"/>
        <v>1</v>
      </c>
      <c r="AE212" s="174" t="str">
        <f t="shared" ca="1" si="173"/>
        <v>24</v>
      </c>
      <c r="AF212" s="174" t="str">
        <f t="shared" ca="1" si="174"/>
        <v>2</v>
      </c>
      <c r="AG212" s="175" t="str">
        <f t="shared" ca="1" si="197"/>
        <v>32</v>
      </c>
      <c r="AH212" s="175" t="str">
        <f t="shared" ca="1" si="198"/>
        <v>20</v>
      </c>
      <c r="AI212" s="175" t="str">
        <f t="shared" ca="1" si="199"/>
        <v>4</v>
      </c>
      <c r="AJ212" s="175" t="e">
        <f t="shared" ca="1" si="200"/>
        <v>#N/A</v>
      </c>
      <c r="AK212" s="175" t="e">
        <f t="shared" ca="1" si="201"/>
        <v>#N/A</v>
      </c>
      <c r="AN212" s="170" t="e">
        <f t="shared" ca="1" si="204"/>
        <v>#N/A</v>
      </c>
      <c r="AO212" s="170" t="e">
        <f t="shared" ca="1" si="205"/>
        <v>#N/A</v>
      </c>
      <c r="AP212" s="170" t="e">
        <f t="shared" ca="1" si="166"/>
        <v>#N/A</v>
      </c>
      <c r="AQ212" s="170" t="e">
        <f t="shared" ca="1" si="167"/>
        <v>#N/A</v>
      </c>
      <c r="AR212" s="170" t="str">
        <f t="shared" ca="1" si="206"/>
        <v>9</v>
      </c>
      <c r="AS212" s="259" t="str">
        <f t="shared" ca="1" si="168"/>
        <v>1</v>
      </c>
      <c r="AT212" s="259">
        <v>1</v>
      </c>
      <c r="AU212" s="170" t="str">
        <f t="shared" ca="1" si="175"/>
        <v>Anim2Single</v>
      </c>
      <c r="AV212" s="170" t="e">
        <f t="shared" ca="1" si="176"/>
        <v>#N/A</v>
      </c>
    </row>
    <row r="213" spans="1:49" x14ac:dyDescent="0.25">
      <c r="A213" s="170" t="str">
        <f t="shared" si="177"/>
        <v>Proto!B12464:C12518</v>
      </c>
      <c r="B213" s="170" t="str">
        <f t="shared" ca="1" si="170"/>
        <v>9</v>
      </c>
      <c r="C213" s="170">
        <f>MATCH("*211#*",proto!B:B,0)</f>
        <v>12464</v>
      </c>
      <c r="D213" s="176" t="str">
        <f>VLOOKUP(C213,proto!A:C,2,FALSE)</f>
        <v>211# Solar Scorcher</v>
      </c>
      <c r="E213" s="170" t="str" cm="1">
        <f t="array" ref="E213">INDEX(new1test[Column2],WeaponList!C213+1)</f>
        <v>19677</v>
      </c>
      <c r="F213" s="170" t="str" cm="1">
        <f t="array" ref="F213">VLOOKUP(VALUE(INDEX(new1test[Column2],WeaponList!C213+3)),proto!$D$20:$E$50,2,FALSE)</f>
        <v>EW Pistol</v>
      </c>
      <c r="G213" s="170" t="str">
        <f t="shared" ca="1" si="178"/>
        <v>6</v>
      </c>
      <c r="H213" s="170" t="str">
        <f t="shared" ca="1" si="171"/>
        <v>3</v>
      </c>
      <c r="I213" s="170" t="str">
        <f t="shared" ca="1" si="179"/>
        <v>3</v>
      </c>
      <c r="J213" s="170" t="str">
        <f ca="1">VLOOKUP(VALUE(VLOOKUP("*DmgType_0*",INDIRECT(A213),2,FALSE)),proto!$D$20:$F$50,3,FALSE)</f>
        <v>Fire</v>
      </c>
      <c r="K213" s="170" t="str">
        <f ca="1">VLOOKUP(VALUE(VLOOKUP("*Weapon_skill_0*",INDIRECT(A213),2,FALSE)),proto!$K$20:$L$24,2,FALSE)</f>
        <v>Energy Weapons</v>
      </c>
      <c r="L213" s="170" t="str">
        <f t="shared" ca="1" si="180"/>
        <v>50</v>
      </c>
      <c r="M213" s="170" t="str">
        <f t="shared" ca="1" si="181"/>
        <v>60</v>
      </c>
      <c r="N213" s="170" t="e">
        <f t="shared" ca="1" si="182"/>
        <v>#N/A</v>
      </c>
      <c r="O213" s="170" t="e">
        <f t="shared" ca="1" si="183"/>
        <v>#N/A</v>
      </c>
      <c r="P213" s="170" t="e">
        <f t="shared" ca="1" si="184"/>
        <v>#N/A</v>
      </c>
      <c r="Q213" s="170" t="e">
        <f t="shared" ca="1" si="185"/>
        <v>#N/A</v>
      </c>
      <c r="R213" s="170">
        <v>0</v>
      </c>
      <c r="S213" s="170" t="str">
        <f t="shared" ca="1" si="186"/>
        <v>75</v>
      </c>
      <c r="T213" s="170" t="e">
        <f t="shared" ca="1" si="187"/>
        <v>#N/A</v>
      </c>
      <c r="U213" s="170" t="str">
        <f t="shared" ca="1" si="188"/>
        <v>50</v>
      </c>
      <c r="V213" s="170" t="e">
        <f t="shared" ca="1" si="189"/>
        <v>#N/A</v>
      </c>
      <c r="W213" s="170" t="str">
        <f t="shared" ca="1" si="190"/>
        <v>1</v>
      </c>
      <c r="X213" s="170" t="e">
        <f t="shared" ca="1" si="191"/>
        <v>#N/A</v>
      </c>
      <c r="Y213" s="170" t="e">
        <f t="shared" ca="1" si="192"/>
        <v>#N/A</v>
      </c>
      <c r="Z213" s="170" t="e">
        <f t="shared" ca="1" si="193"/>
        <v>#N/A</v>
      </c>
      <c r="AA213" s="170" t="str">
        <f t="shared" ca="1" si="194"/>
        <v>200</v>
      </c>
      <c r="AB213" s="174" t="str">
        <f t="shared" ca="1" si="172"/>
        <v>7</v>
      </c>
      <c r="AC213" s="174" t="str">
        <f t="shared" ca="1" si="195"/>
        <v>2</v>
      </c>
      <c r="AD213" s="174" t="str">
        <f t="shared" ca="1" si="196"/>
        <v>2</v>
      </c>
      <c r="AE213" s="174" t="str">
        <f t="shared" ca="1" si="173"/>
        <v>7</v>
      </c>
      <c r="AF213" s="174" t="str">
        <f t="shared" ca="1" si="174"/>
        <v>7</v>
      </c>
      <c r="AG213" s="175" t="str">
        <f t="shared" ca="1" si="197"/>
        <v>12</v>
      </c>
      <c r="AH213" s="175" t="e">
        <f t="shared" ca="1" si="198"/>
        <v>#N/A</v>
      </c>
      <c r="AI213" s="175" t="e">
        <f t="shared" ca="1" si="199"/>
        <v>#N/A</v>
      </c>
      <c r="AJ213" s="175" t="e">
        <f t="shared" ca="1" si="200"/>
        <v>#N/A</v>
      </c>
      <c r="AK213" s="175" t="e">
        <f t="shared" ca="1" si="201"/>
        <v>#N/A</v>
      </c>
      <c r="AN213" s="170" t="e">
        <f t="shared" ca="1" si="204"/>
        <v>#N/A</v>
      </c>
      <c r="AO213" s="170" t="e">
        <f t="shared" ca="1" si="205"/>
        <v>#N/A</v>
      </c>
      <c r="AP213" s="170" t="e">
        <f t="shared" ca="1" si="166"/>
        <v>#N/A</v>
      </c>
      <c r="AQ213" s="170" t="e">
        <f t="shared" ca="1" si="167"/>
        <v>#N/A</v>
      </c>
      <c r="AR213" s="170" t="str">
        <f t="shared" ca="1" si="206"/>
        <v>9</v>
      </c>
      <c r="AS213" s="259" t="str">
        <f t="shared" ca="1" si="168"/>
        <v>1</v>
      </c>
      <c r="AT213" s="259">
        <v>1</v>
      </c>
      <c r="AU213" s="170" t="str">
        <f t="shared" ca="1" si="175"/>
        <v>Anim2Single</v>
      </c>
      <c r="AV213" s="170" t="e">
        <f t="shared" ca="1" si="176"/>
        <v>#N/A</v>
      </c>
    </row>
    <row r="214" spans="1:49" x14ac:dyDescent="0.25">
      <c r="A214" s="170" t="str">
        <f t="shared" si="177"/>
        <v>Proto!B12518:C12584</v>
      </c>
      <c r="B214" s="170" t="str">
        <f t="shared" ca="1" si="170"/>
        <v>9</v>
      </c>
      <c r="C214" s="170">
        <f>MATCH("*212#*",proto!B:B,0)</f>
        <v>12518</v>
      </c>
      <c r="D214" s="176" t="str">
        <f>VLOOKUP(C214,proto!A:C,2,FALSE)</f>
        <v>212# RAD SMG</v>
      </c>
      <c r="E214" s="170" t="str" cm="1">
        <f t="array" ref="E214">INDEX(new1test[Column2],WeaponList!C214+1)</f>
        <v>19680</v>
      </c>
      <c r="F214" s="170" t="str" cm="1">
        <f t="array" ref="F214">VLOOKUP(VALUE(INDEX(new1test[Column2],WeaponList!C214+3)),proto!$D$20:$E$50,2,FALSE)</f>
        <v>EW SMG</v>
      </c>
      <c r="G214" s="170" t="str">
        <f t="shared" ca="1" si="178"/>
        <v>20</v>
      </c>
      <c r="H214" s="170" t="str">
        <f t="shared" ca="1" si="171"/>
        <v>30</v>
      </c>
      <c r="I214" s="170" t="str">
        <f t="shared" ca="1" si="179"/>
        <v>4</v>
      </c>
      <c r="J214" s="170" t="str">
        <f ca="1">VLOOKUP(VALUE(VLOOKUP("*DmgType_0*",INDIRECT(A214),2,FALSE)),proto!$D$20:$F$50,3,FALSE)</f>
        <v>Plasma</v>
      </c>
      <c r="K214" s="170" t="str">
        <f ca="1">VLOOKUP(VALUE(VLOOKUP("*Weapon_skill_0*",INDIRECT(A214),2,FALSE)),proto!$K$20:$L$24,2,FALSE)</f>
        <v>Energy Weapons</v>
      </c>
      <c r="L214" s="170" t="str">
        <f t="shared" ca="1" si="180"/>
        <v>50</v>
      </c>
      <c r="M214" s="170" t="str">
        <f t="shared" ca="1" si="181"/>
        <v>60</v>
      </c>
      <c r="N214" s="170" t="str">
        <f t="shared" ca="1" si="182"/>
        <v>35</v>
      </c>
      <c r="O214" s="170" t="str">
        <f t="shared" ca="1" si="183"/>
        <v>37</v>
      </c>
      <c r="P214" s="170" t="e">
        <f t="shared" ca="1" si="184"/>
        <v>#N/A</v>
      </c>
      <c r="Q214" s="170" t="e">
        <f t="shared" ca="1" si="185"/>
        <v>#N/A</v>
      </c>
      <c r="R214" s="170">
        <v>0</v>
      </c>
      <c r="S214" s="170" t="str">
        <f t="shared" ca="1" si="186"/>
        <v>50</v>
      </c>
      <c r="T214" s="170" t="str">
        <f t="shared" ca="1" si="187"/>
        <v>50</v>
      </c>
      <c r="U214" s="170" t="str">
        <f t="shared" ca="1" si="188"/>
        <v>20</v>
      </c>
      <c r="V214" s="170" t="str">
        <f t="shared" ca="1" si="189"/>
        <v>40</v>
      </c>
      <c r="W214" s="170" t="str">
        <f t="shared" ca="1" si="190"/>
        <v>1</v>
      </c>
      <c r="X214" s="170" t="e">
        <f t="shared" ca="1" si="191"/>
        <v>#N/A</v>
      </c>
      <c r="Y214" s="170" t="e">
        <f t="shared" ca="1" si="192"/>
        <v>#N/A</v>
      </c>
      <c r="Z214" s="170" t="str">
        <f t="shared" ca="1" si="193"/>
        <v>600</v>
      </c>
      <c r="AA214" s="170" t="str">
        <f t="shared" ca="1" si="194"/>
        <v>400</v>
      </c>
      <c r="AB214" s="174" t="str">
        <f t="shared" ca="1" si="172"/>
        <v>1</v>
      </c>
      <c r="AC214" s="174" t="str">
        <f t="shared" ca="1" si="195"/>
        <v>1</v>
      </c>
      <c r="AD214" s="174" t="str">
        <f t="shared" ca="1" si="196"/>
        <v>7</v>
      </c>
      <c r="AE214" s="174" t="str">
        <f t="shared" ca="1" si="173"/>
        <v>7</v>
      </c>
      <c r="AF214" s="174" t="str">
        <f t="shared" ca="1" si="174"/>
        <v>10</v>
      </c>
      <c r="AG214" s="175" t="str">
        <f t="shared" ca="1" si="197"/>
        <v>7</v>
      </c>
      <c r="AH214" s="175" t="str">
        <f t="shared" ca="1" si="198"/>
        <v>7</v>
      </c>
      <c r="AI214" s="175" t="e">
        <f t="shared" ca="1" si="199"/>
        <v>#N/A</v>
      </c>
      <c r="AJ214" s="175" t="e">
        <f t="shared" ca="1" si="200"/>
        <v>#N/A</v>
      </c>
      <c r="AK214" s="175" t="e">
        <f t="shared" ca="1" si="201"/>
        <v>#N/A</v>
      </c>
      <c r="AN214" s="170" t="e">
        <f t="shared" ca="1" si="204"/>
        <v>#N/A</v>
      </c>
      <c r="AO214" s="170" t="str">
        <f t="shared" ca="1" si="205"/>
        <v>3</v>
      </c>
      <c r="AP214" s="170" t="e">
        <f t="shared" ca="1" si="166"/>
        <v>#N/A</v>
      </c>
      <c r="AQ214" s="170" t="str">
        <f t="shared" ca="1" si="167"/>
        <v>100</v>
      </c>
      <c r="AR214" s="170" t="str">
        <f t="shared" ca="1" si="206"/>
        <v>9</v>
      </c>
      <c r="AS214" s="259" t="str">
        <f t="shared" ca="1" si="168"/>
        <v>1</v>
      </c>
      <c r="AT214" s="259" t="str">
        <f t="shared" ca="1" si="169"/>
        <v>4</v>
      </c>
      <c r="AU214" s="170" t="str">
        <f t="shared" ca="1" si="175"/>
        <v>Anim2Single</v>
      </c>
      <c r="AV214" s="170" t="str">
        <f t="shared" ca="1" si="176"/>
        <v>Anim2Burst</v>
      </c>
    </row>
    <row r="215" spans="1:49" x14ac:dyDescent="0.25">
      <c r="A215" s="170" t="str">
        <f t="shared" si="177"/>
        <v>Proto!B12584:C12651</v>
      </c>
      <c r="B215" s="170" t="str">
        <f t="shared" ca="1" si="170"/>
        <v>9</v>
      </c>
      <c r="C215" s="170">
        <f>MATCH("*213#*",proto!B:B,0)</f>
        <v>12584</v>
      </c>
      <c r="D215" s="176" t="str">
        <f>VLOOKUP(C215,proto!A:C,2,FALSE)</f>
        <v>213# Electro SMG</v>
      </c>
      <c r="E215" s="170" t="str" cm="1">
        <f t="array" ref="E215">INDEX(new1test[Column2],WeaponList!C215+1)</f>
        <v>19681</v>
      </c>
      <c r="F215" s="170" t="str" cm="1">
        <f t="array" ref="F215">VLOOKUP(VALUE(INDEX(new1test[Column2],WeaponList!C215+3)),proto!$D$20:$E$50,2,FALSE)</f>
        <v>EW SMG</v>
      </c>
      <c r="G215" s="170" t="str">
        <f t="shared" ca="1" si="178"/>
        <v>24</v>
      </c>
      <c r="H215" s="170" t="str">
        <f t="shared" ca="1" si="171"/>
        <v>30</v>
      </c>
      <c r="I215" s="170" t="str">
        <f t="shared" ca="1" si="179"/>
        <v>3</v>
      </c>
      <c r="J215" s="170" t="str">
        <f ca="1">VLOOKUP(VALUE(VLOOKUP("*DmgType_0*",INDIRECT(A215),2,FALSE)),proto!$D$20:$F$50,3,FALSE)</f>
        <v>Electric</v>
      </c>
      <c r="K215" s="170" t="str">
        <f ca="1">VLOOKUP(VALUE(VLOOKUP("*Weapon_skill_0*",INDIRECT(A215),2,FALSE)),proto!$K$20:$L$24,2,FALSE)</f>
        <v>Energy Weapons</v>
      </c>
      <c r="L215" s="170" t="str">
        <f t="shared" ca="1" si="180"/>
        <v>70</v>
      </c>
      <c r="M215" s="170" t="str">
        <f t="shared" ca="1" si="181"/>
        <v>100</v>
      </c>
      <c r="N215" s="170" t="str">
        <f t="shared" ca="1" si="182"/>
        <v>18</v>
      </c>
      <c r="O215" s="170" t="str">
        <f t="shared" ca="1" si="183"/>
        <v>25</v>
      </c>
      <c r="P215" s="170" t="e">
        <f t="shared" ca="1" si="184"/>
        <v>#N/A</v>
      </c>
      <c r="Q215" s="170" t="e">
        <f t="shared" ca="1" si="185"/>
        <v>#N/A</v>
      </c>
      <c r="R215" s="170">
        <v>0</v>
      </c>
      <c r="S215" s="170" t="str">
        <f t="shared" ca="1" si="186"/>
        <v>55</v>
      </c>
      <c r="T215" s="170" t="str">
        <f t="shared" ca="1" si="187"/>
        <v>45</v>
      </c>
      <c r="U215" s="170" t="str">
        <f t="shared" ca="1" si="188"/>
        <v>45</v>
      </c>
      <c r="V215" s="170" t="str">
        <f t="shared" ca="1" si="189"/>
        <v>20</v>
      </c>
      <c r="W215" s="170" t="str">
        <f t="shared" ca="1" si="190"/>
        <v>1</v>
      </c>
      <c r="X215" s="170" t="e">
        <f t="shared" ca="1" si="191"/>
        <v>#N/A</v>
      </c>
      <c r="Y215" s="170" t="e">
        <f t="shared" ca="1" si="192"/>
        <v>#N/A</v>
      </c>
      <c r="Z215" s="170" t="str">
        <f t="shared" ca="1" si="193"/>
        <v>600</v>
      </c>
      <c r="AA215" s="170" t="str">
        <f t="shared" ca="1" si="194"/>
        <v>400</v>
      </c>
      <c r="AB215" s="174" t="str">
        <f t="shared" ca="1" si="172"/>
        <v>2</v>
      </c>
      <c r="AC215" s="174" t="str">
        <f t="shared" ca="1" si="195"/>
        <v>1</v>
      </c>
      <c r="AD215" s="174" t="str">
        <f t="shared" ca="1" si="196"/>
        <v>2</v>
      </c>
      <c r="AE215" s="174" t="str">
        <f t="shared" ca="1" si="173"/>
        <v>7</v>
      </c>
      <c r="AF215" s="174" t="str">
        <f t="shared" ca="1" si="174"/>
        <v>24</v>
      </c>
      <c r="AG215" s="175" t="str">
        <f t="shared" ca="1" si="197"/>
        <v>4</v>
      </c>
      <c r="AH215" s="175" t="e">
        <f t="shared" ca="1" si="198"/>
        <v>#N/A</v>
      </c>
      <c r="AI215" s="175" t="e">
        <f t="shared" ca="1" si="199"/>
        <v>#N/A</v>
      </c>
      <c r="AJ215" s="175" t="e">
        <f t="shared" ca="1" si="200"/>
        <v>#N/A</v>
      </c>
      <c r="AK215" s="175" t="e">
        <f t="shared" ca="1" si="201"/>
        <v>#N/A</v>
      </c>
      <c r="AN215" s="170" t="e">
        <f t="shared" ca="1" si="204"/>
        <v>#N/A</v>
      </c>
      <c r="AO215" s="170" t="str">
        <f t="shared" ca="1" si="205"/>
        <v>3</v>
      </c>
      <c r="AP215" s="170" t="e">
        <f t="shared" ca="1" si="166"/>
        <v>#N/A</v>
      </c>
      <c r="AQ215" s="170" t="str">
        <f t="shared" ca="1" si="167"/>
        <v>100</v>
      </c>
      <c r="AR215" s="170" t="str">
        <f t="shared" ca="1" si="206"/>
        <v>9</v>
      </c>
      <c r="AS215" s="259" t="str">
        <f t="shared" ca="1" si="168"/>
        <v>4</v>
      </c>
      <c r="AT215" s="259" t="str">
        <f t="shared" ca="1" si="169"/>
        <v>8</v>
      </c>
      <c r="AU215" s="170" t="str">
        <f t="shared" ca="1" si="175"/>
        <v>Anim2Single</v>
      </c>
      <c r="AV215" s="170" t="str">
        <f t="shared" ca="1" si="176"/>
        <v>Anim2Burst</v>
      </c>
    </row>
    <row r="216" spans="1:49" x14ac:dyDescent="0.25">
      <c r="A216" s="170" t="str">
        <f t="shared" si="177"/>
        <v>Proto!B12651:C12709</v>
      </c>
      <c r="B216" s="170" t="str">
        <f t="shared" ca="1" si="170"/>
        <v>9</v>
      </c>
      <c r="C216" s="170">
        <f>MATCH("*214#*",proto!B:B,0)</f>
        <v>12651</v>
      </c>
      <c r="D216" s="176" t="str">
        <f>VLOOKUP(C216,proto!A:C,2,FALSE)</f>
        <v>214# Laser Rifle Ext. Cap.</v>
      </c>
      <c r="E216" s="170" t="str" cm="1">
        <f t="array" ref="E216">INDEX(new1test[Column2],WeaponList!C216+1)</f>
        <v>19685</v>
      </c>
      <c r="F216" s="170" t="str" cm="1">
        <f t="array" ref="F216">VLOOKUP(VALUE(INDEX(new1test[Column2],WeaponList!C216+3)),proto!$D$20:$E$50,2,FALSE)</f>
        <v>EW Rifle</v>
      </c>
      <c r="G216" s="170" t="str">
        <f t="shared" ca="1" si="178"/>
        <v>18</v>
      </c>
      <c r="H216" s="170" t="str">
        <f t="shared" ca="1" si="171"/>
        <v>4</v>
      </c>
      <c r="I216" s="170" t="str">
        <f t="shared" ca="1" si="179"/>
        <v>4</v>
      </c>
      <c r="J216" s="170" t="str">
        <f ca="1">VLOOKUP(VALUE(VLOOKUP("*DmgType_0*",INDIRECT(A216),2,FALSE)),proto!$D$20:$F$50,3,FALSE)</f>
        <v>Laser</v>
      </c>
      <c r="K216" s="170" t="str">
        <f ca="1">VLOOKUP(VALUE(VLOOKUP("*Weapon_skill_0*",INDIRECT(A216),2,FALSE)),proto!$K$20:$L$24,2,FALSE)</f>
        <v>Energy Weapons</v>
      </c>
      <c r="L216" s="170" t="str">
        <f t="shared" ca="1" si="180"/>
        <v>60</v>
      </c>
      <c r="M216" s="170" t="str">
        <f t="shared" ca="1" si="181"/>
        <v>80</v>
      </c>
      <c r="N216" s="170" t="e">
        <f t="shared" ca="1" si="182"/>
        <v>#N/A</v>
      </c>
      <c r="O216" s="170" t="e">
        <f t="shared" ca="1" si="183"/>
        <v>#N/A</v>
      </c>
      <c r="P216" s="170" t="e">
        <f t="shared" ca="1" si="184"/>
        <v>#N/A</v>
      </c>
      <c r="Q216" s="170" t="e">
        <f t="shared" ca="1" si="185"/>
        <v>#N/A</v>
      </c>
      <c r="R216" s="170">
        <v>0</v>
      </c>
      <c r="S216" s="170" t="str">
        <f t="shared" ca="1" si="186"/>
        <v>70</v>
      </c>
      <c r="T216" s="170" t="e">
        <f t="shared" ca="1" si="187"/>
        <v>#N/A</v>
      </c>
      <c r="U216" s="170" t="str">
        <f t="shared" ca="1" si="188"/>
        <v>25</v>
      </c>
      <c r="V216" s="170" t="e">
        <f t="shared" ca="1" si="189"/>
        <v>#N/A</v>
      </c>
      <c r="W216" s="170" t="str">
        <f t="shared" ca="1" si="190"/>
        <v>1</v>
      </c>
      <c r="X216" s="170" t="e">
        <f t="shared" ca="1" si="191"/>
        <v>#N/A</v>
      </c>
      <c r="Y216" s="170" t="str">
        <f t="shared" ca="1" si="192"/>
        <v>400</v>
      </c>
      <c r="Z216" s="170" t="e">
        <f t="shared" ca="1" si="193"/>
        <v>#N/A</v>
      </c>
      <c r="AA216" s="170" t="str">
        <f t="shared" ca="1" si="194"/>
        <v>400</v>
      </c>
      <c r="AB216" s="174" t="str">
        <f t="shared" ca="1" si="172"/>
        <v>7</v>
      </c>
      <c r="AC216" s="174" t="str">
        <f t="shared" ca="1" si="195"/>
        <v>20</v>
      </c>
      <c r="AD216" s="174" t="str">
        <f t="shared" ca="1" si="196"/>
        <v>24</v>
      </c>
      <c r="AE216" s="174" t="str">
        <f t="shared" ca="1" si="173"/>
        <v>7</v>
      </c>
      <c r="AF216" s="174" t="str">
        <f t="shared" ca="1" si="174"/>
        <v>20</v>
      </c>
      <c r="AG216" s="175" t="str">
        <f t="shared" ca="1" si="197"/>
        <v>21</v>
      </c>
      <c r="AH216" s="175" t="e">
        <f t="shared" ca="1" si="198"/>
        <v>#N/A</v>
      </c>
      <c r="AI216" s="175" t="e">
        <f t="shared" ca="1" si="199"/>
        <v>#N/A</v>
      </c>
      <c r="AJ216" s="175" t="e">
        <f t="shared" ca="1" si="200"/>
        <v>#N/A</v>
      </c>
      <c r="AK216" s="175" t="e">
        <f t="shared" ca="1" si="201"/>
        <v>#N/A</v>
      </c>
      <c r="AL216" s="234" t="str">
        <f t="shared" ca="1" si="202"/>
        <v>-25</v>
      </c>
      <c r="AN216" s="170" t="e">
        <f t="shared" ca="1" si="204"/>
        <v>#N/A</v>
      </c>
      <c r="AO216" s="170" t="e">
        <f t="shared" ca="1" si="205"/>
        <v>#N/A</v>
      </c>
      <c r="AP216" s="170" t="e">
        <f t="shared" ca="1" si="166"/>
        <v>#N/A</v>
      </c>
      <c r="AQ216" s="170" t="e">
        <f t="shared" ca="1" si="167"/>
        <v>#N/A</v>
      </c>
      <c r="AR216" s="170" t="str">
        <f t="shared" ca="1" si="206"/>
        <v>9</v>
      </c>
      <c r="AS216" s="259" t="str">
        <f t="shared" ca="1" si="168"/>
        <v>1</v>
      </c>
      <c r="AT216" s="259">
        <v>1</v>
      </c>
      <c r="AU216" s="170" t="str">
        <f t="shared" ca="1" si="175"/>
        <v>Anim2Single</v>
      </c>
      <c r="AV216" s="170" t="e">
        <f t="shared" ca="1" si="176"/>
        <v>#N/A</v>
      </c>
    </row>
    <row r="217" spans="1:49" x14ac:dyDescent="0.25">
      <c r="A217" s="170" t="str">
        <f t="shared" si="177"/>
        <v>Proto!B12709:C12764</v>
      </c>
      <c r="B217" s="170" t="str">
        <f t="shared" ca="1" si="170"/>
        <v>9</v>
      </c>
      <c r="C217" s="170">
        <f>MATCH("*215#*",proto!B:B,0)</f>
        <v>12709</v>
      </c>
      <c r="D217" s="176" t="str">
        <f>VLOOKUP(C217,proto!A:C,2,FALSE)</f>
        <v>215# Plasma Rifle</v>
      </c>
      <c r="E217" s="170" t="str" cm="1">
        <f t="array" ref="E217">INDEX(new1test[Column2],WeaponList!C217+1)</f>
        <v>19690</v>
      </c>
      <c r="F217" s="170" t="str" cm="1">
        <f t="array" ref="F217">VLOOKUP(VALUE(INDEX(new1test[Column2],WeaponList!C217+3)),proto!$D$20:$E$50,2,FALSE)</f>
        <v>EW Big Rifle</v>
      </c>
      <c r="G217" s="170" t="str">
        <f t="shared" ca="1" si="178"/>
        <v>8</v>
      </c>
      <c r="H217" s="170" t="str">
        <f t="shared" ca="1" si="171"/>
        <v>4</v>
      </c>
      <c r="I217" s="170" t="str">
        <f t="shared" ca="1" si="179"/>
        <v>6</v>
      </c>
      <c r="J217" s="170" t="str">
        <f ca="1">VLOOKUP(VALUE(VLOOKUP("*DmgType_0*",INDIRECT(A217),2,FALSE)),proto!$D$20:$F$50,3,FALSE)</f>
        <v>Plasma</v>
      </c>
      <c r="K217" s="170" t="str">
        <f ca="1">VLOOKUP(VALUE(VLOOKUP("*Weapon_skill_0*",INDIRECT(A217),2,FALSE)),proto!$K$20:$L$24,2,FALSE)</f>
        <v>Energy Weapons</v>
      </c>
      <c r="L217" s="170" t="str">
        <f t="shared" ca="1" si="180"/>
        <v>70</v>
      </c>
      <c r="M217" s="170" t="str">
        <f t="shared" ca="1" si="181"/>
        <v>90</v>
      </c>
      <c r="N217" s="170" t="e">
        <f t="shared" ca="1" si="182"/>
        <v>#N/A</v>
      </c>
      <c r="O217" s="170" t="e">
        <f t="shared" ca="1" si="183"/>
        <v>#N/A</v>
      </c>
      <c r="P217" s="170" t="e">
        <f t="shared" ca="1" si="184"/>
        <v>#N/A</v>
      </c>
      <c r="Q217" s="170" t="e">
        <f t="shared" ca="1" si="185"/>
        <v>#N/A</v>
      </c>
      <c r="R217" s="170">
        <v>0</v>
      </c>
      <c r="S217" s="170" t="str">
        <f t="shared" ca="1" si="186"/>
        <v>50</v>
      </c>
      <c r="T217" s="170" t="e">
        <f t="shared" ca="1" si="187"/>
        <v>#N/A</v>
      </c>
      <c r="U217" s="170" t="str">
        <f t="shared" ca="1" si="188"/>
        <v>23</v>
      </c>
      <c r="V217" s="170" t="e">
        <f t="shared" ca="1" si="189"/>
        <v>#N/A</v>
      </c>
      <c r="W217" s="170" t="str">
        <f t="shared" ca="1" si="190"/>
        <v>1</v>
      </c>
      <c r="X217" s="170" t="e">
        <f t="shared" ca="1" si="191"/>
        <v>#N/A</v>
      </c>
      <c r="Y217" s="170" t="str">
        <f t="shared" ca="1" si="192"/>
        <v>800</v>
      </c>
      <c r="Z217" s="170" t="e">
        <f t="shared" ca="1" si="193"/>
        <v>#N/A</v>
      </c>
      <c r="AA217" s="170" t="str">
        <f t="shared" ca="1" si="194"/>
        <v>400</v>
      </c>
      <c r="AB217" s="174" t="str">
        <f t="shared" ca="1" si="172"/>
        <v>2</v>
      </c>
      <c r="AC217" s="174" t="str">
        <f t="shared" ca="1" si="195"/>
        <v>10</v>
      </c>
      <c r="AD217" s="174" t="str">
        <f t="shared" ca="1" si="196"/>
        <v>9</v>
      </c>
      <c r="AE217" s="174" t="str">
        <f t="shared" ca="1" si="173"/>
        <v>7</v>
      </c>
      <c r="AF217" s="174" t="str">
        <f t="shared" ca="1" si="174"/>
        <v>9</v>
      </c>
      <c r="AG217" s="175" t="str">
        <f t="shared" ca="1" si="197"/>
        <v>21</v>
      </c>
      <c r="AH217" s="175" t="str">
        <f t="shared" ca="1" si="198"/>
        <v>25</v>
      </c>
      <c r="AI217" s="175" t="e">
        <f t="shared" ca="1" si="199"/>
        <v>#N/A</v>
      </c>
      <c r="AJ217" s="175" t="e">
        <f t="shared" ca="1" si="200"/>
        <v>#N/A</v>
      </c>
      <c r="AK217" s="175" t="e">
        <f t="shared" ca="1" si="201"/>
        <v>#N/A</v>
      </c>
      <c r="AN217" s="170" t="e">
        <f t="shared" ca="1" si="204"/>
        <v>#N/A</v>
      </c>
      <c r="AO217" s="170" t="e">
        <f t="shared" ca="1" si="205"/>
        <v>#N/A</v>
      </c>
      <c r="AP217" s="170" t="e">
        <f t="shared" ca="1" si="166"/>
        <v>#N/A</v>
      </c>
      <c r="AQ217" s="170" t="e">
        <f t="shared" ca="1" si="167"/>
        <v>#N/A</v>
      </c>
      <c r="AR217" s="170" t="str">
        <f t="shared" ca="1" si="206"/>
        <v>9</v>
      </c>
      <c r="AS217" s="259" t="str">
        <f t="shared" ca="1" si="168"/>
        <v>1</v>
      </c>
      <c r="AT217" s="259">
        <v>1</v>
      </c>
      <c r="AU217" s="170" t="str">
        <f t="shared" ca="1" si="175"/>
        <v>Anim2Single</v>
      </c>
      <c r="AV217" s="170" t="e">
        <f t="shared" ca="1" si="176"/>
        <v>#N/A</v>
      </c>
    </row>
    <row r="218" spans="1:49" x14ac:dyDescent="0.25">
      <c r="A218" s="170" t="str">
        <f t="shared" si="177"/>
        <v>Proto!B12764:C12817</v>
      </c>
      <c r="B218" s="170" t="str">
        <f t="shared" ca="1" si="170"/>
        <v>9</v>
      </c>
      <c r="C218" s="170">
        <f>MATCH("*216#*",proto!B:B,0)</f>
        <v>12764</v>
      </c>
      <c r="D218" s="176" t="str">
        <f>VLOOKUP(C218,proto!A:C,2,FALSE)</f>
        <v>216# RAD Rifle</v>
      </c>
      <c r="E218" s="170" t="str" cm="1">
        <f t="array" ref="E218">INDEX(new1test[Column2],WeaponList!C218+1)</f>
        <v>19691</v>
      </c>
      <c r="F218" s="170" t="str" cm="1">
        <f t="array" ref="F218">VLOOKUP(VALUE(INDEX(new1test[Column2],WeaponList!C218+3)),proto!$D$20:$E$50,2,FALSE)</f>
        <v>EW Big Rifle</v>
      </c>
      <c r="G218" s="170" t="str">
        <f t="shared" ca="1" si="178"/>
        <v>6</v>
      </c>
      <c r="H218" s="170" t="str">
        <f t="shared" ca="1" si="171"/>
        <v>4</v>
      </c>
      <c r="I218" s="170" t="str">
        <f t="shared" ca="1" si="179"/>
        <v>6</v>
      </c>
      <c r="J218" s="170" t="str">
        <f ca="1">VLOOKUP(VALUE(VLOOKUP("*DmgType_0*",INDIRECT(A218),2,FALSE)),proto!$D$20:$F$50,3,FALSE)</f>
        <v>Plasma</v>
      </c>
      <c r="K218" s="170" t="str">
        <f ca="1">VLOOKUP(VALUE(VLOOKUP("*Weapon_skill_0*",INDIRECT(A218),2,FALSE)),proto!$K$20:$L$24,2,FALSE)</f>
        <v>Energy Weapons</v>
      </c>
      <c r="L218" s="170" t="str">
        <f t="shared" ca="1" si="180"/>
        <v>100</v>
      </c>
      <c r="M218" s="170" t="str">
        <f t="shared" ca="1" si="181"/>
        <v>115</v>
      </c>
      <c r="N218" s="170" t="e">
        <f t="shared" ca="1" si="182"/>
        <v>#N/A</v>
      </c>
      <c r="O218" s="170" t="e">
        <f t="shared" ca="1" si="183"/>
        <v>#N/A</v>
      </c>
      <c r="P218" s="170" t="e">
        <f t="shared" ca="1" si="184"/>
        <v>#N/A</v>
      </c>
      <c r="Q218" s="170" t="e">
        <f t="shared" ca="1" si="185"/>
        <v>#N/A</v>
      </c>
      <c r="R218" s="170">
        <v>0</v>
      </c>
      <c r="S218" s="170" t="str">
        <f t="shared" ca="1" si="186"/>
        <v>45</v>
      </c>
      <c r="T218" s="170" t="e">
        <f t="shared" ca="1" si="187"/>
        <v>#N/A</v>
      </c>
      <c r="U218" s="170" t="str">
        <f t="shared" ca="1" si="188"/>
        <v>50</v>
      </c>
      <c r="V218" s="170" t="e">
        <f t="shared" ca="1" si="189"/>
        <v>#N/A</v>
      </c>
      <c r="W218" s="170" t="str">
        <f t="shared" ca="1" si="190"/>
        <v>0</v>
      </c>
      <c r="X218" s="170" t="e">
        <f t="shared" ca="1" si="191"/>
        <v>#N/A</v>
      </c>
      <c r="Y218" s="170" t="str">
        <f t="shared" ca="1" si="192"/>
        <v>1200</v>
      </c>
      <c r="Z218" s="170" t="e">
        <f t="shared" ca="1" si="193"/>
        <v>#N/A</v>
      </c>
      <c r="AA218" s="170" t="str">
        <f t="shared" ca="1" si="194"/>
        <v>400</v>
      </c>
      <c r="AB218" s="174" t="str">
        <f t="shared" ca="1" si="172"/>
        <v>2</v>
      </c>
      <c r="AC218" s="174" t="str">
        <f t="shared" ca="1" si="195"/>
        <v>9</v>
      </c>
      <c r="AD218" s="174" t="str">
        <f t="shared" ca="1" si="196"/>
        <v>7</v>
      </c>
      <c r="AE218" s="174" t="str">
        <f t="shared" ca="1" si="173"/>
        <v>24</v>
      </c>
      <c r="AF218" s="174" t="str">
        <f t="shared" ca="1" si="174"/>
        <v>2</v>
      </c>
      <c r="AG218" s="175" t="str">
        <f t="shared" ca="1" si="197"/>
        <v>14</v>
      </c>
      <c r="AH218" s="175" t="str">
        <f t="shared" ca="1" si="198"/>
        <v>27</v>
      </c>
      <c r="AI218" s="175" t="e">
        <f t="shared" ca="1" si="199"/>
        <v>#N/A</v>
      </c>
      <c r="AJ218" s="175" t="e">
        <f t="shared" ca="1" si="200"/>
        <v>#N/A</v>
      </c>
      <c r="AK218" s="175" t="e">
        <f t="shared" ca="1" si="201"/>
        <v>#N/A</v>
      </c>
      <c r="AN218" s="170" t="e">
        <f t="shared" ca="1" si="204"/>
        <v>#N/A</v>
      </c>
      <c r="AO218" s="170" t="e">
        <f t="shared" ca="1" si="205"/>
        <v>#N/A</v>
      </c>
      <c r="AP218" s="170" t="e">
        <f t="shared" ca="1" si="166"/>
        <v>#N/A</v>
      </c>
      <c r="AQ218" s="170" t="e">
        <f t="shared" ca="1" si="167"/>
        <v>#N/A</v>
      </c>
      <c r="AR218" s="170" t="str">
        <f t="shared" ca="1" si="206"/>
        <v>9</v>
      </c>
      <c r="AS218" s="259" t="str">
        <f t="shared" ca="1" si="168"/>
        <v>1</v>
      </c>
      <c r="AT218" s="259">
        <v>1</v>
      </c>
      <c r="AU218" s="170" t="str">
        <f t="shared" ca="1" si="175"/>
        <v>Anim2Single</v>
      </c>
      <c r="AV218" s="170" t="e">
        <f t="shared" ca="1" si="176"/>
        <v>#N/A</v>
      </c>
    </row>
    <row r="219" spans="1:49" x14ac:dyDescent="0.25">
      <c r="A219" s="170" t="str">
        <f t="shared" ref="A219:A243" si="208">"Proto!"&amp;("B"&amp;(C219))&amp;":"&amp;("C"&amp;C220)</f>
        <v>Proto!B12817:C12873</v>
      </c>
      <c r="B219" s="170" t="str">
        <f t="shared" ref="B219:B243" ca="1" si="209">AR219</f>
        <v>9</v>
      </c>
      <c r="C219" s="170">
        <f>MATCH("*217#*",proto!B:B,0)</f>
        <v>12817</v>
      </c>
      <c r="D219" s="176" t="str">
        <f>VLOOKUP(C219,proto!A:C,2,FALSE)</f>
        <v>217# Electro Rifle</v>
      </c>
      <c r="E219" s="170" t="str" cm="1">
        <f t="array" ref="E219">INDEX(new1test[Column2],WeaponList!C219+1)</f>
        <v>19692</v>
      </c>
      <c r="F219" s="170" t="str" cm="1">
        <f t="array" ref="F219">VLOOKUP(VALUE(INDEX(new1test[Column2],WeaponList!C219+3)),proto!$D$20:$E$50,2,FALSE)</f>
        <v>EW Big Rifle</v>
      </c>
      <c r="G219" s="170" t="str">
        <f t="shared" ref="G219:G243" ca="1" si="210">VLOOKUP("*ammoCount*",INDIRECT(A219),2,FALSE)</f>
        <v>3</v>
      </c>
      <c r="H219" s="170" t="str">
        <f t="shared" ref="H219:H243" ca="1" si="211">VLOOKUP("*Ammo_caliber_EXT*",INDIRECT(A219),2,FALSE)</f>
        <v>4</v>
      </c>
      <c r="I219" s="170" t="str">
        <f t="shared" ref="I219:I243" ca="1" si="212">VLOOKUP("*MinStrength*",INDIRECT(A219),2,FALSE)</f>
        <v>6</v>
      </c>
      <c r="J219" s="170" t="str">
        <f ca="1">VLOOKUP(VALUE(VLOOKUP("*DmgType_0*",INDIRECT(A219),2,FALSE)),proto!$D$20:$F$50,3,FALSE)</f>
        <v>Electric</v>
      </c>
      <c r="K219" s="170" t="str">
        <f ca="1">VLOOKUP(VALUE(VLOOKUP("*Weapon_skill_0*",INDIRECT(A219),2,FALSE)),proto!$K$20:$L$24,2,FALSE)</f>
        <v>Energy Weapons</v>
      </c>
      <c r="L219" s="170" t="str">
        <f t="shared" ref="L219:L243" ca="1" si="213">VLOOKUP("*dmgmin_0*",INDIRECT(A219),2,FALSE)</f>
        <v>20</v>
      </c>
      <c r="M219" s="170" t="str">
        <f t="shared" ref="M219:M243" ca="1" si="214">VLOOKUP("*dmgmax_0*",INDIRECT(A219),2,FALSE)</f>
        <v>200</v>
      </c>
      <c r="N219" s="170" t="e">
        <f t="shared" ref="N219:N243" ca="1" si="215">VLOOKUP("*dmgmin_1*",INDIRECT(A219),2,FALSE)</f>
        <v>#N/A</v>
      </c>
      <c r="O219" s="170" t="e">
        <f t="shared" ref="O219:O243" ca="1" si="216">VLOOKUP("*dmgmax_1*",INDIRECT(A219),2,FALSE)</f>
        <v>#N/A</v>
      </c>
      <c r="P219" s="170" t="e">
        <f t="shared" ref="P219:P243" ca="1" si="217">VLOOKUP("*dmgmin_2*",INDIRECT(A219),2,FALSE)</f>
        <v>#N/A</v>
      </c>
      <c r="Q219" s="170" t="e">
        <f t="shared" ref="Q219:Q243" ca="1" si="218">VLOOKUP("*dmgmax_2*",INDIRECT(A219),2,FALSE)</f>
        <v>#N/A</v>
      </c>
      <c r="R219" s="170">
        <v>0</v>
      </c>
      <c r="S219" s="170" t="str">
        <f t="shared" ref="S219:S243" ca="1" si="219">VLOOKUP("*MaxDist_0*",INDIRECT(A219),2,FALSE)</f>
        <v>60</v>
      </c>
      <c r="T219" s="170" t="e">
        <f t="shared" ref="T219:T243" ca="1" si="220">VLOOKUP("*MaxDist_1*",INDIRECT(A219),2,FALSE)</f>
        <v>#N/A</v>
      </c>
      <c r="U219" s="170" t="str">
        <f t="shared" ref="U219:U243" ca="1" si="221">VLOOKUP("*APCost_0*",INDIRECT(A219),2,FALSE)</f>
        <v>38</v>
      </c>
      <c r="V219" s="170" t="e">
        <f t="shared" ref="V219:V243" ca="1" si="222">VLOOKUP("*APCost_1*",INDIRECT(A219),2,FALSE)</f>
        <v>#N/A</v>
      </c>
      <c r="W219" s="170" t="str">
        <f t="shared" ref="W219:W243" ca="1" si="223">VLOOKUP("*Weapon_Aim_0*",INDIRECT(A219),2,FALSE)</f>
        <v>1</v>
      </c>
      <c r="X219" s="170" t="e">
        <f t="shared" ref="X219:X243" ca="1" si="224">VLOOKUP("*Weapon_Aim_1*",INDIRECT(A219),2,FALSE)</f>
        <v>#N/A</v>
      </c>
      <c r="Y219" s="170" t="str">
        <f t="shared" ref="Y219:Y243" ca="1" si="225">VLOOKUP("*Weapon_Speed_0*",INDIRECT(A219),2,FALSE)</f>
        <v>800</v>
      </c>
      <c r="Z219" s="170" t="e">
        <f t="shared" ref="Z219:Z243" ca="1" si="226">VLOOKUP("*Weapon_Speed_1*",INDIRECT(A219),2,FALSE)</f>
        <v>#N/A</v>
      </c>
      <c r="AA219" s="170" t="str">
        <f t="shared" ref="AA219:AA243" ca="1" si="227">VLOOKUP("*AimTime*",INDIRECT(A219),2,FALSE)</f>
        <v>400</v>
      </c>
      <c r="AB219" s="174" t="str">
        <f t="shared" ref="AB219:AB243" ca="1" si="228">VLOOKUP("*Weapon_Perks_0*",INDIRECT(A219),2,FALSE)</f>
        <v>5</v>
      </c>
      <c r="AC219" s="174" t="str">
        <f t="shared" ref="AC219:AC243" ca="1" si="229">VLOOKUP("*Weapon_Perks_1*",INDIRECT(A219),2,FALSE)</f>
        <v>2</v>
      </c>
      <c r="AD219" s="174" t="str">
        <f t="shared" ref="AD219:AD243" ca="1" si="230">VLOOKUP("*Weapon_Perks_2*",INDIRECT(A219),2,FALSE)</f>
        <v>1</v>
      </c>
      <c r="AE219" s="174" t="str">
        <f t="shared" ref="AE219:AE243" ca="1" si="231">VLOOKUP("*Weapon_Perks_3*",INDIRECT(A219),2,FALSE)</f>
        <v>24</v>
      </c>
      <c r="AF219" s="174" t="str">
        <f t="shared" ref="AF219:AF243" ca="1" si="232">VLOOKUP("*Weapon_Perks_4*",INDIRECT(A219),2,FALSE)</f>
        <v>1</v>
      </c>
      <c r="AG219" s="175" t="str">
        <f t="shared" ref="AG219:AG243" ca="1" si="233">VLOOKUP("*Weapon_Extra_0*",INDIRECT(A219),2,FALSE)</f>
        <v>4</v>
      </c>
      <c r="AH219" s="175" t="str">
        <f t="shared" ref="AH219:AH243" ca="1" si="234">VLOOKUP("*Weapon_Extra_1*",INDIRECT(A219),2,FALSE)</f>
        <v>4</v>
      </c>
      <c r="AI219" s="175" t="e">
        <f t="shared" ref="AI219:AI243" ca="1" si="235">VLOOKUP("*Weapon_Extra_2*",INDIRECT(A219),2,FALSE)</f>
        <v>#N/A</v>
      </c>
      <c r="AJ219" s="175" t="e">
        <f t="shared" ref="AJ219:AJ243" ca="1" si="236">VLOOKUP("*Weapon_Extra_3*",INDIRECT(A219),2,FALSE)</f>
        <v>#N/A</v>
      </c>
      <c r="AK219" s="175" t="e">
        <f t="shared" ref="AK219:AK243" ca="1" si="237">VLOOKUP("*Weapon_Extra_4*",INDIRECT(A219),2,FALSE)</f>
        <v>#N/A</v>
      </c>
      <c r="AN219" s="170" t="e">
        <f t="shared" ref="AN219:AN243" ca="1" si="238">VLOOKUP("*Weapon_Spread_0*",INDIRECT(A219),2,FALSE)</f>
        <v>#N/A</v>
      </c>
      <c r="AO219" s="170" t="e">
        <f t="shared" ref="AO219:AO243" ca="1" si="239">VLOOKUP("*Weapon_Spread_1*",INDIRECT(A219),2,FALSE)</f>
        <v>#N/A</v>
      </c>
      <c r="AP219" s="170" t="e">
        <f t="shared" ca="1" si="166"/>
        <v>#N/A</v>
      </c>
      <c r="AQ219" s="170" t="e">
        <f t="shared" ca="1" si="167"/>
        <v>#N/A</v>
      </c>
      <c r="AR219" s="170" t="str">
        <f t="shared" ref="AR219:AR243" ca="1" si="240">VLOOKUP("*Tier*",INDIRECT(A219),2,FALSE)</f>
        <v>9</v>
      </c>
      <c r="AS219" s="259" t="str">
        <f t="shared" ca="1" si="168"/>
        <v>1</v>
      </c>
      <c r="AT219" s="259">
        <v>1</v>
      </c>
      <c r="AU219" s="170" t="str">
        <f t="shared" ref="AU219:AU243" ca="1" si="241">VLOOKUP("*Weapon_Anim2_0*",INDIRECT(A219),2,FALSE)</f>
        <v>Anim2Single</v>
      </c>
      <c r="AV219" s="170" t="e">
        <f t="shared" ref="AV219:AV243" ca="1" si="242">VLOOKUP("*Weapon_Anim2_1*",INDIRECT(A219),2,FALSE)</f>
        <v>#N/A</v>
      </c>
    </row>
    <row r="220" spans="1:49" x14ac:dyDescent="0.25">
      <c r="A220" s="170" t="str">
        <f t="shared" si="208"/>
        <v>Proto!B12873:C12929</v>
      </c>
      <c r="B220" s="170" t="str">
        <f t="shared" ca="1" si="209"/>
        <v>9</v>
      </c>
      <c r="C220" s="170">
        <f>MATCH("*218#*",proto!B:B,0)</f>
        <v>12873</v>
      </c>
      <c r="D220" s="176" t="str">
        <f>VLOOKUP(C220,proto!A:C,2,FALSE)</f>
        <v>218# Gatling Laser</v>
      </c>
      <c r="E220" s="170" t="str" cm="1">
        <f t="array" ref="E220">INDEX(new1test[Column2],WeaponList!C220+1)</f>
        <v>19695</v>
      </c>
      <c r="F220" s="170" t="str" cm="1">
        <f t="array" ref="F220">VLOOKUP(VALUE(INDEX(new1test[Column2],WeaponList!C220+3)),proto!$D$20:$E$50,2,FALSE)</f>
        <v>EW Cannon</v>
      </c>
      <c r="G220" s="170" t="str">
        <f t="shared" ca="1" si="210"/>
        <v>200</v>
      </c>
      <c r="H220" s="170" t="str">
        <f t="shared" ca="1" si="211"/>
        <v>4</v>
      </c>
      <c r="I220" s="170" t="str">
        <f t="shared" ca="1" si="212"/>
        <v>7</v>
      </c>
      <c r="J220" s="170" t="str">
        <f ca="1">VLOOKUP(VALUE(VLOOKUP("*DmgType_0*",INDIRECT(A220),2,FALSE)),proto!$D$20:$F$50,3,FALSE)</f>
        <v>Laser</v>
      </c>
      <c r="K220" s="170" t="str">
        <f ca="1">VLOOKUP(VALUE(VLOOKUP("*Weapon_skill_0*",INDIRECT(A220),2,FALSE)),proto!$K$20:$L$24,2,FALSE)</f>
        <v>Energy Weapons</v>
      </c>
      <c r="L220" s="170" t="str">
        <f t="shared" ca="1" si="213"/>
        <v>20</v>
      </c>
      <c r="M220" s="170" t="str">
        <f t="shared" ca="1" si="214"/>
        <v>25</v>
      </c>
      <c r="N220" s="170" t="e">
        <f t="shared" ca="1" si="215"/>
        <v>#N/A</v>
      </c>
      <c r="O220" s="170" t="e">
        <f t="shared" ca="1" si="216"/>
        <v>#N/A</v>
      </c>
      <c r="P220" s="170" t="e">
        <f t="shared" ca="1" si="217"/>
        <v>#N/A</v>
      </c>
      <c r="Q220" s="170" t="e">
        <f t="shared" ca="1" si="218"/>
        <v>#N/A</v>
      </c>
      <c r="R220" s="170">
        <v>0</v>
      </c>
      <c r="S220" s="170" t="str">
        <f t="shared" ca="1" si="219"/>
        <v>70</v>
      </c>
      <c r="T220" s="170" t="e">
        <f t="shared" ca="1" si="220"/>
        <v>#N/A</v>
      </c>
      <c r="U220" s="170" t="str">
        <f t="shared" ca="1" si="221"/>
        <v>10</v>
      </c>
      <c r="V220" s="170" t="e">
        <f t="shared" ca="1" si="222"/>
        <v>#N/A</v>
      </c>
      <c r="W220" s="170" t="e">
        <f t="shared" ca="1" si="223"/>
        <v>#N/A</v>
      </c>
      <c r="X220" s="170" t="e">
        <f t="shared" ca="1" si="224"/>
        <v>#N/A</v>
      </c>
      <c r="Y220" s="170" t="str">
        <f t="shared" ca="1" si="225"/>
        <v>800</v>
      </c>
      <c r="Z220" s="170" t="e">
        <f t="shared" ca="1" si="226"/>
        <v>#N/A</v>
      </c>
      <c r="AA220" s="170" t="str">
        <f t="shared" ca="1" si="227"/>
        <v>400</v>
      </c>
      <c r="AB220" s="174" t="str">
        <f t="shared" ca="1" si="228"/>
        <v>7</v>
      </c>
      <c r="AC220" s="174" t="str">
        <f t="shared" ca="1" si="229"/>
        <v>7</v>
      </c>
      <c r="AD220" s="174" t="str">
        <f t="shared" ca="1" si="230"/>
        <v>7</v>
      </c>
      <c r="AE220" s="174" t="str">
        <f t="shared" ca="1" si="231"/>
        <v>7</v>
      </c>
      <c r="AF220" s="174" t="str">
        <f t="shared" ca="1" si="232"/>
        <v>7</v>
      </c>
      <c r="AG220" s="175" t="str">
        <f t="shared" ca="1" si="233"/>
        <v>11</v>
      </c>
      <c r="AH220" s="175" t="str">
        <f t="shared" ca="1" si="234"/>
        <v>2</v>
      </c>
      <c r="AI220" s="175" t="str">
        <f t="shared" ca="1" si="235"/>
        <v>36</v>
      </c>
      <c r="AJ220" s="175" t="e">
        <f t="shared" ca="1" si="236"/>
        <v>#N/A</v>
      </c>
      <c r="AK220" s="175" t="e">
        <f t="shared" ca="1" si="237"/>
        <v>#N/A</v>
      </c>
      <c r="AN220" s="170" t="str">
        <f t="shared" ca="1" si="238"/>
        <v>3</v>
      </c>
      <c r="AO220" s="170" t="e">
        <f t="shared" ca="1" si="239"/>
        <v>#N/A</v>
      </c>
      <c r="AP220" s="170" t="str">
        <f t="shared" ca="1" si="166"/>
        <v>100</v>
      </c>
      <c r="AQ220" s="170" t="e">
        <f t="shared" ca="1" si="167"/>
        <v>#N/A</v>
      </c>
      <c r="AR220" s="170" t="str">
        <f t="shared" ca="1" si="240"/>
        <v>9</v>
      </c>
      <c r="AS220" s="259" t="str">
        <f t="shared" ca="1" si="168"/>
        <v>5</v>
      </c>
      <c r="AT220" s="259">
        <v>1</v>
      </c>
      <c r="AU220" s="170" t="str">
        <f t="shared" ca="1" si="241"/>
        <v>Anim2Burst</v>
      </c>
      <c r="AV220" s="170" t="e">
        <f t="shared" ca="1" si="242"/>
        <v>#N/A</v>
      </c>
    </row>
    <row r="221" spans="1:49" x14ac:dyDescent="0.25">
      <c r="A221" s="170" t="str">
        <f t="shared" si="208"/>
        <v>Proto!B12929:C12987</v>
      </c>
      <c r="B221" s="170" t="str">
        <f t="shared" ca="1" si="209"/>
        <v>9</v>
      </c>
      <c r="C221" s="170">
        <f>MATCH("*219#*",proto!B:B,0)</f>
        <v>12929</v>
      </c>
      <c r="D221" s="176" t="str">
        <f>VLOOKUP(C221,proto!A:C,2,FALSE)</f>
        <v>219# Plasma Cannon</v>
      </c>
      <c r="E221" s="170" t="str" cm="1">
        <f t="array" ref="E221">INDEX(new1test[Column2],WeaponList!C221+1)</f>
        <v>19696</v>
      </c>
      <c r="F221" s="170" t="str" cm="1">
        <f t="array" ref="F221">VLOOKUP(VALUE(INDEX(new1test[Column2],WeaponList!C221+3)),proto!$D$20:$E$50,2,FALSE)</f>
        <v>EW Cannon</v>
      </c>
      <c r="G221" s="170" t="str">
        <f t="shared" ca="1" si="210"/>
        <v>15</v>
      </c>
      <c r="H221" s="170" t="str">
        <f t="shared" ca="1" si="211"/>
        <v>4</v>
      </c>
      <c r="I221" s="170" t="str">
        <f t="shared" ca="1" si="212"/>
        <v>7</v>
      </c>
      <c r="J221" s="170" t="str">
        <f ca="1">VLOOKUP(VALUE(VLOOKUP("*DmgType_0*",INDIRECT(A221),2,FALSE)),proto!$D$20:$F$50,3,FALSE)</f>
        <v>Plasma</v>
      </c>
      <c r="K221" s="170" t="str">
        <f ca="1">VLOOKUP(VALUE(VLOOKUP("*Weapon_skill_0*",INDIRECT(A221),2,FALSE)),proto!$K$20:$L$24,2,FALSE)</f>
        <v>Energy Weapons</v>
      </c>
      <c r="L221" s="170" t="str">
        <f t="shared" ca="1" si="213"/>
        <v>180</v>
      </c>
      <c r="M221" s="170" t="str">
        <f t="shared" ca="1" si="214"/>
        <v>220</v>
      </c>
      <c r="N221" s="170" t="e">
        <f t="shared" ca="1" si="215"/>
        <v>#N/A</v>
      </c>
      <c r="O221" s="170" t="e">
        <f t="shared" ca="1" si="216"/>
        <v>#N/A</v>
      </c>
      <c r="P221" s="170" t="e">
        <f t="shared" ca="1" si="217"/>
        <v>#N/A</v>
      </c>
      <c r="Q221" s="170" t="e">
        <f t="shared" ca="1" si="218"/>
        <v>#N/A</v>
      </c>
      <c r="R221" s="170">
        <v>0</v>
      </c>
      <c r="S221" s="170" t="str">
        <f t="shared" ca="1" si="219"/>
        <v>70</v>
      </c>
      <c r="T221" s="170" t="e">
        <f t="shared" ca="1" si="220"/>
        <v>#N/A</v>
      </c>
      <c r="U221" s="170" t="str">
        <f t="shared" ca="1" si="221"/>
        <v>80</v>
      </c>
      <c r="V221" s="170" t="e">
        <f t="shared" ca="1" si="222"/>
        <v>#N/A</v>
      </c>
      <c r="W221" s="170" t="str">
        <f t="shared" ca="1" si="223"/>
        <v>0</v>
      </c>
      <c r="X221" s="170" t="e">
        <f t="shared" ca="1" si="224"/>
        <v>#N/A</v>
      </c>
      <c r="Y221" s="170" t="str">
        <f t="shared" ca="1" si="225"/>
        <v>1200</v>
      </c>
      <c r="Z221" s="170" t="e">
        <f t="shared" ca="1" si="226"/>
        <v>#N/A</v>
      </c>
      <c r="AA221" s="170" t="str">
        <f t="shared" ca="1" si="227"/>
        <v>400</v>
      </c>
      <c r="AB221" s="174" t="str">
        <f t="shared" ca="1" si="228"/>
        <v>5</v>
      </c>
      <c r="AC221" s="174" t="str">
        <f t="shared" ca="1" si="229"/>
        <v>2</v>
      </c>
      <c r="AD221" s="174" t="str">
        <f t="shared" ca="1" si="230"/>
        <v>1</v>
      </c>
      <c r="AE221" s="174" t="str">
        <f t="shared" ca="1" si="231"/>
        <v>7</v>
      </c>
      <c r="AF221" s="174" t="str">
        <f t="shared" ca="1" si="232"/>
        <v>26</v>
      </c>
      <c r="AG221" s="175" t="str">
        <f t="shared" ca="1" si="233"/>
        <v>16</v>
      </c>
      <c r="AH221" s="175" t="str">
        <f t="shared" ca="1" si="234"/>
        <v>21</v>
      </c>
      <c r="AI221" s="175" t="str">
        <f t="shared" ca="1" si="235"/>
        <v>25</v>
      </c>
      <c r="AJ221" s="175" t="e">
        <f t="shared" ca="1" si="236"/>
        <v>#N/A</v>
      </c>
      <c r="AK221" s="175" t="e">
        <f t="shared" ca="1" si="237"/>
        <v>#N/A</v>
      </c>
      <c r="AN221" s="170" t="e">
        <f t="shared" ca="1" si="238"/>
        <v>#N/A</v>
      </c>
      <c r="AO221" s="170" t="e">
        <f t="shared" ca="1" si="239"/>
        <v>#N/A</v>
      </c>
      <c r="AP221" s="170" t="e">
        <f t="shared" ca="1" si="166"/>
        <v>#N/A</v>
      </c>
      <c r="AQ221" s="170" t="e">
        <f t="shared" ca="1" si="167"/>
        <v>#N/A</v>
      </c>
      <c r="AR221" s="170" t="str">
        <f t="shared" ca="1" si="240"/>
        <v>9</v>
      </c>
      <c r="AS221" s="259" t="str">
        <f t="shared" ca="1" si="168"/>
        <v>5</v>
      </c>
      <c r="AT221" s="259">
        <v>1</v>
      </c>
      <c r="AU221" s="170" t="str">
        <f t="shared" ca="1" si="241"/>
        <v>Anim2Single</v>
      </c>
      <c r="AV221" s="170" t="e">
        <f t="shared" ca="1" si="242"/>
        <v>#N/A</v>
      </c>
    </row>
    <row r="222" spans="1:49" x14ac:dyDescent="0.25">
      <c r="A222" s="170" t="str">
        <f t="shared" si="208"/>
        <v>Proto!B12987:C13050</v>
      </c>
      <c r="B222" s="170" t="str">
        <f t="shared" ca="1" si="209"/>
        <v>9</v>
      </c>
      <c r="C222" s="170">
        <f>MATCH("*220#*",proto!B:B,0)</f>
        <v>12987</v>
      </c>
      <c r="D222" s="176" t="str">
        <f>VLOOKUP(C222,proto!A:C,2,FALSE)</f>
        <v>220# Particle Accelerator</v>
      </c>
      <c r="E222" s="170" t="str" cm="1">
        <f t="array" ref="E222">INDEX(new1test[Column2],WeaponList!C222+1)</f>
        <v>19697</v>
      </c>
      <c r="F222" s="170" t="str" cm="1">
        <f t="array" ref="F222">VLOOKUP(VALUE(INDEX(new1test[Column2],WeaponList!C222+3)),proto!$D$20:$E$50,2,FALSE)</f>
        <v>EW Big Rifle</v>
      </c>
      <c r="G222" s="170" t="str">
        <f t="shared" ca="1" si="210"/>
        <v>15</v>
      </c>
      <c r="H222" s="170" t="str">
        <f t="shared" ca="1" si="211"/>
        <v>4</v>
      </c>
      <c r="I222" s="170" t="str">
        <f t="shared" ca="1" si="212"/>
        <v>6</v>
      </c>
      <c r="J222" s="170" t="str">
        <f ca="1">VLOOKUP(VALUE(VLOOKUP("*DmgType_0*",INDIRECT(A222),2,FALSE)),proto!$D$20:$F$50,3,FALSE)</f>
        <v>Normal</v>
      </c>
      <c r="K222" s="170" t="str">
        <f ca="1">VLOOKUP(VALUE(VLOOKUP("*Weapon_skill_0*",INDIRECT(A222),2,FALSE)),proto!$K$20:$L$24,2,FALSE)</f>
        <v>Energy Weapons</v>
      </c>
      <c r="L222" s="170" t="str">
        <f t="shared" ca="1" si="213"/>
        <v>200</v>
      </c>
      <c r="M222" s="170" t="str">
        <f t="shared" ca="1" si="214"/>
        <v>250</v>
      </c>
      <c r="N222" s="170" t="e">
        <f t="shared" ca="1" si="215"/>
        <v>#N/A</v>
      </c>
      <c r="O222" s="170" t="e">
        <f t="shared" ca="1" si="216"/>
        <v>#N/A</v>
      </c>
      <c r="P222" s="170" t="e">
        <f t="shared" ca="1" si="217"/>
        <v>#N/A</v>
      </c>
      <c r="Q222" s="170" t="e">
        <f t="shared" ca="1" si="218"/>
        <v>#N/A</v>
      </c>
      <c r="R222" s="170">
        <v>0</v>
      </c>
      <c r="S222" s="170" t="str">
        <f t="shared" ca="1" si="219"/>
        <v>200</v>
      </c>
      <c r="T222" s="170" t="e">
        <f t="shared" ca="1" si="220"/>
        <v>#N/A</v>
      </c>
      <c r="U222" s="170" t="str">
        <f t="shared" ca="1" si="221"/>
        <v>90</v>
      </c>
      <c r="V222" s="170" t="e">
        <f t="shared" ca="1" si="222"/>
        <v>#N/A</v>
      </c>
      <c r="W222" s="170" t="str">
        <f t="shared" ca="1" si="223"/>
        <v>0</v>
      </c>
      <c r="X222" s="170" t="e">
        <f t="shared" ca="1" si="224"/>
        <v>#N/A</v>
      </c>
      <c r="Y222" s="170" t="str">
        <f t="shared" ca="1" si="225"/>
        <v>1200</v>
      </c>
      <c r="Z222" s="170" t="e">
        <f t="shared" ca="1" si="226"/>
        <v>#N/A</v>
      </c>
      <c r="AA222" s="170" t="str">
        <f t="shared" ca="1" si="227"/>
        <v>400</v>
      </c>
      <c r="AB222" s="174" t="str">
        <f t="shared" ca="1" si="228"/>
        <v>8</v>
      </c>
      <c r="AC222" s="174" t="str">
        <f t="shared" ca="1" si="229"/>
        <v>5</v>
      </c>
      <c r="AD222" s="174" t="str">
        <f t="shared" ca="1" si="230"/>
        <v>1</v>
      </c>
      <c r="AE222" s="174" t="str">
        <f t="shared" ca="1" si="231"/>
        <v>1</v>
      </c>
      <c r="AF222" s="174" t="str">
        <f t="shared" ca="1" si="232"/>
        <v>7</v>
      </c>
      <c r="AG222" s="175" t="str">
        <f t="shared" ca="1" si="233"/>
        <v>5</v>
      </c>
      <c r="AH222" s="175" t="str">
        <f t="shared" ca="1" si="234"/>
        <v>30</v>
      </c>
      <c r="AI222" s="175" t="str">
        <f t="shared" ca="1" si="235"/>
        <v>14</v>
      </c>
      <c r="AJ222" s="175" t="str">
        <f t="shared" ca="1" si="236"/>
        <v>21</v>
      </c>
      <c r="AK222" s="175" t="str">
        <f t="shared" ca="1" si="237"/>
        <v>52</v>
      </c>
      <c r="AN222" s="170" t="e">
        <f t="shared" ca="1" si="238"/>
        <v>#N/A</v>
      </c>
      <c r="AO222" s="170" t="e">
        <f t="shared" ca="1" si="239"/>
        <v>#N/A</v>
      </c>
      <c r="AP222" s="170" t="e">
        <f t="shared" ca="1" si="166"/>
        <v>#N/A</v>
      </c>
      <c r="AQ222" s="170" t="e">
        <f t="shared" ca="1" si="167"/>
        <v>#N/A</v>
      </c>
      <c r="AR222" s="170" t="str">
        <f t="shared" ca="1" si="240"/>
        <v>9</v>
      </c>
      <c r="AS222" s="259" t="str">
        <f t="shared" ca="1" si="168"/>
        <v>5</v>
      </c>
      <c r="AT222" s="259">
        <v>1</v>
      </c>
      <c r="AU222" s="170" t="str">
        <f t="shared" ca="1" si="241"/>
        <v>Anim2Single</v>
      </c>
      <c r="AV222" s="170" t="e">
        <f t="shared" ca="1" si="242"/>
        <v>#N/A</v>
      </c>
    </row>
    <row r="223" spans="1:49" x14ac:dyDescent="0.25">
      <c r="A223" s="170" t="str">
        <f t="shared" si="208"/>
        <v>Proto!B13050:C13115</v>
      </c>
      <c r="B223" s="170" t="str">
        <f t="shared" ca="1" si="209"/>
        <v>9</v>
      </c>
      <c r="C223" s="170">
        <f>MATCH("*221#*",proto!B:B,0)</f>
        <v>13050</v>
      </c>
      <c r="D223" s="176" t="str">
        <f>VLOOKUP(C223,proto!A:C,2,FALSE)</f>
        <v>221# Power Fist</v>
      </c>
      <c r="E223" s="170" t="str" cm="1">
        <f t="array" ref="E223">INDEX(new1test[Column2],WeaponList!C223+1)</f>
        <v>19700</v>
      </c>
      <c r="F223" s="170" t="str" cm="1">
        <f t="array" ref="F223">VLOOKUP(VALUE(INDEX(new1test[Column2],WeaponList!C223+3)),proto!$D$20:$E$50,2,FALSE)</f>
        <v>Fist</v>
      </c>
      <c r="G223" s="170" t="str">
        <f t="shared" ca="1" si="210"/>
        <v>30</v>
      </c>
      <c r="H223" s="170" t="str">
        <f t="shared" ca="1" si="211"/>
        <v>3</v>
      </c>
      <c r="I223" s="170" t="str">
        <f t="shared" ca="1" si="212"/>
        <v>1</v>
      </c>
      <c r="J223" s="170" t="str">
        <f ca="1">VLOOKUP(VALUE(VLOOKUP("*DmgType_0*",INDIRECT(A223),2,FALSE)),proto!$D$20:$F$50,3,FALSE)</f>
        <v>Normal</v>
      </c>
      <c r="K223" s="170" t="str">
        <f ca="1">VLOOKUP(VALUE(VLOOKUP("*Weapon_skill_0*",INDIRECT(A223),2,FALSE)),proto!$K$20:$L$24,2,FALSE)</f>
        <v>Close Combat</v>
      </c>
      <c r="L223" s="170" t="str">
        <f t="shared" ca="1" si="213"/>
        <v>180</v>
      </c>
      <c r="M223" s="170" t="str">
        <f t="shared" ca="1" si="214"/>
        <v>240</v>
      </c>
      <c r="N223" s="170" t="str">
        <f t="shared" ca="1" si="215"/>
        <v>90</v>
      </c>
      <c r="O223" s="170" t="str">
        <f t="shared" ca="1" si="216"/>
        <v>120</v>
      </c>
      <c r="P223" s="170" t="e">
        <f t="shared" ca="1" si="217"/>
        <v>#N/A</v>
      </c>
      <c r="Q223" s="170" t="e">
        <f t="shared" ca="1" si="218"/>
        <v>#N/A</v>
      </c>
      <c r="R223" s="170">
        <v>0</v>
      </c>
      <c r="S223" s="170" t="str">
        <f t="shared" ca="1" si="219"/>
        <v>2</v>
      </c>
      <c r="T223" s="170" t="str">
        <f t="shared" ca="1" si="220"/>
        <v>2</v>
      </c>
      <c r="U223" s="170" t="str">
        <f t="shared" ca="1" si="221"/>
        <v>75</v>
      </c>
      <c r="V223" s="170" t="str">
        <f t="shared" ca="1" si="222"/>
        <v>25</v>
      </c>
      <c r="W223" s="170" t="e">
        <f t="shared" ca="1" si="223"/>
        <v>#N/A</v>
      </c>
      <c r="X223" s="170" t="e">
        <f t="shared" ca="1" si="224"/>
        <v>#N/A</v>
      </c>
      <c r="Y223" s="170" t="str">
        <f t="shared" ca="1" si="225"/>
        <v>1200</v>
      </c>
      <c r="Z223" s="170" t="str">
        <f t="shared" ca="1" si="226"/>
        <v>800</v>
      </c>
      <c r="AA223" s="170" t="e">
        <f t="shared" ca="1" si="227"/>
        <v>#N/A</v>
      </c>
      <c r="AB223" s="174" t="str">
        <f t="shared" ca="1" si="228"/>
        <v>2</v>
      </c>
      <c r="AC223" s="174" t="str">
        <f t="shared" ca="1" si="229"/>
        <v>7</v>
      </c>
      <c r="AD223" s="174" t="str">
        <f t="shared" ca="1" si="230"/>
        <v>2</v>
      </c>
      <c r="AE223" s="174" t="str">
        <f t="shared" ca="1" si="231"/>
        <v>7</v>
      </c>
      <c r="AF223" s="174" t="str">
        <f t="shared" ca="1" si="232"/>
        <v>2</v>
      </c>
      <c r="AG223" s="175" t="str">
        <f t="shared" ca="1" si="233"/>
        <v>5</v>
      </c>
      <c r="AH223" s="175" t="str">
        <f t="shared" ca="1" si="234"/>
        <v>8</v>
      </c>
      <c r="AI223" s="175" t="str">
        <f t="shared" ca="1" si="235"/>
        <v>20</v>
      </c>
      <c r="AJ223" s="175" t="str">
        <f t="shared" ca="1" si="236"/>
        <v>31</v>
      </c>
      <c r="AK223" s="175" t="e">
        <f t="shared" ca="1" si="237"/>
        <v>#N/A</v>
      </c>
      <c r="AN223" s="170" t="e">
        <f t="shared" ca="1" si="238"/>
        <v>#N/A</v>
      </c>
      <c r="AO223" s="170" t="e">
        <f t="shared" ca="1" si="239"/>
        <v>#N/A</v>
      </c>
      <c r="AP223" s="170" t="e">
        <f t="shared" ca="1" si="166"/>
        <v>#N/A</v>
      </c>
      <c r="AQ223" s="170" t="e">
        <f t="shared" ca="1" si="167"/>
        <v>#N/A</v>
      </c>
      <c r="AR223" s="170" t="str">
        <f t="shared" ca="1" si="240"/>
        <v>9</v>
      </c>
      <c r="AS223" s="259" t="str">
        <f t="shared" ca="1" si="168"/>
        <v>10</v>
      </c>
      <c r="AT223" s="259" t="str">
        <f t="shared" ca="1" si="169"/>
        <v>5</v>
      </c>
      <c r="AU223" s="170" t="str">
        <f t="shared" ca="1" si="241"/>
        <v>Anim2PunchRight</v>
      </c>
      <c r="AV223" s="170" t="str">
        <f t="shared" ca="1" si="242"/>
        <v>Anim2PunchRight</v>
      </c>
      <c r="AW223" s="170" t="str">
        <f t="shared" ref="AW223:AW226" ca="1" si="243">VLOOKUP("*Melee_Mod*",INDIRECT(A223),2,FALSE)</f>
        <v>75</v>
      </c>
    </row>
    <row r="224" spans="1:49" x14ac:dyDescent="0.25">
      <c r="A224" s="170" t="str">
        <f t="shared" si="208"/>
        <v>Proto!B13115:C13172</v>
      </c>
      <c r="B224" s="170" t="str">
        <f t="shared" ca="1" si="209"/>
        <v>9</v>
      </c>
      <c r="C224" s="170">
        <f>MATCH("*222#*",proto!B:B,0)</f>
        <v>13115</v>
      </c>
      <c r="D224" s="176" t="str">
        <f>VLOOKUP(C224,proto!A:C,2,FALSE)</f>
        <v>222# Ripper</v>
      </c>
      <c r="E224" s="170" t="str" cm="1">
        <f t="array" ref="E224">INDEX(new1test[Column2],WeaponList!C224+1)</f>
        <v>19705</v>
      </c>
      <c r="F224" s="170" t="str" cm="1">
        <f t="array" ref="F224">VLOOKUP(VALUE(INDEX(new1test[Column2],WeaponList!C224+3)),proto!$D$20:$E$50,2,FALSE)</f>
        <v>EW Melee</v>
      </c>
      <c r="G224" s="170" t="str">
        <f t="shared" ca="1" si="210"/>
        <v>30</v>
      </c>
      <c r="H224" s="170" t="str">
        <f t="shared" ca="1" si="211"/>
        <v>3</v>
      </c>
      <c r="I224" s="170" t="str">
        <f t="shared" ca="1" si="212"/>
        <v>3</v>
      </c>
      <c r="J224" s="170" t="str">
        <f ca="1">VLOOKUP(VALUE(VLOOKUP("*DmgType_0*",INDIRECT(A224),2,FALSE)),proto!$D$20:$F$50,3,FALSE)</f>
        <v>Normal</v>
      </c>
      <c r="K224" s="170" t="str">
        <f ca="1">VLOOKUP(VALUE(VLOOKUP("*Weapon_skill_0*",INDIRECT(A224),2,FALSE)),proto!$K$20:$L$24,2,FALSE)</f>
        <v>Close Combat</v>
      </c>
      <c r="L224" s="170" t="str">
        <f t="shared" ca="1" si="213"/>
        <v>70</v>
      </c>
      <c r="M224" s="170" t="str">
        <f t="shared" ca="1" si="214"/>
        <v>90</v>
      </c>
      <c r="N224" s="170" t="e">
        <f t="shared" ca="1" si="215"/>
        <v>#N/A</v>
      </c>
      <c r="O224" s="170" t="e">
        <f t="shared" ca="1" si="216"/>
        <v>#N/A</v>
      </c>
      <c r="P224" s="170" t="e">
        <f t="shared" ca="1" si="217"/>
        <v>#N/A</v>
      </c>
      <c r="Q224" s="170" t="e">
        <f t="shared" ca="1" si="218"/>
        <v>#N/A</v>
      </c>
      <c r="R224" s="170" t="str">
        <f t="shared" ref="R224:R238" ca="1" si="244">VLOOKUP("*BleedSTR*",INDIRECT(A224),2,FALSE)</f>
        <v>100</v>
      </c>
      <c r="S224" s="170" t="str">
        <f t="shared" ca="1" si="219"/>
        <v>2</v>
      </c>
      <c r="T224" s="170" t="e">
        <f t="shared" ca="1" si="220"/>
        <v>#N/A</v>
      </c>
      <c r="U224" s="170" t="str">
        <f t="shared" ca="1" si="221"/>
        <v>20</v>
      </c>
      <c r="V224" s="170" t="e">
        <f t="shared" ca="1" si="222"/>
        <v>#N/A</v>
      </c>
      <c r="W224" s="170" t="e">
        <f t="shared" ca="1" si="223"/>
        <v>#N/A</v>
      </c>
      <c r="X224" s="170" t="e">
        <f t="shared" ca="1" si="224"/>
        <v>#N/A</v>
      </c>
      <c r="Y224" s="170" t="str">
        <f t="shared" ca="1" si="225"/>
        <v>600</v>
      </c>
      <c r="Z224" s="170" t="e">
        <f t="shared" ca="1" si="226"/>
        <v>#N/A</v>
      </c>
      <c r="AA224" s="170" t="e">
        <f t="shared" ca="1" si="227"/>
        <v>#N/A</v>
      </c>
      <c r="AB224" s="174" t="str">
        <f t="shared" ca="1" si="228"/>
        <v>2</v>
      </c>
      <c r="AC224" s="174" t="str">
        <f t="shared" ca="1" si="229"/>
        <v>9</v>
      </c>
      <c r="AD224" s="174" t="str">
        <f t="shared" ca="1" si="230"/>
        <v>11</v>
      </c>
      <c r="AE224" s="174" t="str">
        <f t="shared" ca="1" si="231"/>
        <v>12</v>
      </c>
      <c r="AF224" s="174" t="str">
        <f t="shared" ca="1" si="232"/>
        <v>7</v>
      </c>
      <c r="AG224" s="175" t="str">
        <f t="shared" ca="1" si="233"/>
        <v>7</v>
      </c>
      <c r="AH224" s="175" t="str">
        <f t="shared" ca="1" si="234"/>
        <v>7</v>
      </c>
      <c r="AI224" s="175" t="str">
        <f t="shared" ca="1" si="235"/>
        <v>7</v>
      </c>
      <c r="AJ224" s="175" t="str">
        <f t="shared" ca="1" si="236"/>
        <v>14</v>
      </c>
      <c r="AK224" s="175" t="str">
        <f t="shared" ca="1" si="237"/>
        <v>37</v>
      </c>
      <c r="AN224" s="170" t="e">
        <f t="shared" ca="1" si="238"/>
        <v>#N/A</v>
      </c>
      <c r="AO224" s="170" t="e">
        <f t="shared" ca="1" si="239"/>
        <v>#N/A</v>
      </c>
      <c r="AP224" s="170" t="e">
        <f t="shared" ca="1" si="166"/>
        <v>#N/A</v>
      </c>
      <c r="AQ224" s="170" t="e">
        <f t="shared" ca="1" si="167"/>
        <v>#N/A</v>
      </c>
      <c r="AR224" s="170" t="str">
        <f t="shared" ca="1" si="240"/>
        <v>9</v>
      </c>
      <c r="AS224" s="259" t="str">
        <f t="shared" ca="1" si="168"/>
        <v>1</v>
      </c>
      <c r="AT224" s="259">
        <v>1</v>
      </c>
      <c r="AU224" s="170" t="str">
        <f t="shared" ca="1" si="241"/>
        <v>Anim2Swing1H</v>
      </c>
      <c r="AV224" s="170" t="e">
        <f t="shared" ca="1" si="242"/>
        <v>#N/A</v>
      </c>
      <c r="AW224" s="170" t="str">
        <f t="shared" ca="1" si="243"/>
        <v>25</v>
      </c>
    </row>
    <row r="225" spans="1:49" x14ac:dyDescent="0.25">
      <c r="A225" s="170" t="str">
        <f t="shared" si="208"/>
        <v>Proto!B13172:C13239</v>
      </c>
      <c r="B225" s="170" t="str">
        <f t="shared" ca="1" si="209"/>
        <v>9</v>
      </c>
      <c r="C225" s="170">
        <f>MATCH("*223#*",proto!B:B,0)</f>
        <v>13172</v>
      </c>
      <c r="D225" s="176" t="str">
        <f>VLOOKUP(C225,proto!A:C,2,FALSE)</f>
        <v>223# Super Cattle Prod</v>
      </c>
      <c r="E225" s="170" t="str" cm="1">
        <f t="array" ref="E225">INDEX(new1test[Column2],WeaponList!C225+1)</f>
        <v>19710</v>
      </c>
      <c r="F225" s="170" t="str" cm="1">
        <f t="array" ref="F225">VLOOKUP(VALUE(INDEX(new1test[Column2],WeaponList!C225+3)),proto!$D$20:$E$50,2,FALSE)</f>
        <v>Club</v>
      </c>
      <c r="G225" s="170" t="str">
        <f t="shared" ca="1" si="210"/>
        <v>30</v>
      </c>
      <c r="H225" s="170" t="str">
        <f t="shared" ca="1" si="211"/>
        <v>3</v>
      </c>
      <c r="I225" s="170" t="str">
        <f t="shared" ca="1" si="212"/>
        <v>4</v>
      </c>
      <c r="J225" s="170" t="str">
        <f ca="1">VLOOKUP(VALUE(VLOOKUP("*DmgType_0*",INDIRECT(A225),2,FALSE)),proto!$D$20:$F$50,3,FALSE)</f>
        <v>Electric</v>
      </c>
      <c r="K225" s="170" t="str">
        <f ca="1">VLOOKUP(VALUE(VLOOKUP("*Weapon_skill_0*",INDIRECT(A225),2,FALSE)),proto!$K$20:$L$24,2,FALSE)</f>
        <v>Close Combat</v>
      </c>
      <c r="L225" s="170" t="str">
        <f t="shared" ca="1" si="213"/>
        <v>75</v>
      </c>
      <c r="M225" s="170" t="str">
        <f t="shared" ca="1" si="214"/>
        <v>150</v>
      </c>
      <c r="N225" s="170" t="str">
        <f t="shared" ca="1" si="215"/>
        <v>150</v>
      </c>
      <c r="O225" s="170" t="str">
        <f t="shared" ca="1" si="216"/>
        <v>300</v>
      </c>
      <c r="P225" s="170" t="e">
        <f t="shared" ca="1" si="217"/>
        <v>#N/A</v>
      </c>
      <c r="Q225" s="170" t="e">
        <f t="shared" ca="1" si="218"/>
        <v>#N/A</v>
      </c>
      <c r="R225" s="170">
        <v>0</v>
      </c>
      <c r="S225" s="170" t="str">
        <f t="shared" ca="1" si="219"/>
        <v>3</v>
      </c>
      <c r="T225" s="170" t="str">
        <f t="shared" ca="1" si="220"/>
        <v>3</v>
      </c>
      <c r="U225" s="170" t="str">
        <f t="shared" ca="1" si="221"/>
        <v>20</v>
      </c>
      <c r="V225" s="170" t="str">
        <f t="shared" ca="1" si="222"/>
        <v>60</v>
      </c>
      <c r="W225" s="170" t="e">
        <f t="shared" ca="1" si="223"/>
        <v>#N/A</v>
      </c>
      <c r="X225" s="170" t="e">
        <f t="shared" ca="1" si="224"/>
        <v>#N/A</v>
      </c>
      <c r="Y225" s="170" t="str">
        <f t="shared" ca="1" si="225"/>
        <v>1000</v>
      </c>
      <c r="Z225" s="170" t="str">
        <f t="shared" ca="1" si="226"/>
        <v>1200</v>
      </c>
      <c r="AA225" s="170" t="e">
        <f t="shared" ca="1" si="227"/>
        <v>#N/A</v>
      </c>
      <c r="AB225" s="174" t="str">
        <f t="shared" ca="1" si="228"/>
        <v>2</v>
      </c>
      <c r="AC225" s="174" t="str">
        <f t="shared" ca="1" si="229"/>
        <v>24</v>
      </c>
      <c r="AD225" s="174" t="str">
        <f t="shared" ca="1" si="230"/>
        <v>2</v>
      </c>
      <c r="AE225" s="174" t="str">
        <f t="shared" ca="1" si="231"/>
        <v>24</v>
      </c>
      <c r="AF225" s="174" t="str">
        <f t="shared" ca="1" si="232"/>
        <v>2</v>
      </c>
      <c r="AG225" s="175" t="str">
        <f t="shared" ca="1" si="233"/>
        <v>4</v>
      </c>
      <c r="AH225" s="175" t="str">
        <f t="shared" ca="1" si="234"/>
        <v>4</v>
      </c>
      <c r="AI225" s="175" t="str">
        <f t="shared" ca="1" si="235"/>
        <v>4</v>
      </c>
      <c r="AJ225" s="175" t="str">
        <f t="shared" ca="1" si="236"/>
        <v>18</v>
      </c>
      <c r="AK225" s="175" t="e">
        <f t="shared" ca="1" si="237"/>
        <v>#N/A</v>
      </c>
      <c r="AN225" s="170" t="e">
        <f t="shared" ca="1" si="238"/>
        <v>#N/A</v>
      </c>
      <c r="AO225" s="170" t="e">
        <f t="shared" ca="1" si="239"/>
        <v>#N/A</v>
      </c>
      <c r="AP225" s="170" t="e">
        <f t="shared" ca="1" si="166"/>
        <v>#N/A</v>
      </c>
      <c r="AQ225" s="170" t="e">
        <f t="shared" ca="1" si="167"/>
        <v>#N/A</v>
      </c>
      <c r="AR225" s="170" t="str">
        <f t="shared" ca="1" si="240"/>
        <v>9</v>
      </c>
      <c r="AS225" s="259" t="str">
        <f t="shared" ca="1" si="168"/>
        <v>5</v>
      </c>
      <c r="AT225" s="259" t="str">
        <f t="shared" ca="1" si="169"/>
        <v>20</v>
      </c>
      <c r="AU225" s="170" t="str">
        <f t="shared" ca="1" si="241"/>
        <v>Anim2Swing1H</v>
      </c>
      <c r="AV225" s="170" t="str">
        <f t="shared" ca="1" si="242"/>
        <v>Anim2Thrust1H</v>
      </c>
      <c r="AW225" s="170" t="str">
        <f t="shared" ca="1" si="243"/>
        <v>0</v>
      </c>
    </row>
    <row r="226" spans="1:49" x14ac:dyDescent="0.25">
      <c r="A226" s="170" t="str">
        <f t="shared" si="208"/>
        <v>Proto!B13239:C13297</v>
      </c>
      <c r="B226" s="170" t="str">
        <f t="shared" ca="1" si="209"/>
        <v>9</v>
      </c>
      <c r="C226" s="170">
        <f>MATCH("*224#*",proto!B:B,0)</f>
        <v>13239</v>
      </c>
      <c r="D226" s="176" t="str">
        <f>VLOOKUP(C226,proto!A:C,2,FALSE)</f>
        <v>224# Super Sledge</v>
      </c>
      <c r="E226" s="170" t="str" cm="1">
        <f t="array" ref="E226">INDEX(new1test[Column2],WeaponList!C226+1)</f>
        <v>19715</v>
      </c>
      <c r="F226" s="170" t="str" cm="1">
        <f t="array" ref="F226">VLOOKUP(VALUE(INDEX(new1test[Column2],WeaponList!C226+3)),proto!$D$20:$E$50,2,FALSE)</f>
        <v>Hammer</v>
      </c>
      <c r="G226" s="170" t="e">
        <f t="shared" ca="1" si="210"/>
        <v>#N/A</v>
      </c>
      <c r="H226" s="170" t="e">
        <f t="shared" ca="1" si="211"/>
        <v>#N/A</v>
      </c>
      <c r="I226" s="170" t="str">
        <f t="shared" ca="1" si="212"/>
        <v>6</v>
      </c>
      <c r="J226" s="170" t="str">
        <f ca="1">VLOOKUP(VALUE(VLOOKUP("*DmgType_0*",INDIRECT(A226),2,FALSE)),proto!$D$20:$F$50,3,FALSE)</f>
        <v>Normal</v>
      </c>
      <c r="K226" s="170" t="str">
        <f ca="1">VLOOKUP(VALUE(VLOOKUP("*Weapon_skill_0*",INDIRECT(A226),2,FALSE)),proto!$K$20:$L$24,2,FALSE)</f>
        <v>Close Combat</v>
      </c>
      <c r="L226" s="170" t="str">
        <f t="shared" ca="1" si="213"/>
        <v>160</v>
      </c>
      <c r="M226" s="170" t="str">
        <f t="shared" ca="1" si="214"/>
        <v>200</v>
      </c>
      <c r="N226" s="170" t="str">
        <f t="shared" ca="1" si="215"/>
        <v>120</v>
      </c>
      <c r="O226" s="170" t="str">
        <f t="shared" ca="1" si="216"/>
        <v>160</v>
      </c>
      <c r="P226" s="170" t="e">
        <f t="shared" ca="1" si="217"/>
        <v>#N/A</v>
      </c>
      <c r="Q226" s="170" t="e">
        <f t="shared" ca="1" si="218"/>
        <v>#N/A</v>
      </c>
      <c r="R226" s="170">
        <v>0</v>
      </c>
      <c r="S226" s="170" t="str">
        <f t="shared" ca="1" si="219"/>
        <v>3</v>
      </c>
      <c r="T226" s="170" t="str">
        <f t="shared" ca="1" si="220"/>
        <v>3</v>
      </c>
      <c r="U226" s="170" t="str">
        <f t="shared" ca="1" si="221"/>
        <v>100</v>
      </c>
      <c r="V226" s="170" t="str">
        <f t="shared" ca="1" si="222"/>
        <v>50</v>
      </c>
      <c r="W226" s="170" t="e">
        <f t="shared" ca="1" si="223"/>
        <v>#N/A</v>
      </c>
      <c r="X226" s="170" t="e">
        <f t="shared" ca="1" si="224"/>
        <v>#N/A</v>
      </c>
      <c r="Y226" s="170" t="str">
        <f t="shared" ca="1" si="225"/>
        <v>1200</v>
      </c>
      <c r="Z226" s="170" t="str">
        <f t="shared" ca="1" si="226"/>
        <v>1200</v>
      </c>
      <c r="AA226" s="170" t="e">
        <f t="shared" ca="1" si="227"/>
        <v>#N/A</v>
      </c>
      <c r="AB226" s="174" t="str">
        <f t="shared" ca="1" si="228"/>
        <v>24</v>
      </c>
      <c r="AC226" s="174" t="str">
        <f t="shared" ca="1" si="229"/>
        <v>24</v>
      </c>
      <c r="AD226" s="174" t="str">
        <f t="shared" ca="1" si="230"/>
        <v>24</v>
      </c>
      <c r="AE226" s="174" t="str">
        <f t="shared" ca="1" si="231"/>
        <v>24</v>
      </c>
      <c r="AF226" s="174" t="str">
        <f t="shared" ca="1" si="232"/>
        <v>24</v>
      </c>
      <c r="AG226" s="175" t="str">
        <f t="shared" ca="1" si="233"/>
        <v>5</v>
      </c>
      <c r="AH226" s="175" t="str">
        <f t="shared" ca="1" si="234"/>
        <v>6</v>
      </c>
      <c r="AI226" s="175" t="e">
        <f t="shared" ca="1" si="235"/>
        <v>#N/A</v>
      </c>
      <c r="AJ226" s="175" t="e">
        <f t="shared" ca="1" si="236"/>
        <v>#N/A</v>
      </c>
      <c r="AK226" s="175" t="e">
        <f t="shared" ca="1" si="237"/>
        <v>#N/A</v>
      </c>
      <c r="AN226" s="170" t="e">
        <f t="shared" ca="1" si="238"/>
        <v>#N/A</v>
      </c>
      <c r="AO226" s="170" t="e">
        <f t="shared" ca="1" si="239"/>
        <v>#N/A</v>
      </c>
      <c r="AP226" s="170" t="e">
        <f t="shared" ca="1" si="166"/>
        <v>#N/A</v>
      </c>
      <c r="AQ226" s="170" t="e">
        <f t="shared" ca="1" si="167"/>
        <v>#N/A</v>
      </c>
      <c r="AR226" s="170" t="str">
        <f t="shared" ca="1" si="240"/>
        <v>9</v>
      </c>
      <c r="AS226" s="259">
        <v>1</v>
      </c>
      <c r="AT226" s="259">
        <v>1</v>
      </c>
      <c r="AU226" s="170" t="str">
        <f t="shared" ca="1" si="241"/>
        <v>Anim2Thrust1H</v>
      </c>
      <c r="AV226" s="170" t="str">
        <f t="shared" ca="1" si="242"/>
        <v>Anim2Swing1H</v>
      </c>
      <c r="AW226" s="170" t="str">
        <f t="shared" ca="1" si="243"/>
        <v>200</v>
      </c>
    </row>
    <row r="227" spans="1:49" x14ac:dyDescent="0.25">
      <c r="A227" s="170" t="str">
        <f t="shared" si="208"/>
        <v>Proto!B13297:C13353</v>
      </c>
      <c r="B227" s="170" t="str">
        <f t="shared" ca="1" si="209"/>
        <v>9</v>
      </c>
      <c r="C227" s="170">
        <f>MATCH("*225#*",proto!B:B,0)</f>
        <v>13297</v>
      </c>
      <c r="D227" s="176" t="str">
        <f>VLOOKUP(C227,proto!A:C,2,FALSE)</f>
        <v>225# Plasma Spear</v>
      </c>
      <c r="E227" s="170" t="str" cm="1">
        <f t="array" ref="E227">INDEX(new1test[Column2],WeaponList!C227+1)</f>
        <v>19720</v>
      </c>
      <c r="F227" s="170" t="str" cm="1">
        <f t="array" ref="F227">VLOOKUP(VALUE(INDEX(new1test[Column2],WeaponList!C227+3)),proto!$D$20:$E$50,2,FALSE)</f>
        <v>Spear</v>
      </c>
      <c r="G227" s="170" t="str">
        <f t="shared" ca="1" si="210"/>
        <v>10</v>
      </c>
      <c r="H227" s="170" t="str">
        <f t="shared" ca="1" si="211"/>
        <v>3</v>
      </c>
      <c r="I227" s="170" t="str">
        <f t="shared" ca="1" si="212"/>
        <v>4</v>
      </c>
      <c r="J227" s="170" t="str">
        <f ca="1">VLOOKUP(VALUE(VLOOKUP("*DmgType_0*",INDIRECT(A227),2,FALSE)),proto!$D$20:$F$50,3,FALSE)</f>
        <v>Plasma</v>
      </c>
      <c r="K227" s="170" t="str">
        <f ca="1">VLOOKUP(VALUE(VLOOKUP("*Weapon_skill_0*",INDIRECT(A227),2,FALSE)),proto!$K$20:$L$24,2,FALSE)</f>
        <v>Throwing</v>
      </c>
      <c r="L227" s="170" t="str">
        <f t="shared" ca="1" si="213"/>
        <v>55</v>
      </c>
      <c r="M227" s="170" t="str">
        <f t="shared" ca="1" si="214"/>
        <v>65</v>
      </c>
      <c r="N227" s="170" t="e">
        <f t="shared" ca="1" si="215"/>
        <v>#N/A</v>
      </c>
      <c r="O227" s="170" t="e">
        <f t="shared" ca="1" si="216"/>
        <v>#N/A</v>
      </c>
      <c r="P227" s="170" t="e">
        <f t="shared" ca="1" si="217"/>
        <v>#N/A</v>
      </c>
      <c r="Q227" s="170" t="e">
        <f t="shared" ca="1" si="218"/>
        <v>#N/A</v>
      </c>
      <c r="R227" s="170">
        <v>0</v>
      </c>
      <c r="S227" s="170" t="str">
        <f t="shared" ca="1" si="219"/>
        <v>25</v>
      </c>
      <c r="T227" s="170" t="e">
        <f t="shared" ca="1" si="220"/>
        <v>#N/A</v>
      </c>
      <c r="U227" s="170" t="str">
        <f t="shared" ca="1" si="221"/>
        <v>50</v>
      </c>
      <c r="V227" s="170" t="e">
        <f t="shared" ca="1" si="222"/>
        <v>#N/A</v>
      </c>
      <c r="W227" s="170" t="str">
        <f t="shared" ca="1" si="223"/>
        <v>1</v>
      </c>
      <c r="X227" s="170" t="e">
        <f t="shared" ca="1" si="224"/>
        <v>#N/A</v>
      </c>
      <c r="Y227" s="170" t="str">
        <f t="shared" ca="1" si="225"/>
        <v>1200</v>
      </c>
      <c r="Z227" s="170" t="e">
        <f t="shared" ca="1" si="226"/>
        <v>#N/A</v>
      </c>
      <c r="AA227" s="170" t="e">
        <f t="shared" ca="1" si="227"/>
        <v>#N/A</v>
      </c>
      <c r="AB227" s="174" t="str">
        <f t="shared" ca="1" si="228"/>
        <v>2</v>
      </c>
      <c r="AC227" s="174" t="str">
        <f t="shared" ca="1" si="229"/>
        <v>7</v>
      </c>
      <c r="AD227" s="174" t="str">
        <f t="shared" ca="1" si="230"/>
        <v>2</v>
      </c>
      <c r="AE227" s="174" t="str">
        <f t="shared" ca="1" si="231"/>
        <v>9</v>
      </c>
      <c r="AF227" s="174" t="str">
        <f t="shared" ca="1" si="232"/>
        <v>2</v>
      </c>
      <c r="AG227" s="175" t="str">
        <f t="shared" ca="1" si="233"/>
        <v>1</v>
      </c>
      <c r="AH227" s="175" t="str">
        <f t="shared" ca="1" si="234"/>
        <v>14</v>
      </c>
      <c r="AI227" s="175" t="e">
        <f t="shared" ca="1" si="235"/>
        <v>#N/A</v>
      </c>
      <c r="AJ227" s="175" t="e">
        <f t="shared" ca="1" si="236"/>
        <v>#N/A</v>
      </c>
      <c r="AK227" s="175" t="e">
        <f t="shared" ca="1" si="237"/>
        <v>#N/A</v>
      </c>
      <c r="AN227" s="170" t="e">
        <f t="shared" ca="1" si="238"/>
        <v>#N/A</v>
      </c>
      <c r="AO227" s="170" t="e">
        <f t="shared" ca="1" si="239"/>
        <v>#N/A</v>
      </c>
      <c r="AP227" s="170" t="e">
        <f t="shared" ca="1" si="166"/>
        <v>#N/A</v>
      </c>
      <c r="AQ227" s="170" t="e">
        <f t="shared" ca="1" si="167"/>
        <v>#N/A</v>
      </c>
      <c r="AR227" s="170" t="str">
        <f t="shared" ca="1" si="240"/>
        <v>9</v>
      </c>
      <c r="AS227" s="259" t="str">
        <f t="shared" ca="1" si="168"/>
        <v>10</v>
      </c>
      <c r="AT227" s="259">
        <v>1</v>
      </c>
      <c r="AU227" s="170" t="str">
        <f t="shared" ca="1" si="241"/>
        <v>Anim2Throw</v>
      </c>
      <c r="AV227" s="170" t="e">
        <f t="shared" ca="1" si="242"/>
        <v>#N/A</v>
      </c>
    </row>
    <row r="228" spans="1:49" x14ac:dyDescent="0.25">
      <c r="A228" s="170" t="str">
        <f t="shared" si="208"/>
        <v>Proto!B13353:C13408</v>
      </c>
      <c r="B228" s="170" t="str">
        <f t="shared" ca="1" si="209"/>
        <v>9</v>
      </c>
      <c r="C228" s="170">
        <f>MATCH("*226#*",proto!B:B,0)</f>
        <v>13353</v>
      </c>
      <c r="D228" s="176" t="str">
        <f>VLOOKUP(C228,proto!A:C,2,FALSE)</f>
        <v>226# Concussion Grenade</v>
      </c>
      <c r="E228" s="170" t="str" cm="1">
        <f t="array" ref="E228">INDEX(new1test[Column2],WeaponList!C228+1)</f>
        <v>19740</v>
      </c>
      <c r="F228" s="170" t="str" cm="1">
        <f t="array" ref="F228">VLOOKUP(VALUE(INDEX(new1test[Column2],WeaponList!C228+3)),proto!$D$20:$E$50,2,FALSE)</f>
        <v>Grenade</v>
      </c>
      <c r="G228" s="170" t="e">
        <f t="shared" ca="1" si="210"/>
        <v>#N/A</v>
      </c>
      <c r="H228" s="170" t="e">
        <f t="shared" ca="1" si="211"/>
        <v>#N/A</v>
      </c>
      <c r="I228" s="170" t="str">
        <f t="shared" ca="1" si="212"/>
        <v>3</v>
      </c>
      <c r="J228" s="170" t="str">
        <f ca="1">VLOOKUP(VALUE(VLOOKUP("*DmgType_0*",INDIRECT(A228),2,FALSE)),proto!$D$20:$F$50,3,FALSE)</f>
        <v>Explode</v>
      </c>
      <c r="K228" s="170" t="str">
        <f ca="1">VLOOKUP(VALUE(VLOOKUP("*Weapon_skill_0*",INDIRECT(A228),2,FALSE)),proto!$K$20:$L$24,2,FALSE)</f>
        <v>Throwing</v>
      </c>
      <c r="L228" s="170" t="str">
        <f t="shared" ca="1" si="213"/>
        <v>150</v>
      </c>
      <c r="M228" s="170" t="str">
        <f t="shared" ca="1" si="214"/>
        <v>200</v>
      </c>
      <c r="N228" s="170" t="e">
        <f t="shared" ca="1" si="215"/>
        <v>#N/A</v>
      </c>
      <c r="O228" s="170" t="e">
        <f t="shared" ca="1" si="216"/>
        <v>#N/A</v>
      </c>
      <c r="P228" s="170" t="e">
        <f t="shared" ca="1" si="217"/>
        <v>#N/A</v>
      </c>
      <c r="Q228" s="170" t="e">
        <f t="shared" ca="1" si="218"/>
        <v>#N/A</v>
      </c>
      <c r="R228" s="170">
        <v>0</v>
      </c>
      <c r="S228" s="170" t="str">
        <f t="shared" ca="1" si="219"/>
        <v>25</v>
      </c>
      <c r="T228" s="170" t="e">
        <f t="shared" ca="1" si="220"/>
        <v>#N/A</v>
      </c>
      <c r="U228" s="170" t="str">
        <f t="shared" ca="1" si="221"/>
        <v>30</v>
      </c>
      <c r="V228" s="170" t="e">
        <f t="shared" ca="1" si="222"/>
        <v>#N/A</v>
      </c>
      <c r="W228" s="170" t="e">
        <f t="shared" ca="1" si="223"/>
        <v>#N/A</v>
      </c>
      <c r="X228" s="170" t="e">
        <f t="shared" ca="1" si="224"/>
        <v>#N/A</v>
      </c>
      <c r="Y228" s="170" t="str">
        <f t="shared" ca="1" si="225"/>
        <v>1200</v>
      </c>
      <c r="Z228" s="170" t="e">
        <f t="shared" ca="1" si="226"/>
        <v>#N/A</v>
      </c>
      <c r="AA228" s="170" t="e">
        <f t="shared" ca="1" si="227"/>
        <v>#N/A</v>
      </c>
      <c r="AB228" s="174" t="str">
        <f t="shared" ca="1" si="228"/>
        <v>2</v>
      </c>
      <c r="AC228" s="174" t="str">
        <f t="shared" ca="1" si="229"/>
        <v>2</v>
      </c>
      <c r="AD228" s="174" t="str">
        <f t="shared" ca="1" si="230"/>
        <v>2</v>
      </c>
      <c r="AE228" s="174" t="str">
        <f t="shared" ca="1" si="231"/>
        <v>2</v>
      </c>
      <c r="AF228" s="174" t="str">
        <f t="shared" ca="1" si="232"/>
        <v>2</v>
      </c>
      <c r="AG228" s="175" t="str">
        <f t="shared" ca="1" si="233"/>
        <v>7</v>
      </c>
      <c r="AH228" s="175" t="str">
        <f t="shared" ca="1" si="234"/>
        <v>7</v>
      </c>
      <c r="AI228" s="175" t="str">
        <f t="shared" ca="1" si="235"/>
        <v>7</v>
      </c>
      <c r="AJ228" s="175" t="str">
        <f t="shared" ca="1" si="236"/>
        <v>7</v>
      </c>
      <c r="AK228" s="175" t="str">
        <f t="shared" ca="1" si="237"/>
        <v>7</v>
      </c>
      <c r="AN228" s="170" t="e">
        <f t="shared" ca="1" si="238"/>
        <v>#N/A</v>
      </c>
      <c r="AO228" s="170" t="e">
        <f t="shared" ca="1" si="239"/>
        <v>#N/A</v>
      </c>
      <c r="AP228" s="170" t="e">
        <f t="shared" ca="1" si="166"/>
        <v>#N/A</v>
      </c>
      <c r="AQ228" s="170" t="e">
        <f t="shared" ca="1" si="167"/>
        <v>#N/A</v>
      </c>
      <c r="AR228" s="170" t="str">
        <f t="shared" ca="1" si="240"/>
        <v>9</v>
      </c>
      <c r="AS228" s="259">
        <v>1</v>
      </c>
      <c r="AT228" s="259">
        <v>1</v>
      </c>
      <c r="AU228" s="170" t="str">
        <f t="shared" ca="1" si="241"/>
        <v>Anim2Throw</v>
      </c>
      <c r="AV228" s="170" t="e">
        <f t="shared" ca="1" si="242"/>
        <v>#N/A</v>
      </c>
    </row>
    <row r="229" spans="1:49" x14ac:dyDescent="0.25">
      <c r="A229" s="170" t="str">
        <f t="shared" si="208"/>
        <v>Proto!B13408:C13465</v>
      </c>
      <c r="B229" s="170" t="str">
        <f t="shared" ca="1" si="209"/>
        <v>9</v>
      </c>
      <c r="C229" s="170">
        <f>MATCH("*227#*",proto!B:B,0)</f>
        <v>13408</v>
      </c>
      <c r="D229" s="176" t="str">
        <f>VLOOKUP(C229,proto!A:C,2,FALSE)</f>
        <v>227# Pulse Grenade</v>
      </c>
      <c r="E229" s="170" t="str" cm="1">
        <f t="array" ref="E229">INDEX(new1test[Column2],WeaponList!C229+1)</f>
        <v>19745</v>
      </c>
      <c r="F229" s="170" t="str" cm="1">
        <f t="array" ref="F229">VLOOKUP(VALUE(INDEX(new1test[Column2],WeaponList!C229+3)),proto!$D$20:$E$50,2,FALSE)</f>
        <v>EW Grenade</v>
      </c>
      <c r="G229" s="170" t="e">
        <f t="shared" ca="1" si="210"/>
        <v>#N/A</v>
      </c>
      <c r="H229" s="170" t="e">
        <f t="shared" ca="1" si="211"/>
        <v>#N/A</v>
      </c>
      <c r="I229" s="170" t="str">
        <f t="shared" ca="1" si="212"/>
        <v>4</v>
      </c>
      <c r="J229" s="170" t="str">
        <f ca="1">VLOOKUP(VALUE(VLOOKUP("*DmgType_0*",INDIRECT(A229),2,FALSE)),proto!$D$20:$F$50,3,FALSE)</f>
        <v>Electric</v>
      </c>
      <c r="K229" s="170" t="str">
        <f ca="1">VLOOKUP(VALUE(VLOOKUP("*Weapon_skill_0*",INDIRECT(A229),2,FALSE)),proto!$K$20:$L$24,2,FALSE)</f>
        <v>Throwing</v>
      </c>
      <c r="L229" s="170" t="str">
        <f t="shared" ca="1" si="213"/>
        <v>15</v>
      </c>
      <c r="M229" s="170" t="str">
        <f t="shared" ca="1" si="214"/>
        <v>150</v>
      </c>
      <c r="N229" s="170" t="e">
        <f t="shared" ca="1" si="215"/>
        <v>#N/A</v>
      </c>
      <c r="O229" s="170" t="e">
        <f t="shared" ca="1" si="216"/>
        <v>#N/A</v>
      </c>
      <c r="P229" s="170" t="e">
        <f t="shared" ca="1" si="217"/>
        <v>#N/A</v>
      </c>
      <c r="Q229" s="170" t="e">
        <f t="shared" ca="1" si="218"/>
        <v>#N/A</v>
      </c>
      <c r="R229" s="170">
        <v>0</v>
      </c>
      <c r="S229" s="170" t="str">
        <f t="shared" ca="1" si="219"/>
        <v>20</v>
      </c>
      <c r="T229" s="170" t="e">
        <f t="shared" ca="1" si="220"/>
        <v>#N/A</v>
      </c>
      <c r="U229" s="170" t="str">
        <f t="shared" ca="1" si="221"/>
        <v>30</v>
      </c>
      <c r="V229" s="170" t="e">
        <f t="shared" ca="1" si="222"/>
        <v>#N/A</v>
      </c>
      <c r="W229" s="170" t="e">
        <f t="shared" ca="1" si="223"/>
        <v>#N/A</v>
      </c>
      <c r="X229" s="170" t="e">
        <f t="shared" ca="1" si="224"/>
        <v>#N/A</v>
      </c>
      <c r="Y229" s="170" t="str">
        <f t="shared" ca="1" si="225"/>
        <v>1200</v>
      </c>
      <c r="Z229" s="170" t="e">
        <f t="shared" ca="1" si="226"/>
        <v>#N/A</v>
      </c>
      <c r="AA229" s="170" t="e">
        <f t="shared" ca="1" si="227"/>
        <v>#N/A</v>
      </c>
      <c r="AB229" s="174" t="str">
        <f t="shared" ca="1" si="228"/>
        <v>7</v>
      </c>
      <c r="AC229" s="174" t="str">
        <f t="shared" ca="1" si="229"/>
        <v>7</v>
      </c>
      <c r="AD229" s="174" t="str">
        <f t="shared" ca="1" si="230"/>
        <v>7</v>
      </c>
      <c r="AE229" s="174" t="str">
        <f t="shared" ca="1" si="231"/>
        <v>7</v>
      </c>
      <c r="AF229" s="174" t="str">
        <f t="shared" ca="1" si="232"/>
        <v>26</v>
      </c>
      <c r="AG229" s="175" t="str">
        <f t="shared" ca="1" si="233"/>
        <v>4</v>
      </c>
      <c r="AH229" s="175" t="str">
        <f t="shared" ca="1" si="234"/>
        <v>4</v>
      </c>
      <c r="AI229" s="175" t="str">
        <f t="shared" ca="1" si="235"/>
        <v>4</v>
      </c>
      <c r="AJ229" s="175" t="str">
        <f t="shared" ca="1" si="236"/>
        <v>4</v>
      </c>
      <c r="AK229" s="175" t="str">
        <f t="shared" ca="1" si="237"/>
        <v>32</v>
      </c>
      <c r="AN229" s="170" t="e">
        <f t="shared" ca="1" si="238"/>
        <v>#N/A</v>
      </c>
      <c r="AO229" s="170" t="e">
        <f t="shared" ca="1" si="239"/>
        <v>#N/A</v>
      </c>
      <c r="AP229" s="170" t="e">
        <f t="shared" ca="1" si="166"/>
        <v>#N/A</v>
      </c>
      <c r="AQ229" s="170" t="e">
        <f t="shared" ca="1" si="167"/>
        <v>#N/A</v>
      </c>
      <c r="AR229" s="170" t="str">
        <f t="shared" ca="1" si="240"/>
        <v>9</v>
      </c>
      <c r="AS229" s="259">
        <v>1</v>
      </c>
      <c r="AT229" s="259">
        <v>1</v>
      </c>
      <c r="AU229" s="170" t="str">
        <f t="shared" ca="1" si="241"/>
        <v>Anim2Throw</v>
      </c>
      <c r="AV229" s="170" t="e">
        <f t="shared" ca="1" si="242"/>
        <v>#N/A</v>
      </c>
    </row>
    <row r="230" spans="1:49" x14ac:dyDescent="0.25">
      <c r="A230" s="170" t="str">
        <f t="shared" si="208"/>
        <v>Proto!B13465:C13519</v>
      </c>
      <c r="B230" s="170" t="str">
        <f t="shared" ca="1" si="209"/>
        <v>10</v>
      </c>
      <c r="C230" s="170">
        <f>MATCH("*228#*",proto!B:B,0)</f>
        <v>13465</v>
      </c>
      <c r="D230" s="176" t="str">
        <f>VLOOKUP(C230,proto!A:C,2,FALSE)</f>
        <v>228# Gauss Pistol</v>
      </c>
      <c r="E230" s="170" t="str" cm="1">
        <f t="array" ref="E230">INDEX(new1test[Column2],WeaponList!C230+1)</f>
        <v>19800</v>
      </c>
      <c r="F230" s="170" t="str" cm="1">
        <f t="array" ref="F230">VLOOKUP(VALUE(INDEX(new1test[Column2],WeaponList!C230+3)),proto!$D$20:$E$50,2,FALSE)</f>
        <v>Pistol</v>
      </c>
      <c r="G230" s="170" t="str">
        <f t="shared" ca="1" si="210"/>
        <v>3</v>
      </c>
      <c r="H230" s="170" t="str">
        <f t="shared" ca="1" si="211"/>
        <v>15</v>
      </c>
      <c r="I230" s="170" t="str">
        <f t="shared" ca="1" si="212"/>
        <v>4</v>
      </c>
      <c r="J230" s="170" t="str">
        <f ca="1">VLOOKUP(VALUE(VLOOKUP("*DmgType_0*",INDIRECT(A230),2,FALSE)),proto!$D$20:$F$50,3,FALSE)</f>
        <v>Normal</v>
      </c>
      <c r="K230" s="170" t="str">
        <f ca="1">VLOOKUP(VALUE(VLOOKUP("*Weapon_skill_0*",INDIRECT(A230),2,FALSE)),proto!$K$20:$L$24,2,FALSE)</f>
        <v>Small Guns</v>
      </c>
      <c r="L230" s="170" t="str">
        <f t="shared" ca="1" si="213"/>
        <v>75</v>
      </c>
      <c r="M230" s="170" t="str">
        <f t="shared" ca="1" si="214"/>
        <v>85</v>
      </c>
      <c r="N230" s="170" t="e">
        <f t="shared" ca="1" si="215"/>
        <v>#N/A</v>
      </c>
      <c r="O230" s="170" t="e">
        <f t="shared" ca="1" si="216"/>
        <v>#N/A</v>
      </c>
      <c r="P230" s="170" t="e">
        <f t="shared" ca="1" si="217"/>
        <v>#N/A</v>
      </c>
      <c r="Q230" s="170" t="e">
        <f t="shared" ca="1" si="218"/>
        <v>#N/A</v>
      </c>
      <c r="R230" s="170">
        <v>0</v>
      </c>
      <c r="S230" s="170" t="str">
        <f t="shared" ca="1" si="219"/>
        <v>60</v>
      </c>
      <c r="T230" s="170" t="e">
        <f t="shared" ca="1" si="220"/>
        <v>#N/A</v>
      </c>
      <c r="U230" s="170" t="str">
        <f t="shared" ca="1" si="221"/>
        <v>20</v>
      </c>
      <c r="V230" s="170" t="e">
        <f t="shared" ca="1" si="222"/>
        <v>#N/A</v>
      </c>
      <c r="W230" s="170" t="str">
        <f t="shared" ca="1" si="223"/>
        <v>1</v>
      </c>
      <c r="X230" s="170" t="e">
        <f t="shared" ca="1" si="224"/>
        <v>#N/A</v>
      </c>
      <c r="Y230" s="170" t="str">
        <f t="shared" ca="1" si="225"/>
        <v>2000</v>
      </c>
      <c r="Z230" s="170" t="e">
        <f t="shared" ca="1" si="226"/>
        <v>#N/A</v>
      </c>
      <c r="AA230" s="170" t="e">
        <f t="shared" ca="1" si="227"/>
        <v>#N/A</v>
      </c>
      <c r="AB230" s="174" t="str">
        <f t="shared" ca="1" si="228"/>
        <v>1</v>
      </c>
      <c r="AC230" s="174" t="str">
        <f t="shared" ca="1" si="229"/>
        <v>7</v>
      </c>
      <c r="AD230" s="174" t="str">
        <f t="shared" ca="1" si="230"/>
        <v>2</v>
      </c>
      <c r="AE230" s="174" t="str">
        <f t="shared" ca="1" si="231"/>
        <v>5</v>
      </c>
      <c r="AF230" s="174" t="str">
        <f t="shared" ca="1" si="232"/>
        <v>23</v>
      </c>
      <c r="AG230" s="175" t="e">
        <f t="shared" ca="1" si="233"/>
        <v>#N/A</v>
      </c>
      <c r="AH230" s="175" t="e">
        <f t="shared" ca="1" si="234"/>
        <v>#N/A</v>
      </c>
      <c r="AI230" s="175" t="e">
        <f t="shared" ca="1" si="235"/>
        <v>#N/A</v>
      </c>
      <c r="AJ230" s="175" t="e">
        <f t="shared" ca="1" si="236"/>
        <v>#N/A</v>
      </c>
      <c r="AK230" s="175" t="e">
        <f t="shared" ca="1" si="237"/>
        <v>#N/A</v>
      </c>
      <c r="AN230" s="170" t="e">
        <f t="shared" ca="1" si="238"/>
        <v>#N/A</v>
      </c>
      <c r="AO230" s="170" t="e">
        <f t="shared" ca="1" si="239"/>
        <v>#N/A</v>
      </c>
      <c r="AP230" s="170" t="e">
        <f t="shared" ca="1" si="166"/>
        <v>#N/A</v>
      </c>
      <c r="AQ230" s="170" t="e">
        <f t="shared" ca="1" si="167"/>
        <v>#N/A</v>
      </c>
      <c r="AR230" s="170" t="str">
        <f t="shared" ca="1" si="240"/>
        <v>10</v>
      </c>
      <c r="AS230" s="259" t="str">
        <f t="shared" ca="1" si="168"/>
        <v>1</v>
      </c>
      <c r="AT230" s="259">
        <v>1</v>
      </c>
      <c r="AU230" s="170" t="str">
        <f t="shared" ca="1" si="241"/>
        <v>Anim2Single</v>
      </c>
      <c r="AV230" s="170" t="e">
        <f t="shared" ca="1" si="242"/>
        <v>#N/A</v>
      </c>
    </row>
    <row r="231" spans="1:49" x14ac:dyDescent="0.25">
      <c r="A231" s="170" t="str">
        <f t="shared" si="208"/>
        <v>Proto!B13519:C13588</v>
      </c>
      <c r="B231" s="170" t="str">
        <f t="shared" ca="1" si="209"/>
        <v>0</v>
      </c>
      <c r="C231" s="170">
        <f>MATCH("*229#*",proto!B:B,0)</f>
        <v>13519</v>
      </c>
      <c r="D231" s="176" t="str">
        <f>VLOOKUP(C231,proto!A:C,2,FALSE)</f>
        <v>229# FN P90</v>
      </c>
      <c r="E231" s="170" t="str" cm="1">
        <f t="array" ref="E231">INDEX(new1test[Column2],WeaponList!C231+1)</f>
        <v>19805</v>
      </c>
      <c r="F231" s="170" t="s">
        <v>971</v>
      </c>
      <c r="G231" s="170" t="str">
        <f t="shared" ca="1" si="210"/>
        <v>50</v>
      </c>
      <c r="H231" s="170" t="str">
        <f t="shared" ca="1" si="211"/>
        <v>24</v>
      </c>
      <c r="I231" s="170" t="str">
        <f t="shared" ca="1" si="212"/>
        <v>4</v>
      </c>
      <c r="J231" s="170" t="str">
        <f ca="1">VLOOKUP(VALUE(VLOOKUP("*DmgType_0*",INDIRECT(A231),2,FALSE)),proto!$D$20:$F$50,3,FALSE)</f>
        <v>Normal</v>
      </c>
      <c r="K231" s="170" t="str">
        <f ca="1">VLOOKUP(VALUE(VLOOKUP("*Weapon_skill_0*",INDIRECT(A231),2,FALSE)),proto!$K$20:$L$24,2,FALSE)</f>
        <v>Small Guns</v>
      </c>
      <c r="L231" s="170" t="str">
        <f t="shared" ca="1" si="213"/>
        <v>15</v>
      </c>
      <c r="M231" s="170" t="str">
        <f t="shared" ca="1" si="214"/>
        <v>20</v>
      </c>
      <c r="N231" s="170" t="str">
        <f t="shared" ca="1" si="215"/>
        <v>15</v>
      </c>
      <c r="O231" s="170" t="str">
        <f t="shared" ca="1" si="216"/>
        <v>20</v>
      </c>
      <c r="P231" s="170" t="e">
        <f t="shared" ca="1" si="217"/>
        <v>#N/A</v>
      </c>
      <c r="Q231" s="170" t="e">
        <f t="shared" ca="1" si="218"/>
        <v>#N/A</v>
      </c>
      <c r="R231" s="170">
        <v>0</v>
      </c>
      <c r="S231" s="170" t="str">
        <f t="shared" ca="1" si="219"/>
        <v>35</v>
      </c>
      <c r="T231" s="170" t="str">
        <f t="shared" ca="1" si="220"/>
        <v>35</v>
      </c>
      <c r="U231" s="170" t="str">
        <f t="shared" ca="1" si="221"/>
        <v>15</v>
      </c>
      <c r="V231" s="170" t="str">
        <f t="shared" ca="1" si="222"/>
        <v>30</v>
      </c>
      <c r="W231" s="170" t="str">
        <f t="shared" ca="1" si="223"/>
        <v>1</v>
      </c>
      <c r="X231" s="170" t="e">
        <f t="shared" ca="1" si="224"/>
        <v>#N/A</v>
      </c>
      <c r="Y231" s="170" t="str">
        <f t="shared" ca="1" si="225"/>
        <v>400</v>
      </c>
      <c r="Z231" s="170" t="str">
        <f t="shared" ca="1" si="226"/>
        <v>600</v>
      </c>
      <c r="AA231" s="170" t="e">
        <f t="shared" ca="1" si="227"/>
        <v>#N/A</v>
      </c>
      <c r="AB231" s="174" t="str">
        <f t="shared" ca="1" si="228"/>
        <v>1</v>
      </c>
      <c r="AC231" s="174" t="str">
        <f t="shared" ca="1" si="229"/>
        <v>2</v>
      </c>
      <c r="AD231" s="174" t="str">
        <f t="shared" ca="1" si="230"/>
        <v>24</v>
      </c>
      <c r="AE231" s="174" t="str">
        <f t="shared" ca="1" si="231"/>
        <v>12</v>
      </c>
      <c r="AF231" s="174" t="str">
        <f t="shared" ca="1" si="232"/>
        <v>24</v>
      </c>
      <c r="AG231" s="175" t="str">
        <f t="shared" ca="1" si="233"/>
        <v>10</v>
      </c>
      <c r="AH231" s="175" t="str">
        <f t="shared" ca="1" si="234"/>
        <v>12</v>
      </c>
      <c r="AI231" s="175" t="str">
        <f t="shared" ca="1" si="235"/>
        <v>20</v>
      </c>
      <c r="AJ231" s="175" t="str">
        <f t="shared" ca="1" si="236"/>
        <v>33</v>
      </c>
      <c r="AK231" s="175" t="str">
        <f t="shared" ca="1" si="237"/>
        <v>29</v>
      </c>
      <c r="AN231" s="170" t="e">
        <f t="shared" ca="1" si="238"/>
        <v>#N/A</v>
      </c>
      <c r="AO231" s="170" t="str">
        <f t="shared" ca="1" si="239"/>
        <v>5</v>
      </c>
      <c r="AP231" s="170" t="e">
        <f t="shared" ca="1" si="166"/>
        <v>#N/A</v>
      </c>
      <c r="AQ231" s="170" t="str">
        <f t="shared" ca="1" si="167"/>
        <v>80</v>
      </c>
      <c r="AR231" s="170" t="str">
        <f t="shared" ca="1" si="240"/>
        <v>0</v>
      </c>
      <c r="AS231" s="259" t="str">
        <f t="shared" ca="1" si="168"/>
        <v>1</v>
      </c>
      <c r="AT231" s="259" t="str">
        <f t="shared" ca="1" si="169"/>
        <v>10</v>
      </c>
      <c r="AU231" s="170" t="str">
        <f t="shared" ca="1" si="241"/>
        <v>Anim2Single</v>
      </c>
      <c r="AV231" s="170" t="str">
        <f t="shared" ca="1" si="242"/>
        <v>Anim2Burst</v>
      </c>
    </row>
    <row r="232" spans="1:49" x14ac:dyDescent="0.25">
      <c r="A232" s="170" t="str">
        <f t="shared" si="208"/>
        <v>Proto!B13588:C13654</v>
      </c>
      <c r="B232" s="170" t="str">
        <f t="shared" ca="1" si="209"/>
        <v xml:space="preserve">0	</v>
      </c>
      <c r="C232" s="170">
        <f>MATCH("*230#*",proto!B:B,0)</f>
        <v>13588</v>
      </c>
      <c r="D232" s="176" t="str">
        <f>VLOOKUP(C232,proto!A:C,2,FALSE)</f>
        <v>230# HK CAWS</v>
      </c>
      <c r="E232" s="170" t="str" cm="1">
        <f t="array" ref="E232">INDEX(new1test[Column2],WeaponList!C232+1)</f>
        <v>19810</v>
      </c>
      <c r="F232" s="170" t="s">
        <v>972</v>
      </c>
      <c r="G232" s="170" t="str">
        <f t="shared" ca="1" si="210"/>
        <v>10</v>
      </c>
      <c r="H232" s="170" t="e">
        <f t="shared" ca="1" si="211"/>
        <v>#N/A</v>
      </c>
      <c r="I232" s="170" t="str">
        <f t="shared" ca="1" si="212"/>
        <v>6</v>
      </c>
      <c r="J232" s="170" t="str">
        <f ca="1">VLOOKUP(VALUE(VLOOKUP("*DmgType_0*",INDIRECT(A232),2,FALSE)),proto!$D$20:$F$50,3,FALSE)</f>
        <v>Normal</v>
      </c>
      <c r="K232" s="170" t="str">
        <f ca="1">VLOOKUP(VALUE(VLOOKUP("*Weapon_skill_0*",INDIRECT(A232),2,FALSE)),proto!$K$20:$L$24,2,FALSE)</f>
        <v>Small Guns</v>
      </c>
      <c r="L232" s="170" t="str">
        <f t="shared" ca="1" si="213"/>
        <v>80</v>
      </c>
      <c r="M232" s="170" t="str">
        <f t="shared" ca="1" si="214"/>
        <v>90</v>
      </c>
      <c r="N232" s="170" t="str">
        <f t="shared" ca="1" si="215"/>
        <v>80</v>
      </c>
      <c r="O232" s="170" t="str">
        <f t="shared" ca="1" si="216"/>
        <v>90</v>
      </c>
      <c r="P232" s="170" t="e">
        <f t="shared" ca="1" si="217"/>
        <v>#N/A</v>
      </c>
      <c r="Q232" s="170" t="e">
        <f t="shared" ca="1" si="218"/>
        <v>#N/A</v>
      </c>
      <c r="R232" s="170">
        <v>0</v>
      </c>
      <c r="S232" s="170" t="str">
        <f t="shared" ca="1" si="219"/>
        <v>40</v>
      </c>
      <c r="T232" s="170" t="str">
        <f t="shared" ca="1" si="220"/>
        <v>40</v>
      </c>
      <c r="U232" s="170" t="str">
        <f t="shared" ca="1" si="221"/>
        <v>20</v>
      </c>
      <c r="V232" s="170" t="str">
        <f t="shared" ca="1" si="222"/>
        <v>65</v>
      </c>
      <c r="W232" s="170" t="e">
        <f t="shared" ca="1" si="223"/>
        <v>#N/A</v>
      </c>
      <c r="X232" s="170" t="e">
        <f t="shared" ca="1" si="224"/>
        <v>#N/A</v>
      </c>
      <c r="Y232" s="170" t="str">
        <f t="shared" ca="1" si="225"/>
        <v>600</v>
      </c>
      <c r="Z232" s="170" t="str">
        <f t="shared" ca="1" si="226"/>
        <v>800</v>
      </c>
      <c r="AA232" s="170" t="e">
        <f t="shared" ca="1" si="227"/>
        <v>#N/A</v>
      </c>
      <c r="AB232" s="174" t="str">
        <f t="shared" ca="1" si="228"/>
        <v>2</v>
      </c>
      <c r="AC232" s="174" t="str">
        <f t="shared" ca="1" si="229"/>
        <v>1</v>
      </c>
      <c r="AD232" s="174" t="str">
        <f t="shared" ca="1" si="230"/>
        <v>24</v>
      </c>
      <c r="AE232" s="174" t="str">
        <f t="shared" ca="1" si="231"/>
        <v>1</v>
      </c>
      <c r="AF232" s="174" t="str">
        <f t="shared" ca="1" si="232"/>
        <v>2</v>
      </c>
      <c r="AG232" s="175" t="str">
        <f t="shared" ca="1" si="233"/>
        <v>1</v>
      </c>
      <c r="AH232" s="175" t="str">
        <f t="shared" ca="1" si="234"/>
        <v>11</v>
      </c>
      <c r="AI232" s="175" t="str">
        <f t="shared" ca="1" si="235"/>
        <v>1</v>
      </c>
      <c r="AJ232" s="175" t="e">
        <f t="shared" ca="1" si="236"/>
        <v>#N/A</v>
      </c>
      <c r="AK232" s="175" t="e">
        <f t="shared" ca="1" si="237"/>
        <v>#N/A</v>
      </c>
      <c r="AN232" s="170" t="str">
        <f t="shared" ca="1" si="238"/>
        <v>11</v>
      </c>
      <c r="AO232" s="170" t="str">
        <f t="shared" ca="1" si="239"/>
        <v>15</v>
      </c>
      <c r="AP232" s="170" t="str">
        <f t="shared" ca="1" si="166"/>
        <v>85</v>
      </c>
      <c r="AQ232" s="170" t="str">
        <f t="shared" ca="1" si="167"/>
        <v>85</v>
      </c>
      <c r="AR232" s="170" t="str">
        <f t="shared" ca="1" si="240"/>
        <v xml:space="preserve">0	</v>
      </c>
      <c r="AS232" s="259" t="str">
        <f t="shared" ca="1" si="168"/>
        <v>1</v>
      </c>
      <c r="AT232" s="259" t="str">
        <f t="shared" ca="1" si="169"/>
        <v>3</v>
      </c>
      <c r="AU232" s="170" t="str">
        <f t="shared" ca="1" si="241"/>
        <v>Anim2Single</v>
      </c>
      <c r="AV232" s="170" t="str">
        <f t="shared" ca="1" si="242"/>
        <v>Anim2Burst</v>
      </c>
    </row>
    <row r="233" spans="1:49" x14ac:dyDescent="0.25">
      <c r="A233" s="170" t="str">
        <f t="shared" si="208"/>
        <v>Proto!B13654:C13713</v>
      </c>
      <c r="B233" s="170" t="str">
        <f t="shared" ca="1" si="209"/>
        <v>10</v>
      </c>
      <c r="C233" s="170">
        <f>MATCH("*231#*",proto!B:B,0)</f>
        <v>13654</v>
      </c>
      <c r="D233" s="176" t="str">
        <f>VLOOKUP(C233,proto!A:C,2,FALSE)</f>
        <v>231# HK G11</v>
      </c>
      <c r="E233" s="170" t="str" cm="1">
        <f t="array" ref="E233">INDEX(new1test[Column2],WeaponList!C233+1)</f>
        <v>19815</v>
      </c>
      <c r="F233" s="170" t="str" cm="1">
        <f t="array" ref="F233">VLOOKUP(VALUE(INDEX(new1test[Column2],WeaponList!C233+3)),proto!$D$20:$E$50,2,FALSE)</f>
        <v>Assault Rifle</v>
      </c>
      <c r="G233" s="170" t="str">
        <f t="shared" ca="1" si="210"/>
        <v>45</v>
      </c>
      <c r="H233" s="170" t="str">
        <f t="shared" ca="1" si="211"/>
        <v>16</v>
      </c>
      <c r="I233" s="170" t="str">
        <f t="shared" ca="1" si="212"/>
        <v>5</v>
      </c>
      <c r="J233" s="170" t="str">
        <f ca="1">VLOOKUP(VALUE(VLOOKUP("*DmgType_0*",INDIRECT(A233),2,FALSE)),proto!$D$20:$F$50,3,FALSE)</f>
        <v>Normal</v>
      </c>
      <c r="K233" s="170" t="str">
        <f ca="1">VLOOKUP(VALUE(VLOOKUP("*Weapon_skill_0*",INDIRECT(A233),2,FALSE)),proto!$K$20:$L$24,2,FALSE)</f>
        <v>Small Guns</v>
      </c>
      <c r="L233" s="170" t="str">
        <f t="shared" ca="1" si="213"/>
        <v>13</v>
      </c>
      <c r="M233" s="170" t="str">
        <f t="shared" ca="1" si="214"/>
        <v>23</v>
      </c>
      <c r="N233" s="170" t="e">
        <f t="shared" ca="1" si="215"/>
        <v>#N/A</v>
      </c>
      <c r="O233" s="170" t="e">
        <f t="shared" ca="1" si="216"/>
        <v>#N/A</v>
      </c>
      <c r="P233" s="170" t="e">
        <f t="shared" ca="1" si="217"/>
        <v>#N/A</v>
      </c>
      <c r="Q233" s="170" t="e">
        <f t="shared" ca="1" si="218"/>
        <v>#N/A</v>
      </c>
      <c r="R233" s="170">
        <v>0</v>
      </c>
      <c r="S233" s="170" t="str">
        <f t="shared" ca="1" si="219"/>
        <v>50</v>
      </c>
      <c r="T233" s="170" t="e">
        <f t="shared" ca="1" si="220"/>
        <v>#N/A</v>
      </c>
      <c r="U233" s="170" t="str">
        <f t="shared" ca="1" si="221"/>
        <v>35</v>
      </c>
      <c r="V233" s="170" t="e">
        <f t="shared" ca="1" si="222"/>
        <v>#N/A</v>
      </c>
      <c r="W233" s="170" t="str">
        <f t="shared" ca="1" si="223"/>
        <v>1</v>
      </c>
      <c r="X233" s="170" t="e">
        <f t="shared" ca="1" si="224"/>
        <v>#N/A</v>
      </c>
      <c r="Y233" s="170" t="e">
        <f t="shared" ca="1" si="225"/>
        <v>#N/A</v>
      </c>
      <c r="Z233" s="170" t="e">
        <f t="shared" ca="1" si="226"/>
        <v>#N/A</v>
      </c>
      <c r="AA233" s="170" t="e">
        <f t="shared" ca="1" si="227"/>
        <v>#N/A</v>
      </c>
      <c r="AB233" s="174" t="str">
        <f t="shared" ca="1" si="228"/>
        <v>2</v>
      </c>
      <c r="AC233" s="174" t="str">
        <f t="shared" ca="1" si="229"/>
        <v>10</v>
      </c>
      <c r="AD233" s="174" t="str">
        <f t="shared" ca="1" si="230"/>
        <v>9</v>
      </c>
      <c r="AE233" s="174" t="str">
        <f t="shared" ca="1" si="231"/>
        <v>29</v>
      </c>
      <c r="AF233" s="174" t="str">
        <f t="shared" ca="1" si="232"/>
        <v>7</v>
      </c>
      <c r="AG233" s="175" t="str">
        <f t="shared" ca="1" si="233"/>
        <v>18</v>
      </c>
      <c r="AH233" s="175" t="e">
        <f t="shared" ca="1" si="234"/>
        <v>#N/A</v>
      </c>
      <c r="AI233" s="175" t="e">
        <f t="shared" ca="1" si="235"/>
        <v>#N/A</v>
      </c>
      <c r="AJ233" s="175" t="e">
        <f t="shared" ca="1" si="236"/>
        <v>#N/A</v>
      </c>
      <c r="AK233" s="175" t="e">
        <f t="shared" ca="1" si="237"/>
        <v>#N/A</v>
      </c>
      <c r="AN233" s="170" t="e">
        <f t="shared" ca="1" si="238"/>
        <v>#N/A</v>
      </c>
      <c r="AO233" s="170" t="e">
        <f t="shared" ca="1" si="239"/>
        <v>#N/A</v>
      </c>
      <c r="AP233" s="170" t="e">
        <f t="shared" ca="1" si="166"/>
        <v>#N/A</v>
      </c>
      <c r="AQ233" s="170" t="e">
        <f t="shared" ca="1" si="167"/>
        <v>#N/A</v>
      </c>
      <c r="AR233" s="170" t="str">
        <f t="shared" ca="1" si="240"/>
        <v>10</v>
      </c>
      <c r="AS233" s="259" t="str">
        <f t="shared" ca="1" si="168"/>
        <v>1</v>
      </c>
      <c r="AT233" s="259">
        <v>1</v>
      </c>
      <c r="AU233" s="170" t="str">
        <f t="shared" ca="1" si="241"/>
        <v>Anim2Single</v>
      </c>
      <c r="AV233" s="170" t="e">
        <f t="shared" ca="1" si="242"/>
        <v>#N/A</v>
      </c>
    </row>
    <row r="234" spans="1:49" x14ac:dyDescent="0.25">
      <c r="A234" s="170" t="str">
        <f t="shared" si="208"/>
        <v>Proto!B13713:C13766</v>
      </c>
      <c r="B234" s="170" t="str">
        <f t="shared" ca="1" si="209"/>
        <v>0</v>
      </c>
      <c r="C234" s="170">
        <f>MATCH("*232#*",proto!B:B,0)</f>
        <v>13713</v>
      </c>
      <c r="D234" s="176" t="str">
        <f>VLOOKUP(C234,proto!A:C,2,FALSE)</f>
        <v>232# SVDK</v>
      </c>
      <c r="E234" s="170" t="str" cm="1">
        <f t="array" ref="E234">INDEX(new1test[Column2],WeaponList!C234+1)</f>
        <v>19825</v>
      </c>
      <c r="F234" s="170" t="str" cm="1">
        <f t="array" ref="F234">VLOOKUP(VALUE(INDEX(new1test[Column2],WeaponList!C234+3)),proto!$D$20:$E$50,2,FALSE)</f>
        <v>DMR</v>
      </c>
      <c r="G234" s="170" t="str">
        <f t="shared" ca="1" si="210"/>
        <v>10</v>
      </c>
      <c r="H234" s="170" t="str">
        <f t="shared" ca="1" si="211"/>
        <v>52</v>
      </c>
      <c r="I234" s="170" t="str">
        <f t="shared" ca="1" si="212"/>
        <v>5</v>
      </c>
      <c r="J234" s="170" t="str">
        <f ca="1">VLOOKUP(VALUE(VLOOKUP("*DmgType_0*",INDIRECT(A234),2,FALSE)),proto!$D$20:$F$50,3,FALSE)</f>
        <v>Normal</v>
      </c>
      <c r="K234" s="170" t="str">
        <f ca="1">VLOOKUP(VALUE(VLOOKUP("*Weapon_skill_0*",INDIRECT(A234),2,FALSE)),proto!$K$20:$L$24,2,FALSE)</f>
        <v>Small Guns</v>
      </c>
      <c r="L234" s="170" t="str">
        <f t="shared" ca="1" si="213"/>
        <v>47</v>
      </c>
      <c r="M234" s="170" t="str">
        <f t="shared" ca="1" si="214"/>
        <v>53</v>
      </c>
      <c r="N234" s="170" t="e">
        <f t="shared" ca="1" si="215"/>
        <v>#N/A</v>
      </c>
      <c r="O234" s="170" t="e">
        <f t="shared" ca="1" si="216"/>
        <v>#N/A</v>
      </c>
      <c r="P234" s="170" t="e">
        <f t="shared" ca="1" si="217"/>
        <v>#N/A</v>
      </c>
      <c r="Q234" s="170" t="e">
        <f t="shared" ca="1" si="218"/>
        <v>#N/A</v>
      </c>
      <c r="R234" s="170" t="str">
        <f t="shared" ca="1" si="244"/>
        <v>40</v>
      </c>
      <c r="S234" s="170" t="str">
        <f t="shared" ca="1" si="219"/>
        <v>80</v>
      </c>
      <c r="T234" s="170" t="e">
        <f t="shared" ca="1" si="220"/>
        <v>#N/A</v>
      </c>
      <c r="U234" s="170" t="str">
        <f t="shared" ca="1" si="221"/>
        <v>30</v>
      </c>
      <c r="V234" s="170" t="e">
        <f t="shared" ca="1" si="222"/>
        <v>#N/A</v>
      </c>
      <c r="W234" s="170" t="str">
        <f t="shared" ca="1" si="223"/>
        <v>1</v>
      </c>
      <c r="X234" s="170" t="e">
        <f t="shared" ca="1" si="224"/>
        <v>#N/A</v>
      </c>
      <c r="Y234" s="170" t="str">
        <f t="shared" ca="1" si="225"/>
        <v>900</v>
      </c>
      <c r="Z234" s="170" t="e">
        <f t="shared" ca="1" si="226"/>
        <v>#N/A</v>
      </c>
      <c r="AA234" s="170" t="str">
        <f t="shared" ca="1" si="227"/>
        <v>400</v>
      </c>
      <c r="AB234" s="174" t="str">
        <f t="shared" ca="1" si="228"/>
        <v>5</v>
      </c>
      <c r="AC234" s="174" t="str">
        <f t="shared" ca="1" si="229"/>
        <v>29</v>
      </c>
      <c r="AD234" s="174" t="str">
        <f t="shared" ca="1" si="230"/>
        <v>24</v>
      </c>
      <c r="AE234" s="174" t="str">
        <f t="shared" ca="1" si="231"/>
        <v>9</v>
      </c>
      <c r="AF234" s="174" t="str">
        <f t="shared" ca="1" si="232"/>
        <v>7</v>
      </c>
      <c r="AG234" s="175" t="e">
        <f t="shared" ca="1" si="233"/>
        <v>#N/A</v>
      </c>
      <c r="AH234" s="175" t="e">
        <f t="shared" ca="1" si="234"/>
        <v>#N/A</v>
      </c>
      <c r="AI234" s="175" t="e">
        <f t="shared" ca="1" si="235"/>
        <v>#N/A</v>
      </c>
      <c r="AJ234" s="175" t="e">
        <f t="shared" ca="1" si="236"/>
        <v>#N/A</v>
      </c>
      <c r="AK234" s="175" t="e">
        <f t="shared" ca="1" si="237"/>
        <v>#N/A</v>
      </c>
      <c r="AN234" s="170" t="e">
        <f t="shared" ca="1" si="238"/>
        <v>#N/A</v>
      </c>
      <c r="AO234" s="170" t="e">
        <f t="shared" ca="1" si="239"/>
        <v>#N/A</v>
      </c>
      <c r="AP234" s="170" t="e">
        <f t="shared" ca="1" si="166"/>
        <v>#N/A</v>
      </c>
      <c r="AQ234" s="170" t="e">
        <f t="shared" ca="1" si="167"/>
        <v>#N/A</v>
      </c>
      <c r="AR234" s="170" t="str">
        <f t="shared" ca="1" si="240"/>
        <v>0</v>
      </c>
      <c r="AS234" s="259" t="str">
        <f t="shared" ca="1" si="168"/>
        <v>1</v>
      </c>
      <c r="AT234" s="259">
        <v>1</v>
      </c>
      <c r="AU234" s="170" t="str">
        <f t="shared" ca="1" si="241"/>
        <v>Anim2Single</v>
      </c>
      <c r="AV234" s="170" t="e">
        <f t="shared" ca="1" si="242"/>
        <v>#N/A</v>
      </c>
    </row>
    <row r="235" spans="1:49" x14ac:dyDescent="0.25">
      <c r="A235" s="170" t="str">
        <f t="shared" si="208"/>
        <v>Proto!B13766:C13823</v>
      </c>
      <c r="B235" s="170" t="str">
        <f t="shared" ca="1" si="209"/>
        <v>0</v>
      </c>
      <c r="C235" s="170">
        <f>MATCH("*233#*",proto!B:B,0)</f>
        <v>13766</v>
      </c>
      <c r="D235" s="176" t="str">
        <f>VLOOKUP(C235,proto!A:C,2,FALSE)</f>
        <v>233# no name gun</v>
      </c>
      <c r="E235" s="170" t="str" cm="1">
        <f t="array" ref="E235">INDEX(new1test[Column2],WeaponList!C235+1)</f>
        <v>19826</v>
      </c>
      <c r="F235" s="170" t="str" cm="1">
        <f t="array" ref="F235">VLOOKUP(VALUE(INDEX(new1test[Column2],WeaponList!C235+3)),proto!$D$20:$E$50,2,FALSE)</f>
        <v>DMR</v>
      </c>
      <c r="G235" s="170" t="str">
        <f t="shared" ca="1" si="210"/>
        <v>10</v>
      </c>
      <c r="H235" s="170" t="str">
        <f t="shared" ca="1" si="211"/>
        <v>52</v>
      </c>
      <c r="I235" s="170" t="str">
        <f t="shared" ca="1" si="212"/>
        <v>5</v>
      </c>
      <c r="J235" s="170" t="str">
        <f ca="1">VLOOKUP(VALUE(VLOOKUP("*DmgType_0*",INDIRECT(A235),2,FALSE)),proto!$D$20:$F$50,3,FALSE)</f>
        <v>Normal</v>
      </c>
      <c r="K235" s="170" t="str">
        <f ca="1">VLOOKUP(VALUE(VLOOKUP("*Weapon_skill_0*",INDIRECT(A235),2,FALSE)),proto!$K$20:$L$24,2,FALSE)</f>
        <v>Small Guns</v>
      </c>
      <c r="L235" s="170" t="str">
        <f t="shared" ca="1" si="213"/>
        <v>47</v>
      </c>
      <c r="M235" s="170" t="str">
        <f t="shared" ca="1" si="214"/>
        <v>53</v>
      </c>
      <c r="N235" s="170" t="e">
        <f t="shared" ca="1" si="215"/>
        <v>#N/A</v>
      </c>
      <c r="O235" s="170" t="e">
        <f t="shared" ca="1" si="216"/>
        <v>#N/A</v>
      </c>
      <c r="P235" s="170" t="e">
        <f t="shared" ca="1" si="217"/>
        <v>#N/A</v>
      </c>
      <c r="Q235" s="170" t="e">
        <f t="shared" ca="1" si="218"/>
        <v>#N/A</v>
      </c>
      <c r="R235" s="170" t="str">
        <f t="shared" ca="1" si="244"/>
        <v>40</v>
      </c>
      <c r="S235" s="170" t="str">
        <f t="shared" ca="1" si="219"/>
        <v>80</v>
      </c>
      <c r="T235" s="170" t="e">
        <f t="shared" ca="1" si="220"/>
        <v>#N/A</v>
      </c>
      <c r="U235" s="170" t="str">
        <f t="shared" ca="1" si="221"/>
        <v>30</v>
      </c>
      <c r="V235" s="170" t="e">
        <f t="shared" ca="1" si="222"/>
        <v>#N/A</v>
      </c>
      <c r="W235" s="170" t="str">
        <f t="shared" ca="1" si="223"/>
        <v>1</v>
      </c>
      <c r="X235" s="170" t="e">
        <f t="shared" ca="1" si="224"/>
        <v>#N/A</v>
      </c>
      <c r="Y235" s="170" t="str">
        <f t="shared" ca="1" si="225"/>
        <v>900</v>
      </c>
      <c r="Z235" s="170" t="e">
        <f t="shared" ca="1" si="226"/>
        <v>#N/A</v>
      </c>
      <c r="AA235" s="170" t="str">
        <f t="shared" ca="1" si="227"/>
        <v>400</v>
      </c>
      <c r="AB235" s="174" t="str">
        <f t="shared" ca="1" si="228"/>
        <v>5</v>
      </c>
      <c r="AC235" s="174" t="str">
        <f t="shared" ca="1" si="229"/>
        <v>29</v>
      </c>
      <c r="AD235" s="174" t="str">
        <f t="shared" ca="1" si="230"/>
        <v>24</v>
      </c>
      <c r="AE235" s="174" t="str">
        <f t="shared" ca="1" si="231"/>
        <v>9</v>
      </c>
      <c r="AF235" s="174" t="str">
        <f t="shared" ca="1" si="232"/>
        <v>7</v>
      </c>
      <c r="AG235" s="175" t="e">
        <f t="shared" ca="1" si="233"/>
        <v>#N/A</v>
      </c>
      <c r="AH235" s="175" t="e">
        <f t="shared" ca="1" si="234"/>
        <v>#N/A</v>
      </c>
      <c r="AI235" s="175" t="e">
        <f t="shared" ca="1" si="235"/>
        <v>#N/A</v>
      </c>
      <c r="AJ235" s="175" t="e">
        <f t="shared" ca="1" si="236"/>
        <v>#N/A</v>
      </c>
      <c r="AK235" s="175" t="e">
        <f t="shared" ca="1" si="237"/>
        <v>#N/A</v>
      </c>
      <c r="AN235" s="170" t="e">
        <f t="shared" ca="1" si="238"/>
        <v>#N/A</v>
      </c>
      <c r="AO235" s="170" t="e">
        <f t="shared" ca="1" si="239"/>
        <v>#N/A</v>
      </c>
      <c r="AP235" s="170" t="e">
        <f t="shared" ca="1" si="166"/>
        <v>#N/A</v>
      </c>
      <c r="AQ235" s="170" t="e">
        <f t="shared" ca="1" si="167"/>
        <v>#N/A</v>
      </c>
      <c r="AR235" s="170" t="str">
        <f t="shared" ca="1" si="240"/>
        <v>0</v>
      </c>
      <c r="AS235" s="259" t="str">
        <f t="shared" ca="1" si="168"/>
        <v>1</v>
      </c>
      <c r="AT235" s="259">
        <v>1</v>
      </c>
      <c r="AU235" s="170" t="str">
        <f t="shared" ca="1" si="241"/>
        <v>Anim2Single</v>
      </c>
      <c r="AV235" s="170" t="e">
        <f t="shared" ca="1" si="242"/>
        <v>#N/A</v>
      </c>
    </row>
    <row r="236" spans="1:49" x14ac:dyDescent="0.25">
      <c r="A236" s="170" t="str">
        <f t="shared" si="208"/>
        <v>Proto!B13823:C13882</v>
      </c>
      <c r="B236" s="170" t="str">
        <f t="shared" ca="1" si="209"/>
        <v>10</v>
      </c>
      <c r="C236" s="170">
        <f>MATCH("*234#*",proto!B:B,0)</f>
        <v>13823</v>
      </c>
      <c r="D236" s="176" t="str">
        <f>VLOOKUP(C236,proto!A:C,2,FALSE)</f>
        <v>234# Gauss Rifle</v>
      </c>
      <c r="E236" s="170" t="str" cm="1">
        <f t="array" ref="E236">INDEX(new1test[Column2],WeaponList!C236+1)</f>
        <v>19830</v>
      </c>
      <c r="F236" s="170" t="str" cm="1">
        <f t="array" ref="F236">VLOOKUP(VALUE(INDEX(new1test[Column2],WeaponList!C236+3)),proto!$D$20:$E$50,2,FALSE)</f>
        <v>Sniper Rifle</v>
      </c>
      <c r="G236" s="170" t="str">
        <f t="shared" ca="1" si="210"/>
        <v>5</v>
      </c>
      <c r="H236" s="170" t="str">
        <f t="shared" ca="1" si="211"/>
        <v>15</v>
      </c>
      <c r="I236" s="170" t="str">
        <f t="shared" ca="1" si="212"/>
        <v>6</v>
      </c>
      <c r="J236" s="170" t="str">
        <f ca="1">VLOOKUP(VALUE(VLOOKUP("*DmgType_0*",INDIRECT(A236),2,FALSE)),proto!$D$20:$F$50,3,FALSE)</f>
        <v>Normal</v>
      </c>
      <c r="K236" s="170" t="str">
        <f ca="1">VLOOKUP(VALUE(VLOOKUP("*Weapon_skill_0*",INDIRECT(A236),2,FALSE)),proto!$K$20:$L$24,2,FALSE)</f>
        <v>Small Guns</v>
      </c>
      <c r="L236" s="170" t="str">
        <f t="shared" ca="1" si="213"/>
        <v>80</v>
      </c>
      <c r="M236" s="170" t="str">
        <f t="shared" ca="1" si="214"/>
        <v>120</v>
      </c>
      <c r="N236" s="170" t="e">
        <f t="shared" ca="1" si="215"/>
        <v>#N/A</v>
      </c>
      <c r="O236" s="170" t="e">
        <f t="shared" ca="1" si="216"/>
        <v>#N/A</v>
      </c>
      <c r="P236" s="170" t="e">
        <f t="shared" ca="1" si="217"/>
        <v>#N/A</v>
      </c>
      <c r="Q236" s="170" t="e">
        <f t="shared" ca="1" si="218"/>
        <v>#N/A</v>
      </c>
      <c r="R236" s="170" t="str">
        <f t="shared" ca="1" si="244"/>
        <v>50</v>
      </c>
      <c r="S236" s="170" t="str">
        <f t="shared" ca="1" si="219"/>
        <v>100</v>
      </c>
      <c r="T236" s="170" t="e">
        <f t="shared" ca="1" si="220"/>
        <v>#N/A</v>
      </c>
      <c r="U236" s="170" t="str">
        <f t="shared" ca="1" si="221"/>
        <v>75</v>
      </c>
      <c r="V236" s="170" t="e">
        <f t="shared" ca="1" si="222"/>
        <v>#N/A</v>
      </c>
      <c r="W236" s="170" t="str">
        <f t="shared" ca="1" si="223"/>
        <v>1</v>
      </c>
      <c r="X236" s="170" t="e">
        <f t="shared" ca="1" si="224"/>
        <v>#N/A</v>
      </c>
      <c r="Y236" s="170" t="e">
        <f t="shared" ca="1" si="225"/>
        <v>#N/A</v>
      </c>
      <c r="Z236" s="170" t="str">
        <f t="shared" ca="1" si="226"/>
        <v>2000</v>
      </c>
      <c r="AA236" s="170" t="e">
        <f t="shared" ca="1" si="227"/>
        <v>#N/A</v>
      </c>
      <c r="AB236" s="174" t="str">
        <f t="shared" ca="1" si="228"/>
        <v>1</v>
      </c>
      <c r="AC236" s="174" t="str">
        <f t="shared" ca="1" si="229"/>
        <v>17</v>
      </c>
      <c r="AD236" s="174" t="str">
        <f t="shared" ca="1" si="230"/>
        <v>13</v>
      </c>
      <c r="AE236" s="174" t="str">
        <f t="shared" ca="1" si="231"/>
        <v>5</v>
      </c>
      <c r="AF236" s="174" t="str">
        <f t="shared" ca="1" si="232"/>
        <v>2</v>
      </c>
      <c r="AG236" s="175" t="str">
        <f t="shared" ca="1" si="233"/>
        <v>5</v>
      </c>
      <c r="AH236" s="175" t="str">
        <f t="shared" ca="1" si="234"/>
        <v>28</v>
      </c>
      <c r="AI236" s="175" t="e">
        <f t="shared" ca="1" si="235"/>
        <v>#N/A</v>
      </c>
      <c r="AJ236" s="175" t="e">
        <f t="shared" ca="1" si="236"/>
        <v>#N/A</v>
      </c>
      <c r="AK236" s="175" t="e">
        <f t="shared" ca="1" si="237"/>
        <v>#N/A</v>
      </c>
      <c r="AN236" s="170" t="e">
        <f t="shared" ca="1" si="238"/>
        <v>#N/A</v>
      </c>
      <c r="AO236" s="170" t="e">
        <f t="shared" ca="1" si="239"/>
        <v>#N/A</v>
      </c>
      <c r="AP236" s="170" t="e">
        <f t="shared" ca="1" si="166"/>
        <v>#N/A</v>
      </c>
      <c r="AQ236" s="170" t="e">
        <f t="shared" ca="1" si="167"/>
        <v>#N/A</v>
      </c>
      <c r="AR236" s="170" t="str">
        <f t="shared" ca="1" si="240"/>
        <v>10</v>
      </c>
      <c r="AS236" s="259" t="str">
        <f t="shared" ca="1" si="168"/>
        <v>1</v>
      </c>
      <c r="AT236" s="259">
        <v>1</v>
      </c>
      <c r="AU236" s="170" t="str">
        <f t="shared" ca="1" si="241"/>
        <v>Anim2Single</v>
      </c>
      <c r="AV236" s="170" t="e">
        <f t="shared" ca="1" si="242"/>
        <v>#N/A</v>
      </c>
    </row>
    <row r="237" spans="1:49" x14ac:dyDescent="0.25">
      <c r="A237" s="170" t="str">
        <f t="shared" si="208"/>
        <v>Proto!B13882:C13944</v>
      </c>
      <c r="B237" s="170" t="str">
        <f t="shared" ca="1" si="209"/>
        <v>0</v>
      </c>
      <c r="C237" s="170">
        <f>MATCH("*235#*",proto!B:B,0)</f>
        <v>13882</v>
      </c>
      <c r="D237" s="176" t="str">
        <f>VLOOKUP(C237,proto!A:C,2,FALSE)</f>
        <v>235# Negev NG7</v>
      </c>
      <c r="E237" s="170" t="str" cm="1">
        <f t="array" ref="E237">INDEX(new1test[Column2],WeaponList!C237+1)</f>
        <v>19835</v>
      </c>
      <c r="F237" s="170" t="s">
        <v>973</v>
      </c>
      <c r="G237" s="170" t="str">
        <f t="shared" ca="1" si="210"/>
        <v>125</v>
      </c>
      <c r="H237" s="170" t="str">
        <f t="shared" ca="1" si="211"/>
        <v>18</v>
      </c>
      <c r="I237" s="170" t="str">
        <f t="shared" ca="1" si="212"/>
        <v>7</v>
      </c>
      <c r="J237" s="170" t="str">
        <f ca="1">VLOOKUP(VALUE(VLOOKUP("*DmgType_0*",INDIRECT(A237),2,FALSE)),proto!$D$20:$F$50,3,FALSE)</f>
        <v>Normal</v>
      </c>
      <c r="K237" s="170" t="str">
        <f ca="1">VLOOKUP(VALUE(VLOOKUP("*Weapon_skill_0*",INDIRECT(A237),2,FALSE)),proto!$K$20:$L$24,2,FALSE)</f>
        <v>Small Guns</v>
      </c>
      <c r="L237" s="170" t="str">
        <f t="shared" ca="1" si="213"/>
        <v>45</v>
      </c>
      <c r="M237" s="170" t="str">
        <f t="shared" ca="1" si="214"/>
        <v>60</v>
      </c>
      <c r="N237" s="170" t="str">
        <f t="shared" ca="1" si="215"/>
        <v>25</v>
      </c>
      <c r="O237" s="170" t="str">
        <f t="shared" ca="1" si="216"/>
        <v>35</v>
      </c>
      <c r="P237" s="170" t="e">
        <f t="shared" ca="1" si="217"/>
        <v>#N/A</v>
      </c>
      <c r="Q237" s="170" t="e">
        <f t="shared" ca="1" si="218"/>
        <v>#N/A</v>
      </c>
      <c r="R237" s="170">
        <v>0</v>
      </c>
      <c r="S237" s="170" t="str">
        <f t="shared" ca="1" si="219"/>
        <v>70</v>
      </c>
      <c r="T237" s="170" t="str">
        <f t="shared" ca="1" si="220"/>
        <v>65</v>
      </c>
      <c r="U237" s="170" t="str">
        <f t="shared" ca="1" si="221"/>
        <v>20</v>
      </c>
      <c r="V237" s="170" t="str">
        <f t="shared" ca="1" si="222"/>
        <v>40</v>
      </c>
      <c r="W237" s="170" t="e">
        <f t="shared" ca="1" si="223"/>
        <v>#N/A</v>
      </c>
      <c r="X237" s="170" t="e">
        <f t="shared" ca="1" si="224"/>
        <v>#N/A</v>
      </c>
      <c r="Y237" s="170" t="str">
        <f t="shared" ca="1" si="225"/>
        <v>500</v>
      </c>
      <c r="Z237" s="170" t="str">
        <f t="shared" ca="1" si="226"/>
        <v>650</v>
      </c>
      <c r="AA237" s="170" t="e">
        <f t="shared" ca="1" si="227"/>
        <v>#N/A</v>
      </c>
      <c r="AB237" s="174" t="str">
        <f t="shared" ca="1" si="228"/>
        <v>5</v>
      </c>
      <c r="AC237" s="174" t="str">
        <f t="shared" ca="1" si="229"/>
        <v>4</v>
      </c>
      <c r="AD237" s="174" t="str">
        <f t="shared" ca="1" si="230"/>
        <v>21</v>
      </c>
      <c r="AE237" s="174" t="str">
        <f t="shared" ca="1" si="231"/>
        <v>4</v>
      </c>
      <c r="AF237" s="174" t="str">
        <f t="shared" ca="1" si="232"/>
        <v>6</v>
      </c>
      <c r="AG237" s="175" t="str">
        <f t="shared" ca="1" si="233"/>
        <v>2</v>
      </c>
      <c r="AH237" s="175" t="e">
        <f t="shared" ca="1" si="234"/>
        <v>#N/A</v>
      </c>
      <c r="AI237" s="175" t="e">
        <f t="shared" ca="1" si="235"/>
        <v>#N/A</v>
      </c>
      <c r="AJ237" s="175" t="e">
        <f t="shared" ca="1" si="236"/>
        <v>#N/A</v>
      </c>
      <c r="AK237" s="175" t="e">
        <f t="shared" ca="1" si="237"/>
        <v>#N/A</v>
      </c>
      <c r="AN237" s="170" t="e">
        <f t="shared" ca="1" si="238"/>
        <v>#N/A</v>
      </c>
      <c r="AO237" s="170" t="str">
        <f t="shared" ca="1" si="239"/>
        <v>7</v>
      </c>
      <c r="AP237" s="170" t="e">
        <f t="shared" ca="1" si="166"/>
        <v>#N/A</v>
      </c>
      <c r="AQ237" s="170" t="str">
        <f t="shared" ca="1" si="167"/>
        <v>45</v>
      </c>
      <c r="AR237" s="170" t="str">
        <f t="shared" ca="1" si="240"/>
        <v>0</v>
      </c>
      <c r="AS237" s="259" t="str">
        <f t="shared" ca="1" si="168"/>
        <v>1</v>
      </c>
      <c r="AT237" s="259" t="str">
        <f t="shared" ca="1" si="169"/>
        <v>15</v>
      </c>
      <c r="AU237" s="170" t="str">
        <f t="shared" ca="1" si="241"/>
        <v>Anim2Single</v>
      </c>
      <c r="AV237" s="170" t="str">
        <f t="shared" ca="1" si="242"/>
        <v>Anim2Burst</v>
      </c>
    </row>
    <row r="238" spans="1:49" x14ac:dyDescent="0.25">
      <c r="A238" s="170" t="str">
        <f t="shared" si="208"/>
        <v>Proto!B13944:C14005</v>
      </c>
      <c r="B238" s="170" t="str">
        <f t="shared" ca="1" si="209"/>
        <v>10</v>
      </c>
      <c r="C238" s="170">
        <f>MATCH("*236#*",proto!B:B,0)</f>
        <v>13944</v>
      </c>
      <c r="D238" s="176" t="str">
        <f>VLOOKUP(C238,proto!A:C,2,FALSE)</f>
        <v>236# Bozar</v>
      </c>
      <c r="E238" s="170" t="str" cm="1">
        <f t="array" ref="E238">INDEX(new1test[Column2],WeaponList!C238+1)</f>
        <v>19840</v>
      </c>
      <c r="F238" s="170" t="str" cm="1">
        <f t="array" ref="F238">VLOOKUP(VALUE(INDEX(new1test[Column2],WeaponList!C238+3)),proto!$D$20:$E$50,2,FALSE)</f>
        <v>Big Rifle</v>
      </c>
      <c r="G238" s="170" t="str">
        <f t="shared" ca="1" si="210"/>
        <v>10</v>
      </c>
      <c r="H238" s="170" t="str">
        <f t="shared" ca="1" si="211"/>
        <v>29</v>
      </c>
      <c r="I238" s="170" t="str">
        <f t="shared" ca="1" si="212"/>
        <v>6</v>
      </c>
      <c r="J238" s="170" t="str">
        <f ca="1">VLOOKUP(VALUE(VLOOKUP("*DmgType_0*",INDIRECT(A238),2,FALSE)),proto!$D$20:$F$50,3,FALSE)</f>
        <v>Normal</v>
      </c>
      <c r="K238" s="170" t="str">
        <f ca="1">VLOOKUP(VALUE(VLOOKUP("*Weapon_skill_0*",INDIRECT(A238),2,FALSE)),proto!$K$20:$L$24,2,FALSE)</f>
        <v>Big Guns</v>
      </c>
      <c r="L238" s="170" t="str">
        <f t="shared" ca="1" si="213"/>
        <v>65</v>
      </c>
      <c r="M238" s="170" t="str">
        <f t="shared" ca="1" si="214"/>
        <v>75</v>
      </c>
      <c r="N238" s="170" t="e">
        <f t="shared" ca="1" si="215"/>
        <v>#N/A</v>
      </c>
      <c r="O238" s="170" t="e">
        <f t="shared" ca="1" si="216"/>
        <v>#N/A</v>
      </c>
      <c r="P238" s="170" t="e">
        <f t="shared" ca="1" si="217"/>
        <v>#N/A</v>
      </c>
      <c r="Q238" s="170" t="e">
        <f t="shared" ca="1" si="218"/>
        <v>#N/A</v>
      </c>
      <c r="R238" s="170" t="str">
        <f t="shared" ca="1" si="244"/>
        <v>75</v>
      </c>
      <c r="S238" s="170" t="str">
        <f t="shared" ca="1" si="219"/>
        <v>100</v>
      </c>
      <c r="T238" s="170" t="e">
        <f t="shared" ca="1" si="220"/>
        <v>#N/A</v>
      </c>
      <c r="U238" s="170" t="str">
        <f t="shared" ca="1" si="221"/>
        <v>30</v>
      </c>
      <c r="V238" s="170" t="e">
        <f t="shared" ca="1" si="222"/>
        <v>#N/A</v>
      </c>
      <c r="W238" s="170" t="str">
        <f t="shared" ca="1" si="223"/>
        <v>1</v>
      </c>
      <c r="X238" s="170" t="e">
        <f t="shared" ca="1" si="224"/>
        <v>#N/A</v>
      </c>
      <c r="Y238" s="170" t="str">
        <f t="shared" ca="1" si="225"/>
        <v>500</v>
      </c>
      <c r="Z238" s="170" t="e">
        <f t="shared" ca="1" si="226"/>
        <v>#N/A</v>
      </c>
      <c r="AA238" s="170" t="e">
        <f t="shared" ca="1" si="227"/>
        <v>#N/A</v>
      </c>
      <c r="AB238" s="174" t="str">
        <f t="shared" ca="1" si="228"/>
        <v>1</v>
      </c>
      <c r="AC238" s="174" t="str">
        <f t="shared" ca="1" si="229"/>
        <v>24</v>
      </c>
      <c r="AD238" s="174" t="str">
        <f t="shared" ca="1" si="230"/>
        <v>7</v>
      </c>
      <c r="AE238" s="174" t="str">
        <f t="shared" ca="1" si="231"/>
        <v>24</v>
      </c>
      <c r="AF238" s="174" t="str">
        <f t="shared" ca="1" si="232"/>
        <v>2</v>
      </c>
      <c r="AG238" s="175" t="e">
        <f t="shared" ca="1" si="233"/>
        <v>#N/A</v>
      </c>
      <c r="AH238" s="175" t="e">
        <f t="shared" ca="1" si="234"/>
        <v>#N/A</v>
      </c>
      <c r="AI238" s="175" t="e">
        <f t="shared" ca="1" si="235"/>
        <v>#N/A</v>
      </c>
      <c r="AJ238" s="175" t="str">
        <f t="shared" ca="1" si="236"/>
        <v>1</v>
      </c>
      <c r="AK238" s="175" t="e">
        <f t="shared" ca="1" si="237"/>
        <v>#N/A</v>
      </c>
      <c r="AL238" s="234" t="str">
        <f t="shared" ca="1" si="202"/>
        <v>20</v>
      </c>
      <c r="AN238" s="170" t="e">
        <f t="shared" ca="1" si="238"/>
        <v>#N/A</v>
      </c>
      <c r="AO238" s="170" t="e">
        <f t="shared" ca="1" si="239"/>
        <v>#N/A</v>
      </c>
      <c r="AP238" s="170" t="e">
        <f t="shared" ca="1" si="166"/>
        <v>#N/A</v>
      </c>
      <c r="AQ238" s="170" t="e">
        <f t="shared" ca="1" si="167"/>
        <v>#N/A</v>
      </c>
      <c r="AR238" s="170" t="str">
        <f t="shared" ca="1" si="240"/>
        <v>10</v>
      </c>
      <c r="AS238" s="259" t="str">
        <f t="shared" ca="1" si="168"/>
        <v>1</v>
      </c>
      <c r="AT238" s="259">
        <v>1</v>
      </c>
      <c r="AU238" s="170" t="str">
        <f t="shared" ca="1" si="241"/>
        <v>Anim2Single</v>
      </c>
      <c r="AV238" s="170" t="e">
        <f t="shared" ca="1" si="242"/>
        <v>#N/A</v>
      </c>
    </row>
    <row r="239" spans="1:49" x14ac:dyDescent="0.25">
      <c r="A239" s="170" t="str">
        <f t="shared" si="208"/>
        <v>Proto!B14005:C14062</v>
      </c>
      <c r="B239" s="170" t="str">
        <f t="shared" ca="1" si="209"/>
        <v>10</v>
      </c>
      <c r="C239" s="170">
        <f>MATCH("*237#*",proto!B:B,0)</f>
        <v>14005</v>
      </c>
      <c r="D239" s="176" t="str">
        <f>VLOOKUP(C239,proto!A:C,2,FALSE)</f>
        <v>237# Vindicator Minigun</v>
      </c>
      <c r="E239" s="170" t="str" cm="1">
        <f t="array" ref="E239">INDEX(new1test[Column2],WeaponList!C239+1)</f>
        <v>19850</v>
      </c>
      <c r="F239" s="170" t="str" cm="1">
        <f t="array" ref="F239">VLOOKUP(VALUE(INDEX(new1test[Column2],WeaponList!C239+3)),proto!$D$20:$E$50,2,FALSE)</f>
        <v>HMG</v>
      </c>
      <c r="G239" s="170" t="str">
        <f t="shared" ca="1" si="210"/>
        <v>1500</v>
      </c>
      <c r="H239" s="170" t="str">
        <f t="shared" ca="1" si="211"/>
        <v>16</v>
      </c>
      <c r="I239" s="170" t="str">
        <f t="shared" ca="1" si="212"/>
        <v>9</v>
      </c>
      <c r="J239" s="170" t="str">
        <f ca="1">VLOOKUP(VALUE(VLOOKUP("*DmgType_0*",INDIRECT(A239),2,FALSE)),proto!$D$20:$F$50,3,FALSE)</f>
        <v>Normal</v>
      </c>
      <c r="K239" s="170" t="str">
        <f ca="1">VLOOKUP(VALUE(VLOOKUP("*Weapon_skill_0*",INDIRECT(A239),2,FALSE)),proto!$K$20:$L$24,2,FALSE)</f>
        <v>Big Guns</v>
      </c>
      <c r="L239" s="170" t="str">
        <f t="shared" ca="1" si="213"/>
        <v>10</v>
      </c>
      <c r="M239" s="170" t="str">
        <f t="shared" ca="1" si="214"/>
        <v>20</v>
      </c>
      <c r="N239" s="170" t="e">
        <f t="shared" ca="1" si="215"/>
        <v>#N/A</v>
      </c>
      <c r="O239" s="170" t="e">
        <f t="shared" ca="1" si="216"/>
        <v>#N/A</v>
      </c>
      <c r="P239" s="170" t="e">
        <f t="shared" ca="1" si="217"/>
        <v>#N/A</v>
      </c>
      <c r="Q239" s="170" t="e">
        <f t="shared" ca="1" si="218"/>
        <v>#N/A</v>
      </c>
      <c r="R239" s="170">
        <v>0</v>
      </c>
      <c r="S239" s="170" t="str">
        <f t="shared" ca="1" si="219"/>
        <v>70</v>
      </c>
      <c r="T239" s="170" t="e">
        <f t="shared" ca="1" si="220"/>
        <v>#N/A</v>
      </c>
      <c r="U239" s="170" t="str">
        <f t="shared" ca="1" si="221"/>
        <v>20</v>
      </c>
      <c r="V239" s="170" t="e">
        <f t="shared" ca="1" si="222"/>
        <v>#N/A</v>
      </c>
      <c r="W239" s="170" t="e">
        <f t="shared" ca="1" si="223"/>
        <v>#N/A</v>
      </c>
      <c r="X239" s="170" t="e">
        <f t="shared" ca="1" si="224"/>
        <v>#N/A</v>
      </c>
      <c r="Y239" s="170" t="str">
        <f t="shared" ca="1" si="225"/>
        <v>1200</v>
      </c>
      <c r="Z239" s="170" t="e">
        <f t="shared" ca="1" si="226"/>
        <v>#N/A</v>
      </c>
      <c r="AA239" s="170" t="e">
        <f t="shared" ca="1" si="227"/>
        <v>#N/A</v>
      </c>
      <c r="AB239" s="174" t="str">
        <f t="shared" ca="1" si="228"/>
        <v>5</v>
      </c>
      <c r="AC239" s="174" t="str">
        <f t="shared" ca="1" si="229"/>
        <v>24</v>
      </c>
      <c r="AD239" s="174" t="str">
        <f t="shared" ca="1" si="230"/>
        <v>6</v>
      </c>
      <c r="AE239" s="174" t="str">
        <f t="shared" ca="1" si="231"/>
        <v>24</v>
      </c>
      <c r="AF239" s="174" t="str">
        <f t="shared" ca="1" si="232"/>
        <v>4</v>
      </c>
      <c r="AG239" s="175" t="str">
        <f t="shared" ca="1" si="233"/>
        <v>2</v>
      </c>
      <c r="AH239" s="175" t="e">
        <f t="shared" ca="1" si="234"/>
        <v>#N/A</v>
      </c>
      <c r="AI239" s="175" t="e">
        <f t="shared" ca="1" si="235"/>
        <v>#N/A</v>
      </c>
      <c r="AJ239" s="175" t="e">
        <f t="shared" ca="1" si="236"/>
        <v>#N/A</v>
      </c>
      <c r="AK239" s="175" t="e">
        <f t="shared" ca="1" si="237"/>
        <v>#N/A</v>
      </c>
      <c r="AL239" s="234" t="str">
        <f t="shared" ca="1" si="202"/>
        <v>30</v>
      </c>
      <c r="AN239" s="170" t="str">
        <f t="shared" ca="1" si="238"/>
        <v>25</v>
      </c>
      <c r="AO239" s="170" t="e">
        <f t="shared" ca="1" si="239"/>
        <v>#N/A</v>
      </c>
      <c r="AP239" s="170" t="str">
        <f t="shared" ca="1" si="166"/>
        <v>30</v>
      </c>
      <c r="AQ239" s="170" t="e">
        <f t="shared" ca="1" si="167"/>
        <v>#N/A</v>
      </c>
      <c r="AR239" s="170" t="str">
        <f t="shared" ca="1" si="240"/>
        <v>10</v>
      </c>
      <c r="AS239" s="259" t="str">
        <f t="shared" ca="1" si="168"/>
        <v>50</v>
      </c>
      <c r="AT239" s="259">
        <v>1</v>
      </c>
      <c r="AU239" s="170" t="str">
        <f t="shared" ca="1" si="241"/>
        <v>Anim2Burst</v>
      </c>
      <c r="AV239" s="170" t="e">
        <f t="shared" ca="1" si="242"/>
        <v>#N/A</v>
      </c>
    </row>
    <row r="240" spans="1:49" x14ac:dyDescent="0.25">
      <c r="A240" s="170" t="str">
        <f t="shared" si="208"/>
        <v>Proto!B14062:C14117</v>
      </c>
      <c r="B240" s="170" t="str">
        <f t="shared" ca="1" si="209"/>
        <v>0</v>
      </c>
      <c r="C240" s="170">
        <f>MATCH("*238#*",proto!B:B,0)</f>
        <v>14062</v>
      </c>
      <c r="D240" s="176" t="str">
        <f>VLOOKUP(C240,proto!A:C,2,FALSE)</f>
        <v>238# M202 Flash placeholder</v>
      </c>
      <c r="E240" s="170" t="str" cm="1">
        <f t="array" ref="E240">INDEX(new1test[Column2],WeaponList!C240+1)</f>
        <v>19870</v>
      </c>
      <c r="F240" s="170" t="str" cm="1">
        <f t="array" ref="F240">VLOOKUP(VALUE(INDEX(new1test[Column2],WeaponList!C240+3)),proto!$D$20:$E$50,2,FALSE)</f>
        <v>RL</v>
      </c>
      <c r="G240" s="170" t="str">
        <f t="shared" ca="1" si="210"/>
        <v>4</v>
      </c>
      <c r="H240" s="170" t="str">
        <f t="shared" ca="1" si="211"/>
        <v>1</v>
      </c>
      <c r="I240" s="170" t="str">
        <f t="shared" ca="1" si="212"/>
        <v>7</v>
      </c>
      <c r="J240" s="170" t="str">
        <f ca="1">VLOOKUP(VALUE(VLOOKUP("*DmgType_0*",INDIRECT(A240),2,FALSE)),proto!$D$20:$F$50,3,FALSE)</f>
        <v>Explode</v>
      </c>
      <c r="K240" s="170" t="str">
        <f ca="1">VLOOKUP(VALUE(VLOOKUP("*Weapon_skill_0*",INDIRECT(A240),2,FALSE)),proto!$K$20:$L$24,2,FALSE)</f>
        <v>Big Guns</v>
      </c>
      <c r="L240" s="170" t="str">
        <f t="shared" ca="1" si="213"/>
        <v>225</v>
      </c>
      <c r="M240" s="170" t="str">
        <f t="shared" ca="1" si="214"/>
        <v>275</v>
      </c>
      <c r="N240" s="170" t="e">
        <f t="shared" ca="1" si="215"/>
        <v>#N/A</v>
      </c>
      <c r="O240" s="170" t="e">
        <f t="shared" ca="1" si="216"/>
        <v>#N/A</v>
      </c>
      <c r="P240" s="170" t="e">
        <f t="shared" ca="1" si="217"/>
        <v>#N/A</v>
      </c>
      <c r="Q240" s="170" t="e">
        <f t="shared" ca="1" si="218"/>
        <v>#N/A</v>
      </c>
      <c r="R240" s="170">
        <v>0</v>
      </c>
      <c r="S240" s="170" t="str">
        <f t="shared" ca="1" si="219"/>
        <v>80</v>
      </c>
      <c r="T240" s="170" t="e">
        <f t="shared" ca="1" si="220"/>
        <v>#N/A</v>
      </c>
      <c r="U240" s="170" t="str">
        <f t="shared" ca="1" si="221"/>
        <v>80</v>
      </c>
      <c r="V240" s="170" t="e">
        <f t="shared" ca="1" si="222"/>
        <v>#N/A</v>
      </c>
      <c r="W240" s="170" t="e">
        <f t="shared" ca="1" si="223"/>
        <v>#N/A</v>
      </c>
      <c r="X240" s="170" t="e">
        <f t="shared" ca="1" si="224"/>
        <v>#N/A</v>
      </c>
      <c r="Y240" s="170" t="str">
        <f t="shared" ca="1" si="225"/>
        <v>1200</v>
      </c>
      <c r="Z240" s="170" t="e">
        <f t="shared" ca="1" si="226"/>
        <v>#N/A</v>
      </c>
      <c r="AA240" s="170" t="str">
        <f t="shared" ca="1" si="227"/>
        <v>400</v>
      </c>
      <c r="AB240" s="174" t="str">
        <f t="shared" ca="1" si="228"/>
        <v>1</v>
      </c>
      <c r="AC240" s="174" t="str">
        <f t="shared" ca="1" si="229"/>
        <v>2</v>
      </c>
      <c r="AD240" s="174" t="str">
        <f t="shared" ca="1" si="230"/>
        <v>7</v>
      </c>
      <c r="AE240" s="174" t="str">
        <f t="shared" ca="1" si="231"/>
        <v>2</v>
      </c>
      <c r="AF240" s="174" t="str">
        <f t="shared" ca="1" si="232"/>
        <v>24</v>
      </c>
      <c r="AG240" s="175" t="str">
        <f t="shared" ca="1" si="233"/>
        <v>50</v>
      </c>
      <c r="AH240" s="175" t="e">
        <f t="shared" ca="1" si="234"/>
        <v>#N/A</v>
      </c>
      <c r="AI240" s="175" t="e">
        <f t="shared" ca="1" si="235"/>
        <v>#N/A</v>
      </c>
      <c r="AJ240" s="175" t="e">
        <f t="shared" ca="1" si="236"/>
        <v>#N/A</v>
      </c>
      <c r="AK240" s="175" t="e">
        <f t="shared" ca="1" si="237"/>
        <v>#N/A</v>
      </c>
      <c r="AN240" s="170" t="e">
        <f t="shared" ca="1" si="238"/>
        <v>#N/A</v>
      </c>
      <c r="AO240" s="170" t="e">
        <f t="shared" ca="1" si="239"/>
        <v>#N/A</v>
      </c>
      <c r="AP240" s="170" t="e">
        <f t="shared" ca="1" si="166"/>
        <v>#N/A</v>
      </c>
      <c r="AQ240" s="170" t="e">
        <f t="shared" ca="1" si="167"/>
        <v>#N/A</v>
      </c>
      <c r="AR240" s="170" t="str">
        <f t="shared" ca="1" si="240"/>
        <v>0</v>
      </c>
      <c r="AS240" s="259" t="str">
        <f t="shared" ca="1" si="168"/>
        <v>1</v>
      </c>
      <c r="AT240" s="259">
        <v>1</v>
      </c>
      <c r="AU240" s="170" t="str">
        <f t="shared" ca="1" si="241"/>
        <v>Anim2Single</v>
      </c>
      <c r="AV240" s="170" t="e">
        <f t="shared" ca="1" si="242"/>
        <v>#N/A</v>
      </c>
    </row>
    <row r="241" spans="1:49" x14ac:dyDescent="0.25">
      <c r="A241" s="170" t="str">
        <f t="shared" si="208"/>
        <v>Proto!B14117:C14173</v>
      </c>
      <c r="B241" s="170" t="str">
        <f t="shared" ca="1" si="209"/>
        <v>0</v>
      </c>
      <c r="C241" s="170">
        <f>MATCH("*239#*",proto!B:B,0)</f>
        <v>14117</v>
      </c>
      <c r="D241" s="176" t="str">
        <f>VLOOKUP(C241,proto!A:C,2,FALSE)</f>
        <v>239# Alien Blaster</v>
      </c>
      <c r="E241" s="170" t="str" cm="1">
        <f t="array" ref="E241">INDEX(new1test[Column2],WeaponList!C241+1)</f>
        <v>19875</v>
      </c>
      <c r="F241" s="170" t="s">
        <v>985</v>
      </c>
      <c r="G241" s="170" t="str">
        <f t="shared" ca="1" si="210"/>
        <v>3</v>
      </c>
      <c r="H241" s="170" t="str">
        <f t="shared" ca="1" si="211"/>
        <v>3</v>
      </c>
      <c r="I241" s="170" t="str">
        <f t="shared" ca="1" si="212"/>
        <v>2</v>
      </c>
      <c r="J241" s="170" t="str">
        <f ca="1">VLOOKUP(VALUE(VLOOKUP("*DmgType_0*",INDIRECT(A241),2,FALSE)),proto!$D$20:$F$50,3,FALSE)</f>
        <v>Electric</v>
      </c>
      <c r="K241" s="170" t="str">
        <f ca="1">VLOOKUP(VALUE(VLOOKUP("*Weapon_skill_0*",INDIRECT(A241),2,FALSE)),proto!$K$20:$L$24,2,FALSE)</f>
        <v>Energy Weapons</v>
      </c>
      <c r="L241" s="170" t="str">
        <f t="shared" ca="1" si="213"/>
        <v>1</v>
      </c>
      <c r="M241" s="170" t="str">
        <f t="shared" ca="1" si="214"/>
        <v>150</v>
      </c>
      <c r="N241" s="170" t="e">
        <f t="shared" ca="1" si="215"/>
        <v>#N/A</v>
      </c>
      <c r="O241" s="170" t="e">
        <f t="shared" ca="1" si="216"/>
        <v>#N/A</v>
      </c>
      <c r="P241" s="170" t="e">
        <f t="shared" ca="1" si="217"/>
        <v>#N/A</v>
      </c>
      <c r="Q241" s="170" t="e">
        <f t="shared" ca="1" si="218"/>
        <v>#N/A</v>
      </c>
      <c r="R241" s="170">
        <v>0</v>
      </c>
      <c r="S241" s="170" t="str">
        <f t="shared" ca="1" si="219"/>
        <v>30</v>
      </c>
      <c r="T241" s="170" t="e">
        <f t="shared" ca="1" si="220"/>
        <v>#N/A</v>
      </c>
      <c r="U241" s="170" t="str">
        <f t="shared" ca="1" si="221"/>
        <v>40</v>
      </c>
      <c r="V241" s="170" t="e">
        <f t="shared" ca="1" si="222"/>
        <v>#N/A</v>
      </c>
      <c r="W241" s="170" t="str">
        <f t="shared" ca="1" si="223"/>
        <v>1</v>
      </c>
      <c r="X241" s="170" t="e">
        <f t="shared" ca="1" si="224"/>
        <v>#N/A</v>
      </c>
      <c r="Y241" s="170" t="e">
        <f t="shared" ca="1" si="225"/>
        <v>#N/A</v>
      </c>
      <c r="Z241" s="170" t="e">
        <f t="shared" ca="1" si="226"/>
        <v>#N/A</v>
      </c>
      <c r="AA241" s="170" t="e">
        <f t="shared" ca="1" si="227"/>
        <v>#N/A</v>
      </c>
      <c r="AB241" s="174" t="str">
        <f t="shared" ca="1" si="228"/>
        <v>28</v>
      </c>
      <c r="AC241" s="174" t="str">
        <f t="shared" ca="1" si="229"/>
        <v>28</v>
      </c>
      <c r="AD241" s="174" t="str">
        <f t="shared" ca="1" si="230"/>
        <v>28</v>
      </c>
      <c r="AE241" s="174" t="str">
        <f t="shared" ca="1" si="231"/>
        <v>28</v>
      </c>
      <c r="AF241" s="174" t="str">
        <f t="shared" ca="1" si="232"/>
        <v>28</v>
      </c>
      <c r="AG241" s="175" t="str">
        <f t="shared" ca="1" si="233"/>
        <v>18</v>
      </c>
      <c r="AH241" s="175" t="str">
        <f t="shared" ca="1" si="234"/>
        <v>8</v>
      </c>
      <c r="AI241" s="175" t="str">
        <f t="shared" ca="1" si="235"/>
        <v>25</v>
      </c>
      <c r="AJ241" s="175" t="str">
        <f t="shared" ca="1" si="236"/>
        <v>21</v>
      </c>
      <c r="AK241" s="175" t="str">
        <f t="shared" ca="1" si="237"/>
        <v>32</v>
      </c>
      <c r="AN241" s="170" t="e">
        <f t="shared" ca="1" si="238"/>
        <v>#N/A</v>
      </c>
      <c r="AO241" s="170" t="e">
        <f t="shared" ca="1" si="239"/>
        <v>#N/A</v>
      </c>
      <c r="AP241" s="170" t="e">
        <f t="shared" ca="1" si="166"/>
        <v>#N/A</v>
      </c>
      <c r="AQ241" s="170" t="e">
        <f t="shared" ca="1" si="167"/>
        <v>#N/A</v>
      </c>
      <c r="AR241" s="170" t="str">
        <f t="shared" ca="1" si="240"/>
        <v>0</v>
      </c>
      <c r="AS241" s="259" t="str">
        <f t="shared" ca="1" si="168"/>
        <v>1</v>
      </c>
      <c r="AT241" s="259">
        <v>1</v>
      </c>
      <c r="AU241" s="170" t="str">
        <f t="shared" ca="1" si="241"/>
        <v>Anim2Single</v>
      </c>
      <c r="AV241" s="170" t="e">
        <f t="shared" ca="1" si="242"/>
        <v>#N/A</v>
      </c>
    </row>
    <row r="242" spans="1:49" x14ac:dyDescent="0.25">
      <c r="A242" s="170" t="str">
        <f t="shared" si="208"/>
        <v>Proto!B14173:C14228</v>
      </c>
      <c r="B242" s="170" t="str">
        <f t="shared" ca="1" si="209"/>
        <v>0</v>
      </c>
      <c r="C242" s="170">
        <f>MATCH("*240#*",proto!B:B,0)</f>
        <v>14173</v>
      </c>
      <c r="D242" s="176" t="str">
        <f>VLOOKUP(C242,proto!A:C,2,FALSE)</f>
        <v>240# YK42B Pulse Rifle</v>
      </c>
      <c r="E242" s="170" t="str" cm="1">
        <f t="array" ref="E242">INDEX(new1test[Column2],WeaponList!C242+1)</f>
        <v>19885</v>
      </c>
      <c r="F242" s="170" t="s">
        <v>988</v>
      </c>
      <c r="G242" s="170" t="str">
        <f t="shared" ca="1" si="210"/>
        <v>15</v>
      </c>
      <c r="H242" s="170" t="str">
        <f t="shared" ca="1" si="211"/>
        <v>4</v>
      </c>
      <c r="I242" s="170" t="str">
        <f t="shared" ca="1" si="212"/>
        <v>6</v>
      </c>
      <c r="J242" s="170" t="str">
        <f ca="1">VLOOKUP(VALUE(VLOOKUP("*DmgType_0*",INDIRECT(A242),2,FALSE)),proto!$D$20:$F$50,3,FALSE)</f>
        <v>Electric</v>
      </c>
      <c r="K242" s="170" t="str">
        <f ca="1">VLOOKUP(VALUE(VLOOKUP("*Weapon_skill_0*",INDIRECT(A242),2,FALSE)),proto!$K$20:$L$24,2,FALSE)</f>
        <v>Energy Weapons</v>
      </c>
      <c r="L242" s="170" t="str">
        <f t="shared" ca="1" si="213"/>
        <v>80</v>
      </c>
      <c r="M242" s="170" t="str">
        <f t="shared" ca="1" si="214"/>
        <v>90</v>
      </c>
      <c r="N242" s="170" t="e">
        <f t="shared" ca="1" si="215"/>
        <v>#N/A</v>
      </c>
      <c r="O242" s="170" t="e">
        <f t="shared" ca="1" si="216"/>
        <v>#N/A</v>
      </c>
      <c r="P242" s="170" t="e">
        <f t="shared" ca="1" si="217"/>
        <v>#N/A</v>
      </c>
      <c r="Q242" s="170" t="e">
        <f t="shared" ca="1" si="218"/>
        <v>#N/A</v>
      </c>
      <c r="R242" s="170">
        <v>0</v>
      </c>
      <c r="S242" s="170" t="str">
        <f t="shared" ca="1" si="219"/>
        <v>55</v>
      </c>
      <c r="T242" s="170" t="e">
        <f t="shared" ca="1" si="220"/>
        <v>#N/A</v>
      </c>
      <c r="U242" s="170" t="str">
        <f t="shared" ca="1" si="221"/>
        <v>35</v>
      </c>
      <c r="V242" s="170" t="e">
        <f t="shared" ca="1" si="222"/>
        <v>#N/A</v>
      </c>
      <c r="W242" s="170" t="str">
        <f t="shared" ca="1" si="223"/>
        <v>1</v>
      </c>
      <c r="X242" s="170" t="e">
        <f t="shared" ca="1" si="224"/>
        <v>#N/A</v>
      </c>
      <c r="Y242" s="170" t="str">
        <f t="shared" ca="1" si="225"/>
        <v>400</v>
      </c>
      <c r="Z242" s="170" t="e">
        <f t="shared" ca="1" si="226"/>
        <v>#N/A</v>
      </c>
      <c r="AA242" s="170" t="e">
        <f t="shared" ca="1" si="227"/>
        <v>#N/A</v>
      </c>
      <c r="AB242" s="174" t="str">
        <f t="shared" ca="1" si="228"/>
        <v>24</v>
      </c>
      <c r="AC242" s="174" t="str">
        <f t="shared" ca="1" si="229"/>
        <v>7</v>
      </c>
      <c r="AD242" s="174" t="str">
        <f t="shared" ca="1" si="230"/>
        <v>24</v>
      </c>
      <c r="AE242" s="174" t="str">
        <f t="shared" ca="1" si="231"/>
        <v>7</v>
      </c>
      <c r="AF242" s="174" t="str">
        <f t="shared" ca="1" si="232"/>
        <v>24</v>
      </c>
      <c r="AG242" s="175" t="str">
        <f t="shared" ca="1" si="233"/>
        <v>4</v>
      </c>
      <c r="AH242" s="175" t="str">
        <f t="shared" ca="1" si="234"/>
        <v>4</v>
      </c>
      <c r="AI242" s="175" t="str">
        <f t="shared" ca="1" si="235"/>
        <v>4</v>
      </c>
      <c r="AJ242" s="175" t="str">
        <f t="shared" ca="1" si="236"/>
        <v>4</v>
      </c>
      <c r="AK242" s="175" t="str">
        <f t="shared" ca="1" si="237"/>
        <v>32</v>
      </c>
      <c r="AN242" s="170" t="e">
        <f t="shared" ca="1" si="238"/>
        <v>#N/A</v>
      </c>
      <c r="AO242" s="170" t="e">
        <f t="shared" ca="1" si="239"/>
        <v>#N/A</v>
      </c>
      <c r="AP242" s="170" t="e">
        <f t="shared" ca="1" si="166"/>
        <v>#N/A</v>
      </c>
      <c r="AQ242" s="170" t="e">
        <f t="shared" ca="1" si="167"/>
        <v>#N/A</v>
      </c>
      <c r="AR242" s="170" t="str">
        <f t="shared" ca="1" si="240"/>
        <v>0</v>
      </c>
      <c r="AS242" s="259" t="str">
        <f t="shared" ca="1" si="168"/>
        <v>1</v>
      </c>
      <c r="AT242" s="259">
        <v>1</v>
      </c>
      <c r="AU242" s="170" t="str">
        <f t="shared" ca="1" si="241"/>
        <v>Anim2Single</v>
      </c>
      <c r="AV242" s="170" t="e">
        <f t="shared" ca="1" si="242"/>
        <v>#N/A</v>
      </c>
    </row>
    <row r="243" spans="1:49" x14ac:dyDescent="0.25">
      <c r="A243" s="170" t="str">
        <f t="shared" si="208"/>
        <v>Proto!B14228:C15000</v>
      </c>
      <c r="B243" s="170" t="str">
        <f t="shared" ca="1" si="209"/>
        <v>0</v>
      </c>
      <c r="C243" s="170">
        <f>MATCH("*241#*",proto!B:B,0)</f>
        <v>14228</v>
      </c>
      <c r="D243" s="176" t="str">
        <f>VLOOKUP(C243,proto!A:C,2,FALSE)</f>
        <v>241# Turbo Plasma Rifle</v>
      </c>
      <c r="E243" s="170" t="str" cm="1">
        <f t="array" ref="E243">INDEX(new1test[Column2],WeaponList!C243+1)</f>
        <v>19886</v>
      </c>
      <c r="F243" s="170" t="s">
        <v>988</v>
      </c>
      <c r="G243" s="170" t="str">
        <f t="shared" ca="1" si="210"/>
        <v>21</v>
      </c>
      <c r="H243" s="170" t="str">
        <f t="shared" ca="1" si="211"/>
        <v>4</v>
      </c>
      <c r="I243" s="170" t="str">
        <f t="shared" ca="1" si="212"/>
        <v>6</v>
      </c>
      <c r="J243" s="170" t="str">
        <f ca="1">VLOOKUP(VALUE(VLOOKUP("*DmgType_0*",INDIRECT(A243),2,FALSE)),proto!$D$20:$F$50,3,FALSE)</f>
        <v>Plasma</v>
      </c>
      <c r="K243" s="170" t="str">
        <f ca="1">VLOOKUP(VALUE(VLOOKUP("*Weapon_skill_0*",INDIRECT(A243),2,FALSE)),proto!$K$20:$L$24,2,FALSE)</f>
        <v>Energy Weapons</v>
      </c>
      <c r="L243" s="170" t="str">
        <f t="shared" ca="1" si="213"/>
        <v>70</v>
      </c>
      <c r="M243" s="170" t="str">
        <f t="shared" ca="1" si="214"/>
        <v>80</v>
      </c>
      <c r="N243" s="170" t="e">
        <f t="shared" ca="1" si="215"/>
        <v>#N/A</v>
      </c>
      <c r="O243" s="170" t="e">
        <f t="shared" ca="1" si="216"/>
        <v>#N/A</v>
      </c>
      <c r="P243" s="170" t="e">
        <f t="shared" ca="1" si="217"/>
        <v>#N/A</v>
      </c>
      <c r="Q243" s="170" t="e">
        <f t="shared" ca="1" si="218"/>
        <v>#N/A</v>
      </c>
      <c r="R243" s="170">
        <v>0</v>
      </c>
      <c r="S243" s="170" t="str">
        <f t="shared" ca="1" si="219"/>
        <v>50</v>
      </c>
      <c r="T243" s="170" t="e">
        <f t="shared" ca="1" si="220"/>
        <v>#N/A</v>
      </c>
      <c r="U243" s="170" t="str">
        <f t="shared" ca="1" si="221"/>
        <v>25</v>
      </c>
      <c r="V243" s="170" t="e">
        <f t="shared" ca="1" si="222"/>
        <v>#N/A</v>
      </c>
      <c r="W243" s="170" t="str">
        <f t="shared" ca="1" si="223"/>
        <v>1</v>
      </c>
      <c r="X243" s="170" t="e">
        <f t="shared" ca="1" si="224"/>
        <v>#N/A</v>
      </c>
      <c r="Y243" s="170" t="str">
        <f t="shared" ca="1" si="225"/>
        <v>600</v>
      </c>
      <c r="Z243" s="170" t="e">
        <f t="shared" ca="1" si="226"/>
        <v>#N/A</v>
      </c>
      <c r="AA243" s="170" t="e">
        <f t="shared" ca="1" si="227"/>
        <v>#N/A</v>
      </c>
      <c r="AB243" s="174" t="str">
        <f t="shared" ca="1" si="228"/>
        <v>1</v>
      </c>
      <c r="AC243" s="174" t="str">
        <f t="shared" ca="1" si="229"/>
        <v>24</v>
      </c>
      <c r="AD243" s="174" t="str">
        <f t="shared" ca="1" si="230"/>
        <v>2</v>
      </c>
      <c r="AE243" s="174" t="str">
        <f t="shared" ca="1" si="231"/>
        <v>7</v>
      </c>
      <c r="AF243" s="174" t="str">
        <f t="shared" ca="1" si="232"/>
        <v>9</v>
      </c>
      <c r="AG243" s="175" t="str">
        <f t="shared" ca="1" si="233"/>
        <v>16</v>
      </c>
      <c r="AH243" s="175" t="str">
        <f t="shared" ca="1" si="234"/>
        <v>18</v>
      </c>
      <c r="AI243" s="175" t="str">
        <f t="shared" ca="1" si="235"/>
        <v>12</v>
      </c>
      <c r="AJ243" s="175" t="str">
        <f t="shared" ca="1" si="236"/>
        <v>21</v>
      </c>
      <c r="AK243" s="175" t="str">
        <f t="shared" ca="1" si="237"/>
        <v>25</v>
      </c>
      <c r="AN243" s="170" t="e">
        <f t="shared" ca="1" si="238"/>
        <v>#N/A</v>
      </c>
      <c r="AO243" s="170" t="e">
        <f t="shared" ca="1" si="239"/>
        <v>#N/A</v>
      </c>
      <c r="AP243" s="170" t="e">
        <f t="shared" ca="1" si="166"/>
        <v>#N/A</v>
      </c>
      <c r="AQ243" s="170" t="e">
        <f t="shared" ca="1" si="167"/>
        <v>#N/A</v>
      </c>
      <c r="AR243" s="170" t="str">
        <f t="shared" ca="1" si="240"/>
        <v>0</v>
      </c>
      <c r="AS243" s="259" t="str">
        <f t="shared" ca="1" si="168"/>
        <v>1</v>
      </c>
      <c r="AT243" s="259">
        <v>1</v>
      </c>
      <c r="AU243" s="170" t="str">
        <f t="shared" ca="1" si="241"/>
        <v>Anim2Single</v>
      </c>
      <c r="AV243" s="170" t="e">
        <f t="shared" ca="1" si="242"/>
        <v>#N/A</v>
      </c>
      <c r="AW243" s="170">
        <v>0</v>
      </c>
    </row>
    <row r="244" spans="1:49" x14ac:dyDescent="0.25">
      <c r="C244" s="170">
        <v>15000</v>
      </c>
    </row>
    <row r="250" spans="1:49" x14ac:dyDescent="0.25">
      <c r="D250" s="176">
        <v>1</v>
      </c>
      <c r="E250" s="170">
        <v>2</v>
      </c>
      <c r="F250" s="170">
        <v>3</v>
      </c>
      <c r="G250" s="170">
        <v>4</v>
      </c>
      <c r="H250" s="170">
        <v>5</v>
      </c>
      <c r="I250" s="170">
        <v>6</v>
      </c>
      <c r="J250" s="170">
        <v>7</v>
      </c>
      <c r="K250" s="170">
        <v>8</v>
      </c>
      <c r="L250" s="170">
        <v>9</v>
      </c>
      <c r="M250" s="170">
        <v>10</v>
      </c>
      <c r="N250" s="170">
        <v>11</v>
      </c>
      <c r="O250" s="170">
        <v>12</v>
      </c>
      <c r="P250" s="170">
        <v>13</v>
      </c>
      <c r="Q250" s="170">
        <v>14</v>
      </c>
      <c r="R250" s="170">
        <v>15</v>
      </c>
      <c r="S250" s="170">
        <v>16</v>
      </c>
      <c r="T250" s="170">
        <v>17</v>
      </c>
      <c r="U250" s="170">
        <v>18</v>
      </c>
      <c r="V250" s="170">
        <v>19</v>
      </c>
      <c r="W250" s="170">
        <v>20</v>
      </c>
      <c r="X250" s="170">
        <v>21</v>
      </c>
      <c r="Y250" s="170">
        <v>22</v>
      </c>
      <c r="Z250" s="170">
        <v>23</v>
      </c>
      <c r="AA250" s="170">
        <v>24</v>
      </c>
      <c r="AB250" s="170">
        <v>25</v>
      </c>
      <c r="AC250" s="170">
        <v>26</v>
      </c>
      <c r="AD250" s="170">
        <v>27</v>
      </c>
      <c r="AE250" s="170">
        <v>28</v>
      </c>
      <c r="AF250" s="170">
        <v>29</v>
      </c>
      <c r="AG250" s="170">
        <v>30</v>
      </c>
      <c r="AH250" s="170">
        <v>31</v>
      </c>
      <c r="AI250" s="170">
        <v>32</v>
      </c>
      <c r="AJ250" s="170">
        <v>33</v>
      </c>
      <c r="AK250" s="170">
        <v>34</v>
      </c>
      <c r="AL250" s="234">
        <v>35</v>
      </c>
      <c r="AM250" s="234">
        <v>36</v>
      </c>
      <c r="AN250" s="170">
        <v>37</v>
      </c>
      <c r="AO250" s="170">
        <v>38</v>
      </c>
      <c r="AP250" s="170">
        <v>39</v>
      </c>
      <c r="AQ250" s="170">
        <v>40</v>
      </c>
      <c r="AR250" s="170">
        <v>41</v>
      </c>
      <c r="AS250" s="259">
        <v>42</v>
      </c>
      <c r="AT250" s="259">
        <v>43</v>
      </c>
      <c r="AU250" s="170">
        <v>44</v>
      </c>
      <c r="AV250" s="170">
        <v>45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BCD4-67F0-42E6-AD75-F120D121AE50}">
  <dimension ref="A1:AM2149"/>
  <sheetViews>
    <sheetView workbookViewId="0">
      <selection activeCell="E34" sqref="E34"/>
    </sheetView>
  </sheetViews>
  <sheetFormatPr defaultRowHeight="15" x14ac:dyDescent="0.25"/>
  <cols>
    <col min="1" max="1" width="11.140625" bestFit="1" customWidth="1"/>
    <col min="2" max="2" width="20.5703125" bestFit="1" customWidth="1"/>
    <col min="3" max="3" width="38.28515625" bestFit="1" customWidth="1"/>
    <col min="4" max="7" width="11.140625" bestFit="1" customWidth="1"/>
    <col min="8" max="8" width="29.140625" bestFit="1" customWidth="1"/>
    <col min="9" max="9" width="38.28515625" bestFit="1" customWidth="1"/>
    <col min="10" max="10" width="26.85546875" bestFit="1" customWidth="1"/>
    <col min="11" max="37" width="12.140625" bestFit="1" customWidth="1"/>
    <col min="38" max="38" width="17.28515625" bestFit="1" customWidth="1"/>
    <col min="39" max="39" width="23.28515625" bestFit="1" customWidth="1"/>
  </cols>
  <sheetData>
    <row r="1" spans="1:39" x14ac:dyDescent="0.25">
      <c r="A1" t="s">
        <v>0</v>
      </c>
      <c r="B1" t="s">
        <v>1</v>
      </c>
      <c r="C1" t="s">
        <v>2070</v>
      </c>
      <c r="D1" t="s">
        <v>2071</v>
      </c>
      <c r="E1" t="s">
        <v>2072</v>
      </c>
      <c r="F1" t="s">
        <v>2073</v>
      </c>
      <c r="G1" t="s">
        <v>2074</v>
      </c>
      <c r="H1" t="s">
        <v>2075</v>
      </c>
      <c r="I1" t="s">
        <v>2076</v>
      </c>
      <c r="J1" t="s">
        <v>2077</v>
      </c>
      <c r="K1" t="s">
        <v>2078</v>
      </c>
      <c r="L1" t="s">
        <v>2079</v>
      </c>
      <c r="M1" t="s">
        <v>2080</v>
      </c>
      <c r="N1" t="s">
        <v>2081</v>
      </c>
      <c r="O1" t="s">
        <v>2082</v>
      </c>
      <c r="P1" t="s">
        <v>2083</v>
      </c>
      <c r="Q1" t="s">
        <v>2084</v>
      </c>
      <c r="R1" t="s">
        <v>2085</v>
      </c>
      <c r="S1" t="s">
        <v>2086</v>
      </c>
      <c r="T1" t="s">
        <v>2087</v>
      </c>
      <c r="U1" t="s">
        <v>2088</v>
      </c>
      <c r="V1" t="s">
        <v>2089</v>
      </c>
      <c r="W1" t="s">
        <v>2090</v>
      </c>
      <c r="X1" t="s">
        <v>2091</v>
      </c>
      <c r="Y1" t="s">
        <v>2092</v>
      </c>
      <c r="Z1" t="s">
        <v>2093</v>
      </c>
      <c r="AA1" t="s">
        <v>2094</v>
      </c>
      <c r="AB1" t="s">
        <v>2095</v>
      </c>
      <c r="AC1" t="s">
        <v>2096</v>
      </c>
      <c r="AD1" t="s">
        <v>2097</v>
      </c>
      <c r="AE1" t="s">
        <v>2098</v>
      </c>
      <c r="AF1" t="s">
        <v>2099</v>
      </c>
      <c r="AG1" t="s">
        <v>2100</v>
      </c>
      <c r="AH1" t="s">
        <v>2101</v>
      </c>
      <c r="AI1" t="s">
        <v>2102</v>
      </c>
      <c r="AJ1" t="s">
        <v>2103</v>
      </c>
      <c r="AK1" t="s">
        <v>2104</v>
      </c>
      <c r="AL1" t="s">
        <v>2105</v>
      </c>
      <c r="AM1" t="s">
        <v>2106</v>
      </c>
    </row>
    <row r="2" spans="1:39" x14ac:dyDescent="0.25">
      <c r="A2" s="81">
        <v>1</v>
      </c>
      <c r="B2" s="8" t="s">
        <v>0</v>
      </c>
      <c r="C2" s="8" t="s">
        <v>1</v>
      </c>
      <c r="D2" s="81"/>
      <c r="E2" s="8"/>
      <c r="F2" s="81"/>
      <c r="G2" s="81"/>
      <c r="H2" s="81" t="s">
        <v>2107</v>
      </c>
      <c r="I2" s="8"/>
      <c r="J2" s="81">
        <v>1</v>
      </c>
      <c r="K2" s="81">
        <v>2</v>
      </c>
      <c r="L2" s="81">
        <v>3</v>
      </c>
      <c r="M2" s="81">
        <v>4</v>
      </c>
      <c r="N2" s="81">
        <v>5</v>
      </c>
      <c r="O2" s="81">
        <v>6</v>
      </c>
      <c r="P2" s="81">
        <v>7</v>
      </c>
      <c r="Q2" s="81">
        <v>8</v>
      </c>
      <c r="R2" s="81">
        <v>9</v>
      </c>
      <c r="S2" s="81">
        <v>10</v>
      </c>
      <c r="T2" s="81">
        <v>11</v>
      </c>
      <c r="U2" s="81">
        <v>12</v>
      </c>
      <c r="V2" s="81">
        <v>13</v>
      </c>
      <c r="W2" s="81">
        <v>14</v>
      </c>
      <c r="X2" s="81">
        <v>15</v>
      </c>
      <c r="Y2" s="81">
        <v>16</v>
      </c>
      <c r="Z2" s="81">
        <v>17</v>
      </c>
      <c r="AA2" s="81">
        <v>18</v>
      </c>
      <c r="AB2" s="81">
        <v>19</v>
      </c>
      <c r="AC2" s="81">
        <v>20</v>
      </c>
      <c r="AD2" s="81">
        <v>21</v>
      </c>
      <c r="AE2" s="81">
        <v>22</v>
      </c>
      <c r="AF2" s="81">
        <v>23</v>
      </c>
      <c r="AG2" s="81">
        <v>24</v>
      </c>
      <c r="AH2" s="81">
        <v>25</v>
      </c>
      <c r="AI2" s="81"/>
      <c r="AJ2" s="81"/>
      <c r="AK2" s="81"/>
      <c r="AL2" s="81"/>
      <c r="AM2" s="8"/>
    </row>
    <row r="3" spans="1:39" x14ac:dyDescent="0.25">
      <c r="A3" s="81">
        <v>2</v>
      </c>
      <c r="B3" s="8" t="s">
        <v>1002</v>
      </c>
      <c r="C3" s="8" t="s">
        <v>2</v>
      </c>
      <c r="D3" s="81"/>
      <c r="E3" s="8" t="s">
        <v>2108</v>
      </c>
      <c r="F3" s="81" t="s">
        <v>2109</v>
      </c>
      <c r="G3" s="81" t="s">
        <v>2110</v>
      </c>
      <c r="H3" s="81" t="s">
        <v>2111</v>
      </c>
      <c r="I3" s="8" t="s">
        <v>2112</v>
      </c>
      <c r="J3" s="81" t="s">
        <v>2113</v>
      </c>
      <c r="K3" s="81" t="s">
        <v>2114</v>
      </c>
      <c r="L3" s="81" t="s">
        <v>2115</v>
      </c>
      <c r="M3" s="81" t="s">
        <v>2116</v>
      </c>
      <c r="N3" s="81" t="s">
        <v>2117</v>
      </c>
      <c r="O3" s="81" t="s">
        <v>2118</v>
      </c>
      <c r="P3" s="81" t="s">
        <v>2119</v>
      </c>
      <c r="Q3" s="81" t="s">
        <v>2120</v>
      </c>
      <c r="R3" s="81" t="s">
        <v>2121</v>
      </c>
      <c r="S3" s="81" t="s">
        <v>2122</v>
      </c>
      <c r="T3" s="81" t="s">
        <v>2123</v>
      </c>
      <c r="U3" s="81" t="s">
        <v>2124</v>
      </c>
      <c r="V3" s="81" t="s">
        <v>2125</v>
      </c>
      <c r="W3" s="81" t="s">
        <v>2126</v>
      </c>
      <c r="X3" s="81" t="s">
        <v>2127</v>
      </c>
      <c r="Y3" s="81" t="s">
        <v>2128</v>
      </c>
      <c r="Z3" s="81" t="s">
        <v>2129</v>
      </c>
      <c r="AA3" s="81" t="s">
        <v>2130</v>
      </c>
      <c r="AB3" s="81" t="s">
        <v>2131</v>
      </c>
      <c r="AC3" s="81" t="s">
        <v>2132</v>
      </c>
      <c r="AD3" s="81" t="s">
        <v>2133</v>
      </c>
      <c r="AE3" s="81" t="s">
        <v>2134</v>
      </c>
      <c r="AF3" s="81" t="s">
        <v>2135</v>
      </c>
      <c r="AG3" s="81" t="s">
        <v>2136</v>
      </c>
      <c r="AH3" s="81" t="s">
        <v>1806</v>
      </c>
      <c r="AI3" s="81"/>
      <c r="AJ3" s="81"/>
      <c r="AK3" s="81"/>
      <c r="AL3" s="81" t="s">
        <v>2137</v>
      </c>
      <c r="AM3" s="8"/>
    </row>
    <row r="4" spans="1:39" x14ac:dyDescent="0.25">
      <c r="A4" s="81">
        <v>3</v>
      </c>
      <c r="B4" s="8" t="s">
        <v>52</v>
      </c>
      <c r="C4" s="8" t="s">
        <v>2</v>
      </c>
      <c r="D4" s="81"/>
      <c r="E4" s="8" t="s">
        <v>2138</v>
      </c>
      <c r="F4" s="81">
        <v>3</v>
      </c>
      <c r="G4" s="81">
        <v>40</v>
      </c>
      <c r="H4" s="81">
        <v>74</v>
      </c>
      <c r="I4" s="8" t="s">
        <v>2139</v>
      </c>
      <c r="J4" s="81" t="s">
        <v>2140</v>
      </c>
      <c r="K4" s="81" t="s">
        <v>124</v>
      </c>
      <c r="L4" s="81" t="s">
        <v>108</v>
      </c>
      <c r="M4" s="81" t="s">
        <v>76</v>
      </c>
      <c r="N4" s="81" t="s">
        <v>76</v>
      </c>
      <c r="O4" s="81" t="s">
        <v>108</v>
      </c>
      <c r="P4" s="81" t="s">
        <v>148</v>
      </c>
      <c r="Q4" s="81" t="s">
        <v>121</v>
      </c>
      <c r="R4" s="81" t="str">
        <f t="shared" ref="R4:R11" ca="1" si="0">VLOOKUP("Armor_DTLaser",INDIRECT(E4),2,FALSE)</f>
        <v>3</v>
      </c>
      <c r="S4" s="81" t="s">
        <v>55</v>
      </c>
      <c r="T4" s="81" t="s">
        <v>121</v>
      </c>
      <c r="U4" s="81" t="s">
        <v>55</v>
      </c>
      <c r="V4" s="81" t="s">
        <v>63</v>
      </c>
      <c r="W4" s="81" t="s">
        <v>146</v>
      </c>
      <c r="X4" s="81">
        <v>1</v>
      </c>
      <c r="Y4" s="81">
        <v>5</v>
      </c>
      <c r="Z4" s="81">
        <v>22</v>
      </c>
      <c r="AA4" s="81" t="s">
        <v>189</v>
      </c>
      <c r="AB4" s="81">
        <v>23</v>
      </c>
      <c r="AC4" s="81"/>
      <c r="AD4" s="81"/>
      <c r="AE4" s="81"/>
      <c r="AF4" s="81"/>
      <c r="AG4" s="81"/>
      <c r="AH4" s="81" t="s">
        <v>56</v>
      </c>
      <c r="AI4" s="81"/>
      <c r="AJ4" s="81"/>
      <c r="AK4" s="81"/>
      <c r="AL4" s="81">
        <v>0</v>
      </c>
      <c r="AM4" s="8"/>
    </row>
    <row r="5" spans="1:39" x14ac:dyDescent="0.25">
      <c r="A5" s="81">
        <v>4</v>
      </c>
      <c r="B5" s="8" t="s">
        <v>1843</v>
      </c>
      <c r="C5" s="8" t="s">
        <v>778</v>
      </c>
      <c r="D5" s="81"/>
      <c r="E5" s="8" t="s">
        <v>2141</v>
      </c>
      <c r="F5" s="81">
        <v>43</v>
      </c>
      <c r="G5" s="81">
        <v>82</v>
      </c>
      <c r="H5" s="81">
        <v>265</v>
      </c>
      <c r="I5" s="8" t="s">
        <v>2142</v>
      </c>
      <c r="J5" s="81" t="s">
        <v>2143</v>
      </c>
      <c r="K5" s="81" t="s">
        <v>133</v>
      </c>
      <c r="L5" s="81" t="s">
        <v>133</v>
      </c>
      <c r="M5" s="81" t="s">
        <v>124</v>
      </c>
      <c r="N5" s="81" t="s">
        <v>93</v>
      </c>
      <c r="O5" s="81" t="s">
        <v>133</v>
      </c>
      <c r="P5" s="81" t="s">
        <v>158</v>
      </c>
      <c r="Q5" s="81" t="s">
        <v>67</v>
      </c>
      <c r="R5" s="81" t="str">
        <f t="shared" ca="1" si="0"/>
        <v>4</v>
      </c>
      <c r="S5" s="81" t="s">
        <v>67</v>
      </c>
      <c r="T5" s="81" t="s">
        <v>105</v>
      </c>
      <c r="U5" s="81" t="s">
        <v>105</v>
      </c>
      <c r="V5" s="81" t="s">
        <v>121</v>
      </c>
      <c r="W5" s="81" t="s">
        <v>146</v>
      </c>
      <c r="X5" s="81" t="s">
        <v>56</v>
      </c>
      <c r="Y5" s="81">
        <v>5</v>
      </c>
      <c r="Z5" s="81">
        <v>5</v>
      </c>
      <c r="AA5" s="81">
        <v>22</v>
      </c>
      <c r="AB5" s="81">
        <v>22</v>
      </c>
      <c r="AC5" s="81">
        <v>24</v>
      </c>
      <c r="AD5" s="81"/>
      <c r="AE5" s="81"/>
      <c r="AF5" s="81"/>
      <c r="AG5" s="81"/>
      <c r="AH5" s="81">
        <v>4</v>
      </c>
      <c r="AI5" s="81"/>
      <c r="AJ5" s="81"/>
      <c r="AK5" s="81"/>
      <c r="AL5" s="81">
        <v>1</v>
      </c>
      <c r="AM5" s="8" t="s">
        <v>2144</v>
      </c>
    </row>
    <row r="6" spans="1:39" x14ac:dyDescent="0.25">
      <c r="A6" s="81">
        <v>5</v>
      </c>
      <c r="B6" s="8" t="s">
        <v>1844</v>
      </c>
      <c r="C6" s="8" t="s">
        <v>56</v>
      </c>
      <c r="D6" s="81"/>
      <c r="E6" s="8" t="s">
        <v>2145</v>
      </c>
      <c r="F6" s="81">
        <v>84</v>
      </c>
      <c r="G6" s="81">
        <v>121</v>
      </c>
      <c r="H6" s="81">
        <v>4825</v>
      </c>
      <c r="I6" s="8" t="s">
        <v>2146</v>
      </c>
      <c r="J6" s="81" t="s">
        <v>2147</v>
      </c>
      <c r="K6" s="81" t="s">
        <v>146</v>
      </c>
      <c r="L6" s="81" t="s">
        <v>146</v>
      </c>
      <c r="M6" s="81" t="s">
        <v>146</v>
      </c>
      <c r="N6" s="81" t="s">
        <v>124</v>
      </c>
      <c r="O6" s="81" t="s">
        <v>146</v>
      </c>
      <c r="P6" s="81" t="s">
        <v>268</v>
      </c>
      <c r="Q6" s="81" t="s">
        <v>66</v>
      </c>
      <c r="R6" s="81" t="str">
        <f t="shared" ca="1" si="0"/>
        <v>5</v>
      </c>
      <c r="S6" s="81" t="s">
        <v>66</v>
      </c>
      <c r="T6" s="81" t="s">
        <v>84</v>
      </c>
      <c r="U6" s="81" t="s">
        <v>84</v>
      </c>
      <c r="V6" s="81" t="s">
        <v>121</v>
      </c>
      <c r="W6" s="81">
        <v>45</v>
      </c>
      <c r="X6" s="81" t="s">
        <v>56</v>
      </c>
      <c r="Y6" s="81" t="s">
        <v>105</v>
      </c>
      <c r="Z6" s="81" t="s">
        <v>84</v>
      </c>
      <c r="AA6" s="81" t="s">
        <v>189</v>
      </c>
      <c r="AB6" s="81" t="s">
        <v>189</v>
      </c>
      <c r="AC6" s="81"/>
      <c r="AD6" s="81"/>
      <c r="AE6" s="81"/>
      <c r="AF6" s="81"/>
      <c r="AG6" s="81"/>
      <c r="AH6" s="81">
        <v>7</v>
      </c>
      <c r="AI6" s="81"/>
      <c r="AJ6" s="81"/>
      <c r="AK6" s="81"/>
      <c r="AL6" s="81">
        <v>2</v>
      </c>
      <c r="AM6" s="8" t="s">
        <v>2213</v>
      </c>
    </row>
    <row r="7" spans="1:39" x14ac:dyDescent="0.25">
      <c r="A7" s="81">
        <v>6</v>
      </c>
      <c r="B7" s="8" t="s">
        <v>1845</v>
      </c>
      <c r="C7" s="8" t="s">
        <v>63</v>
      </c>
      <c r="D7" s="81"/>
      <c r="E7" s="8" t="s">
        <v>2148</v>
      </c>
      <c r="F7" s="81">
        <v>123</v>
      </c>
      <c r="G7" s="81">
        <v>160</v>
      </c>
      <c r="H7" s="81">
        <v>1</v>
      </c>
      <c r="I7" s="8" t="s">
        <v>2149</v>
      </c>
      <c r="J7" s="81" t="s">
        <v>2150</v>
      </c>
      <c r="K7" s="81" t="s">
        <v>124</v>
      </c>
      <c r="L7" s="81" t="s">
        <v>133</v>
      </c>
      <c r="M7" s="81" t="s">
        <v>108</v>
      </c>
      <c r="N7" s="81" t="s">
        <v>95</v>
      </c>
      <c r="O7" s="81" t="s">
        <v>146</v>
      </c>
      <c r="P7" s="81" t="s">
        <v>158</v>
      </c>
      <c r="Q7" s="81" t="s">
        <v>67</v>
      </c>
      <c r="R7" s="81" t="str">
        <f t="shared" ca="1" si="0"/>
        <v>3</v>
      </c>
      <c r="S7" s="81" t="s">
        <v>67</v>
      </c>
      <c r="T7" s="81" t="s">
        <v>55</v>
      </c>
      <c r="U7" s="81" t="s">
        <v>105</v>
      </c>
      <c r="V7" s="81" t="s">
        <v>121</v>
      </c>
      <c r="W7" s="81" t="s">
        <v>124</v>
      </c>
      <c r="X7" s="81" t="s">
        <v>56</v>
      </c>
      <c r="Y7" s="81" t="s">
        <v>188</v>
      </c>
      <c r="Z7" s="81" t="s">
        <v>66</v>
      </c>
      <c r="AA7" s="81" t="s">
        <v>73</v>
      </c>
      <c r="AB7" s="81" t="s">
        <v>83</v>
      </c>
      <c r="AC7" s="81" t="s">
        <v>189</v>
      </c>
      <c r="AD7" s="81"/>
      <c r="AE7" s="81"/>
      <c r="AF7" s="81"/>
      <c r="AG7" s="81"/>
      <c r="AH7" s="81">
        <v>1</v>
      </c>
      <c r="AI7" s="81"/>
      <c r="AJ7" s="81"/>
      <c r="AK7" s="81"/>
      <c r="AL7" s="81">
        <v>3</v>
      </c>
      <c r="AM7" s="8" t="s">
        <v>2151</v>
      </c>
    </row>
    <row r="8" spans="1:39" x14ac:dyDescent="0.25">
      <c r="A8" s="81">
        <v>7</v>
      </c>
      <c r="B8" s="8" t="s">
        <v>1846</v>
      </c>
      <c r="C8" s="8" t="s">
        <v>2139</v>
      </c>
      <c r="D8" s="81"/>
      <c r="E8" s="8" t="s">
        <v>2152</v>
      </c>
      <c r="F8" s="81">
        <v>162</v>
      </c>
      <c r="G8" s="81">
        <v>200</v>
      </c>
      <c r="H8" s="81">
        <v>379</v>
      </c>
      <c r="I8" s="8" t="s">
        <v>2153</v>
      </c>
      <c r="J8" s="81" t="s">
        <v>2154</v>
      </c>
      <c r="K8" s="81" t="s">
        <v>133</v>
      </c>
      <c r="L8" s="81" t="s">
        <v>146</v>
      </c>
      <c r="M8" s="81" t="s">
        <v>124</v>
      </c>
      <c r="N8" s="81" t="s">
        <v>76</v>
      </c>
      <c r="O8" s="81" t="s">
        <v>158</v>
      </c>
      <c r="P8" s="81" t="s">
        <v>268</v>
      </c>
      <c r="Q8" s="81" t="s">
        <v>66</v>
      </c>
      <c r="R8" s="81" t="str">
        <f t="shared" ca="1" si="0"/>
        <v>4</v>
      </c>
      <c r="S8" s="81" t="s">
        <v>84</v>
      </c>
      <c r="T8" s="81" t="s">
        <v>121</v>
      </c>
      <c r="U8" s="81" t="s">
        <v>67</v>
      </c>
      <c r="V8" s="81" t="s">
        <v>105</v>
      </c>
      <c r="W8" s="81" t="s">
        <v>124</v>
      </c>
      <c r="X8" s="81" t="s">
        <v>56</v>
      </c>
      <c r="Y8" s="81" t="s">
        <v>188</v>
      </c>
      <c r="Z8" s="81" t="s">
        <v>66</v>
      </c>
      <c r="AA8" s="81" t="s">
        <v>105</v>
      </c>
      <c r="AB8" s="81" t="s">
        <v>73</v>
      </c>
      <c r="AC8" s="81" t="s">
        <v>83</v>
      </c>
      <c r="AD8" s="81" t="s">
        <v>189</v>
      </c>
      <c r="AE8" s="81"/>
      <c r="AF8" s="81"/>
      <c r="AG8" s="81"/>
      <c r="AH8" s="81">
        <v>4</v>
      </c>
      <c r="AI8" s="81"/>
      <c r="AJ8" s="81"/>
      <c r="AK8" s="81"/>
      <c r="AL8" s="81">
        <v>4</v>
      </c>
      <c r="AM8" s="8" t="s">
        <v>3124</v>
      </c>
    </row>
    <row r="9" spans="1:39" x14ac:dyDescent="0.25">
      <c r="A9" s="81">
        <v>8</v>
      </c>
      <c r="B9" s="8" t="s">
        <v>1847</v>
      </c>
      <c r="C9" s="8" t="s">
        <v>2155</v>
      </c>
      <c r="D9" s="81"/>
      <c r="E9" s="8" t="s">
        <v>2156</v>
      </c>
      <c r="F9" s="81">
        <v>202</v>
      </c>
      <c r="G9" s="81">
        <v>242</v>
      </c>
      <c r="H9" s="81">
        <v>4818</v>
      </c>
      <c r="I9" s="8" t="s">
        <v>2157</v>
      </c>
      <c r="J9" s="81" t="s">
        <v>2158</v>
      </c>
      <c r="K9" s="81" t="s">
        <v>146</v>
      </c>
      <c r="L9" s="81" t="s">
        <v>77</v>
      </c>
      <c r="M9" s="81" t="s">
        <v>106</v>
      </c>
      <c r="N9" s="81" t="s">
        <v>93</v>
      </c>
      <c r="O9" s="81" t="s">
        <v>168</v>
      </c>
      <c r="P9" s="81" t="s">
        <v>168</v>
      </c>
      <c r="Q9" s="81" t="s">
        <v>73</v>
      </c>
      <c r="R9" s="81" t="str">
        <f t="shared" ca="1" si="0"/>
        <v>6</v>
      </c>
      <c r="S9" s="81" t="s">
        <v>67</v>
      </c>
      <c r="T9" s="81" t="s">
        <v>105</v>
      </c>
      <c r="U9" s="81" t="s">
        <v>66</v>
      </c>
      <c r="V9" s="81" t="s">
        <v>73</v>
      </c>
      <c r="W9" s="81">
        <v>35</v>
      </c>
      <c r="X9" s="81" t="s">
        <v>56</v>
      </c>
      <c r="Y9" s="81" t="s">
        <v>188</v>
      </c>
      <c r="Z9" s="81" t="s">
        <v>66</v>
      </c>
      <c r="AA9" s="81" t="s">
        <v>105</v>
      </c>
      <c r="AB9" s="81" t="s">
        <v>73</v>
      </c>
      <c r="AC9" s="81" t="s">
        <v>73</v>
      </c>
      <c r="AD9" s="81" t="s">
        <v>83</v>
      </c>
      <c r="AE9" s="81" t="s">
        <v>189</v>
      </c>
      <c r="AF9" s="81"/>
      <c r="AG9" s="81"/>
      <c r="AH9" s="81">
        <v>7</v>
      </c>
      <c r="AI9" s="81"/>
      <c r="AJ9" s="81"/>
      <c r="AK9" s="81"/>
      <c r="AL9" s="81">
        <v>5</v>
      </c>
      <c r="AM9" s="8" t="s">
        <v>2159</v>
      </c>
    </row>
    <row r="10" spans="1:39" x14ac:dyDescent="0.25">
      <c r="A10" s="81">
        <v>9</v>
      </c>
      <c r="B10" s="8" t="s">
        <v>1850</v>
      </c>
      <c r="C10" s="8" t="s">
        <v>61</v>
      </c>
      <c r="D10" s="81"/>
      <c r="E10" s="8" t="s">
        <v>2160</v>
      </c>
      <c r="F10" s="81">
        <v>244</v>
      </c>
      <c r="G10" s="81">
        <v>281</v>
      </c>
      <c r="H10" s="81">
        <v>2</v>
      </c>
      <c r="I10" s="8" t="s">
        <v>2161</v>
      </c>
      <c r="J10" s="81" t="s">
        <v>2162</v>
      </c>
      <c r="K10" s="81" t="s">
        <v>124</v>
      </c>
      <c r="L10" s="81" t="s">
        <v>158</v>
      </c>
      <c r="M10" s="81" t="s">
        <v>105</v>
      </c>
      <c r="N10" s="81" t="s">
        <v>73</v>
      </c>
      <c r="O10" s="81" t="s">
        <v>95</v>
      </c>
      <c r="P10" s="81" t="s">
        <v>65</v>
      </c>
      <c r="Q10" s="81" t="s">
        <v>188</v>
      </c>
      <c r="R10" s="81" t="str">
        <f t="shared" ca="1" si="0"/>
        <v>8</v>
      </c>
      <c r="S10" s="81" t="s">
        <v>55</v>
      </c>
      <c r="T10" s="81" t="s">
        <v>105</v>
      </c>
      <c r="U10" s="81" t="s">
        <v>65</v>
      </c>
      <c r="V10" s="81" t="s">
        <v>121</v>
      </c>
      <c r="W10" s="81" t="s">
        <v>65</v>
      </c>
      <c r="X10" s="81" t="s">
        <v>55</v>
      </c>
      <c r="Y10" s="81" t="s">
        <v>67</v>
      </c>
      <c r="Z10" s="81" t="s">
        <v>67</v>
      </c>
      <c r="AA10" s="81" t="s">
        <v>66</v>
      </c>
      <c r="AB10" s="81" t="s">
        <v>66</v>
      </c>
      <c r="AC10" s="81" t="s">
        <v>66</v>
      </c>
      <c r="AD10" s="81"/>
      <c r="AE10" s="81"/>
      <c r="AF10" s="81"/>
      <c r="AG10" s="81"/>
      <c r="AH10" s="81">
        <v>1</v>
      </c>
      <c r="AI10" s="81"/>
      <c r="AJ10" s="81"/>
      <c r="AK10" s="81"/>
      <c r="AL10" s="81">
        <v>6</v>
      </c>
      <c r="AM10" s="8" t="s">
        <v>2163</v>
      </c>
    </row>
    <row r="11" spans="1:39" x14ac:dyDescent="0.25">
      <c r="A11" s="81">
        <v>10</v>
      </c>
      <c r="B11" s="8" t="s">
        <v>1851</v>
      </c>
      <c r="C11" s="8" t="s">
        <v>56</v>
      </c>
      <c r="D11" s="81"/>
      <c r="E11" s="8" t="s">
        <v>2164</v>
      </c>
      <c r="F11" s="81">
        <v>283</v>
      </c>
      <c r="G11" s="81">
        <v>320</v>
      </c>
      <c r="H11" s="81">
        <v>380</v>
      </c>
      <c r="I11" s="8" t="s">
        <v>2165</v>
      </c>
      <c r="J11" s="81" t="s">
        <v>2166</v>
      </c>
      <c r="K11" s="81" t="s">
        <v>146</v>
      </c>
      <c r="L11" s="81" t="s">
        <v>168</v>
      </c>
      <c r="M11" s="81" t="s">
        <v>73</v>
      </c>
      <c r="N11" s="81" t="s">
        <v>108</v>
      </c>
      <c r="O11" s="81" t="s">
        <v>93</v>
      </c>
      <c r="P11" s="81" t="s">
        <v>73</v>
      </c>
      <c r="Q11" s="81" t="s">
        <v>210</v>
      </c>
      <c r="R11" s="81" t="str">
        <f t="shared" ca="1" si="0"/>
        <v>10</v>
      </c>
      <c r="S11" s="81" t="s">
        <v>105</v>
      </c>
      <c r="T11" s="81" t="s">
        <v>105</v>
      </c>
      <c r="U11" s="81" t="s">
        <v>63</v>
      </c>
      <c r="V11" s="81" t="s">
        <v>105</v>
      </c>
      <c r="W11" s="81" t="s">
        <v>65</v>
      </c>
      <c r="X11" s="81" t="s">
        <v>55</v>
      </c>
      <c r="Y11" s="81" t="s">
        <v>67</v>
      </c>
      <c r="Z11" s="81">
        <v>6</v>
      </c>
      <c r="AA11" s="81" t="s">
        <v>66</v>
      </c>
      <c r="AB11" s="81" t="s">
        <v>66</v>
      </c>
      <c r="AC11" s="81">
        <v>8</v>
      </c>
      <c r="AD11" s="81"/>
      <c r="AE11" s="81"/>
      <c r="AF11" s="81"/>
      <c r="AG11" s="81"/>
      <c r="AH11" s="81">
        <v>4</v>
      </c>
      <c r="AI11" s="81"/>
      <c r="AJ11" s="81"/>
      <c r="AK11" s="81"/>
      <c r="AL11" s="81">
        <v>7</v>
      </c>
      <c r="AM11" s="8" t="s">
        <v>2167</v>
      </c>
    </row>
    <row r="12" spans="1:39" x14ac:dyDescent="0.25">
      <c r="A12" s="81">
        <v>11</v>
      </c>
      <c r="B12" s="8" t="s">
        <v>1852</v>
      </c>
      <c r="C12" s="8" t="s">
        <v>56</v>
      </c>
      <c r="D12" s="81"/>
      <c r="E12" s="81" t="str">
        <f>"B"&amp;(F12)&amp;":"&amp;"C"&amp;(G12)</f>
        <v>B322:C359</v>
      </c>
      <c r="F12" s="81">
        <v>322</v>
      </c>
      <c r="G12" s="81">
        <v>359</v>
      </c>
      <c r="H12" s="81">
        <v>610</v>
      </c>
      <c r="I12" s="81" t="str">
        <f ca="1">VLOOKUP("PicMap",INDIRECT(E12),2,FALSE)</f>
        <v>art\items\ground_metalarmormkII.fofrm</v>
      </c>
      <c r="J12" s="81" t="s">
        <v>3177</v>
      </c>
      <c r="K12" s="81" t="str">
        <f ca="1">VLOOKUP("Armor_DRNormal",INDIRECT(E12),2,FALSE)</f>
        <v>55</v>
      </c>
      <c r="L12" s="81" t="str">
        <f ca="1">VLOOKUP("Armor_DRLaser",INDIRECT(E12),2,FALSE)</f>
        <v>75</v>
      </c>
      <c r="M12" s="81" t="str">
        <f ca="1">VLOOKUP("Armor_DRFire",INDIRECT(E12),2,FALSE)</f>
        <v>20</v>
      </c>
      <c r="N12" s="81" t="str">
        <f ca="1">VLOOKUP("Armor_DRPlasma",INDIRECT(E12),2,FALSE)</f>
        <v>35</v>
      </c>
      <c r="O12" s="81" t="str">
        <f ca="1">VLOOKUP("Armor_DRExplode",INDIRECT(E12),2,FALSE)</f>
        <v>35</v>
      </c>
      <c r="P12" s="81" t="str">
        <f ca="1">VLOOKUP("Armor_DRElectr",INDIRECT(E12),2,FALSE)</f>
        <v>20</v>
      </c>
      <c r="Q12" s="81" t="str">
        <f ca="1">VLOOKUP("Armor_DTNormal",INDIRECT(E12),2,FALSE)</f>
        <v>21</v>
      </c>
      <c r="R12" s="81" t="str">
        <f ca="1">VLOOKUP("Armor_DTLaser",INDIRECT(E12),2,FALSE)</f>
        <v>12</v>
      </c>
      <c r="S12" s="81" t="str">
        <f ca="1">VLOOKUP("Armor_DTFire",INDIRECT(E12),2,FALSE)</f>
        <v>8</v>
      </c>
      <c r="T12" s="81" t="str">
        <f ca="1">VLOOKUP("Armor_DTPlasma",INDIRECT(E12),2,FALSE)</f>
        <v>6</v>
      </c>
      <c r="U12" s="81" t="str">
        <f ca="1">VLOOKUP("Armor_DTElectr",INDIRECT(E12),2,FALSE)</f>
        <v>6</v>
      </c>
      <c r="V12" s="81" t="str">
        <f ca="1">VLOOKUP("Armor_DTExplode",INDIRECT(E12),2,FALSE)</f>
        <v>6</v>
      </c>
      <c r="W12" s="81" t="str">
        <f ca="1">VLOOKUP("Armor_AC",INDIRECT(E12),2,FALSE)</f>
        <v>0</v>
      </c>
      <c r="X12" s="81" t="str">
        <f ca="1">VLOOKUP("Armor_Trait_0",INDIRECT(E12),2,FALSE)</f>
        <v>3</v>
      </c>
      <c r="Y12" s="81" t="str">
        <f ca="1">VLOOKUP("Armor_Trait_1",INDIRECT(E12),2,FALSE)</f>
        <v>6</v>
      </c>
      <c r="Z12" s="81">
        <v>6</v>
      </c>
      <c r="AA12" s="81" t="str">
        <f ca="1">VLOOKUP("Armor_Trait_3",INDIRECT(E12),2,FALSE)</f>
        <v>8</v>
      </c>
      <c r="AB12" s="81" t="str">
        <f ca="1">VLOOKUP("Armor_Trait_4",INDIRECT(E12),2,FALSE)</f>
        <v>8</v>
      </c>
      <c r="AC12" s="81">
        <v>8</v>
      </c>
      <c r="AD12" s="81"/>
      <c r="AE12" s="81"/>
      <c r="AF12" s="81"/>
      <c r="AG12" s="81"/>
      <c r="AH12" s="81">
        <v>7</v>
      </c>
      <c r="AI12" s="81"/>
      <c r="AJ12" s="81"/>
      <c r="AK12" s="81"/>
      <c r="AL12" s="81">
        <v>8</v>
      </c>
      <c r="AM12" s="8" t="s">
        <v>2171</v>
      </c>
    </row>
    <row r="13" spans="1:39" x14ac:dyDescent="0.25">
      <c r="A13" s="81">
        <v>12</v>
      </c>
      <c r="B13" s="8" t="s">
        <v>1853</v>
      </c>
      <c r="C13" s="8" t="s">
        <v>56</v>
      </c>
      <c r="D13" s="81"/>
      <c r="E13" s="8" t="s">
        <v>2168</v>
      </c>
      <c r="F13" s="81">
        <v>361</v>
      </c>
      <c r="G13" s="81">
        <v>398</v>
      </c>
      <c r="H13" s="81">
        <v>240</v>
      </c>
      <c r="I13" s="8" t="s">
        <v>2169</v>
      </c>
      <c r="J13" s="81" t="s">
        <v>2170</v>
      </c>
      <c r="K13" s="81" t="s">
        <v>146</v>
      </c>
      <c r="L13" s="81" t="s">
        <v>106</v>
      </c>
      <c r="M13" s="81" t="s">
        <v>73</v>
      </c>
      <c r="N13" s="81" t="s">
        <v>168</v>
      </c>
      <c r="O13" s="81" t="s">
        <v>124</v>
      </c>
      <c r="P13" s="81" t="s">
        <v>106</v>
      </c>
      <c r="Q13" s="81" t="s">
        <v>210</v>
      </c>
      <c r="R13" s="81" t="str">
        <f t="shared" ref="R13:R21" ca="1" si="1">VLOOKUP("Armor_DTLaser",INDIRECT(E13),2,FALSE)</f>
        <v>16</v>
      </c>
      <c r="S13" s="81" t="s">
        <v>105</v>
      </c>
      <c r="T13" s="81" t="s">
        <v>80</v>
      </c>
      <c r="U13" s="81" t="s">
        <v>95</v>
      </c>
      <c r="V13" s="81" t="s">
        <v>67</v>
      </c>
      <c r="W13" s="81" t="s">
        <v>65</v>
      </c>
      <c r="X13" s="81" t="s">
        <v>55</v>
      </c>
      <c r="Y13" s="81" t="s">
        <v>67</v>
      </c>
      <c r="Z13" s="81" t="s">
        <v>66</v>
      </c>
      <c r="AA13" s="81" t="s">
        <v>66</v>
      </c>
      <c r="AB13" s="81" t="s">
        <v>210</v>
      </c>
      <c r="AC13" s="81"/>
      <c r="AD13" s="81"/>
      <c r="AE13" s="81"/>
      <c r="AF13" s="81"/>
      <c r="AG13" s="81"/>
      <c r="AH13" s="81">
        <v>7</v>
      </c>
      <c r="AI13" s="81"/>
      <c r="AJ13" s="81"/>
      <c r="AK13" s="81"/>
      <c r="AL13" s="81">
        <v>9</v>
      </c>
      <c r="AM13" s="8" t="s">
        <v>3125</v>
      </c>
    </row>
    <row r="14" spans="1:39" x14ac:dyDescent="0.25">
      <c r="A14" s="81">
        <v>13</v>
      </c>
      <c r="B14" s="8" t="s">
        <v>1854</v>
      </c>
      <c r="C14" s="8" t="s">
        <v>209</v>
      </c>
      <c r="D14" s="81"/>
      <c r="E14" s="8" t="s">
        <v>2172</v>
      </c>
      <c r="F14" s="81">
        <v>400</v>
      </c>
      <c r="G14" s="81">
        <v>435</v>
      </c>
      <c r="H14" s="81">
        <v>17</v>
      </c>
      <c r="I14" s="8" t="s">
        <v>2173</v>
      </c>
      <c r="J14" s="81" t="s">
        <v>2174</v>
      </c>
      <c r="K14" s="81" t="s">
        <v>133</v>
      </c>
      <c r="L14" s="81" t="s">
        <v>77</v>
      </c>
      <c r="M14" s="81" t="s">
        <v>133</v>
      </c>
      <c r="N14" s="81" t="s">
        <v>108</v>
      </c>
      <c r="O14" s="81" t="s">
        <v>133</v>
      </c>
      <c r="P14" s="81" t="s">
        <v>108</v>
      </c>
      <c r="Q14" s="81" t="s">
        <v>66</v>
      </c>
      <c r="R14" s="81" t="str">
        <f t="shared" ca="1" si="1"/>
        <v>6</v>
      </c>
      <c r="S14" s="81" t="s">
        <v>66</v>
      </c>
      <c r="T14" s="81" t="s">
        <v>67</v>
      </c>
      <c r="U14" s="81" t="s">
        <v>66</v>
      </c>
      <c r="V14" s="81" t="s">
        <v>66</v>
      </c>
      <c r="W14" s="81" t="s">
        <v>105</v>
      </c>
      <c r="X14" s="81" t="s">
        <v>95</v>
      </c>
      <c r="Y14" s="81" t="s">
        <v>80</v>
      </c>
      <c r="Z14" s="81" t="s">
        <v>66</v>
      </c>
      <c r="AA14" s="81" t="s">
        <v>66</v>
      </c>
      <c r="AB14" s="81"/>
      <c r="AC14" s="81"/>
      <c r="AD14" s="81"/>
      <c r="AE14" s="81"/>
      <c r="AF14" s="81"/>
      <c r="AG14" s="81"/>
      <c r="AH14" s="81">
        <v>1</v>
      </c>
      <c r="AI14" s="81"/>
      <c r="AJ14" s="81"/>
      <c r="AK14" s="81"/>
      <c r="AL14" s="81">
        <v>10</v>
      </c>
      <c r="AM14" s="8" t="s">
        <v>1828</v>
      </c>
    </row>
    <row r="15" spans="1:39" x14ac:dyDescent="0.25">
      <c r="A15" s="81">
        <v>14</v>
      </c>
      <c r="B15" s="8" t="s">
        <v>1856</v>
      </c>
      <c r="C15" s="8" t="s">
        <v>64</v>
      </c>
      <c r="D15" s="81"/>
      <c r="E15" s="8" t="s">
        <v>2175</v>
      </c>
      <c r="F15" s="81">
        <v>437</v>
      </c>
      <c r="G15" s="81">
        <v>474</v>
      </c>
      <c r="H15" s="81">
        <v>381</v>
      </c>
      <c r="I15" s="8" t="s">
        <v>2176</v>
      </c>
      <c r="J15" s="81" t="s">
        <v>2177</v>
      </c>
      <c r="K15" s="81" t="s">
        <v>146</v>
      </c>
      <c r="L15" s="81" t="s">
        <v>158</v>
      </c>
      <c r="M15" s="81" t="s">
        <v>146</v>
      </c>
      <c r="N15" s="81" t="s">
        <v>133</v>
      </c>
      <c r="O15" s="81" t="s">
        <v>146</v>
      </c>
      <c r="P15" s="81" t="s">
        <v>93</v>
      </c>
      <c r="Q15" s="81" t="s">
        <v>80</v>
      </c>
      <c r="R15" s="81" t="str">
        <f t="shared" ca="1" si="1"/>
        <v>9</v>
      </c>
      <c r="S15" s="81" t="s">
        <v>70</v>
      </c>
      <c r="T15" s="81" t="s">
        <v>66</v>
      </c>
      <c r="U15" s="81" t="s">
        <v>67</v>
      </c>
      <c r="V15" s="81" t="s">
        <v>80</v>
      </c>
      <c r="W15" s="81" t="s">
        <v>105</v>
      </c>
      <c r="X15" s="81" t="s">
        <v>95</v>
      </c>
      <c r="Y15" s="81" t="s">
        <v>80</v>
      </c>
      <c r="Z15" s="81" t="s">
        <v>66</v>
      </c>
      <c r="AA15" s="81" t="s">
        <v>66</v>
      </c>
      <c r="AB15" s="81" t="s">
        <v>139</v>
      </c>
      <c r="AC15" s="81"/>
      <c r="AD15" s="81"/>
      <c r="AE15" s="81"/>
      <c r="AF15" s="81"/>
      <c r="AG15" s="81"/>
      <c r="AH15" s="81">
        <v>4</v>
      </c>
      <c r="AI15" s="81"/>
      <c r="AJ15" s="81"/>
      <c r="AK15" s="81"/>
      <c r="AL15" s="81">
        <v>11</v>
      </c>
      <c r="AM15" s="8" t="s">
        <v>2181</v>
      </c>
    </row>
    <row r="16" spans="1:39" x14ac:dyDescent="0.25">
      <c r="A16" s="81">
        <v>15</v>
      </c>
      <c r="B16" s="8" t="s">
        <v>1857</v>
      </c>
      <c r="C16" s="8" t="s">
        <v>65</v>
      </c>
      <c r="D16" s="81"/>
      <c r="E16" s="8" t="s">
        <v>2178</v>
      </c>
      <c r="F16" s="81">
        <v>476</v>
      </c>
      <c r="G16" s="81">
        <v>514</v>
      </c>
      <c r="H16" s="81">
        <v>11000</v>
      </c>
      <c r="I16" s="8" t="s">
        <v>2179</v>
      </c>
      <c r="J16" s="81" t="s">
        <v>2180</v>
      </c>
      <c r="K16" s="81" t="s">
        <v>77</v>
      </c>
      <c r="L16" s="81" t="s">
        <v>268</v>
      </c>
      <c r="M16" s="81" t="s">
        <v>77</v>
      </c>
      <c r="N16" s="81" t="s">
        <v>146</v>
      </c>
      <c r="O16" s="81" t="s">
        <v>77</v>
      </c>
      <c r="P16" s="81" t="s">
        <v>108</v>
      </c>
      <c r="Q16" s="81" t="s">
        <v>95</v>
      </c>
      <c r="R16" s="81" t="str">
        <f t="shared" ca="1" si="1"/>
        <v>10</v>
      </c>
      <c r="S16" s="81" t="s">
        <v>73</v>
      </c>
      <c r="T16" s="81" t="s">
        <v>70</v>
      </c>
      <c r="U16" s="81" t="s">
        <v>66</v>
      </c>
      <c r="V16" s="81" t="s">
        <v>95</v>
      </c>
      <c r="W16" s="81" t="s">
        <v>105</v>
      </c>
      <c r="X16" s="81" t="s">
        <v>95</v>
      </c>
      <c r="Y16" s="81" t="s">
        <v>80</v>
      </c>
      <c r="Z16" s="81" t="s">
        <v>66</v>
      </c>
      <c r="AA16" s="81" t="s">
        <v>66</v>
      </c>
      <c r="AB16" s="81" t="s">
        <v>139</v>
      </c>
      <c r="AC16" s="81" t="s">
        <v>138</v>
      </c>
      <c r="AD16" s="81"/>
      <c r="AE16" s="81"/>
      <c r="AF16" s="81"/>
      <c r="AG16" s="81"/>
      <c r="AH16" s="81">
        <v>7</v>
      </c>
      <c r="AI16" s="81"/>
      <c r="AJ16" s="81"/>
      <c r="AK16" s="81"/>
      <c r="AL16" s="81">
        <v>12</v>
      </c>
      <c r="AM16" s="8" t="s">
        <v>2197</v>
      </c>
    </row>
    <row r="17" spans="1:39" x14ac:dyDescent="0.25">
      <c r="A17" s="81">
        <v>16</v>
      </c>
      <c r="B17" s="8" t="s">
        <v>1858</v>
      </c>
      <c r="C17" s="8" t="s">
        <v>84</v>
      </c>
      <c r="D17" s="81"/>
      <c r="E17" s="8" t="s">
        <v>2182</v>
      </c>
      <c r="F17" s="81">
        <v>516</v>
      </c>
      <c r="G17" s="81">
        <v>551</v>
      </c>
      <c r="H17" s="81">
        <v>7058</v>
      </c>
      <c r="I17" s="8" t="s">
        <v>2183</v>
      </c>
      <c r="J17" s="81" t="s">
        <v>2184</v>
      </c>
      <c r="K17" s="81" t="s">
        <v>108</v>
      </c>
      <c r="L17" s="81" t="s">
        <v>146</v>
      </c>
      <c r="M17" s="81" t="s">
        <v>77</v>
      </c>
      <c r="N17" s="81" t="s">
        <v>93</v>
      </c>
      <c r="O17" s="81" t="s">
        <v>133</v>
      </c>
      <c r="P17" s="81" t="s">
        <v>108</v>
      </c>
      <c r="Q17" s="81" t="s">
        <v>66</v>
      </c>
      <c r="R17" s="81" t="str">
        <f t="shared" ca="1" si="1"/>
        <v>4</v>
      </c>
      <c r="S17" s="81" t="s">
        <v>66</v>
      </c>
      <c r="T17" s="81" t="s">
        <v>105</v>
      </c>
      <c r="U17" s="81" t="s">
        <v>66</v>
      </c>
      <c r="V17" s="81" t="s">
        <v>66</v>
      </c>
      <c r="W17" s="81">
        <v>15</v>
      </c>
      <c r="X17" s="81" t="s">
        <v>56</v>
      </c>
      <c r="Y17" s="81" t="s">
        <v>262</v>
      </c>
      <c r="Z17" s="81" t="s">
        <v>66</v>
      </c>
      <c r="AA17" s="81" t="s">
        <v>66</v>
      </c>
      <c r="AB17" s="81"/>
      <c r="AC17" s="81"/>
      <c r="AD17" s="81"/>
      <c r="AE17" s="81"/>
      <c r="AF17" s="81"/>
      <c r="AG17" s="81"/>
      <c r="AH17" s="81">
        <v>1</v>
      </c>
      <c r="AI17" s="81"/>
      <c r="AJ17" s="81"/>
      <c r="AK17" s="81"/>
      <c r="AL17" s="81">
        <v>13</v>
      </c>
      <c r="AM17" s="8" t="s">
        <v>2189</v>
      </c>
    </row>
    <row r="18" spans="1:39" x14ac:dyDescent="0.25">
      <c r="A18" s="81">
        <v>17</v>
      </c>
      <c r="B18" s="8" t="s">
        <v>1859</v>
      </c>
      <c r="C18" s="8" t="s">
        <v>121</v>
      </c>
      <c r="D18" s="81"/>
      <c r="E18" s="8" t="s">
        <v>2186</v>
      </c>
      <c r="F18" s="81">
        <v>553</v>
      </c>
      <c r="G18" s="81">
        <v>589</v>
      </c>
      <c r="H18" s="81">
        <v>7059</v>
      </c>
      <c r="I18" s="8" t="s">
        <v>2187</v>
      </c>
      <c r="J18" s="81" t="s">
        <v>2188</v>
      </c>
      <c r="K18" s="81" t="s">
        <v>124</v>
      </c>
      <c r="L18" s="81" t="s">
        <v>148</v>
      </c>
      <c r="M18" s="81" t="s">
        <v>148</v>
      </c>
      <c r="N18" s="81" t="s">
        <v>124</v>
      </c>
      <c r="O18" s="81" t="s">
        <v>146</v>
      </c>
      <c r="P18" s="81" t="s">
        <v>124</v>
      </c>
      <c r="Q18" s="81" t="s">
        <v>80</v>
      </c>
      <c r="R18" s="81" t="str">
        <f t="shared" ca="1" si="1"/>
        <v>7</v>
      </c>
      <c r="S18" s="81" t="s">
        <v>139</v>
      </c>
      <c r="T18" s="81" t="s">
        <v>84</v>
      </c>
      <c r="U18" s="81" t="s">
        <v>66</v>
      </c>
      <c r="V18" s="81" t="s">
        <v>80</v>
      </c>
      <c r="W18" s="81">
        <v>15</v>
      </c>
      <c r="X18" s="81" t="s">
        <v>56</v>
      </c>
      <c r="Y18" s="81" t="s">
        <v>262</v>
      </c>
      <c r="Z18" s="81" t="s">
        <v>66</v>
      </c>
      <c r="AA18" s="81" t="s">
        <v>66</v>
      </c>
      <c r="AB18" s="81" t="s">
        <v>138</v>
      </c>
      <c r="AC18" s="81"/>
      <c r="AD18" s="81"/>
      <c r="AE18" s="81"/>
      <c r="AF18" s="81"/>
      <c r="AG18" s="81"/>
      <c r="AH18" s="81">
        <v>4</v>
      </c>
      <c r="AI18" s="81"/>
      <c r="AJ18" s="81"/>
      <c r="AK18" s="81"/>
      <c r="AL18" s="81">
        <v>14</v>
      </c>
      <c r="AM18" s="8" t="s">
        <v>2192</v>
      </c>
    </row>
    <row r="19" spans="1:39" x14ac:dyDescent="0.25">
      <c r="A19" s="81">
        <v>18</v>
      </c>
      <c r="B19" s="8" t="s">
        <v>2193</v>
      </c>
      <c r="C19" s="8" t="s">
        <v>188</v>
      </c>
      <c r="D19" s="81"/>
      <c r="E19" s="8" t="s">
        <v>2190</v>
      </c>
      <c r="F19" s="81">
        <v>591</v>
      </c>
      <c r="G19" s="81">
        <v>629</v>
      </c>
      <c r="H19" s="81">
        <v>7060</v>
      </c>
      <c r="I19" s="8" t="s">
        <v>2187</v>
      </c>
      <c r="J19" s="81" t="s">
        <v>2191</v>
      </c>
      <c r="K19" s="81" t="s">
        <v>133</v>
      </c>
      <c r="L19" s="81" t="s">
        <v>158</v>
      </c>
      <c r="M19" s="81" t="s">
        <v>158</v>
      </c>
      <c r="N19" s="81" t="s">
        <v>133</v>
      </c>
      <c r="O19" s="81" t="s">
        <v>77</v>
      </c>
      <c r="P19" s="81" t="s">
        <v>133</v>
      </c>
      <c r="Q19" s="81" t="s">
        <v>95</v>
      </c>
      <c r="R19" s="81" t="str">
        <f t="shared" ca="1" si="1"/>
        <v>8</v>
      </c>
      <c r="S19" s="81" t="s">
        <v>80</v>
      </c>
      <c r="T19" s="81" t="s">
        <v>66</v>
      </c>
      <c r="U19" s="81" t="s">
        <v>73</v>
      </c>
      <c r="V19" s="81" t="s">
        <v>95</v>
      </c>
      <c r="W19" s="81" t="s">
        <v>73</v>
      </c>
      <c r="X19" s="81" t="s">
        <v>56</v>
      </c>
      <c r="Y19" s="81" t="s">
        <v>262</v>
      </c>
      <c r="Z19" s="81" t="s">
        <v>66</v>
      </c>
      <c r="AA19" s="81" t="s">
        <v>66</v>
      </c>
      <c r="AB19" s="81" t="s">
        <v>138</v>
      </c>
      <c r="AC19" s="81" t="s">
        <v>138</v>
      </c>
      <c r="AD19" s="81"/>
      <c r="AE19" s="81"/>
      <c r="AF19" s="81"/>
      <c r="AG19" s="81"/>
      <c r="AH19" s="81">
        <v>7</v>
      </c>
      <c r="AI19" s="81"/>
      <c r="AJ19" s="81"/>
      <c r="AK19" s="81"/>
      <c r="AL19" s="81">
        <v>15</v>
      </c>
      <c r="AM19" s="8" t="s">
        <v>2185</v>
      </c>
    </row>
    <row r="20" spans="1:39" x14ac:dyDescent="0.25">
      <c r="A20" s="81">
        <v>19</v>
      </c>
      <c r="B20" s="8" t="s">
        <v>2198</v>
      </c>
      <c r="C20" s="8" t="s">
        <v>67</v>
      </c>
      <c r="D20" s="81"/>
      <c r="E20" s="8" t="s">
        <v>2194</v>
      </c>
      <c r="F20" s="81">
        <v>632</v>
      </c>
      <c r="G20" s="81">
        <v>673</v>
      </c>
      <c r="H20" s="81">
        <v>3</v>
      </c>
      <c r="I20" s="8" t="s">
        <v>2195</v>
      </c>
      <c r="J20" s="81" t="s">
        <v>2196</v>
      </c>
      <c r="K20" s="81" t="s">
        <v>268</v>
      </c>
      <c r="L20" s="81" t="s">
        <v>268</v>
      </c>
      <c r="M20" s="81" t="s">
        <v>158</v>
      </c>
      <c r="N20" s="81" t="s">
        <v>108</v>
      </c>
      <c r="O20" s="81" t="s">
        <v>158</v>
      </c>
      <c r="P20" s="81" t="s">
        <v>108</v>
      </c>
      <c r="Q20" s="81" t="s">
        <v>76</v>
      </c>
      <c r="R20" s="81" t="str">
        <f t="shared" ca="1" si="1"/>
        <v>12</v>
      </c>
      <c r="S20" s="81" t="s">
        <v>80</v>
      </c>
      <c r="T20" s="81" t="s">
        <v>80</v>
      </c>
      <c r="U20" s="81" t="s">
        <v>73</v>
      </c>
      <c r="V20" s="81" t="s">
        <v>76</v>
      </c>
      <c r="W20" s="81" t="s">
        <v>65</v>
      </c>
      <c r="X20" s="81" t="s">
        <v>70</v>
      </c>
      <c r="Y20" s="81" t="s">
        <v>82</v>
      </c>
      <c r="Z20" s="81" t="s">
        <v>55</v>
      </c>
      <c r="AA20" s="81" t="s">
        <v>55</v>
      </c>
      <c r="AB20" s="81" t="s">
        <v>138</v>
      </c>
      <c r="AC20" s="81" t="s">
        <v>81</v>
      </c>
      <c r="AD20" s="81" t="s">
        <v>95</v>
      </c>
      <c r="AE20" s="81" t="s">
        <v>80</v>
      </c>
      <c r="AF20" s="81" t="s">
        <v>67</v>
      </c>
      <c r="AG20" s="81"/>
      <c r="AH20" s="81" t="s">
        <v>73</v>
      </c>
      <c r="AI20" s="81"/>
      <c r="AJ20" s="81"/>
      <c r="AK20" s="81"/>
      <c r="AL20" s="81">
        <v>16</v>
      </c>
      <c r="AM20" s="8" t="s">
        <v>2201</v>
      </c>
    </row>
    <row r="21" spans="1:39" x14ac:dyDescent="0.25">
      <c r="A21" s="81">
        <v>20</v>
      </c>
      <c r="B21" s="8" t="s">
        <v>2202</v>
      </c>
      <c r="C21" s="8" t="s">
        <v>146</v>
      </c>
      <c r="D21" s="81"/>
      <c r="E21" s="8" t="s">
        <v>2199</v>
      </c>
      <c r="F21" s="81">
        <v>675</v>
      </c>
      <c r="G21" s="81">
        <v>717</v>
      </c>
      <c r="H21" s="81">
        <v>232</v>
      </c>
      <c r="I21" s="8" t="s">
        <v>2195</v>
      </c>
      <c r="J21" s="81" t="s">
        <v>2200</v>
      </c>
      <c r="K21" s="81" t="s">
        <v>268</v>
      </c>
      <c r="L21" s="81" t="s">
        <v>106</v>
      </c>
      <c r="M21" s="81" t="s">
        <v>158</v>
      </c>
      <c r="N21" s="81" t="s">
        <v>133</v>
      </c>
      <c r="O21" s="81" t="s">
        <v>268</v>
      </c>
      <c r="P21" s="81" t="s">
        <v>168</v>
      </c>
      <c r="Q21" s="81" t="s">
        <v>93</v>
      </c>
      <c r="R21" s="81" t="str">
        <f t="shared" ca="1" si="1"/>
        <v>15</v>
      </c>
      <c r="S21" s="81" t="s">
        <v>188</v>
      </c>
      <c r="T21" s="81" t="s">
        <v>76</v>
      </c>
      <c r="U21" s="81" t="s">
        <v>95</v>
      </c>
      <c r="V21" s="81" t="s">
        <v>76</v>
      </c>
      <c r="W21" s="81" t="s">
        <v>65</v>
      </c>
      <c r="X21" s="81" t="s">
        <v>70</v>
      </c>
      <c r="Y21" s="81" t="s">
        <v>82</v>
      </c>
      <c r="Z21" s="81" t="s">
        <v>55</v>
      </c>
      <c r="AA21" s="81" t="s">
        <v>55</v>
      </c>
      <c r="AB21" s="81" t="s">
        <v>138</v>
      </c>
      <c r="AC21" s="81" t="s">
        <v>81</v>
      </c>
      <c r="AD21" s="81" t="s">
        <v>95</v>
      </c>
      <c r="AE21" s="81" t="s">
        <v>80</v>
      </c>
      <c r="AF21" s="81" t="s">
        <v>67</v>
      </c>
      <c r="AG21" s="81" t="s">
        <v>210</v>
      </c>
      <c r="AH21" s="81" t="s">
        <v>73</v>
      </c>
      <c r="AI21" s="81"/>
      <c r="AJ21" s="81"/>
      <c r="AK21" s="81"/>
      <c r="AL21" s="81">
        <v>17</v>
      </c>
      <c r="AM21" s="8" t="s">
        <v>2204</v>
      </c>
    </row>
    <row r="22" spans="1:39" x14ac:dyDescent="0.25">
      <c r="A22" s="81">
        <v>21</v>
      </c>
      <c r="B22" s="8" t="s">
        <v>2205</v>
      </c>
      <c r="C22" s="8" t="s">
        <v>124</v>
      </c>
      <c r="D22" s="81"/>
      <c r="E22" s="8" t="s">
        <v>2203</v>
      </c>
      <c r="F22" s="81"/>
      <c r="G22" s="81"/>
      <c r="H22" s="81"/>
      <c r="I22" s="8"/>
      <c r="J22" s="81" t="s">
        <v>3048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/>
      <c r="AJ22" s="81"/>
      <c r="AK22" s="81"/>
      <c r="AL22" s="81">
        <v>18</v>
      </c>
      <c r="AM22" s="8" t="s">
        <v>3126</v>
      </c>
    </row>
    <row r="23" spans="1:39" x14ac:dyDescent="0.25">
      <c r="A23" s="81">
        <v>22</v>
      </c>
      <c r="B23" s="8" t="s">
        <v>2206</v>
      </c>
      <c r="C23" s="8" t="s">
        <v>108</v>
      </c>
      <c r="D23" s="81"/>
      <c r="E23" s="8" t="s">
        <v>2203</v>
      </c>
      <c r="F23" s="81"/>
      <c r="G23" s="81"/>
      <c r="H23" s="81"/>
      <c r="I23" s="8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>
        <v>19</v>
      </c>
      <c r="AM23" s="8" t="s">
        <v>3127</v>
      </c>
    </row>
    <row r="24" spans="1:39" x14ac:dyDescent="0.25">
      <c r="A24" s="81">
        <v>23</v>
      </c>
      <c r="B24" s="8" t="s">
        <v>2207</v>
      </c>
      <c r="C24" s="8" t="s">
        <v>76</v>
      </c>
      <c r="D24" s="81"/>
      <c r="E24" s="8" t="s">
        <v>2203</v>
      </c>
      <c r="F24" s="81"/>
      <c r="G24" s="81"/>
      <c r="H24" s="81"/>
      <c r="I24" s="8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>
        <v>20</v>
      </c>
      <c r="AM24" s="8" t="s">
        <v>2196</v>
      </c>
    </row>
    <row r="25" spans="1:39" x14ac:dyDescent="0.25">
      <c r="A25" s="81">
        <v>24</v>
      </c>
      <c r="B25" s="8" t="s">
        <v>2208</v>
      </c>
      <c r="C25" s="8" t="s">
        <v>76</v>
      </c>
      <c r="D25" s="81"/>
      <c r="E25" s="8" t="s">
        <v>2203</v>
      </c>
      <c r="F25" s="81"/>
      <c r="G25" s="81"/>
      <c r="H25" s="81"/>
      <c r="I25" s="8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>
        <v>21</v>
      </c>
      <c r="AM25" s="8" t="s">
        <v>2209</v>
      </c>
    </row>
    <row r="26" spans="1:39" x14ac:dyDescent="0.25">
      <c r="A26" s="81">
        <v>25</v>
      </c>
      <c r="B26" s="8" t="s">
        <v>2210</v>
      </c>
      <c r="C26" s="8" t="s">
        <v>126</v>
      </c>
      <c r="D26" s="81"/>
      <c r="E26" s="8" t="s">
        <v>2203</v>
      </c>
      <c r="F26" s="81"/>
      <c r="G26" s="81"/>
      <c r="H26" s="81"/>
      <c r="I26" s="8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>
        <v>22</v>
      </c>
      <c r="AM26" s="8" t="s">
        <v>2211</v>
      </c>
    </row>
    <row r="27" spans="1:39" x14ac:dyDescent="0.25">
      <c r="A27" s="81">
        <v>26</v>
      </c>
      <c r="B27" s="8" t="s">
        <v>2212</v>
      </c>
      <c r="C27" s="8" t="s">
        <v>108</v>
      </c>
      <c r="D27" s="81"/>
      <c r="E27" s="8" t="s">
        <v>2203</v>
      </c>
      <c r="F27" s="81"/>
      <c r="G27" s="81"/>
      <c r="H27" s="81"/>
      <c r="I27" s="8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>
        <v>23</v>
      </c>
      <c r="AM27" s="8" t="s">
        <v>3128</v>
      </c>
    </row>
    <row r="28" spans="1:39" x14ac:dyDescent="0.25">
      <c r="A28" s="81">
        <v>27</v>
      </c>
      <c r="B28" s="8" t="s">
        <v>2214</v>
      </c>
      <c r="C28" s="8" t="s">
        <v>148</v>
      </c>
      <c r="D28" s="81"/>
      <c r="E28" s="8" t="s">
        <v>2203</v>
      </c>
      <c r="F28" s="81"/>
      <c r="G28" s="81"/>
      <c r="H28" s="81"/>
      <c r="I28" s="8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>
        <v>24</v>
      </c>
      <c r="AM28" s="8" t="s">
        <v>2215</v>
      </c>
    </row>
    <row r="29" spans="1:39" x14ac:dyDescent="0.25">
      <c r="A29" s="81">
        <v>28</v>
      </c>
      <c r="B29" s="8" t="s">
        <v>2216</v>
      </c>
      <c r="C29" s="8" t="s">
        <v>121</v>
      </c>
      <c r="D29" s="81"/>
      <c r="E29" s="8" t="s">
        <v>2203</v>
      </c>
      <c r="F29" s="81"/>
      <c r="G29" s="81"/>
      <c r="H29" s="81"/>
      <c r="I29" s="8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>
        <v>25</v>
      </c>
      <c r="AM29" s="8"/>
    </row>
    <row r="30" spans="1:39" x14ac:dyDescent="0.25">
      <c r="A30" s="81">
        <v>29</v>
      </c>
      <c r="B30" s="8" t="s">
        <v>2217</v>
      </c>
      <c r="C30" s="8" t="s">
        <v>55</v>
      </c>
      <c r="D30" s="81"/>
      <c r="E30" s="8"/>
      <c r="F30" s="81"/>
      <c r="G30" s="81"/>
      <c r="H30" s="81"/>
      <c r="I30" s="8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>
        <v>26</v>
      </c>
      <c r="AM30" s="8"/>
    </row>
    <row r="31" spans="1:39" x14ac:dyDescent="0.25">
      <c r="A31" s="81">
        <v>30</v>
      </c>
      <c r="B31" s="8" t="s">
        <v>2218</v>
      </c>
      <c r="C31" s="8" t="s">
        <v>55</v>
      </c>
      <c r="D31" s="81"/>
      <c r="E31" s="8"/>
      <c r="F31" s="81"/>
      <c r="G31" s="81"/>
      <c r="H31" s="81"/>
      <c r="I31" s="8" t="s">
        <v>2219</v>
      </c>
      <c r="J31" s="81" t="s">
        <v>2140</v>
      </c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>
        <v>27</v>
      </c>
      <c r="AM31" s="8"/>
    </row>
    <row r="32" spans="1:39" x14ac:dyDescent="0.25">
      <c r="A32" s="81">
        <v>31</v>
      </c>
      <c r="B32" s="8" t="s">
        <v>2220</v>
      </c>
      <c r="C32" s="8" t="s">
        <v>121</v>
      </c>
      <c r="D32" s="81"/>
      <c r="E32" s="8"/>
      <c r="F32" s="81"/>
      <c r="G32" s="81"/>
      <c r="H32" s="81"/>
      <c r="I32" s="8" t="s">
        <v>2221</v>
      </c>
      <c r="J32" s="81" t="s">
        <v>2068</v>
      </c>
      <c r="K32" s="81" t="s">
        <v>2069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>
        <v>28</v>
      </c>
      <c r="AM32" s="8"/>
    </row>
    <row r="33" spans="1:39" x14ac:dyDescent="0.25">
      <c r="A33" s="81">
        <v>32</v>
      </c>
      <c r="B33" s="8" t="s">
        <v>2222</v>
      </c>
      <c r="C33" s="8" t="s">
        <v>63</v>
      </c>
      <c r="D33" s="81"/>
      <c r="E33" s="8"/>
      <c r="F33" s="81"/>
      <c r="G33" s="81"/>
      <c r="H33" s="81"/>
      <c r="I33" s="8" t="s">
        <v>1762</v>
      </c>
      <c r="J33" s="81" t="s">
        <v>121</v>
      </c>
      <c r="K33" s="81" t="s">
        <v>124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>
        <v>29</v>
      </c>
      <c r="AM33" s="8"/>
    </row>
    <row r="34" spans="1:39" x14ac:dyDescent="0.25">
      <c r="A34" s="81">
        <v>33</v>
      </c>
      <c r="B34" s="8" t="s">
        <v>2223</v>
      </c>
      <c r="C34" s="8" t="s">
        <v>55</v>
      </c>
      <c r="D34" s="81"/>
      <c r="E34" s="8"/>
      <c r="F34" s="81"/>
      <c r="G34" s="81"/>
      <c r="H34" s="81"/>
      <c r="I34" s="8" t="s">
        <v>1765</v>
      </c>
      <c r="J34" s="81" t="s">
        <v>55</v>
      </c>
      <c r="K34" s="81" t="s">
        <v>108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>
        <v>30</v>
      </c>
      <c r="AM34" s="8"/>
    </row>
    <row r="35" spans="1:39" x14ac:dyDescent="0.25">
      <c r="A35" s="81">
        <v>34</v>
      </c>
      <c r="B35" s="8" t="s">
        <v>2224</v>
      </c>
      <c r="C35" s="8" t="s">
        <v>56</v>
      </c>
      <c r="D35" s="81"/>
      <c r="E35" s="8"/>
      <c r="F35" s="81"/>
      <c r="G35" s="81"/>
      <c r="H35" s="81"/>
      <c r="I35" s="8" t="s">
        <v>1724</v>
      </c>
      <c r="J35" s="81" t="s">
        <v>55</v>
      </c>
      <c r="K35" s="81" t="s">
        <v>76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"/>
    </row>
    <row r="36" spans="1:39" x14ac:dyDescent="0.25">
      <c r="A36" s="81">
        <v>35</v>
      </c>
      <c r="B36" s="8" t="s">
        <v>2225</v>
      </c>
      <c r="C36" s="8" t="s">
        <v>63</v>
      </c>
      <c r="D36" s="81"/>
      <c r="E36" s="8"/>
      <c r="F36" s="81"/>
      <c r="G36" s="81"/>
      <c r="H36" s="81"/>
      <c r="I36" s="8" t="s">
        <v>1766</v>
      </c>
      <c r="J36" s="81" t="s">
        <v>121</v>
      </c>
      <c r="K36" s="81" t="s">
        <v>76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"/>
    </row>
    <row r="37" spans="1:39" x14ac:dyDescent="0.25">
      <c r="A37" s="81">
        <v>36</v>
      </c>
      <c r="B37" s="8" t="s">
        <v>2226</v>
      </c>
      <c r="C37" s="8" t="s">
        <v>132</v>
      </c>
      <c r="D37" s="81"/>
      <c r="E37" s="8"/>
      <c r="F37" s="81"/>
      <c r="G37" s="81"/>
      <c r="H37" s="81"/>
      <c r="I37" s="8" t="s">
        <v>1763</v>
      </c>
      <c r="J37" s="81" t="s">
        <v>55</v>
      </c>
      <c r="K37" s="81" t="s">
        <v>108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"/>
    </row>
    <row r="38" spans="1:39" x14ac:dyDescent="0.25">
      <c r="A38" s="81">
        <v>37</v>
      </c>
      <c r="B38" s="8" t="s">
        <v>2227</v>
      </c>
      <c r="C38" s="8" t="s">
        <v>189</v>
      </c>
      <c r="D38" s="81"/>
      <c r="E38" s="8"/>
      <c r="F38" s="81"/>
      <c r="G38" s="81"/>
      <c r="H38" s="81"/>
      <c r="I38" s="8" t="s">
        <v>1764</v>
      </c>
      <c r="J38" s="81" t="s">
        <v>63</v>
      </c>
      <c r="K38" s="81" t="s">
        <v>148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"/>
    </row>
    <row r="39" spans="1:39" x14ac:dyDescent="0.25">
      <c r="A39" s="81">
        <v>38</v>
      </c>
      <c r="B39" s="8" t="s">
        <v>2228</v>
      </c>
      <c r="C39" s="8" t="s">
        <v>189</v>
      </c>
      <c r="D39" s="81"/>
      <c r="E39" s="8"/>
      <c r="F39" s="81"/>
      <c r="G39" s="81"/>
      <c r="H39" s="81"/>
      <c r="I39" s="8" t="s">
        <v>2126</v>
      </c>
      <c r="J39" s="81" t="s">
        <v>146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"/>
    </row>
    <row r="40" spans="1:39" x14ac:dyDescent="0.25">
      <c r="A40" s="81">
        <v>39</v>
      </c>
      <c r="B40" s="8" t="s">
        <v>2229</v>
      </c>
      <c r="C40" s="8" t="s">
        <v>189</v>
      </c>
      <c r="D40" s="81"/>
      <c r="E40" s="8"/>
      <c r="F40" s="81"/>
      <c r="G40" s="81"/>
      <c r="H40" s="81"/>
      <c r="I40" s="8" t="s">
        <v>1806</v>
      </c>
      <c r="J40" s="81" t="s">
        <v>56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"/>
    </row>
    <row r="41" spans="1:39" x14ac:dyDescent="0.25">
      <c r="A41" s="81">
        <v>40</v>
      </c>
      <c r="B41" s="8" t="s">
        <v>1806</v>
      </c>
      <c r="C41" s="8" t="s">
        <v>56</v>
      </c>
      <c r="D41" s="81"/>
      <c r="E41" s="8"/>
      <c r="F41" s="81"/>
      <c r="G41" s="81"/>
      <c r="H41" s="81"/>
      <c r="I41" s="8" t="s">
        <v>2230</v>
      </c>
      <c r="J41" s="81" t="s">
        <v>2144</v>
      </c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"/>
    </row>
    <row r="42" spans="1:39" x14ac:dyDescent="0.25">
      <c r="A42" s="81">
        <v>41</v>
      </c>
      <c r="B42" s="8" t="s">
        <v>2</v>
      </c>
      <c r="C42" s="8" t="s">
        <v>2</v>
      </c>
      <c r="D42" s="81"/>
      <c r="E42" s="8"/>
      <c r="F42" s="81"/>
      <c r="G42" s="81"/>
      <c r="H42" s="81"/>
      <c r="I42" s="8" t="s">
        <v>2230</v>
      </c>
      <c r="J42" s="81" t="s">
        <v>2144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"/>
    </row>
    <row r="43" spans="1:39" x14ac:dyDescent="0.25">
      <c r="A43" s="81">
        <v>42</v>
      </c>
      <c r="B43" s="8" t="s">
        <v>2</v>
      </c>
      <c r="C43" s="8" t="s">
        <v>2</v>
      </c>
      <c r="D43" s="81"/>
      <c r="E43" s="8"/>
      <c r="F43" s="81"/>
      <c r="G43" s="81"/>
      <c r="H43" s="81"/>
      <c r="I43" s="8" t="s">
        <v>2230</v>
      </c>
      <c r="J43" s="81" t="s">
        <v>2213</v>
      </c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"/>
    </row>
    <row r="44" spans="1:39" x14ac:dyDescent="0.25">
      <c r="A44" s="81">
        <v>43</v>
      </c>
      <c r="B44" s="8" t="s">
        <v>52</v>
      </c>
      <c r="C44" s="8" t="s">
        <v>2</v>
      </c>
      <c r="D44" s="81"/>
      <c r="E44" s="8"/>
      <c r="F44" s="81"/>
      <c r="G44" s="81"/>
      <c r="H44" s="81"/>
      <c r="I44" s="8" t="s">
        <v>2230</v>
      </c>
      <c r="J44" s="81" t="s">
        <v>2211</v>
      </c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"/>
    </row>
    <row r="45" spans="1:39" x14ac:dyDescent="0.25">
      <c r="A45" s="81">
        <v>44</v>
      </c>
      <c r="B45" s="8" t="s">
        <v>1843</v>
      </c>
      <c r="C45" s="8" t="s">
        <v>2231</v>
      </c>
      <c r="D45" s="81"/>
      <c r="E45" s="8"/>
      <c r="F45" s="81"/>
      <c r="G45" s="81"/>
      <c r="H45" s="81"/>
      <c r="I45" s="8" t="s">
        <v>2230</v>
      </c>
      <c r="J45" s="81" t="s">
        <v>2211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"/>
    </row>
    <row r="46" spans="1:39" x14ac:dyDescent="0.25">
      <c r="A46" s="81">
        <v>45</v>
      </c>
      <c r="B46" s="8" t="s">
        <v>1844</v>
      </c>
      <c r="C46" s="8" t="s">
        <v>56</v>
      </c>
      <c r="D46" s="81"/>
      <c r="E46" s="8"/>
      <c r="F46" s="81"/>
      <c r="G46" s="81"/>
      <c r="H46" s="81"/>
      <c r="I46" s="8" t="s">
        <v>2230</v>
      </c>
      <c r="J46" s="81" t="s">
        <v>2211</v>
      </c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"/>
    </row>
    <row r="47" spans="1:39" x14ac:dyDescent="0.25">
      <c r="A47" s="81">
        <v>46</v>
      </c>
      <c r="B47" s="8" t="s">
        <v>1845</v>
      </c>
      <c r="C47" s="8" t="s">
        <v>63</v>
      </c>
      <c r="D47" s="81"/>
      <c r="E47" s="8"/>
      <c r="F47" s="81"/>
      <c r="G47" s="81"/>
      <c r="H47" s="81"/>
      <c r="I47" s="8" t="s">
        <v>2230</v>
      </c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"/>
    </row>
    <row r="48" spans="1:39" x14ac:dyDescent="0.25">
      <c r="A48" s="81">
        <v>47</v>
      </c>
      <c r="B48" s="8" t="s">
        <v>1846</v>
      </c>
      <c r="C48" s="8" t="s">
        <v>2142</v>
      </c>
      <c r="D48" s="81"/>
      <c r="E48" s="8"/>
      <c r="F48" s="81"/>
      <c r="G48" s="81"/>
      <c r="H48" s="81"/>
      <c r="I48" s="8" t="s">
        <v>2230</v>
      </c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"/>
    </row>
    <row r="49" spans="1:39" x14ac:dyDescent="0.25">
      <c r="A49" s="81">
        <v>48</v>
      </c>
      <c r="B49" s="8" t="s">
        <v>1847</v>
      </c>
      <c r="C49" s="8" t="s">
        <v>2232</v>
      </c>
      <c r="D49" s="81"/>
      <c r="E49" s="8"/>
      <c r="F49" s="81"/>
      <c r="G49" s="81"/>
      <c r="H49" s="81"/>
      <c r="I49" s="8" t="s">
        <v>2230</v>
      </c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"/>
    </row>
    <row r="50" spans="1:39" x14ac:dyDescent="0.25">
      <c r="A50" s="81">
        <v>49</v>
      </c>
      <c r="B50" s="8" t="s">
        <v>1850</v>
      </c>
      <c r="C50" s="8" t="s">
        <v>61</v>
      </c>
      <c r="D50" s="81"/>
      <c r="E50" s="8"/>
      <c r="F50" s="81"/>
      <c r="G50" s="81"/>
      <c r="H50" s="81"/>
      <c r="I50" s="8" t="s">
        <v>2230</v>
      </c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"/>
    </row>
    <row r="51" spans="1:39" x14ac:dyDescent="0.25">
      <c r="A51" s="81">
        <v>50</v>
      </c>
      <c r="B51" s="8" t="s">
        <v>1851</v>
      </c>
      <c r="C51" s="8" t="s">
        <v>56</v>
      </c>
      <c r="D51" s="81"/>
      <c r="E51" s="8"/>
      <c r="F51" s="81"/>
      <c r="G51" s="81"/>
      <c r="H51" s="81"/>
      <c r="I51" s="8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"/>
    </row>
    <row r="52" spans="1:39" x14ac:dyDescent="0.25">
      <c r="A52" s="81">
        <v>51</v>
      </c>
      <c r="B52" s="8" t="s">
        <v>1852</v>
      </c>
      <c r="C52" s="8" t="s">
        <v>56</v>
      </c>
      <c r="D52" s="81"/>
      <c r="E52" s="8"/>
      <c r="F52" s="81"/>
      <c r="G52" s="81"/>
      <c r="H52" s="81"/>
      <c r="I52" s="8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"/>
    </row>
    <row r="53" spans="1:39" x14ac:dyDescent="0.25">
      <c r="A53" s="81">
        <v>52</v>
      </c>
      <c r="B53" s="8" t="s">
        <v>1853</v>
      </c>
      <c r="C53" s="8" t="s">
        <v>56</v>
      </c>
      <c r="D53" s="81"/>
      <c r="E53" s="8"/>
      <c r="F53" s="81"/>
      <c r="G53" s="81"/>
      <c r="H53" s="81"/>
      <c r="I53" s="8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"/>
    </row>
    <row r="54" spans="1:39" x14ac:dyDescent="0.25">
      <c r="A54" s="81">
        <v>53</v>
      </c>
      <c r="B54" s="8" t="s">
        <v>1854</v>
      </c>
      <c r="C54" s="8" t="s">
        <v>2233</v>
      </c>
      <c r="D54" s="81"/>
      <c r="E54" s="8"/>
      <c r="F54" s="81"/>
      <c r="G54" s="81"/>
      <c r="H54" s="81"/>
      <c r="I54" s="8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"/>
    </row>
    <row r="55" spans="1:39" x14ac:dyDescent="0.25">
      <c r="A55" s="81">
        <v>54</v>
      </c>
      <c r="B55" s="8" t="s">
        <v>1856</v>
      </c>
      <c r="C55" s="8" t="s">
        <v>64</v>
      </c>
      <c r="D55" s="81"/>
      <c r="E55" s="8"/>
      <c r="F55" s="81"/>
      <c r="G55" s="81"/>
      <c r="H55" s="81"/>
      <c r="I55" s="8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"/>
    </row>
    <row r="56" spans="1:39" x14ac:dyDescent="0.25">
      <c r="A56" s="81">
        <v>55</v>
      </c>
      <c r="B56" s="8" t="s">
        <v>1857</v>
      </c>
      <c r="C56" s="8" t="s">
        <v>65</v>
      </c>
      <c r="D56" s="81"/>
      <c r="E56" s="8"/>
      <c r="F56" s="81"/>
      <c r="G56" s="81"/>
      <c r="H56" s="81"/>
      <c r="I56" s="8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"/>
    </row>
    <row r="57" spans="1:39" x14ac:dyDescent="0.25">
      <c r="A57" s="81">
        <v>56</v>
      </c>
      <c r="B57" s="8" t="s">
        <v>1858</v>
      </c>
      <c r="C57" s="8" t="s">
        <v>84</v>
      </c>
      <c r="D57" s="81"/>
      <c r="E57" s="8"/>
      <c r="F57" s="81"/>
      <c r="G57" s="81"/>
      <c r="H57" s="81"/>
      <c r="I57" s="8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"/>
    </row>
    <row r="58" spans="1:39" x14ac:dyDescent="0.25">
      <c r="A58" s="81">
        <v>57</v>
      </c>
      <c r="B58" s="8" t="s">
        <v>1896</v>
      </c>
      <c r="C58" s="8" t="s">
        <v>65</v>
      </c>
      <c r="D58" s="81"/>
      <c r="E58" s="8"/>
      <c r="F58" s="81"/>
      <c r="G58" s="81"/>
      <c r="H58" s="81"/>
      <c r="I58" s="8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"/>
    </row>
    <row r="59" spans="1:39" x14ac:dyDescent="0.25">
      <c r="A59" s="81">
        <v>58</v>
      </c>
      <c r="B59" s="8" t="s">
        <v>1859</v>
      </c>
      <c r="C59" s="8" t="s">
        <v>105</v>
      </c>
      <c r="D59" s="81"/>
      <c r="E59" s="8"/>
      <c r="F59" s="81"/>
      <c r="G59" s="81"/>
      <c r="H59" s="81"/>
      <c r="I59" s="8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"/>
    </row>
    <row r="60" spans="1:39" x14ac:dyDescent="0.25">
      <c r="A60" s="81">
        <v>59</v>
      </c>
      <c r="B60" s="8" t="s">
        <v>2193</v>
      </c>
      <c r="C60" s="8" t="s">
        <v>188</v>
      </c>
      <c r="D60" s="81"/>
      <c r="E60" s="8"/>
      <c r="F60" s="81"/>
      <c r="G60" s="81"/>
      <c r="H60" s="81"/>
      <c r="I60" s="8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"/>
    </row>
    <row r="61" spans="1:39" x14ac:dyDescent="0.25">
      <c r="A61" s="81">
        <v>60</v>
      </c>
      <c r="B61" s="8" t="s">
        <v>2198</v>
      </c>
      <c r="C61" s="8" t="s">
        <v>67</v>
      </c>
      <c r="D61" s="81"/>
      <c r="E61" s="8"/>
      <c r="F61" s="81"/>
      <c r="G61" s="81"/>
      <c r="H61" s="81"/>
      <c r="I61" s="8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"/>
    </row>
    <row r="62" spans="1:39" x14ac:dyDescent="0.25">
      <c r="A62" s="81">
        <v>61</v>
      </c>
      <c r="B62" s="8" t="s">
        <v>2202</v>
      </c>
      <c r="C62" s="8" t="s">
        <v>146</v>
      </c>
      <c r="D62" s="81"/>
      <c r="E62" s="8"/>
      <c r="F62" s="81"/>
      <c r="G62" s="81"/>
      <c r="H62" s="81"/>
      <c r="I62" s="8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"/>
    </row>
    <row r="63" spans="1:39" x14ac:dyDescent="0.25">
      <c r="A63" s="81">
        <v>62</v>
      </c>
      <c r="B63" s="8" t="s">
        <v>2205</v>
      </c>
      <c r="C63" s="8" t="s">
        <v>133</v>
      </c>
      <c r="D63" s="81"/>
      <c r="E63" s="8"/>
      <c r="F63" s="81"/>
      <c r="G63" s="81"/>
      <c r="H63" s="81"/>
      <c r="I63" s="8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"/>
    </row>
    <row r="64" spans="1:39" x14ac:dyDescent="0.25">
      <c r="A64" s="81">
        <v>63</v>
      </c>
      <c r="B64" s="8" t="s">
        <v>2206</v>
      </c>
      <c r="C64" s="8" t="s">
        <v>133</v>
      </c>
      <c r="D64" s="81"/>
      <c r="E64" s="8"/>
      <c r="F64" s="81"/>
      <c r="G64" s="81"/>
      <c r="H64" s="81"/>
      <c r="I64" s="8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"/>
    </row>
    <row r="65" spans="1:39" x14ac:dyDescent="0.25">
      <c r="A65" s="81">
        <v>64</v>
      </c>
      <c r="B65" s="8" t="s">
        <v>2207</v>
      </c>
      <c r="C65" s="8" t="s">
        <v>124</v>
      </c>
      <c r="D65" s="81"/>
      <c r="E65" s="8"/>
      <c r="F65" s="81"/>
      <c r="G65" s="81"/>
      <c r="H65" s="81"/>
      <c r="I65" s="8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"/>
    </row>
    <row r="66" spans="1:39" x14ac:dyDescent="0.25">
      <c r="A66" s="81">
        <v>65</v>
      </c>
      <c r="B66" s="8" t="s">
        <v>2208</v>
      </c>
      <c r="C66" s="8" t="s">
        <v>93</v>
      </c>
      <c r="D66" s="81"/>
      <c r="E66" s="8"/>
      <c r="F66" s="81"/>
      <c r="G66" s="81"/>
      <c r="H66" s="81"/>
      <c r="I66" s="8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"/>
    </row>
    <row r="67" spans="1:39" x14ac:dyDescent="0.25">
      <c r="A67" s="81">
        <v>66</v>
      </c>
      <c r="B67" s="8" t="s">
        <v>2210</v>
      </c>
      <c r="C67" s="8" t="s">
        <v>126</v>
      </c>
      <c r="D67" s="81"/>
      <c r="E67" s="8"/>
      <c r="F67" s="81"/>
      <c r="G67" s="81"/>
      <c r="H67" s="81"/>
      <c r="I67" s="8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"/>
    </row>
    <row r="68" spans="1:39" x14ac:dyDescent="0.25">
      <c r="A68" s="81">
        <v>67</v>
      </c>
      <c r="B68" s="8" t="s">
        <v>2212</v>
      </c>
      <c r="C68" s="8" t="s">
        <v>133</v>
      </c>
      <c r="D68" s="81"/>
      <c r="E68" s="8"/>
      <c r="F68" s="81"/>
      <c r="G68" s="81"/>
      <c r="H68" s="81"/>
      <c r="I68" s="8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"/>
    </row>
    <row r="69" spans="1:39" x14ac:dyDescent="0.25">
      <c r="A69" s="81">
        <v>68</v>
      </c>
      <c r="B69" s="8" t="s">
        <v>2214</v>
      </c>
      <c r="C69" s="8" t="s">
        <v>158</v>
      </c>
      <c r="D69" s="81"/>
      <c r="E69" s="8"/>
      <c r="F69" s="81"/>
      <c r="G69" s="81"/>
      <c r="H69" s="81"/>
      <c r="I69" s="8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"/>
    </row>
    <row r="70" spans="1:39" x14ac:dyDescent="0.25">
      <c r="A70" s="81">
        <v>69</v>
      </c>
      <c r="B70" s="8" t="s">
        <v>2216</v>
      </c>
      <c r="C70" s="8" t="s">
        <v>67</v>
      </c>
      <c r="D70" s="81"/>
      <c r="E70" s="8"/>
      <c r="F70" s="81"/>
      <c r="G70" s="81"/>
      <c r="H70" s="81"/>
      <c r="I70" s="8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"/>
    </row>
    <row r="71" spans="1:39" x14ac:dyDescent="0.25">
      <c r="A71" s="81">
        <v>70</v>
      </c>
      <c r="B71" s="8" t="s">
        <v>2217</v>
      </c>
      <c r="C71" s="8" t="s">
        <v>121</v>
      </c>
      <c r="D71" s="81"/>
      <c r="E71" s="8"/>
      <c r="F71" s="81"/>
      <c r="G71" s="81"/>
      <c r="H71" s="81"/>
      <c r="I71" s="8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"/>
    </row>
    <row r="72" spans="1:39" x14ac:dyDescent="0.25">
      <c r="A72" s="81">
        <v>71</v>
      </c>
      <c r="B72" s="8" t="s">
        <v>2218</v>
      </c>
      <c r="C72" s="8" t="s">
        <v>67</v>
      </c>
      <c r="D72" s="81"/>
      <c r="E72" s="8"/>
      <c r="F72" s="81"/>
      <c r="G72" s="81"/>
      <c r="H72" s="81"/>
      <c r="I72" s="8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"/>
    </row>
    <row r="73" spans="1:39" x14ac:dyDescent="0.25">
      <c r="A73" s="81">
        <v>72</v>
      </c>
      <c r="B73" s="8" t="s">
        <v>2220</v>
      </c>
      <c r="C73" s="8" t="s">
        <v>105</v>
      </c>
      <c r="D73" s="81"/>
      <c r="E73" s="8"/>
      <c r="F73" s="81"/>
      <c r="G73" s="81"/>
      <c r="H73" s="81"/>
      <c r="I73" s="8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"/>
    </row>
    <row r="74" spans="1:39" x14ac:dyDescent="0.25">
      <c r="A74" s="81">
        <v>73</v>
      </c>
      <c r="B74" s="8" t="s">
        <v>2222</v>
      </c>
      <c r="C74" s="8" t="s">
        <v>121</v>
      </c>
      <c r="D74" s="81"/>
      <c r="E74" s="8"/>
      <c r="F74" s="81"/>
      <c r="G74" s="81"/>
      <c r="H74" s="81"/>
      <c r="I74" s="8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"/>
    </row>
    <row r="75" spans="1:39" x14ac:dyDescent="0.25">
      <c r="A75" s="81">
        <v>74</v>
      </c>
      <c r="B75" s="8" t="s">
        <v>2223</v>
      </c>
      <c r="C75" s="8" t="s">
        <v>105</v>
      </c>
      <c r="D75" s="81"/>
      <c r="E75" s="8"/>
      <c r="F75" s="81"/>
      <c r="G75" s="81"/>
      <c r="H75" s="81"/>
      <c r="I75" s="8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"/>
    </row>
    <row r="76" spans="1:39" x14ac:dyDescent="0.25">
      <c r="A76" s="81">
        <v>75</v>
      </c>
      <c r="B76" s="8" t="s">
        <v>2224</v>
      </c>
      <c r="C76" s="8" t="s">
        <v>56</v>
      </c>
      <c r="D76" s="81"/>
      <c r="E76" s="8"/>
      <c r="F76" s="81"/>
      <c r="G76" s="81"/>
      <c r="H76" s="81"/>
      <c r="I76" s="8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"/>
    </row>
    <row r="77" spans="1:39" x14ac:dyDescent="0.25">
      <c r="A77" s="81">
        <v>76</v>
      </c>
      <c r="B77" s="8" t="s">
        <v>2225</v>
      </c>
      <c r="C77" s="8" t="s">
        <v>63</v>
      </c>
      <c r="D77" s="81"/>
      <c r="E77" s="8"/>
      <c r="F77" s="81"/>
      <c r="G77" s="81"/>
      <c r="H77" s="81"/>
      <c r="I77" s="8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"/>
    </row>
    <row r="78" spans="1:39" x14ac:dyDescent="0.25">
      <c r="A78" s="81">
        <v>77</v>
      </c>
      <c r="B78" s="8" t="s">
        <v>2226</v>
      </c>
      <c r="C78" s="8" t="s">
        <v>74</v>
      </c>
      <c r="D78" s="81"/>
      <c r="E78" s="8"/>
      <c r="F78" s="81"/>
      <c r="G78" s="81"/>
      <c r="H78" s="81"/>
      <c r="I78" s="8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"/>
    </row>
    <row r="79" spans="1:39" x14ac:dyDescent="0.25">
      <c r="A79" s="81">
        <v>78</v>
      </c>
      <c r="B79" s="8" t="s">
        <v>2227</v>
      </c>
      <c r="C79" s="8" t="s">
        <v>105</v>
      </c>
      <c r="D79" s="81"/>
      <c r="E79" s="8"/>
      <c r="F79" s="81"/>
      <c r="G79" s="81"/>
      <c r="H79" s="81"/>
      <c r="I79" s="8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"/>
    </row>
    <row r="80" spans="1:39" x14ac:dyDescent="0.25">
      <c r="A80" s="81">
        <v>79</v>
      </c>
      <c r="B80" s="8" t="s">
        <v>2228</v>
      </c>
      <c r="C80" s="8" t="s">
        <v>105</v>
      </c>
      <c r="D80" s="81"/>
      <c r="E80" s="8"/>
      <c r="F80" s="81"/>
      <c r="G80" s="81"/>
      <c r="H80" s="81"/>
      <c r="I80" s="8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"/>
    </row>
    <row r="81" spans="1:39" x14ac:dyDescent="0.25">
      <c r="A81" s="81">
        <v>80</v>
      </c>
      <c r="B81" s="8" t="s">
        <v>2229</v>
      </c>
      <c r="C81" s="8" t="s">
        <v>189</v>
      </c>
      <c r="D81" s="81"/>
      <c r="E81" s="8"/>
      <c r="F81" s="81"/>
      <c r="G81" s="81"/>
      <c r="H81" s="81"/>
      <c r="I81" s="8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"/>
    </row>
    <row r="82" spans="1:39" x14ac:dyDescent="0.25">
      <c r="A82" s="81">
        <v>81</v>
      </c>
      <c r="B82" s="8" t="s">
        <v>2234</v>
      </c>
      <c r="C82" s="8" t="s">
        <v>189</v>
      </c>
      <c r="D82" s="81"/>
      <c r="E82" s="8"/>
      <c r="F82" s="81"/>
      <c r="G82" s="81"/>
      <c r="H82" s="81"/>
      <c r="I82" s="8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"/>
    </row>
    <row r="83" spans="1:39" x14ac:dyDescent="0.25">
      <c r="A83" s="81">
        <v>82</v>
      </c>
      <c r="B83" s="8" t="s">
        <v>1806</v>
      </c>
      <c r="C83" s="8" t="s">
        <v>67</v>
      </c>
      <c r="D83" s="81"/>
      <c r="E83" s="8"/>
      <c r="F83" s="81"/>
      <c r="G83" s="81"/>
      <c r="H83" s="81"/>
      <c r="I83" s="8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"/>
    </row>
    <row r="84" spans="1:39" x14ac:dyDescent="0.25">
      <c r="A84" s="81">
        <v>83</v>
      </c>
      <c r="B84" s="8" t="s">
        <v>2</v>
      </c>
      <c r="C84" s="8" t="s">
        <v>2</v>
      </c>
      <c r="D84" s="81"/>
      <c r="E84" s="8"/>
      <c r="F84" s="81"/>
      <c r="G84" s="81"/>
      <c r="H84" s="81"/>
      <c r="I84" s="8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"/>
    </row>
    <row r="85" spans="1:39" x14ac:dyDescent="0.25">
      <c r="A85" s="81">
        <v>84</v>
      </c>
      <c r="B85" s="8" t="s">
        <v>52</v>
      </c>
      <c r="C85" s="8" t="s">
        <v>2</v>
      </c>
      <c r="D85" s="81"/>
      <c r="E85" s="8"/>
      <c r="F85" s="81"/>
      <c r="G85" s="81"/>
      <c r="H85" s="81"/>
      <c r="I85" s="8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"/>
    </row>
    <row r="86" spans="1:39" x14ac:dyDescent="0.25">
      <c r="A86" s="81">
        <v>85</v>
      </c>
      <c r="B86" s="8" t="s">
        <v>1843</v>
      </c>
      <c r="C86" s="8" t="s">
        <v>2235</v>
      </c>
      <c r="D86" s="81"/>
      <c r="E86" s="8"/>
      <c r="F86" s="81"/>
      <c r="G86" s="81"/>
      <c r="H86" s="81"/>
      <c r="I86" s="8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"/>
    </row>
    <row r="87" spans="1:39" x14ac:dyDescent="0.25">
      <c r="A87" s="81">
        <v>86</v>
      </c>
      <c r="B87" s="8" t="s">
        <v>1844</v>
      </c>
      <c r="C87" s="8" t="s">
        <v>56</v>
      </c>
      <c r="D87" s="81"/>
      <c r="E87" s="8"/>
      <c r="F87" s="81"/>
      <c r="G87" s="81"/>
      <c r="H87" s="81"/>
      <c r="I87" s="8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"/>
    </row>
    <row r="88" spans="1:39" x14ac:dyDescent="0.25">
      <c r="A88" s="81">
        <v>87</v>
      </c>
      <c r="B88" s="8" t="s">
        <v>1845</v>
      </c>
      <c r="C88" s="8" t="s">
        <v>63</v>
      </c>
      <c r="D88" s="81"/>
      <c r="E88" s="8"/>
      <c r="F88" s="81"/>
      <c r="G88" s="81"/>
      <c r="H88" s="81"/>
      <c r="I88" s="8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"/>
    </row>
    <row r="89" spans="1:39" x14ac:dyDescent="0.25">
      <c r="A89" s="81">
        <v>88</v>
      </c>
      <c r="B89" s="8" t="s">
        <v>1846</v>
      </c>
      <c r="C89" s="8" t="s">
        <v>2146</v>
      </c>
      <c r="D89" s="81"/>
      <c r="E89" s="8"/>
      <c r="F89" s="81"/>
      <c r="G89" s="81"/>
      <c r="H89" s="81"/>
      <c r="I89" s="8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"/>
    </row>
    <row r="90" spans="1:39" x14ac:dyDescent="0.25">
      <c r="A90" s="81">
        <v>89</v>
      </c>
      <c r="B90" s="8" t="s">
        <v>1847</v>
      </c>
      <c r="C90" s="8" t="s">
        <v>2236</v>
      </c>
      <c r="D90" s="81"/>
      <c r="E90" s="8"/>
      <c r="F90" s="81"/>
      <c r="G90" s="81"/>
      <c r="H90" s="81"/>
      <c r="I90" s="8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"/>
    </row>
    <row r="91" spans="1:39" x14ac:dyDescent="0.25">
      <c r="A91" s="81">
        <v>90</v>
      </c>
      <c r="B91" s="8" t="s">
        <v>1850</v>
      </c>
      <c r="C91" s="8" t="s">
        <v>61</v>
      </c>
      <c r="D91" s="81"/>
      <c r="E91" s="8"/>
      <c r="F91" s="81"/>
      <c r="G91" s="81"/>
      <c r="H91" s="81"/>
      <c r="I91" s="8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"/>
    </row>
    <row r="92" spans="1:39" x14ac:dyDescent="0.25">
      <c r="A92" s="81">
        <v>91</v>
      </c>
      <c r="B92" s="8" t="s">
        <v>1851</v>
      </c>
      <c r="C92" s="8" t="s">
        <v>56</v>
      </c>
      <c r="D92" s="81"/>
      <c r="E92" s="8"/>
      <c r="F92" s="81"/>
      <c r="G92" s="81"/>
      <c r="H92" s="81"/>
      <c r="I92" s="8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"/>
    </row>
    <row r="93" spans="1:39" x14ac:dyDescent="0.25">
      <c r="A93" s="81">
        <v>92</v>
      </c>
      <c r="B93" s="8" t="s">
        <v>1852</v>
      </c>
      <c r="C93" s="8" t="s">
        <v>56</v>
      </c>
      <c r="D93" s="81"/>
      <c r="E93" s="8"/>
      <c r="F93" s="81"/>
      <c r="G93" s="81"/>
      <c r="H93" s="81"/>
      <c r="I93" s="8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"/>
    </row>
    <row r="94" spans="1:39" x14ac:dyDescent="0.25">
      <c r="A94" s="81">
        <v>93</v>
      </c>
      <c r="B94" s="8" t="s">
        <v>1853</v>
      </c>
      <c r="C94" s="8" t="s">
        <v>56</v>
      </c>
      <c r="D94" s="81"/>
      <c r="E94" s="8"/>
      <c r="F94" s="81"/>
      <c r="G94" s="81"/>
      <c r="H94" s="81"/>
      <c r="I94" s="8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"/>
    </row>
    <row r="95" spans="1:39" x14ac:dyDescent="0.25">
      <c r="A95" s="81">
        <v>94</v>
      </c>
      <c r="B95" s="8" t="s">
        <v>1854</v>
      </c>
      <c r="C95" s="8" t="s">
        <v>165</v>
      </c>
      <c r="D95" s="81"/>
      <c r="E95" s="8"/>
      <c r="F95" s="81"/>
      <c r="G95" s="81"/>
      <c r="H95" s="81"/>
      <c r="I95" s="8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"/>
    </row>
    <row r="96" spans="1:39" x14ac:dyDescent="0.25">
      <c r="A96" s="81">
        <v>95</v>
      </c>
      <c r="B96" s="8" t="s">
        <v>1856</v>
      </c>
      <c r="C96" s="8" t="s">
        <v>64</v>
      </c>
      <c r="D96" s="81"/>
      <c r="E96" s="8"/>
      <c r="F96" s="81"/>
      <c r="G96" s="81"/>
      <c r="H96" s="81"/>
      <c r="I96" s="8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"/>
    </row>
    <row r="97" spans="1:39" x14ac:dyDescent="0.25">
      <c r="A97" s="81">
        <v>96</v>
      </c>
      <c r="B97" s="8" t="s">
        <v>1857</v>
      </c>
      <c r="C97" s="8" t="s">
        <v>65</v>
      </c>
      <c r="D97" s="81"/>
      <c r="E97" s="8"/>
      <c r="F97" s="81"/>
      <c r="G97" s="81"/>
      <c r="H97" s="81"/>
      <c r="I97" s="8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"/>
    </row>
    <row r="98" spans="1:39" x14ac:dyDescent="0.25">
      <c r="A98" s="81">
        <v>97</v>
      </c>
      <c r="B98" s="8" t="s">
        <v>1858</v>
      </c>
      <c r="C98" s="8" t="s">
        <v>84</v>
      </c>
      <c r="D98" s="81"/>
      <c r="E98" s="8"/>
      <c r="F98" s="81"/>
      <c r="G98" s="81"/>
      <c r="H98" s="81"/>
      <c r="I98" s="8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"/>
    </row>
    <row r="99" spans="1:39" x14ac:dyDescent="0.25">
      <c r="A99" s="81">
        <v>98</v>
      </c>
      <c r="B99" s="8" t="s">
        <v>1896</v>
      </c>
      <c r="C99" s="8" t="s">
        <v>65</v>
      </c>
      <c r="D99" s="81"/>
      <c r="E99" s="8"/>
      <c r="F99" s="81"/>
      <c r="G99" s="81"/>
      <c r="H99" s="81"/>
      <c r="I99" s="8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"/>
    </row>
    <row r="100" spans="1:39" x14ac:dyDescent="0.25">
      <c r="A100" s="81">
        <v>99</v>
      </c>
      <c r="B100" s="8" t="s">
        <v>1859</v>
      </c>
      <c r="C100" s="8" t="s">
        <v>67</v>
      </c>
      <c r="D100" s="81"/>
      <c r="E100" s="8"/>
      <c r="F100" s="81"/>
      <c r="G100" s="81"/>
      <c r="H100" s="81"/>
      <c r="I100" s="8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"/>
    </row>
    <row r="101" spans="1:39" x14ac:dyDescent="0.25">
      <c r="A101" s="81">
        <v>100</v>
      </c>
      <c r="B101" s="8" t="s">
        <v>2193</v>
      </c>
      <c r="C101" s="8" t="s">
        <v>2237</v>
      </c>
      <c r="D101" s="81"/>
      <c r="E101" s="8"/>
      <c r="F101" s="81"/>
      <c r="G101" s="81"/>
      <c r="H101" s="81"/>
      <c r="I101" s="8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"/>
    </row>
    <row r="102" spans="1:39" x14ac:dyDescent="0.25">
      <c r="A102" s="81">
        <v>101</v>
      </c>
      <c r="B102" s="8" t="s">
        <v>2198</v>
      </c>
      <c r="C102" s="8" t="s">
        <v>2238</v>
      </c>
      <c r="D102" s="81"/>
      <c r="E102" s="8"/>
      <c r="F102" s="81"/>
      <c r="G102" s="81"/>
      <c r="H102" s="81"/>
      <c r="I102" s="8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"/>
    </row>
    <row r="103" spans="1:39" x14ac:dyDescent="0.25">
      <c r="A103" s="81">
        <v>102</v>
      </c>
      <c r="B103" s="8" t="s">
        <v>2202</v>
      </c>
      <c r="C103" s="8" t="s">
        <v>133</v>
      </c>
      <c r="D103" s="81"/>
      <c r="E103" s="8"/>
      <c r="F103" s="81"/>
      <c r="G103" s="81"/>
      <c r="H103" s="81"/>
      <c r="I103" s="8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"/>
    </row>
    <row r="104" spans="1:39" x14ac:dyDescent="0.25">
      <c r="A104" s="81">
        <v>103</v>
      </c>
      <c r="B104" s="8" t="s">
        <v>2205</v>
      </c>
      <c r="C104" s="8" t="s">
        <v>146</v>
      </c>
      <c r="D104" s="81"/>
      <c r="E104" s="8"/>
      <c r="F104" s="81"/>
      <c r="G104" s="81"/>
      <c r="H104" s="81"/>
      <c r="I104" s="8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"/>
    </row>
    <row r="105" spans="1:39" x14ac:dyDescent="0.25">
      <c r="A105" s="81">
        <v>104</v>
      </c>
      <c r="B105" s="8" t="s">
        <v>2206</v>
      </c>
      <c r="C105" s="8" t="s">
        <v>146</v>
      </c>
      <c r="D105" s="81"/>
      <c r="E105" s="8"/>
      <c r="F105" s="81"/>
      <c r="G105" s="81"/>
      <c r="H105" s="81"/>
      <c r="I105" s="8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"/>
    </row>
    <row r="106" spans="1:39" x14ac:dyDescent="0.25">
      <c r="A106" s="81">
        <v>105</v>
      </c>
      <c r="B106" s="8" t="s">
        <v>2207</v>
      </c>
      <c r="C106" s="8" t="s">
        <v>146</v>
      </c>
      <c r="D106" s="81"/>
      <c r="E106" s="8"/>
      <c r="F106" s="81"/>
      <c r="G106" s="81"/>
      <c r="H106" s="81"/>
      <c r="I106" s="8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"/>
    </row>
    <row r="107" spans="1:39" x14ac:dyDescent="0.25">
      <c r="A107" s="81">
        <v>106</v>
      </c>
      <c r="B107" s="8" t="s">
        <v>2208</v>
      </c>
      <c r="C107" s="8" t="s">
        <v>124</v>
      </c>
      <c r="D107" s="81"/>
      <c r="E107" s="8"/>
      <c r="F107" s="81"/>
      <c r="G107" s="81"/>
      <c r="H107" s="81"/>
      <c r="I107" s="8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"/>
    </row>
    <row r="108" spans="1:39" x14ac:dyDescent="0.25">
      <c r="A108" s="81">
        <v>107</v>
      </c>
      <c r="B108" s="8" t="s">
        <v>2210</v>
      </c>
      <c r="C108" s="8" t="s">
        <v>126</v>
      </c>
      <c r="D108" s="81"/>
      <c r="E108" s="8"/>
      <c r="F108" s="81"/>
      <c r="G108" s="81"/>
      <c r="H108" s="81"/>
      <c r="I108" s="8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"/>
    </row>
    <row r="109" spans="1:39" x14ac:dyDescent="0.25">
      <c r="A109" s="81">
        <v>108</v>
      </c>
      <c r="B109" s="8" t="s">
        <v>2212</v>
      </c>
      <c r="C109" s="8" t="s">
        <v>146</v>
      </c>
      <c r="D109" s="81"/>
      <c r="E109" s="8"/>
      <c r="F109" s="81"/>
      <c r="G109" s="81"/>
      <c r="H109" s="81"/>
      <c r="I109" s="8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"/>
    </row>
    <row r="110" spans="1:39" x14ac:dyDescent="0.25">
      <c r="A110" s="81">
        <v>109</v>
      </c>
      <c r="B110" s="8" t="s">
        <v>2214</v>
      </c>
      <c r="C110" s="8" t="s">
        <v>268</v>
      </c>
      <c r="D110" s="81"/>
      <c r="E110" s="8"/>
      <c r="F110" s="81"/>
      <c r="G110" s="81"/>
      <c r="H110" s="81"/>
      <c r="I110" s="8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"/>
    </row>
    <row r="111" spans="1:39" x14ac:dyDescent="0.25">
      <c r="A111" s="81">
        <v>110</v>
      </c>
      <c r="B111" s="8" t="s">
        <v>2216</v>
      </c>
      <c r="C111" s="8" t="s">
        <v>66</v>
      </c>
      <c r="D111" s="81"/>
      <c r="E111" s="8"/>
      <c r="F111" s="81"/>
      <c r="G111" s="81"/>
      <c r="H111" s="81"/>
      <c r="I111" s="8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"/>
    </row>
    <row r="112" spans="1:39" x14ac:dyDescent="0.25">
      <c r="A112" s="81">
        <v>111</v>
      </c>
      <c r="B112" s="8" t="s">
        <v>2217</v>
      </c>
      <c r="C112" s="8" t="s">
        <v>105</v>
      </c>
      <c r="D112" s="81"/>
      <c r="E112" s="8"/>
      <c r="F112" s="81"/>
      <c r="G112" s="81"/>
      <c r="H112" s="81"/>
      <c r="I112" s="8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"/>
    </row>
    <row r="113" spans="1:39" x14ac:dyDescent="0.25">
      <c r="A113" s="81">
        <v>112</v>
      </c>
      <c r="B113" s="8" t="s">
        <v>2218</v>
      </c>
      <c r="C113" s="8" t="s">
        <v>66</v>
      </c>
      <c r="D113" s="81"/>
      <c r="E113" s="8"/>
      <c r="F113" s="81"/>
      <c r="G113" s="81"/>
      <c r="H113" s="81"/>
      <c r="I113" s="8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"/>
    </row>
    <row r="114" spans="1:39" x14ac:dyDescent="0.25">
      <c r="A114" s="81">
        <v>113</v>
      </c>
      <c r="B114" s="8" t="s">
        <v>2220</v>
      </c>
      <c r="C114" s="8" t="s">
        <v>84</v>
      </c>
      <c r="D114" s="81"/>
      <c r="E114" s="8"/>
      <c r="F114" s="81"/>
      <c r="G114" s="81"/>
      <c r="H114" s="81"/>
      <c r="I114" s="8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"/>
    </row>
    <row r="115" spans="1:39" x14ac:dyDescent="0.25">
      <c r="A115" s="81">
        <v>114</v>
      </c>
      <c r="B115" s="8" t="s">
        <v>2223</v>
      </c>
      <c r="C115" s="8" t="s">
        <v>84</v>
      </c>
      <c r="D115" s="81"/>
      <c r="E115" s="8"/>
      <c r="F115" s="81"/>
      <c r="G115" s="81"/>
      <c r="H115" s="81"/>
      <c r="I115" s="8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"/>
    </row>
    <row r="116" spans="1:39" x14ac:dyDescent="0.25">
      <c r="A116" s="81">
        <v>115</v>
      </c>
      <c r="B116" s="8" t="s">
        <v>2222</v>
      </c>
      <c r="C116" s="8" t="s">
        <v>121</v>
      </c>
      <c r="D116" s="81"/>
      <c r="E116" s="8"/>
      <c r="F116" s="81"/>
      <c r="G116" s="81"/>
      <c r="H116" s="81"/>
      <c r="I116" s="8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"/>
    </row>
    <row r="117" spans="1:39" x14ac:dyDescent="0.25">
      <c r="A117" s="81">
        <v>116</v>
      </c>
      <c r="B117" s="8" t="s">
        <v>2224</v>
      </c>
      <c r="C117" s="8" t="s">
        <v>56</v>
      </c>
      <c r="D117" s="81"/>
      <c r="E117" s="8"/>
      <c r="F117" s="81"/>
      <c r="G117" s="81"/>
      <c r="H117" s="81"/>
      <c r="I117" s="8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"/>
    </row>
    <row r="118" spans="1:39" x14ac:dyDescent="0.25">
      <c r="A118" s="81">
        <v>117</v>
      </c>
      <c r="B118" s="8" t="s">
        <v>2225</v>
      </c>
      <c r="C118" s="8" t="s">
        <v>105</v>
      </c>
      <c r="D118" s="81"/>
      <c r="E118" s="8"/>
      <c r="F118" s="81"/>
      <c r="G118" s="81"/>
      <c r="H118" s="81"/>
      <c r="I118" s="8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"/>
    </row>
    <row r="119" spans="1:39" x14ac:dyDescent="0.25">
      <c r="A119" s="81">
        <v>118</v>
      </c>
      <c r="B119" s="8" t="s">
        <v>2226</v>
      </c>
      <c r="C119" s="8" t="s">
        <v>84</v>
      </c>
      <c r="D119" s="81"/>
      <c r="E119" s="8"/>
      <c r="F119" s="81"/>
      <c r="G119" s="81"/>
      <c r="H119" s="81"/>
      <c r="I119" s="8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"/>
    </row>
    <row r="120" spans="1:39" x14ac:dyDescent="0.25">
      <c r="A120" s="81">
        <v>119</v>
      </c>
      <c r="B120" s="8" t="s">
        <v>2227</v>
      </c>
      <c r="C120" s="8" t="s">
        <v>189</v>
      </c>
      <c r="D120" s="81"/>
      <c r="E120" s="8"/>
      <c r="F120" s="81"/>
      <c r="G120" s="81"/>
      <c r="H120" s="81"/>
      <c r="I120" s="8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"/>
    </row>
    <row r="121" spans="1:39" x14ac:dyDescent="0.25">
      <c r="A121" s="81">
        <v>120</v>
      </c>
      <c r="B121" s="8" t="s">
        <v>2228</v>
      </c>
      <c r="C121" s="8" t="s">
        <v>189</v>
      </c>
      <c r="D121" s="81"/>
      <c r="E121" s="8"/>
      <c r="F121" s="81"/>
      <c r="G121" s="81"/>
      <c r="H121" s="81"/>
      <c r="I121" s="8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"/>
    </row>
    <row r="122" spans="1:39" x14ac:dyDescent="0.25">
      <c r="A122" s="81">
        <v>121</v>
      </c>
      <c r="B122" s="8" t="s">
        <v>1806</v>
      </c>
      <c r="C122" s="8" t="s">
        <v>66</v>
      </c>
      <c r="D122" s="81"/>
      <c r="E122" s="8"/>
      <c r="F122" s="81"/>
      <c r="G122" s="81"/>
      <c r="H122" s="81"/>
      <c r="I122" s="8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"/>
    </row>
    <row r="123" spans="1:39" x14ac:dyDescent="0.25">
      <c r="A123" s="81">
        <v>122</v>
      </c>
      <c r="B123" s="8" t="s">
        <v>2</v>
      </c>
      <c r="C123" s="8" t="s">
        <v>2</v>
      </c>
      <c r="D123" s="81"/>
      <c r="E123" s="8"/>
      <c r="F123" s="81"/>
      <c r="G123" s="81"/>
      <c r="H123" s="81"/>
      <c r="I123" s="8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"/>
    </row>
    <row r="124" spans="1:39" x14ac:dyDescent="0.25">
      <c r="A124" s="81">
        <v>123</v>
      </c>
      <c r="B124" s="8" t="s">
        <v>52</v>
      </c>
      <c r="C124" s="8" t="s">
        <v>2</v>
      </c>
      <c r="D124" s="81"/>
      <c r="E124" s="8"/>
      <c r="F124" s="81"/>
      <c r="G124" s="81"/>
      <c r="H124" s="81"/>
      <c r="I124" s="8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"/>
    </row>
    <row r="125" spans="1:39" x14ac:dyDescent="0.25">
      <c r="A125" s="81">
        <v>124</v>
      </c>
      <c r="B125" s="8" t="s">
        <v>1843</v>
      </c>
      <c r="C125" s="8" t="s">
        <v>56</v>
      </c>
      <c r="D125" s="81"/>
      <c r="E125" s="8"/>
      <c r="F125" s="81"/>
      <c r="G125" s="81"/>
      <c r="H125" s="81"/>
      <c r="I125" s="8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"/>
    </row>
    <row r="126" spans="1:39" x14ac:dyDescent="0.25">
      <c r="A126" s="81">
        <v>125</v>
      </c>
      <c r="B126" s="8" t="s">
        <v>1844</v>
      </c>
      <c r="C126" s="8" t="s">
        <v>56</v>
      </c>
      <c r="D126" s="81"/>
      <c r="E126" s="8"/>
      <c r="F126" s="81"/>
      <c r="G126" s="81"/>
      <c r="H126" s="81"/>
      <c r="I126" s="8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"/>
    </row>
    <row r="127" spans="1:39" x14ac:dyDescent="0.25">
      <c r="A127" s="81">
        <v>126</v>
      </c>
      <c r="B127" s="8" t="s">
        <v>1845</v>
      </c>
      <c r="C127" s="8" t="s">
        <v>55</v>
      </c>
      <c r="D127" s="81"/>
      <c r="E127" s="8"/>
      <c r="F127" s="81"/>
      <c r="G127" s="81"/>
      <c r="H127" s="81"/>
      <c r="I127" s="8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"/>
    </row>
    <row r="128" spans="1:39" x14ac:dyDescent="0.25">
      <c r="A128" s="81">
        <v>127</v>
      </c>
      <c r="B128" s="8" t="s">
        <v>1846</v>
      </c>
      <c r="C128" s="8" t="s">
        <v>2149</v>
      </c>
      <c r="D128" s="81"/>
      <c r="E128" s="8"/>
      <c r="F128" s="81"/>
      <c r="G128" s="81"/>
      <c r="H128" s="81"/>
      <c r="I128" s="8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"/>
    </row>
    <row r="129" spans="1:39" x14ac:dyDescent="0.25">
      <c r="A129" s="81">
        <v>128</v>
      </c>
      <c r="B129" s="8" t="s">
        <v>1847</v>
      </c>
      <c r="C129" s="8" t="s">
        <v>2239</v>
      </c>
      <c r="D129" s="81"/>
      <c r="E129" s="8"/>
      <c r="F129" s="81"/>
      <c r="G129" s="81"/>
      <c r="H129" s="81"/>
      <c r="I129" s="8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"/>
    </row>
    <row r="130" spans="1:39" x14ac:dyDescent="0.25">
      <c r="A130" s="81">
        <v>129</v>
      </c>
      <c r="B130" s="8" t="s">
        <v>1850</v>
      </c>
      <c r="C130" s="8" t="s">
        <v>61</v>
      </c>
      <c r="D130" s="81"/>
      <c r="E130" s="8"/>
      <c r="F130" s="81"/>
      <c r="G130" s="81"/>
      <c r="H130" s="81"/>
      <c r="I130" s="8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"/>
    </row>
    <row r="131" spans="1:39" x14ac:dyDescent="0.25">
      <c r="A131" s="81">
        <v>130</v>
      </c>
      <c r="B131" s="8" t="s">
        <v>1851</v>
      </c>
      <c r="C131" s="8" t="s">
        <v>56</v>
      </c>
      <c r="D131" s="81"/>
      <c r="E131" s="8"/>
      <c r="F131" s="81"/>
      <c r="G131" s="81"/>
      <c r="H131" s="81"/>
      <c r="I131" s="8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"/>
    </row>
    <row r="132" spans="1:39" x14ac:dyDescent="0.25">
      <c r="A132" s="81">
        <v>131</v>
      </c>
      <c r="B132" s="8" t="s">
        <v>1852</v>
      </c>
      <c r="C132" s="8" t="s">
        <v>56</v>
      </c>
      <c r="D132" s="81"/>
      <c r="E132" s="8"/>
      <c r="F132" s="81"/>
      <c r="G132" s="81"/>
      <c r="H132" s="81"/>
      <c r="I132" s="8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"/>
    </row>
    <row r="133" spans="1:39" x14ac:dyDescent="0.25">
      <c r="A133" s="81">
        <v>132</v>
      </c>
      <c r="B133" s="8" t="s">
        <v>1853</v>
      </c>
      <c r="C133" s="8" t="s">
        <v>56</v>
      </c>
      <c r="D133" s="81"/>
      <c r="E133" s="8"/>
      <c r="F133" s="81"/>
      <c r="G133" s="81"/>
      <c r="H133" s="81"/>
      <c r="I133" s="8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"/>
    </row>
    <row r="134" spans="1:39" x14ac:dyDescent="0.25">
      <c r="A134" s="81">
        <v>133</v>
      </c>
      <c r="B134" s="8" t="s">
        <v>1854</v>
      </c>
      <c r="C134" s="8" t="s">
        <v>2240</v>
      </c>
      <c r="D134" s="81"/>
      <c r="E134" s="8"/>
      <c r="F134" s="81"/>
      <c r="G134" s="81"/>
      <c r="H134" s="81"/>
      <c r="I134" s="8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"/>
    </row>
    <row r="135" spans="1:39" x14ac:dyDescent="0.25">
      <c r="A135" s="81">
        <v>134</v>
      </c>
      <c r="B135" s="8" t="s">
        <v>1856</v>
      </c>
      <c r="C135" s="8" t="s">
        <v>64</v>
      </c>
      <c r="D135" s="81"/>
      <c r="E135" s="8"/>
      <c r="F135" s="81"/>
      <c r="G135" s="81"/>
      <c r="H135" s="81"/>
      <c r="I135" s="8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"/>
    </row>
    <row r="136" spans="1:39" x14ac:dyDescent="0.25">
      <c r="A136" s="81">
        <v>135</v>
      </c>
      <c r="B136" s="8" t="s">
        <v>1857</v>
      </c>
      <c r="C136" s="8" t="s">
        <v>65</v>
      </c>
      <c r="D136" s="81"/>
      <c r="E136" s="8"/>
      <c r="F136" s="81"/>
      <c r="G136" s="81"/>
      <c r="H136" s="81"/>
      <c r="I136" s="8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"/>
    </row>
    <row r="137" spans="1:39" x14ac:dyDescent="0.25">
      <c r="A137" s="81">
        <v>136</v>
      </c>
      <c r="B137" s="8" t="s">
        <v>1858</v>
      </c>
      <c r="C137" s="8" t="s">
        <v>84</v>
      </c>
      <c r="D137" s="81"/>
      <c r="E137" s="8"/>
      <c r="F137" s="81"/>
      <c r="G137" s="81"/>
      <c r="H137" s="81"/>
      <c r="I137" s="8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"/>
    </row>
    <row r="138" spans="1:39" x14ac:dyDescent="0.25">
      <c r="A138" s="81">
        <v>137</v>
      </c>
      <c r="B138" s="8" t="s">
        <v>1859</v>
      </c>
      <c r="C138" s="8" t="s">
        <v>121</v>
      </c>
      <c r="D138" s="81"/>
      <c r="E138" s="8"/>
      <c r="F138" s="81"/>
      <c r="G138" s="81"/>
      <c r="H138" s="81"/>
      <c r="I138" s="8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"/>
    </row>
    <row r="139" spans="1:39" x14ac:dyDescent="0.25">
      <c r="A139" s="81">
        <v>138</v>
      </c>
      <c r="B139" s="8" t="s">
        <v>2193</v>
      </c>
      <c r="C139" s="8" t="s">
        <v>80</v>
      </c>
      <c r="D139" s="81"/>
      <c r="E139" s="8"/>
      <c r="F139" s="81"/>
      <c r="G139" s="81"/>
      <c r="H139" s="81"/>
      <c r="I139" s="8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"/>
    </row>
    <row r="140" spans="1:39" x14ac:dyDescent="0.25">
      <c r="A140" s="81">
        <v>139</v>
      </c>
      <c r="B140" s="8" t="s">
        <v>2198</v>
      </c>
      <c r="C140" s="8" t="s">
        <v>105</v>
      </c>
      <c r="D140" s="81"/>
      <c r="E140" s="8"/>
      <c r="F140" s="81"/>
      <c r="G140" s="81"/>
      <c r="H140" s="81"/>
      <c r="I140" s="8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"/>
    </row>
    <row r="141" spans="1:39" x14ac:dyDescent="0.25">
      <c r="A141" s="81">
        <v>140</v>
      </c>
      <c r="B141" s="8" t="s">
        <v>2202</v>
      </c>
      <c r="C141" s="8" t="s">
        <v>124</v>
      </c>
      <c r="D141" s="81"/>
      <c r="E141" s="8"/>
      <c r="F141" s="81"/>
      <c r="G141" s="81"/>
      <c r="H141" s="81"/>
      <c r="I141" s="8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"/>
    </row>
    <row r="142" spans="1:39" x14ac:dyDescent="0.25">
      <c r="A142" s="81">
        <v>141</v>
      </c>
      <c r="B142" s="8" t="s">
        <v>2205</v>
      </c>
      <c r="C142" s="8" t="s">
        <v>124</v>
      </c>
      <c r="D142" s="81"/>
      <c r="E142" s="8"/>
      <c r="F142" s="81"/>
      <c r="G142" s="81"/>
      <c r="H142" s="81"/>
      <c r="I142" s="8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"/>
    </row>
    <row r="143" spans="1:39" x14ac:dyDescent="0.25">
      <c r="A143" s="81">
        <v>142</v>
      </c>
      <c r="B143" s="8" t="s">
        <v>2206</v>
      </c>
      <c r="C143" s="8" t="s">
        <v>133</v>
      </c>
      <c r="D143" s="81"/>
      <c r="E143" s="8"/>
      <c r="F143" s="81"/>
      <c r="G143" s="81"/>
      <c r="H143" s="81"/>
      <c r="I143" s="8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"/>
    </row>
    <row r="144" spans="1:39" x14ac:dyDescent="0.25">
      <c r="A144" s="81">
        <v>143</v>
      </c>
      <c r="B144" s="8" t="s">
        <v>2207</v>
      </c>
      <c r="C144" s="8" t="s">
        <v>108</v>
      </c>
      <c r="D144" s="81"/>
      <c r="E144" s="8"/>
      <c r="F144" s="81"/>
      <c r="G144" s="81"/>
      <c r="H144" s="81"/>
      <c r="I144" s="8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"/>
    </row>
    <row r="145" spans="1:39" x14ac:dyDescent="0.25">
      <c r="A145" s="81">
        <v>144</v>
      </c>
      <c r="B145" s="8" t="s">
        <v>2208</v>
      </c>
      <c r="C145" s="8" t="s">
        <v>95</v>
      </c>
      <c r="D145" s="81"/>
      <c r="E145" s="8"/>
      <c r="F145" s="81"/>
      <c r="G145" s="81"/>
      <c r="H145" s="81"/>
      <c r="I145" s="8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"/>
    </row>
    <row r="146" spans="1:39" x14ac:dyDescent="0.25">
      <c r="A146" s="81">
        <v>145</v>
      </c>
      <c r="B146" s="8" t="s">
        <v>2210</v>
      </c>
      <c r="C146" s="8" t="s">
        <v>126</v>
      </c>
      <c r="D146" s="81"/>
      <c r="E146" s="8"/>
      <c r="F146" s="81"/>
      <c r="G146" s="81"/>
      <c r="H146" s="81"/>
      <c r="I146" s="8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"/>
    </row>
    <row r="147" spans="1:39" x14ac:dyDescent="0.25">
      <c r="A147" s="81">
        <v>146</v>
      </c>
      <c r="B147" s="8" t="s">
        <v>2212</v>
      </c>
      <c r="C147" s="8" t="s">
        <v>146</v>
      </c>
      <c r="D147" s="81"/>
      <c r="E147" s="8"/>
      <c r="F147" s="81"/>
      <c r="G147" s="81"/>
      <c r="H147" s="81"/>
      <c r="I147" s="8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"/>
    </row>
    <row r="148" spans="1:39" x14ac:dyDescent="0.25">
      <c r="A148" s="81">
        <v>147</v>
      </c>
      <c r="B148" s="8" t="s">
        <v>2216</v>
      </c>
      <c r="C148" s="8" t="s">
        <v>67</v>
      </c>
      <c r="D148" s="81"/>
      <c r="E148" s="8"/>
      <c r="F148" s="81"/>
      <c r="G148" s="81"/>
      <c r="H148" s="81"/>
      <c r="I148" s="8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"/>
    </row>
    <row r="149" spans="1:39" x14ac:dyDescent="0.25">
      <c r="A149" s="81">
        <v>148</v>
      </c>
      <c r="B149" s="8" t="s">
        <v>2214</v>
      </c>
      <c r="C149" s="8" t="s">
        <v>158</v>
      </c>
      <c r="D149" s="81"/>
      <c r="E149" s="8"/>
      <c r="F149" s="81"/>
      <c r="G149" s="81"/>
      <c r="H149" s="81"/>
      <c r="I149" s="8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"/>
    </row>
    <row r="150" spans="1:39" x14ac:dyDescent="0.25">
      <c r="A150" s="81">
        <v>149</v>
      </c>
      <c r="B150" s="8" t="s">
        <v>2217</v>
      </c>
      <c r="C150" s="8" t="s">
        <v>55</v>
      </c>
      <c r="D150" s="81"/>
      <c r="E150" s="8"/>
      <c r="F150" s="81"/>
      <c r="G150" s="81"/>
      <c r="H150" s="81"/>
      <c r="I150" s="8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"/>
    </row>
    <row r="151" spans="1:39" x14ac:dyDescent="0.25">
      <c r="A151" s="81">
        <v>150</v>
      </c>
      <c r="B151" s="8" t="s">
        <v>2218</v>
      </c>
      <c r="C151" s="8" t="s">
        <v>67</v>
      </c>
      <c r="D151" s="81"/>
      <c r="E151" s="8"/>
      <c r="F151" s="81"/>
      <c r="G151" s="81"/>
      <c r="H151" s="81"/>
      <c r="I151" s="8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"/>
    </row>
    <row r="152" spans="1:39" x14ac:dyDescent="0.25">
      <c r="A152" s="81">
        <v>151</v>
      </c>
      <c r="B152" s="8" t="s">
        <v>2220</v>
      </c>
      <c r="C152" s="8" t="s">
        <v>55</v>
      </c>
      <c r="D152" s="81"/>
      <c r="E152" s="8"/>
      <c r="F152" s="81"/>
      <c r="G152" s="81"/>
      <c r="H152" s="81"/>
      <c r="I152" s="8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"/>
    </row>
    <row r="153" spans="1:39" x14ac:dyDescent="0.25">
      <c r="A153" s="81">
        <v>152</v>
      </c>
      <c r="B153" s="8" t="s">
        <v>2223</v>
      </c>
      <c r="C153" s="8" t="s">
        <v>105</v>
      </c>
      <c r="D153" s="81"/>
      <c r="E153" s="8"/>
      <c r="F153" s="81"/>
      <c r="G153" s="81"/>
      <c r="H153" s="81"/>
      <c r="I153" s="8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"/>
    </row>
    <row r="154" spans="1:39" x14ac:dyDescent="0.25">
      <c r="A154" s="81">
        <v>153</v>
      </c>
      <c r="B154" s="8" t="s">
        <v>2222</v>
      </c>
      <c r="C154" s="8" t="s">
        <v>121</v>
      </c>
      <c r="D154" s="81"/>
      <c r="E154" s="8"/>
      <c r="F154" s="81"/>
      <c r="G154" s="81"/>
      <c r="H154" s="81"/>
      <c r="I154" s="8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"/>
    </row>
    <row r="155" spans="1:39" x14ac:dyDescent="0.25">
      <c r="A155" s="81">
        <v>154</v>
      </c>
      <c r="B155" s="8" t="s">
        <v>2224</v>
      </c>
      <c r="C155" s="8" t="s">
        <v>56</v>
      </c>
      <c r="D155" s="81"/>
      <c r="E155" s="8"/>
      <c r="F155" s="81"/>
      <c r="G155" s="81"/>
      <c r="H155" s="81"/>
      <c r="I155" s="8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"/>
    </row>
    <row r="156" spans="1:39" x14ac:dyDescent="0.25">
      <c r="A156" s="81">
        <v>155</v>
      </c>
      <c r="B156" s="8" t="s">
        <v>2225</v>
      </c>
      <c r="C156" s="8" t="s">
        <v>188</v>
      </c>
      <c r="D156" s="81"/>
      <c r="E156" s="8"/>
      <c r="F156" s="81"/>
      <c r="G156" s="81"/>
      <c r="H156" s="81"/>
      <c r="I156" s="8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"/>
    </row>
    <row r="157" spans="1:39" x14ac:dyDescent="0.25">
      <c r="A157" s="81">
        <v>156</v>
      </c>
      <c r="B157" s="8" t="s">
        <v>2226</v>
      </c>
      <c r="C157" s="8" t="s">
        <v>66</v>
      </c>
      <c r="D157" s="81"/>
      <c r="E157" s="8"/>
      <c r="F157" s="81"/>
      <c r="G157" s="81"/>
      <c r="H157" s="81"/>
      <c r="I157" s="8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"/>
    </row>
    <row r="158" spans="1:39" x14ac:dyDescent="0.25">
      <c r="A158" s="81">
        <v>157</v>
      </c>
      <c r="B158" s="8" t="s">
        <v>2227</v>
      </c>
      <c r="C158" s="8" t="s">
        <v>73</v>
      </c>
      <c r="D158" s="81"/>
      <c r="E158" s="8"/>
      <c r="F158" s="81"/>
      <c r="G158" s="81"/>
      <c r="H158" s="81"/>
      <c r="I158" s="8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"/>
    </row>
    <row r="159" spans="1:39" x14ac:dyDescent="0.25">
      <c r="A159" s="81">
        <v>158</v>
      </c>
      <c r="B159" s="8" t="s">
        <v>2228</v>
      </c>
      <c r="C159" s="8" t="s">
        <v>83</v>
      </c>
      <c r="D159" s="81"/>
      <c r="E159" s="8"/>
      <c r="F159" s="81"/>
      <c r="G159" s="81"/>
      <c r="H159" s="81"/>
      <c r="I159" s="8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"/>
    </row>
    <row r="160" spans="1:39" x14ac:dyDescent="0.25">
      <c r="A160" s="81">
        <v>159</v>
      </c>
      <c r="B160" s="8" t="s">
        <v>2229</v>
      </c>
      <c r="C160" s="8" t="s">
        <v>189</v>
      </c>
      <c r="D160" s="81"/>
      <c r="E160" s="8"/>
      <c r="F160" s="81"/>
      <c r="G160" s="81"/>
      <c r="H160" s="81"/>
      <c r="I160" s="8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"/>
    </row>
    <row r="161" spans="1:39" x14ac:dyDescent="0.25">
      <c r="A161" s="81">
        <v>160</v>
      </c>
      <c r="B161" s="8" t="s">
        <v>1806</v>
      </c>
      <c r="C161" s="8" t="s">
        <v>56</v>
      </c>
      <c r="D161" s="81"/>
      <c r="E161" s="8"/>
      <c r="F161" s="81"/>
      <c r="G161" s="81"/>
      <c r="H161" s="81"/>
      <c r="I161" s="8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"/>
    </row>
    <row r="162" spans="1:39" x14ac:dyDescent="0.25">
      <c r="A162" s="81">
        <v>161</v>
      </c>
      <c r="B162" s="8" t="s">
        <v>2</v>
      </c>
      <c r="C162" s="8" t="s">
        <v>2</v>
      </c>
      <c r="D162" s="81"/>
      <c r="E162" s="8"/>
      <c r="F162" s="81"/>
      <c r="G162" s="81"/>
      <c r="H162" s="81"/>
      <c r="I162" s="8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"/>
    </row>
    <row r="163" spans="1:39" x14ac:dyDescent="0.25">
      <c r="A163" s="81">
        <v>162</v>
      </c>
      <c r="B163" s="8" t="s">
        <v>52</v>
      </c>
      <c r="C163" s="8" t="s">
        <v>2</v>
      </c>
      <c r="D163" s="81"/>
      <c r="E163" s="8"/>
      <c r="F163" s="81"/>
      <c r="G163" s="81"/>
      <c r="H163" s="81"/>
      <c r="I163" s="8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"/>
    </row>
    <row r="164" spans="1:39" x14ac:dyDescent="0.25">
      <c r="A164" s="81">
        <v>163</v>
      </c>
      <c r="B164" s="8" t="s">
        <v>1843</v>
      </c>
      <c r="C164" s="8" t="s">
        <v>2241</v>
      </c>
      <c r="D164" s="81"/>
      <c r="E164" s="8"/>
      <c r="F164" s="81"/>
      <c r="G164" s="81"/>
      <c r="H164" s="81"/>
      <c r="I164" s="8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"/>
    </row>
    <row r="165" spans="1:39" x14ac:dyDescent="0.25">
      <c r="A165" s="81">
        <v>164</v>
      </c>
      <c r="B165" s="8" t="s">
        <v>1844</v>
      </c>
      <c r="C165" s="8" t="s">
        <v>56</v>
      </c>
      <c r="D165" s="81"/>
      <c r="E165" s="8"/>
      <c r="F165" s="81"/>
      <c r="G165" s="81"/>
      <c r="H165" s="81"/>
      <c r="I165" s="8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"/>
    </row>
    <row r="166" spans="1:39" x14ac:dyDescent="0.25">
      <c r="A166" s="81">
        <v>165</v>
      </c>
      <c r="B166" s="8" t="s">
        <v>1845</v>
      </c>
      <c r="C166" s="8" t="s">
        <v>55</v>
      </c>
      <c r="D166" s="81"/>
      <c r="E166" s="8"/>
      <c r="F166" s="81"/>
      <c r="G166" s="81"/>
      <c r="H166" s="81"/>
      <c r="I166" s="8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"/>
    </row>
    <row r="167" spans="1:39" x14ac:dyDescent="0.25">
      <c r="A167" s="81">
        <v>166</v>
      </c>
      <c r="B167" s="8" t="s">
        <v>1846</v>
      </c>
      <c r="C167" s="8" t="s">
        <v>2153</v>
      </c>
      <c r="D167" s="81"/>
      <c r="E167" s="8"/>
      <c r="F167" s="81"/>
      <c r="G167" s="81"/>
      <c r="H167" s="81"/>
      <c r="I167" s="8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"/>
    </row>
    <row r="168" spans="1:39" x14ac:dyDescent="0.25">
      <c r="A168" s="81">
        <v>167</v>
      </c>
      <c r="B168" s="8" t="s">
        <v>1847</v>
      </c>
      <c r="C168" s="8" t="s">
        <v>2242</v>
      </c>
      <c r="D168" s="81"/>
      <c r="E168" s="8"/>
      <c r="F168" s="81"/>
      <c r="G168" s="81"/>
      <c r="H168" s="81"/>
      <c r="I168" s="8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"/>
    </row>
    <row r="169" spans="1:39" x14ac:dyDescent="0.25">
      <c r="A169" s="81">
        <v>168</v>
      </c>
      <c r="B169" s="8" t="s">
        <v>1850</v>
      </c>
      <c r="C169" s="8" t="s">
        <v>61</v>
      </c>
      <c r="D169" s="81"/>
      <c r="E169" s="8"/>
      <c r="F169" s="81"/>
      <c r="G169" s="81"/>
      <c r="H169" s="81"/>
      <c r="I169" s="8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"/>
    </row>
    <row r="170" spans="1:39" x14ac:dyDescent="0.25">
      <c r="A170" s="81">
        <v>169</v>
      </c>
      <c r="B170" s="8" t="s">
        <v>1851</v>
      </c>
      <c r="C170" s="8" t="s">
        <v>56</v>
      </c>
      <c r="D170" s="81"/>
      <c r="E170" s="8"/>
      <c r="F170" s="81"/>
      <c r="G170" s="81"/>
      <c r="H170" s="81"/>
      <c r="I170" s="8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"/>
    </row>
    <row r="171" spans="1:39" x14ac:dyDescent="0.25">
      <c r="A171" s="81">
        <v>170</v>
      </c>
      <c r="B171" s="8" t="s">
        <v>1852</v>
      </c>
      <c r="C171" s="8" t="s">
        <v>56</v>
      </c>
      <c r="D171" s="81"/>
      <c r="E171" s="8"/>
      <c r="F171" s="81"/>
      <c r="G171" s="81"/>
      <c r="H171" s="81"/>
      <c r="I171" s="8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"/>
    </row>
    <row r="172" spans="1:39" x14ac:dyDescent="0.25">
      <c r="A172" s="81">
        <v>171</v>
      </c>
      <c r="B172" s="8" t="s">
        <v>1853</v>
      </c>
      <c r="C172" s="8" t="s">
        <v>56</v>
      </c>
      <c r="D172" s="81"/>
      <c r="E172" s="8"/>
      <c r="F172" s="81"/>
      <c r="G172" s="81"/>
      <c r="H172" s="81"/>
      <c r="I172" s="8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"/>
    </row>
    <row r="173" spans="1:39" x14ac:dyDescent="0.25">
      <c r="A173" s="81">
        <v>172</v>
      </c>
      <c r="B173" s="8" t="s">
        <v>1854</v>
      </c>
      <c r="C173" s="8" t="s">
        <v>130</v>
      </c>
      <c r="D173" s="81"/>
      <c r="E173" s="8"/>
      <c r="F173" s="81"/>
      <c r="G173" s="81"/>
      <c r="H173" s="81"/>
      <c r="I173" s="8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"/>
    </row>
    <row r="174" spans="1:39" x14ac:dyDescent="0.25">
      <c r="A174" s="81">
        <v>173</v>
      </c>
      <c r="B174" s="8" t="s">
        <v>1856</v>
      </c>
      <c r="C174" s="8" t="s">
        <v>64</v>
      </c>
      <c r="D174" s="81"/>
      <c r="E174" s="8"/>
      <c r="F174" s="81"/>
      <c r="G174" s="81"/>
      <c r="H174" s="81"/>
      <c r="I174" s="8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"/>
    </row>
    <row r="175" spans="1:39" x14ac:dyDescent="0.25">
      <c r="A175" s="81">
        <v>174</v>
      </c>
      <c r="B175" s="8" t="s">
        <v>1857</v>
      </c>
      <c r="C175" s="8" t="s">
        <v>65</v>
      </c>
      <c r="D175" s="81"/>
      <c r="E175" s="8"/>
      <c r="F175" s="81"/>
      <c r="G175" s="81"/>
      <c r="H175" s="81"/>
      <c r="I175" s="8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"/>
    </row>
    <row r="176" spans="1:39" x14ac:dyDescent="0.25">
      <c r="A176" s="81">
        <v>175</v>
      </c>
      <c r="B176" s="8" t="s">
        <v>1858</v>
      </c>
      <c r="C176" s="8" t="s">
        <v>84</v>
      </c>
      <c r="D176" s="81"/>
      <c r="E176" s="8"/>
      <c r="F176" s="81"/>
      <c r="G176" s="81"/>
      <c r="H176" s="81"/>
      <c r="I176" s="8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"/>
    </row>
    <row r="177" spans="1:39" x14ac:dyDescent="0.25">
      <c r="A177" s="81">
        <v>176</v>
      </c>
      <c r="B177" s="8" t="s">
        <v>1859</v>
      </c>
      <c r="C177" s="8" t="s">
        <v>105</v>
      </c>
      <c r="D177" s="81"/>
      <c r="E177" s="8"/>
      <c r="F177" s="81"/>
      <c r="G177" s="81"/>
      <c r="H177" s="81"/>
      <c r="I177" s="8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"/>
    </row>
    <row r="178" spans="1:39" x14ac:dyDescent="0.25">
      <c r="A178" s="81">
        <v>177</v>
      </c>
      <c r="B178" s="8" t="s">
        <v>2193</v>
      </c>
      <c r="C178" s="8" t="s">
        <v>512</v>
      </c>
      <c r="D178" s="81"/>
      <c r="E178" s="8"/>
      <c r="F178" s="81"/>
      <c r="G178" s="81"/>
      <c r="H178" s="81"/>
      <c r="I178" s="8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"/>
    </row>
    <row r="179" spans="1:39" x14ac:dyDescent="0.25">
      <c r="A179" s="81">
        <v>178</v>
      </c>
      <c r="B179" s="8" t="s">
        <v>2198</v>
      </c>
      <c r="C179" s="8" t="s">
        <v>2243</v>
      </c>
      <c r="D179" s="81"/>
      <c r="E179" s="8"/>
      <c r="F179" s="81"/>
      <c r="G179" s="81"/>
      <c r="H179" s="81"/>
      <c r="I179" s="8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"/>
    </row>
    <row r="180" spans="1:39" x14ac:dyDescent="0.25">
      <c r="A180" s="81">
        <v>179</v>
      </c>
      <c r="B180" s="8" t="s">
        <v>2202</v>
      </c>
      <c r="C180" s="8" t="s">
        <v>124</v>
      </c>
      <c r="D180" s="81"/>
      <c r="E180" s="8"/>
      <c r="F180" s="81"/>
      <c r="G180" s="81"/>
      <c r="H180" s="81"/>
      <c r="I180" s="8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"/>
    </row>
    <row r="181" spans="1:39" x14ac:dyDescent="0.25">
      <c r="A181" s="81">
        <v>180</v>
      </c>
      <c r="B181" s="8" t="s">
        <v>2205</v>
      </c>
      <c r="C181" s="8" t="s">
        <v>133</v>
      </c>
      <c r="D181" s="81"/>
      <c r="E181" s="8"/>
      <c r="F181" s="81"/>
      <c r="G181" s="81"/>
      <c r="H181" s="81"/>
      <c r="I181" s="8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"/>
    </row>
    <row r="182" spans="1:39" x14ac:dyDescent="0.25">
      <c r="A182" s="81">
        <v>181</v>
      </c>
      <c r="B182" s="8" t="s">
        <v>2206</v>
      </c>
      <c r="C182" s="8" t="s">
        <v>146</v>
      </c>
      <c r="D182" s="81"/>
      <c r="E182" s="8"/>
      <c r="F182" s="81"/>
      <c r="G182" s="81"/>
      <c r="H182" s="81"/>
      <c r="I182" s="8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"/>
    </row>
    <row r="183" spans="1:39" x14ac:dyDescent="0.25">
      <c r="A183" s="81">
        <v>182</v>
      </c>
      <c r="B183" s="8" t="s">
        <v>2207</v>
      </c>
      <c r="C183" s="8" t="s">
        <v>124</v>
      </c>
      <c r="D183" s="81"/>
      <c r="E183" s="8"/>
      <c r="F183" s="81"/>
      <c r="G183" s="81"/>
      <c r="H183" s="81"/>
      <c r="I183" s="8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"/>
    </row>
    <row r="184" spans="1:39" x14ac:dyDescent="0.25">
      <c r="A184" s="81">
        <v>183</v>
      </c>
      <c r="B184" s="8" t="s">
        <v>2208</v>
      </c>
      <c r="C184" s="8" t="s">
        <v>76</v>
      </c>
      <c r="D184" s="81"/>
      <c r="E184" s="8"/>
      <c r="F184" s="81"/>
      <c r="G184" s="81"/>
      <c r="H184" s="81"/>
      <c r="I184" s="8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"/>
    </row>
    <row r="185" spans="1:39" x14ac:dyDescent="0.25">
      <c r="A185" s="81">
        <v>184</v>
      </c>
      <c r="B185" s="8" t="s">
        <v>2210</v>
      </c>
      <c r="C185" s="8" t="s">
        <v>126</v>
      </c>
      <c r="D185" s="81"/>
      <c r="E185" s="8"/>
      <c r="F185" s="81"/>
      <c r="G185" s="81"/>
      <c r="H185" s="81"/>
      <c r="I185" s="8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"/>
    </row>
    <row r="186" spans="1:39" x14ac:dyDescent="0.25">
      <c r="A186" s="81">
        <v>185</v>
      </c>
      <c r="B186" s="8" t="s">
        <v>2212</v>
      </c>
      <c r="C186" s="8" t="s">
        <v>158</v>
      </c>
      <c r="D186" s="81"/>
      <c r="E186" s="8"/>
      <c r="F186" s="81"/>
      <c r="G186" s="81"/>
      <c r="H186" s="81"/>
      <c r="I186" s="8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"/>
    </row>
    <row r="187" spans="1:39" x14ac:dyDescent="0.25">
      <c r="A187" s="81">
        <v>186</v>
      </c>
      <c r="B187" s="8" t="s">
        <v>2216</v>
      </c>
      <c r="C187" s="8" t="s">
        <v>66</v>
      </c>
      <c r="D187" s="81"/>
      <c r="E187" s="8"/>
      <c r="F187" s="81"/>
      <c r="G187" s="81"/>
      <c r="H187" s="81"/>
      <c r="I187" s="8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"/>
    </row>
    <row r="188" spans="1:39" x14ac:dyDescent="0.25">
      <c r="A188" s="81">
        <v>187</v>
      </c>
      <c r="B188" s="8" t="s">
        <v>2217</v>
      </c>
      <c r="C188" s="8" t="s">
        <v>121</v>
      </c>
      <c r="D188" s="81"/>
      <c r="E188" s="8"/>
      <c r="F188" s="81"/>
      <c r="G188" s="81"/>
      <c r="H188" s="81"/>
      <c r="I188" s="8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"/>
    </row>
    <row r="189" spans="1:39" x14ac:dyDescent="0.25">
      <c r="A189" s="81">
        <v>188</v>
      </c>
      <c r="B189" s="8" t="s">
        <v>2218</v>
      </c>
      <c r="C189" s="8" t="s">
        <v>84</v>
      </c>
      <c r="D189" s="81"/>
      <c r="E189" s="8"/>
      <c r="F189" s="81"/>
      <c r="G189" s="81"/>
      <c r="H189" s="81"/>
      <c r="I189" s="8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"/>
    </row>
    <row r="190" spans="1:39" x14ac:dyDescent="0.25">
      <c r="A190" s="81">
        <v>189</v>
      </c>
      <c r="B190" s="8" t="s">
        <v>2220</v>
      </c>
      <c r="C190" s="8" t="s">
        <v>121</v>
      </c>
      <c r="D190" s="81"/>
      <c r="E190" s="8"/>
      <c r="F190" s="81"/>
      <c r="G190" s="81"/>
      <c r="H190" s="81"/>
      <c r="I190" s="8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"/>
    </row>
    <row r="191" spans="1:39" x14ac:dyDescent="0.25">
      <c r="A191" s="81">
        <v>190</v>
      </c>
      <c r="B191" s="8" t="s">
        <v>2222</v>
      </c>
      <c r="C191" s="8" t="s">
        <v>105</v>
      </c>
      <c r="D191" s="81"/>
      <c r="E191" s="8"/>
      <c r="F191" s="81"/>
      <c r="G191" s="81"/>
      <c r="H191" s="81"/>
      <c r="I191" s="8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"/>
    </row>
    <row r="192" spans="1:39" x14ac:dyDescent="0.25">
      <c r="A192" s="81">
        <v>191</v>
      </c>
      <c r="B192" s="8" t="s">
        <v>2214</v>
      </c>
      <c r="C192" s="8" t="s">
        <v>268</v>
      </c>
      <c r="D192" s="81"/>
      <c r="E192" s="8"/>
      <c r="F192" s="81"/>
      <c r="G192" s="81"/>
      <c r="H192" s="81"/>
      <c r="I192" s="8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"/>
    </row>
    <row r="193" spans="1:39" x14ac:dyDescent="0.25">
      <c r="A193" s="81">
        <v>192</v>
      </c>
      <c r="B193" s="8" t="s">
        <v>2223</v>
      </c>
      <c r="C193" s="8" t="s">
        <v>67</v>
      </c>
      <c r="D193" s="81"/>
      <c r="E193" s="8"/>
      <c r="F193" s="81"/>
      <c r="G193" s="81"/>
      <c r="H193" s="81"/>
      <c r="I193" s="8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"/>
    </row>
    <row r="194" spans="1:39" x14ac:dyDescent="0.25">
      <c r="A194" s="81">
        <v>193</v>
      </c>
      <c r="B194" s="8" t="s">
        <v>2224</v>
      </c>
      <c r="C194" s="8" t="s">
        <v>56</v>
      </c>
      <c r="D194" s="81"/>
      <c r="E194" s="8"/>
      <c r="F194" s="81"/>
      <c r="G194" s="81"/>
      <c r="H194" s="81"/>
      <c r="I194" s="8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"/>
    </row>
    <row r="195" spans="1:39" x14ac:dyDescent="0.25">
      <c r="A195" s="81">
        <v>194</v>
      </c>
      <c r="B195" s="8" t="s">
        <v>2225</v>
      </c>
      <c r="C195" s="8" t="s">
        <v>188</v>
      </c>
      <c r="D195" s="81"/>
      <c r="E195" s="8"/>
      <c r="F195" s="81"/>
      <c r="G195" s="81"/>
      <c r="H195" s="81"/>
      <c r="I195" s="8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"/>
    </row>
    <row r="196" spans="1:39" x14ac:dyDescent="0.25">
      <c r="A196" s="81">
        <v>195</v>
      </c>
      <c r="B196" s="8" t="s">
        <v>2226</v>
      </c>
      <c r="C196" s="8" t="s">
        <v>66</v>
      </c>
      <c r="D196" s="81"/>
      <c r="E196" s="8"/>
      <c r="F196" s="81"/>
      <c r="G196" s="81"/>
      <c r="H196" s="81"/>
      <c r="I196" s="8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"/>
    </row>
    <row r="197" spans="1:39" x14ac:dyDescent="0.25">
      <c r="A197" s="81">
        <v>196</v>
      </c>
      <c r="B197" s="8" t="s">
        <v>2227</v>
      </c>
      <c r="C197" s="8" t="s">
        <v>105</v>
      </c>
      <c r="D197" s="81"/>
      <c r="E197" s="8"/>
      <c r="F197" s="81"/>
      <c r="G197" s="81"/>
      <c r="H197" s="81"/>
      <c r="I197" s="8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"/>
    </row>
    <row r="198" spans="1:39" x14ac:dyDescent="0.25">
      <c r="A198" s="81">
        <v>197</v>
      </c>
      <c r="B198" s="8" t="s">
        <v>2228</v>
      </c>
      <c r="C198" s="8" t="s">
        <v>73</v>
      </c>
      <c r="D198" s="81"/>
      <c r="E198" s="8"/>
      <c r="F198" s="81"/>
      <c r="G198" s="81"/>
      <c r="H198" s="81"/>
      <c r="I198" s="8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"/>
    </row>
    <row r="199" spans="1:39" x14ac:dyDescent="0.25">
      <c r="A199" s="81">
        <v>198</v>
      </c>
      <c r="B199" s="8" t="s">
        <v>2229</v>
      </c>
      <c r="C199" s="8" t="s">
        <v>83</v>
      </c>
      <c r="D199" s="81"/>
      <c r="E199" s="8"/>
      <c r="F199" s="81"/>
      <c r="G199" s="81"/>
      <c r="H199" s="81"/>
      <c r="I199" s="8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"/>
    </row>
    <row r="200" spans="1:39" x14ac:dyDescent="0.25">
      <c r="A200" s="81">
        <v>199</v>
      </c>
      <c r="B200" s="8" t="s">
        <v>2234</v>
      </c>
      <c r="C200" s="8" t="s">
        <v>189</v>
      </c>
      <c r="D200" s="81"/>
      <c r="E200" s="8"/>
      <c r="F200" s="81"/>
      <c r="G200" s="81"/>
      <c r="H200" s="81"/>
      <c r="I200" s="8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"/>
    </row>
    <row r="201" spans="1:39" x14ac:dyDescent="0.25">
      <c r="A201" s="81">
        <v>200</v>
      </c>
      <c r="B201" s="8" t="s">
        <v>1806</v>
      </c>
      <c r="C201" s="8" t="s">
        <v>67</v>
      </c>
      <c r="D201" s="81"/>
      <c r="E201" s="8"/>
      <c r="F201" s="81"/>
      <c r="G201" s="81"/>
      <c r="H201" s="81"/>
      <c r="I201" s="8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"/>
    </row>
    <row r="202" spans="1:39" x14ac:dyDescent="0.25">
      <c r="A202" s="81">
        <v>201</v>
      </c>
      <c r="B202" s="8" t="s">
        <v>2</v>
      </c>
      <c r="C202" s="8" t="s">
        <v>2</v>
      </c>
      <c r="D202" s="81"/>
      <c r="E202" s="8"/>
      <c r="F202" s="81"/>
      <c r="G202" s="81"/>
      <c r="H202" s="81"/>
      <c r="I202" s="8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"/>
    </row>
    <row r="203" spans="1:39" x14ac:dyDescent="0.25">
      <c r="A203" s="81">
        <v>202</v>
      </c>
      <c r="B203" s="8" t="s">
        <v>52</v>
      </c>
      <c r="C203" s="8" t="s">
        <v>2</v>
      </c>
      <c r="D203" s="81"/>
      <c r="E203" s="8"/>
      <c r="F203" s="81"/>
      <c r="G203" s="81"/>
      <c r="H203" s="81"/>
      <c r="I203" s="8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"/>
    </row>
    <row r="204" spans="1:39" x14ac:dyDescent="0.25">
      <c r="A204" s="81">
        <v>203</v>
      </c>
      <c r="B204" s="8" t="s">
        <v>1843</v>
      </c>
      <c r="C204" s="8" t="s">
        <v>2244</v>
      </c>
      <c r="D204" s="81"/>
      <c r="E204" s="8"/>
      <c r="F204" s="81"/>
      <c r="G204" s="81"/>
      <c r="H204" s="81"/>
      <c r="I204" s="8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"/>
    </row>
    <row r="205" spans="1:39" x14ac:dyDescent="0.25">
      <c r="A205" s="81">
        <v>204</v>
      </c>
      <c r="B205" s="8" t="s">
        <v>1844</v>
      </c>
      <c r="C205" s="8" t="s">
        <v>56</v>
      </c>
      <c r="D205" s="81"/>
      <c r="E205" s="8"/>
      <c r="F205" s="81"/>
      <c r="G205" s="81"/>
      <c r="H205" s="81"/>
      <c r="I205" s="8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"/>
    </row>
    <row r="206" spans="1:39" x14ac:dyDescent="0.25">
      <c r="A206" s="81">
        <v>205</v>
      </c>
      <c r="B206" s="8" t="s">
        <v>1845</v>
      </c>
      <c r="C206" s="8" t="s">
        <v>55</v>
      </c>
      <c r="D206" s="81"/>
      <c r="E206" s="8"/>
      <c r="F206" s="81"/>
      <c r="G206" s="81"/>
      <c r="H206" s="81"/>
      <c r="I206" s="8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"/>
    </row>
    <row r="207" spans="1:39" x14ac:dyDescent="0.25">
      <c r="A207" s="81">
        <v>206</v>
      </c>
      <c r="B207" s="8" t="s">
        <v>1846</v>
      </c>
      <c r="C207" s="8" t="s">
        <v>2157</v>
      </c>
      <c r="D207" s="81"/>
      <c r="E207" s="8"/>
      <c r="F207" s="81"/>
      <c r="G207" s="81"/>
      <c r="H207" s="81"/>
      <c r="I207" s="8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"/>
    </row>
    <row r="208" spans="1:39" x14ac:dyDescent="0.25">
      <c r="A208" s="81">
        <v>207</v>
      </c>
      <c r="B208" s="8" t="s">
        <v>1847</v>
      </c>
      <c r="C208" s="8" t="s">
        <v>2245</v>
      </c>
      <c r="D208" s="81"/>
      <c r="E208" s="8"/>
      <c r="F208" s="81"/>
      <c r="G208" s="81"/>
      <c r="H208" s="81"/>
      <c r="I208" s="8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"/>
    </row>
    <row r="209" spans="1:39" x14ac:dyDescent="0.25">
      <c r="A209" s="81">
        <v>208</v>
      </c>
      <c r="B209" s="8" t="s">
        <v>1850</v>
      </c>
      <c r="C209" s="8" t="s">
        <v>61</v>
      </c>
      <c r="D209" s="81"/>
      <c r="E209" s="8"/>
      <c r="F209" s="81"/>
      <c r="G209" s="81"/>
      <c r="H209" s="81"/>
      <c r="I209" s="8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"/>
    </row>
    <row r="210" spans="1:39" x14ac:dyDescent="0.25">
      <c r="A210" s="81">
        <v>209</v>
      </c>
      <c r="B210" s="8" t="s">
        <v>1851</v>
      </c>
      <c r="C210" s="8" t="s">
        <v>56</v>
      </c>
      <c r="D210" s="81"/>
      <c r="E210" s="8"/>
      <c r="F210" s="81"/>
      <c r="G210" s="81"/>
      <c r="H210" s="81"/>
      <c r="I210" s="8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"/>
    </row>
    <row r="211" spans="1:39" x14ac:dyDescent="0.25">
      <c r="A211" s="81">
        <v>210</v>
      </c>
      <c r="B211" s="8" t="s">
        <v>1852</v>
      </c>
      <c r="C211" s="8" t="s">
        <v>56</v>
      </c>
      <c r="D211" s="81"/>
      <c r="E211" s="8"/>
      <c r="F211" s="81"/>
      <c r="G211" s="81"/>
      <c r="H211" s="81"/>
      <c r="I211" s="8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"/>
    </row>
    <row r="212" spans="1:39" x14ac:dyDescent="0.25">
      <c r="A212" s="81">
        <v>211</v>
      </c>
      <c r="B212" s="8" t="s">
        <v>1853</v>
      </c>
      <c r="C212" s="8" t="s">
        <v>56</v>
      </c>
      <c r="D212" s="81"/>
      <c r="E212" s="8"/>
      <c r="F212" s="81"/>
      <c r="G212" s="81"/>
      <c r="H212" s="81"/>
      <c r="I212" s="8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"/>
    </row>
    <row r="213" spans="1:39" x14ac:dyDescent="0.25">
      <c r="A213" s="81">
        <v>212</v>
      </c>
      <c r="B213" s="8" t="s">
        <v>1854</v>
      </c>
      <c r="C213" s="8" t="s">
        <v>243</v>
      </c>
      <c r="D213" s="81"/>
      <c r="E213" s="8"/>
      <c r="F213" s="81"/>
      <c r="G213" s="81"/>
      <c r="H213" s="81"/>
      <c r="I213" s="8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"/>
    </row>
    <row r="214" spans="1:39" x14ac:dyDescent="0.25">
      <c r="A214" s="81">
        <v>213</v>
      </c>
      <c r="B214" s="8" t="s">
        <v>1856</v>
      </c>
      <c r="C214" s="8" t="s">
        <v>64</v>
      </c>
      <c r="D214" s="81"/>
      <c r="E214" s="8"/>
      <c r="F214" s="81"/>
      <c r="G214" s="81"/>
      <c r="H214" s="81"/>
      <c r="I214" s="8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"/>
    </row>
    <row r="215" spans="1:39" x14ac:dyDescent="0.25">
      <c r="A215" s="81">
        <v>214</v>
      </c>
      <c r="B215" s="8" t="s">
        <v>1857</v>
      </c>
      <c r="C215" s="8" t="s">
        <v>65</v>
      </c>
      <c r="D215" s="81"/>
      <c r="E215" s="8"/>
      <c r="F215" s="81"/>
      <c r="G215" s="81"/>
      <c r="H215" s="81"/>
      <c r="I215" s="8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"/>
    </row>
    <row r="216" spans="1:39" x14ac:dyDescent="0.25">
      <c r="A216" s="81">
        <v>215</v>
      </c>
      <c r="B216" s="8" t="s">
        <v>1858</v>
      </c>
      <c r="C216" s="8" t="s">
        <v>84</v>
      </c>
      <c r="D216" s="81"/>
      <c r="E216" s="8"/>
      <c r="F216" s="81"/>
      <c r="G216" s="81"/>
      <c r="H216" s="81"/>
      <c r="I216" s="8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"/>
    </row>
    <row r="217" spans="1:39" x14ac:dyDescent="0.25">
      <c r="A217" s="81">
        <v>216</v>
      </c>
      <c r="B217" s="8" t="s">
        <v>1896</v>
      </c>
      <c r="C217" s="8" t="s">
        <v>65</v>
      </c>
      <c r="D217" s="81"/>
      <c r="E217" s="8"/>
      <c r="F217" s="81"/>
      <c r="G217" s="81"/>
      <c r="H217" s="81"/>
      <c r="I217" s="8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"/>
    </row>
    <row r="218" spans="1:39" x14ac:dyDescent="0.25">
      <c r="A218" s="81">
        <v>217</v>
      </c>
      <c r="B218" s="8" t="s">
        <v>1859</v>
      </c>
      <c r="C218" s="8" t="s">
        <v>67</v>
      </c>
      <c r="D218" s="81"/>
      <c r="E218" s="8"/>
      <c r="F218" s="81"/>
      <c r="G218" s="81"/>
      <c r="H218" s="81"/>
      <c r="I218" s="8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"/>
    </row>
    <row r="219" spans="1:39" x14ac:dyDescent="0.25">
      <c r="A219" s="81">
        <v>218</v>
      </c>
      <c r="B219" s="8" t="s">
        <v>2193</v>
      </c>
      <c r="C219" s="8" t="s">
        <v>2246</v>
      </c>
      <c r="D219" s="81"/>
      <c r="E219" s="8"/>
      <c r="F219" s="81"/>
      <c r="G219" s="81"/>
      <c r="H219" s="81"/>
      <c r="I219" s="8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"/>
    </row>
    <row r="220" spans="1:39" x14ac:dyDescent="0.25">
      <c r="A220" s="81">
        <v>219</v>
      </c>
      <c r="B220" s="8" t="s">
        <v>2198</v>
      </c>
      <c r="C220" s="8" t="s">
        <v>1973</v>
      </c>
      <c r="D220" s="81"/>
      <c r="E220" s="8"/>
      <c r="F220" s="81"/>
      <c r="G220" s="81"/>
      <c r="H220" s="81"/>
      <c r="I220" s="8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"/>
    </row>
    <row r="221" spans="1:39" x14ac:dyDescent="0.25">
      <c r="A221" s="81">
        <v>220</v>
      </c>
      <c r="B221" s="8" t="s">
        <v>2202</v>
      </c>
      <c r="C221" s="8" t="s">
        <v>108</v>
      </c>
      <c r="D221" s="81"/>
      <c r="E221" s="8"/>
      <c r="F221" s="81"/>
      <c r="G221" s="81"/>
      <c r="H221" s="81"/>
      <c r="I221" s="8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"/>
    </row>
    <row r="222" spans="1:39" x14ac:dyDescent="0.25">
      <c r="A222" s="81">
        <v>221</v>
      </c>
      <c r="B222" s="8" t="s">
        <v>2205</v>
      </c>
      <c r="C222" s="8" t="s">
        <v>146</v>
      </c>
      <c r="D222" s="81"/>
      <c r="E222" s="8"/>
      <c r="F222" s="81"/>
      <c r="G222" s="81"/>
      <c r="H222" s="81"/>
      <c r="I222" s="8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"/>
    </row>
    <row r="223" spans="1:39" x14ac:dyDescent="0.25">
      <c r="A223" s="81">
        <v>222</v>
      </c>
      <c r="B223" s="8" t="s">
        <v>2206</v>
      </c>
      <c r="C223" s="8" t="s">
        <v>77</v>
      </c>
      <c r="D223" s="81"/>
      <c r="E223" s="8"/>
      <c r="F223" s="81"/>
      <c r="G223" s="81"/>
      <c r="H223" s="81"/>
      <c r="I223" s="8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"/>
    </row>
    <row r="224" spans="1:39" x14ac:dyDescent="0.25">
      <c r="A224" s="81">
        <v>223</v>
      </c>
      <c r="B224" s="8" t="s">
        <v>2207</v>
      </c>
      <c r="C224" s="8" t="s">
        <v>106</v>
      </c>
      <c r="D224" s="81"/>
      <c r="E224" s="8"/>
      <c r="F224" s="81"/>
      <c r="G224" s="81"/>
      <c r="H224" s="81"/>
      <c r="I224" s="8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"/>
    </row>
    <row r="225" spans="1:39" x14ac:dyDescent="0.25">
      <c r="A225" s="81">
        <v>224</v>
      </c>
      <c r="B225" s="8" t="s">
        <v>2208</v>
      </c>
      <c r="C225" s="8" t="s">
        <v>93</v>
      </c>
      <c r="D225" s="81"/>
      <c r="E225" s="8"/>
      <c r="F225" s="81"/>
      <c r="G225" s="81"/>
      <c r="H225" s="81"/>
      <c r="I225" s="8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"/>
    </row>
    <row r="226" spans="1:39" x14ac:dyDescent="0.25">
      <c r="A226" s="81">
        <v>225</v>
      </c>
      <c r="B226" s="8" t="s">
        <v>2214</v>
      </c>
      <c r="C226" s="8" t="s">
        <v>168</v>
      </c>
      <c r="D226" s="81"/>
      <c r="E226" s="8"/>
      <c r="F226" s="81"/>
      <c r="G226" s="81"/>
      <c r="H226" s="81"/>
      <c r="I226" s="8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"/>
    </row>
    <row r="227" spans="1:39" x14ac:dyDescent="0.25">
      <c r="A227" s="81">
        <v>226</v>
      </c>
      <c r="B227" s="8" t="s">
        <v>2212</v>
      </c>
      <c r="C227" s="8" t="s">
        <v>168</v>
      </c>
      <c r="D227" s="81"/>
      <c r="E227" s="8"/>
      <c r="F227" s="81"/>
      <c r="G227" s="81"/>
      <c r="H227" s="81"/>
      <c r="I227" s="8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"/>
    </row>
    <row r="228" spans="1:39" x14ac:dyDescent="0.25">
      <c r="A228" s="81">
        <v>227</v>
      </c>
      <c r="B228" s="8" t="s">
        <v>2216</v>
      </c>
      <c r="C228" s="8" t="s">
        <v>73</v>
      </c>
      <c r="D228" s="81"/>
      <c r="E228" s="8"/>
      <c r="F228" s="81"/>
      <c r="G228" s="81"/>
      <c r="H228" s="81"/>
      <c r="I228" s="8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"/>
    </row>
    <row r="229" spans="1:39" x14ac:dyDescent="0.25">
      <c r="A229" s="81">
        <v>228</v>
      </c>
      <c r="B229" s="8" t="s">
        <v>2217</v>
      </c>
      <c r="C229" s="8" t="s">
        <v>67</v>
      </c>
      <c r="D229" s="81"/>
      <c r="E229" s="8"/>
      <c r="F229" s="81"/>
      <c r="G229" s="81"/>
      <c r="H229" s="81"/>
      <c r="I229" s="8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"/>
    </row>
    <row r="230" spans="1:39" x14ac:dyDescent="0.25">
      <c r="A230" s="81">
        <v>229</v>
      </c>
      <c r="B230" s="8" t="s">
        <v>2218</v>
      </c>
      <c r="C230" s="8" t="s">
        <v>67</v>
      </c>
      <c r="D230" s="81"/>
      <c r="E230" s="8"/>
      <c r="F230" s="81"/>
      <c r="G230" s="81"/>
      <c r="H230" s="81"/>
      <c r="I230" s="8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"/>
    </row>
    <row r="231" spans="1:39" x14ac:dyDescent="0.25">
      <c r="A231" s="81">
        <v>230</v>
      </c>
      <c r="B231" s="8" t="s">
        <v>2220</v>
      </c>
      <c r="C231" s="8" t="s">
        <v>105</v>
      </c>
      <c r="D231" s="81"/>
      <c r="E231" s="8"/>
      <c r="F231" s="81"/>
      <c r="G231" s="81"/>
      <c r="H231" s="81"/>
      <c r="I231" s="8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"/>
    </row>
    <row r="232" spans="1:39" x14ac:dyDescent="0.25">
      <c r="A232" s="81">
        <v>231</v>
      </c>
      <c r="B232" s="8" t="s">
        <v>2223</v>
      </c>
      <c r="C232" s="8" t="s">
        <v>66</v>
      </c>
      <c r="D232" s="81"/>
      <c r="E232" s="8"/>
      <c r="F232" s="81"/>
      <c r="G232" s="81"/>
      <c r="H232" s="81"/>
      <c r="I232" s="8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"/>
    </row>
    <row r="233" spans="1:39" x14ac:dyDescent="0.25">
      <c r="A233" s="81">
        <v>232</v>
      </c>
      <c r="B233" s="8" t="s">
        <v>2222</v>
      </c>
      <c r="C233" s="8" t="s">
        <v>73</v>
      </c>
      <c r="D233" s="81"/>
      <c r="E233" s="8"/>
      <c r="F233" s="81"/>
      <c r="G233" s="81"/>
      <c r="H233" s="81"/>
      <c r="I233" s="8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"/>
    </row>
    <row r="234" spans="1:39" x14ac:dyDescent="0.25">
      <c r="A234" s="81">
        <v>233</v>
      </c>
      <c r="B234" s="8" t="s">
        <v>2210</v>
      </c>
      <c r="C234" s="8" t="s">
        <v>126</v>
      </c>
      <c r="D234" s="81"/>
      <c r="E234" s="8"/>
      <c r="F234" s="81"/>
      <c r="G234" s="81"/>
      <c r="H234" s="81"/>
      <c r="I234" s="8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"/>
    </row>
    <row r="235" spans="1:39" x14ac:dyDescent="0.25">
      <c r="A235" s="81">
        <v>234</v>
      </c>
      <c r="B235" s="8" t="s">
        <v>2224</v>
      </c>
      <c r="C235" s="8" t="s">
        <v>56</v>
      </c>
      <c r="D235" s="81"/>
      <c r="E235" s="8"/>
      <c r="F235" s="81"/>
      <c r="G235" s="81"/>
      <c r="H235" s="81"/>
      <c r="I235" s="8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"/>
    </row>
    <row r="236" spans="1:39" x14ac:dyDescent="0.25">
      <c r="A236" s="81">
        <v>235</v>
      </c>
      <c r="B236" s="8" t="s">
        <v>2225</v>
      </c>
      <c r="C236" s="8" t="s">
        <v>188</v>
      </c>
      <c r="D236" s="81"/>
      <c r="E236" s="8"/>
      <c r="F236" s="81"/>
      <c r="G236" s="81"/>
      <c r="H236" s="81"/>
      <c r="I236" s="8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"/>
    </row>
    <row r="237" spans="1:39" x14ac:dyDescent="0.25">
      <c r="A237" s="81">
        <v>236</v>
      </c>
      <c r="B237" s="8" t="s">
        <v>2226</v>
      </c>
      <c r="C237" s="8" t="s">
        <v>66</v>
      </c>
      <c r="D237" s="81"/>
      <c r="E237" s="8"/>
      <c r="F237" s="81"/>
      <c r="G237" s="81"/>
      <c r="H237" s="81"/>
      <c r="I237" s="8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"/>
    </row>
    <row r="238" spans="1:39" x14ac:dyDescent="0.25">
      <c r="A238" s="81">
        <v>237</v>
      </c>
      <c r="B238" s="8" t="s">
        <v>2227</v>
      </c>
      <c r="C238" s="8" t="s">
        <v>105</v>
      </c>
      <c r="D238" s="81"/>
      <c r="E238" s="8"/>
      <c r="F238" s="81"/>
      <c r="G238" s="81"/>
      <c r="H238" s="81"/>
      <c r="I238" s="8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"/>
    </row>
    <row r="239" spans="1:39" x14ac:dyDescent="0.25">
      <c r="A239" s="81">
        <v>238</v>
      </c>
      <c r="B239" s="8" t="s">
        <v>2228</v>
      </c>
      <c r="C239" s="8" t="s">
        <v>73</v>
      </c>
      <c r="D239" s="81"/>
      <c r="E239" s="8"/>
      <c r="F239" s="81"/>
      <c r="G239" s="81"/>
      <c r="H239" s="81"/>
      <c r="I239" s="8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"/>
    </row>
    <row r="240" spans="1:39" x14ac:dyDescent="0.25">
      <c r="A240" s="81">
        <v>239</v>
      </c>
      <c r="B240" s="8" t="s">
        <v>2229</v>
      </c>
      <c r="C240" s="8" t="s">
        <v>73</v>
      </c>
      <c r="D240" s="81"/>
      <c r="E240" s="8"/>
      <c r="F240" s="81"/>
      <c r="G240" s="81"/>
      <c r="H240" s="81"/>
      <c r="I240" s="8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"/>
    </row>
    <row r="241" spans="1:39" x14ac:dyDescent="0.25">
      <c r="A241" s="81">
        <v>240</v>
      </c>
      <c r="B241" s="8" t="s">
        <v>2234</v>
      </c>
      <c r="C241" s="8" t="s">
        <v>83</v>
      </c>
      <c r="D241" s="81"/>
      <c r="E241" s="8"/>
      <c r="F241" s="81"/>
      <c r="G241" s="81"/>
      <c r="H241" s="81"/>
      <c r="I241" s="8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"/>
    </row>
    <row r="242" spans="1:39" x14ac:dyDescent="0.25">
      <c r="A242" s="81">
        <v>241</v>
      </c>
      <c r="B242" s="8" t="s">
        <v>2247</v>
      </c>
      <c r="C242" s="8" t="s">
        <v>189</v>
      </c>
      <c r="D242" s="81"/>
      <c r="E242" s="8"/>
      <c r="F242" s="81"/>
      <c r="G242" s="81"/>
      <c r="H242" s="81"/>
      <c r="I242" s="8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"/>
    </row>
    <row r="243" spans="1:39" x14ac:dyDescent="0.25">
      <c r="A243" s="81">
        <v>242</v>
      </c>
      <c r="B243" s="8" t="s">
        <v>1806</v>
      </c>
      <c r="C243" s="8" t="s">
        <v>66</v>
      </c>
      <c r="D243" s="81"/>
      <c r="E243" s="8"/>
      <c r="F243" s="81"/>
      <c r="G243" s="81"/>
      <c r="H243" s="81"/>
      <c r="I243" s="8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"/>
    </row>
    <row r="244" spans="1:39" x14ac:dyDescent="0.25">
      <c r="A244" s="81">
        <v>243</v>
      </c>
      <c r="B244" s="8" t="s">
        <v>2</v>
      </c>
      <c r="C244" s="8" t="s">
        <v>2</v>
      </c>
      <c r="D244" s="81"/>
      <c r="E244" s="8"/>
      <c r="F244" s="81"/>
      <c r="G244" s="81"/>
      <c r="H244" s="81"/>
      <c r="I244" s="8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"/>
    </row>
    <row r="245" spans="1:39" x14ac:dyDescent="0.25">
      <c r="A245" s="81">
        <v>244</v>
      </c>
      <c r="B245" s="8" t="s">
        <v>52</v>
      </c>
      <c r="C245" s="8" t="s">
        <v>2</v>
      </c>
      <c r="D245" s="81"/>
      <c r="E245" s="8"/>
      <c r="F245" s="81"/>
      <c r="G245" s="81"/>
      <c r="H245" s="81"/>
      <c r="I245" s="8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"/>
    </row>
    <row r="246" spans="1:39" x14ac:dyDescent="0.25">
      <c r="A246" s="81">
        <v>245</v>
      </c>
      <c r="B246" s="8" t="s">
        <v>1843</v>
      </c>
      <c r="C246" s="8" t="s">
        <v>63</v>
      </c>
      <c r="D246" s="81"/>
      <c r="E246" s="8"/>
      <c r="F246" s="81"/>
      <c r="G246" s="81"/>
      <c r="H246" s="81"/>
      <c r="I246" s="8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"/>
    </row>
    <row r="247" spans="1:39" x14ac:dyDescent="0.25">
      <c r="A247" s="81">
        <v>246</v>
      </c>
      <c r="B247" s="8" t="s">
        <v>1844</v>
      </c>
      <c r="C247" s="8" t="s">
        <v>56</v>
      </c>
      <c r="D247" s="81"/>
      <c r="E247" s="8"/>
      <c r="F247" s="81"/>
      <c r="G247" s="81"/>
      <c r="H247" s="81"/>
      <c r="I247" s="8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"/>
    </row>
    <row r="248" spans="1:39" x14ac:dyDescent="0.25">
      <c r="A248" s="81">
        <v>247</v>
      </c>
      <c r="B248" s="8" t="s">
        <v>1845</v>
      </c>
      <c r="C248" s="8" t="s">
        <v>121</v>
      </c>
      <c r="D248" s="81"/>
      <c r="E248" s="8"/>
      <c r="F248" s="81"/>
      <c r="G248" s="81"/>
      <c r="H248" s="81"/>
      <c r="I248" s="8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"/>
    </row>
    <row r="249" spans="1:39" x14ac:dyDescent="0.25">
      <c r="A249" s="81">
        <v>248</v>
      </c>
      <c r="B249" s="8" t="s">
        <v>1846</v>
      </c>
      <c r="C249" s="8" t="s">
        <v>2161</v>
      </c>
      <c r="D249" s="81"/>
      <c r="E249" s="8"/>
      <c r="F249" s="81"/>
      <c r="G249" s="81"/>
      <c r="H249" s="81"/>
      <c r="I249" s="8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"/>
    </row>
    <row r="250" spans="1:39" x14ac:dyDescent="0.25">
      <c r="A250" s="81">
        <v>249</v>
      </c>
      <c r="B250" s="8" t="s">
        <v>1847</v>
      </c>
      <c r="C250" s="8" t="s">
        <v>2248</v>
      </c>
      <c r="D250" s="81"/>
      <c r="E250" s="8"/>
      <c r="F250" s="81"/>
      <c r="G250" s="81"/>
      <c r="H250" s="81"/>
      <c r="I250" s="8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"/>
    </row>
    <row r="251" spans="1:39" x14ac:dyDescent="0.25">
      <c r="A251" s="81">
        <v>250</v>
      </c>
      <c r="B251" s="8" t="s">
        <v>1850</v>
      </c>
      <c r="C251" s="8" t="s">
        <v>61</v>
      </c>
      <c r="D251" s="81"/>
      <c r="E251" s="8"/>
      <c r="F251" s="81"/>
      <c r="G251" s="81"/>
      <c r="H251" s="81"/>
      <c r="I251" s="8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"/>
    </row>
    <row r="252" spans="1:39" x14ac:dyDescent="0.25">
      <c r="A252" s="81">
        <v>251</v>
      </c>
      <c r="B252" s="8" t="s">
        <v>1851</v>
      </c>
      <c r="C252" s="8" t="s">
        <v>56</v>
      </c>
      <c r="D252" s="81"/>
      <c r="E252" s="8"/>
      <c r="F252" s="81"/>
      <c r="G252" s="81"/>
      <c r="H252" s="81"/>
      <c r="I252" s="8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"/>
    </row>
    <row r="253" spans="1:39" x14ac:dyDescent="0.25">
      <c r="A253" s="81">
        <v>252</v>
      </c>
      <c r="B253" s="8" t="s">
        <v>1852</v>
      </c>
      <c r="C253" s="8" t="s">
        <v>56</v>
      </c>
      <c r="D253" s="81"/>
      <c r="E253" s="8"/>
      <c r="F253" s="81"/>
      <c r="G253" s="81"/>
      <c r="H253" s="81"/>
      <c r="I253" s="8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"/>
    </row>
    <row r="254" spans="1:39" x14ac:dyDescent="0.25">
      <c r="A254" s="81">
        <v>253</v>
      </c>
      <c r="B254" s="8" t="s">
        <v>1853</v>
      </c>
      <c r="C254" s="8" t="s">
        <v>56</v>
      </c>
      <c r="D254" s="81"/>
      <c r="E254" s="8"/>
      <c r="F254" s="81"/>
      <c r="G254" s="81"/>
      <c r="H254" s="81"/>
      <c r="I254" s="8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"/>
    </row>
    <row r="255" spans="1:39" x14ac:dyDescent="0.25">
      <c r="A255" s="81">
        <v>254</v>
      </c>
      <c r="B255" s="8" t="s">
        <v>1854</v>
      </c>
      <c r="C255" s="8" t="s">
        <v>2249</v>
      </c>
      <c r="D255" s="81"/>
      <c r="E255" s="8"/>
      <c r="F255" s="81"/>
      <c r="G255" s="81"/>
      <c r="H255" s="81"/>
      <c r="I255" s="8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"/>
    </row>
    <row r="256" spans="1:39" x14ac:dyDescent="0.25">
      <c r="A256" s="81">
        <v>255</v>
      </c>
      <c r="B256" s="8" t="s">
        <v>1856</v>
      </c>
      <c r="C256" s="8" t="s">
        <v>64</v>
      </c>
      <c r="D256" s="81"/>
      <c r="E256" s="8"/>
      <c r="F256" s="81"/>
      <c r="G256" s="81"/>
      <c r="H256" s="81"/>
      <c r="I256" s="8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"/>
    </row>
    <row r="257" spans="1:39" x14ac:dyDescent="0.25">
      <c r="A257" s="81">
        <v>256</v>
      </c>
      <c r="B257" s="8" t="s">
        <v>1857</v>
      </c>
      <c r="C257" s="8" t="s">
        <v>65</v>
      </c>
      <c r="D257" s="81"/>
      <c r="E257" s="8"/>
      <c r="F257" s="81"/>
      <c r="G257" s="81"/>
      <c r="H257" s="81"/>
      <c r="I257" s="8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"/>
    </row>
    <row r="258" spans="1:39" x14ac:dyDescent="0.25">
      <c r="A258" s="81">
        <v>257</v>
      </c>
      <c r="B258" s="8" t="s">
        <v>1858</v>
      </c>
      <c r="C258" s="8" t="s">
        <v>56</v>
      </c>
      <c r="D258" s="81"/>
      <c r="E258" s="8"/>
      <c r="F258" s="81"/>
      <c r="G258" s="81"/>
      <c r="H258" s="81"/>
      <c r="I258" s="8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"/>
    </row>
    <row r="259" spans="1:39" x14ac:dyDescent="0.25">
      <c r="A259" s="81">
        <v>258</v>
      </c>
      <c r="B259" s="8" t="s">
        <v>1859</v>
      </c>
      <c r="C259" s="8" t="s">
        <v>121</v>
      </c>
      <c r="D259" s="81"/>
      <c r="E259" s="8"/>
      <c r="F259" s="81"/>
      <c r="G259" s="81"/>
      <c r="H259" s="81"/>
      <c r="I259" s="8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"/>
    </row>
    <row r="260" spans="1:39" x14ac:dyDescent="0.25">
      <c r="A260" s="81">
        <v>259</v>
      </c>
      <c r="B260" s="8" t="s">
        <v>2193</v>
      </c>
      <c r="C260" s="8" t="s">
        <v>262</v>
      </c>
      <c r="D260" s="81"/>
      <c r="E260" s="8"/>
      <c r="F260" s="81"/>
      <c r="G260" s="81"/>
      <c r="H260" s="81"/>
      <c r="I260" s="8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"/>
    </row>
    <row r="261" spans="1:39" x14ac:dyDescent="0.25">
      <c r="A261" s="81">
        <v>260</v>
      </c>
      <c r="B261" s="8" t="s">
        <v>2198</v>
      </c>
      <c r="C261" s="8" t="s">
        <v>84</v>
      </c>
      <c r="D261" s="81"/>
      <c r="E261" s="8"/>
      <c r="F261" s="81"/>
      <c r="G261" s="81"/>
      <c r="H261" s="81"/>
      <c r="I261" s="8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"/>
    </row>
    <row r="262" spans="1:39" x14ac:dyDescent="0.25">
      <c r="A262" s="81">
        <v>261</v>
      </c>
      <c r="B262" s="8" t="s">
        <v>2202</v>
      </c>
      <c r="C262" s="8" t="s">
        <v>65</v>
      </c>
      <c r="D262" s="81"/>
      <c r="E262" s="8"/>
      <c r="F262" s="81"/>
      <c r="G262" s="81"/>
      <c r="H262" s="81"/>
      <c r="I262" s="8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"/>
    </row>
    <row r="263" spans="1:39" x14ac:dyDescent="0.25">
      <c r="A263" s="81">
        <v>262</v>
      </c>
      <c r="B263" s="8" t="s">
        <v>2205</v>
      </c>
      <c r="C263" s="8" t="s">
        <v>124</v>
      </c>
      <c r="D263" s="81"/>
      <c r="E263" s="8"/>
      <c r="F263" s="81"/>
      <c r="G263" s="81"/>
      <c r="H263" s="81"/>
      <c r="I263" s="8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"/>
    </row>
    <row r="264" spans="1:39" x14ac:dyDescent="0.25">
      <c r="A264" s="81">
        <v>263</v>
      </c>
      <c r="B264" s="8" t="s">
        <v>2206</v>
      </c>
      <c r="C264" s="8" t="s">
        <v>158</v>
      </c>
      <c r="D264" s="81"/>
      <c r="E264" s="8"/>
      <c r="F264" s="81"/>
      <c r="G264" s="81"/>
      <c r="H264" s="81"/>
      <c r="I264" s="8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"/>
    </row>
    <row r="265" spans="1:39" x14ac:dyDescent="0.25">
      <c r="A265" s="81">
        <v>264</v>
      </c>
      <c r="B265" s="8" t="s">
        <v>2207</v>
      </c>
      <c r="C265" s="8" t="s">
        <v>105</v>
      </c>
      <c r="D265" s="81"/>
      <c r="E265" s="8"/>
      <c r="F265" s="81"/>
      <c r="G265" s="81"/>
      <c r="H265" s="81"/>
      <c r="I265" s="8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"/>
    </row>
    <row r="266" spans="1:39" x14ac:dyDescent="0.25">
      <c r="A266" s="81">
        <v>265</v>
      </c>
      <c r="B266" s="8" t="s">
        <v>2208</v>
      </c>
      <c r="C266" s="8" t="s">
        <v>73</v>
      </c>
      <c r="D266" s="81"/>
      <c r="E266" s="8"/>
      <c r="F266" s="81"/>
      <c r="G266" s="81"/>
      <c r="H266" s="81"/>
      <c r="I266" s="8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"/>
    </row>
    <row r="267" spans="1:39" x14ac:dyDescent="0.25">
      <c r="A267" s="81">
        <v>266</v>
      </c>
      <c r="B267" s="8" t="s">
        <v>2210</v>
      </c>
      <c r="C267" s="8" t="s">
        <v>126</v>
      </c>
      <c r="D267" s="81"/>
      <c r="E267" s="8"/>
      <c r="F267" s="81"/>
      <c r="G267" s="81"/>
      <c r="H267" s="81"/>
      <c r="I267" s="8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"/>
    </row>
    <row r="268" spans="1:39" x14ac:dyDescent="0.25">
      <c r="A268" s="81">
        <v>267</v>
      </c>
      <c r="B268" s="8" t="s">
        <v>2212</v>
      </c>
      <c r="C268" s="8" t="s">
        <v>95</v>
      </c>
      <c r="D268" s="81"/>
      <c r="E268" s="8"/>
      <c r="F268" s="81"/>
      <c r="G268" s="81"/>
      <c r="H268" s="81"/>
      <c r="I268" s="8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"/>
    </row>
    <row r="269" spans="1:39" x14ac:dyDescent="0.25">
      <c r="A269" s="81">
        <v>268</v>
      </c>
      <c r="B269" s="8" t="s">
        <v>2216</v>
      </c>
      <c r="C269" s="8" t="s">
        <v>188</v>
      </c>
      <c r="D269" s="81"/>
      <c r="E269" s="8"/>
      <c r="F269" s="81"/>
      <c r="G269" s="81"/>
      <c r="H269" s="81"/>
      <c r="I269" s="8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"/>
    </row>
    <row r="270" spans="1:39" x14ac:dyDescent="0.25">
      <c r="A270" s="81">
        <v>269</v>
      </c>
      <c r="B270" s="8" t="s">
        <v>2217</v>
      </c>
      <c r="C270" s="8" t="s">
        <v>66</v>
      </c>
      <c r="D270" s="81"/>
      <c r="E270" s="8"/>
      <c r="F270" s="81"/>
      <c r="G270" s="81"/>
      <c r="H270" s="81"/>
      <c r="I270" s="8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"/>
    </row>
    <row r="271" spans="1:39" x14ac:dyDescent="0.25">
      <c r="A271" s="81">
        <v>270</v>
      </c>
      <c r="B271" s="8" t="s">
        <v>2218</v>
      </c>
      <c r="C271" s="8" t="s">
        <v>55</v>
      </c>
      <c r="D271" s="81"/>
      <c r="E271" s="8"/>
      <c r="F271" s="81"/>
      <c r="G271" s="81"/>
      <c r="H271" s="81"/>
      <c r="I271" s="8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"/>
    </row>
    <row r="272" spans="1:39" x14ac:dyDescent="0.25">
      <c r="A272" s="81">
        <v>271</v>
      </c>
      <c r="B272" s="8" t="s">
        <v>2220</v>
      </c>
      <c r="C272" s="8" t="s">
        <v>105</v>
      </c>
      <c r="D272" s="81"/>
      <c r="E272" s="8"/>
      <c r="F272" s="81"/>
      <c r="G272" s="81"/>
      <c r="H272" s="81"/>
      <c r="I272" s="8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"/>
    </row>
    <row r="273" spans="1:39" x14ac:dyDescent="0.25">
      <c r="A273" s="81">
        <v>272</v>
      </c>
      <c r="B273" s="8" t="s">
        <v>2222</v>
      </c>
      <c r="C273" s="8" t="s">
        <v>121</v>
      </c>
      <c r="D273" s="81"/>
      <c r="E273" s="8"/>
      <c r="F273" s="81"/>
      <c r="G273" s="81"/>
      <c r="H273" s="81"/>
      <c r="I273" s="8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"/>
    </row>
    <row r="274" spans="1:39" x14ac:dyDescent="0.25">
      <c r="A274" s="81">
        <v>273</v>
      </c>
      <c r="B274" s="8" t="s">
        <v>2214</v>
      </c>
      <c r="C274" s="8" t="s">
        <v>65</v>
      </c>
      <c r="D274" s="81"/>
      <c r="E274" s="8"/>
      <c r="F274" s="81"/>
      <c r="G274" s="81"/>
      <c r="H274" s="81"/>
      <c r="I274" s="8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"/>
    </row>
    <row r="275" spans="1:39" x14ac:dyDescent="0.25">
      <c r="A275" s="81">
        <v>274</v>
      </c>
      <c r="B275" s="8" t="s">
        <v>2223</v>
      </c>
      <c r="C275" s="8" t="s">
        <v>65</v>
      </c>
      <c r="D275" s="81"/>
      <c r="E275" s="8"/>
      <c r="F275" s="81"/>
      <c r="G275" s="81"/>
      <c r="H275" s="81"/>
      <c r="I275" s="8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"/>
    </row>
    <row r="276" spans="1:39" x14ac:dyDescent="0.25">
      <c r="A276" s="81">
        <v>275</v>
      </c>
      <c r="B276" s="8" t="s">
        <v>2224</v>
      </c>
      <c r="C276" s="8" t="s">
        <v>55</v>
      </c>
      <c r="D276" s="81"/>
      <c r="E276" s="8"/>
      <c r="F276" s="81"/>
      <c r="G276" s="81"/>
      <c r="H276" s="81"/>
      <c r="I276" s="8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"/>
    </row>
    <row r="277" spans="1:39" x14ac:dyDescent="0.25">
      <c r="A277" s="81">
        <v>276</v>
      </c>
      <c r="B277" s="8" t="s">
        <v>2225</v>
      </c>
      <c r="C277" s="8" t="s">
        <v>67</v>
      </c>
      <c r="D277" s="81"/>
      <c r="E277" s="8"/>
      <c r="F277" s="81"/>
      <c r="G277" s="81"/>
      <c r="H277" s="81"/>
      <c r="I277" s="8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"/>
    </row>
    <row r="278" spans="1:39" x14ac:dyDescent="0.25">
      <c r="A278" s="81">
        <v>277</v>
      </c>
      <c r="B278" s="8" t="s">
        <v>2226</v>
      </c>
      <c r="C278" s="8" t="s">
        <v>67</v>
      </c>
      <c r="D278" s="81"/>
      <c r="E278" s="8"/>
      <c r="F278" s="81"/>
      <c r="G278" s="81"/>
      <c r="H278" s="81"/>
      <c r="I278" s="8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"/>
    </row>
    <row r="279" spans="1:39" x14ac:dyDescent="0.25">
      <c r="A279" s="81">
        <v>278</v>
      </c>
      <c r="B279" s="8" t="s">
        <v>2227</v>
      </c>
      <c r="C279" s="8" t="s">
        <v>66</v>
      </c>
      <c r="D279" s="81"/>
      <c r="E279" s="8"/>
      <c r="F279" s="81"/>
      <c r="G279" s="81"/>
      <c r="H279" s="81"/>
      <c r="I279" s="8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"/>
    </row>
    <row r="280" spans="1:39" x14ac:dyDescent="0.25">
      <c r="A280" s="81">
        <v>279</v>
      </c>
      <c r="B280" s="8" t="s">
        <v>2228</v>
      </c>
      <c r="C280" s="8" t="s">
        <v>66</v>
      </c>
      <c r="D280" s="81"/>
      <c r="E280" s="8"/>
      <c r="F280" s="81"/>
      <c r="G280" s="81"/>
      <c r="H280" s="81"/>
      <c r="I280" s="8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"/>
    </row>
    <row r="281" spans="1:39" x14ac:dyDescent="0.25">
      <c r="A281" s="81">
        <v>280</v>
      </c>
      <c r="B281" s="8" t="s">
        <v>2229</v>
      </c>
      <c r="C281" s="8" t="s">
        <v>66</v>
      </c>
      <c r="D281" s="81"/>
      <c r="E281" s="8"/>
      <c r="F281" s="81"/>
      <c r="G281" s="81"/>
      <c r="H281" s="81"/>
      <c r="I281" s="8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"/>
    </row>
    <row r="282" spans="1:39" x14ac:dyDescent="0.25">
      <c r="A282" s="81">
        <v>281</v>
      </c>
      <c r="B282" s="8" t="s">
        <v>1806</v>
      </c>
      <c r="C282" s="8" t="s">
        <v>63</v>
      </c>
      <c r="D282" s="81"/>
      <c r="E282" s="8"/>
      <c r="F282" s="81"/>
      <c r="G282" s="81"/>
      <c r="H282" s="81"/>
      <c r="I282" s="8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"/>
    </row>
    <row r="283" spans="1:39" x14ac:dyDescent="0.25">
      <c r="A283" s="81">
        <v>282</v>
      </c>
      <c r="B283" s="8" t="s">
        <v>2</v>
      </c>
      <c r="C283" s="8" t="s">
        <v>2</v>
      </c>
      <c r="D283" s="81"/>
      <c r="E283" s="8"/>
      <c r="F283" s="81"/>
      <c r="G283" s="81"/>
      <c r="H283" s="81"/>
      <c r="I283" s="8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"/>
    </row>
    <row r="284" spans="1:39" x14ac:dyDescent="0.25">
      <c r="A284" s="81">
        <v>283</v>
      </c>
      <c r="B284" s="8" t="s">
        <v>52</v>
      </c>
      <c r="C284" s="8" t="s">
        <v>2</v>
      </c>
      <c r="D284" s="81"/>
      <c r="E284" s="8"/>
      <c r="F284" s="81"/>
      <c r="G284" s="81"/>
      <c r="H284" s="81"/>
      <c r="I284" s="8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"/>
    </row>
    <row r="285" spans="1:39" x14ac:dyDescent="0.25">
      <c r="A285" s="81">
        <v>284</v>
      </c>
      <c r="B285" s="8" t="s">
        <v>1843</v>
      </c>
      <c r="C285" s="8" t="s">
        <v>2250</v>
      </c>
      <c r="D285" s="81"/>
      <c r="E285" s="8"/>
      <c r="F285" s="81"/>
      <c r="G285" s="81"/>
      <c r="H285" s="81"/>
      <c r="I285" s="8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"/>
    </row>
    <row r="286" spans="1:39" x14ac:dyDescent="0.25">
      <c r="A286" s="81">
        <v>285</v>
      </c>
      <c r="B286" s="8" t="s">
        <v>1844</v>
      </c>
      <c r="C286" s="8" t="s">
        <v>56</v>
      </c>
      <c r="D286" s="81"/>
      <c r="E286" s="8"/>
      <c r="F286" s="81"/>
      <c r="G286" s="81"/>
      <c r="H286" s="81"/>
      <c r="I286" s="8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"/>
    </row>
    <row r="287" spans="1:39" x14ac:dyDescent="0.25">
      <c r="A287" s="81">
        <v>286</v>
      </c>
      <c r="B287" s="8" t="s">
        <v>1845</v>
      </c>
      <c r="C287" s="8" t="s">
        <v>121</v>
      </c>
      <c r="D287" s="81"/>
      <c r="E287" s="8"/>
      <c r="F287" s="81"/>
      <c r="G287" s="81"/>
      <c r="H287" s="81"/>
      <c r="I287" s="8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"/>
    </row>
    <row r="288" spans="1:39" x14ac:dyDescent="0.25">
      <c r="A288" s="81">
        <v>287</v>
      </c>
      <c r="B288" s="8" t="s">
        <v>1846</v>
      </c>
      <c r="C288" s="8" t="s">
        <v>2165</v>
      </c>
      <c r="D288" s="81"/>
      <c r="E288" s="8"/>
      <c r="F288" s="81"/>
      <c r="G288" s="81"/>
      <c r="H288" s="81"/>
      <c r="I288" s="8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"/>
    </row>
    <row r="289" spans="1:39" x14ac:dyDescent="0.25">
      <c r="A289" s="81">
        <v>288</v>
      </c>
      <c r="B289" s="8" t="s">
        <v>1847</v>
      </c>
      <c r="C289" s="8" t="s">
        <v>2251</v>
      </c>
      <c r="D289" s="81"/>
      <c r="E289" s="8"/>
      <c r="F289" s="81"/>
      <c r="G289" s="81"/>
      <c r="H289" s="81"/>
      <c r="I289" s="8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"/>
    </row>
    <row r="290" spans="1:39" x14ac:dyDescent="0.25">
      <c r="A290" s="81">
        <v>289</v>
      </c>
      <c r="B290" s="8" t="s">
        <v>1850</v>
      </c>
      <c r="C290" s="8" t="s">
        <v>61</v>
      </c>
      <c r="D290" s="81"/>
      <c r="E290" s="8"/>
      <c r="F290" s="81"/>
      <c r="G290" s="81"/>
      <c r="H290" s="81"/>
      <c r="I290" s="8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"/>
    </row>
    <row r="291" spans="1:39" x14ac:dyDescent="0.25">
      <c r="A291" s="81">
        <v>290</v>
      </c>
      <c r="B291" s="8" t="s">
        <v>1851</v>
      </c>
      <c r="C291" s="8" t="s">
        <v>56</v>
      </c>
      <c r="D291" s="81"/>
      <c r="E291" s="8"/>
      <c r="F291" s="81"/>
      <c r="G291" s="81"/>
      <c r="H291" s="81"/>
      <c r="I291" s="8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"/>
    </row>
    <row r="292" spans="1:39" x14ac:dyDescent="0.25">
      <c r="A292" s="81">
        <v>291</v>
      </c>
      <c r="B292" s="8" t="s">
        <v>1852</v>
      </c>
      <c r="C292" s="8" t="s">
        <v>56</v>
      </c>
      <c r="D292" s="81"/>
      <c r="E292" s="8"/>
      <c r="F292" s="81"/>
      <c r="G292" s="81"/>
      <c r="H292" s="81"/>
      <c r="I292" s="8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"/>
    </row>
    <row r="293" spans="1:39" x14ac:dyDescent="0.25">
      <c r="A293" s="81">
        <v>292</v>
      </c>
      <c r="B293" s="8" t="s">
        <v>1853</v>
      </c>
      <c r="C293" s="8" t="s">
        <v>56</v>
      </c>
      <c r="D293" s="81"/>
      <c r="E293" s="8"/>
      <c r="F293" s="81"/>
      <c r="G293" s="81"/>
      <c r="H293" s="81"/>
      <c r="I293" s="8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"/>
    </row>
    <row r="294" spans="1:39" x14ac:dyDescent="0.25">
      <c r="A294" s="81">
        <v>293</v>
      </c>
      <c r="B294" s="8" t="s">
        <v>1854</v>
      </c>
      <c r="C294" s="8" t="s">
        <v>2252</v>
      </c>
      <c r="D294" s="81"/>
      <c r="E294" s="8"/>
      <c r="F294" s="81"/>
      <c r="G294" s="81"/>
      <c r="H294" s="81"/>
      <c r="I294" s="8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"/>
    </row>
    <row r="295" spans="1:39" x14ac:dyDescent="0.25">
      <c r="A295" s="81">
        <v>294</v>
      </c>
      <c r="B295" s="8" t="s">
        <v>1856</v>
      </c>
      <c r="C295" s="8" t="s">
        <v>64</v>
      </c>
      <c r="D295" s="81"/>
      <c r="E295" s="8"/>
      <c r="F295" s="81"/>
      <c r="G295" s="81"/>
      <c r="H295" s="81"/>
      <c r="I295" s="8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"/>
    </row>
    <row r="296" spans="1:39" x14ac:dyDescent="0.25">
      <c r="A296" s="81">
        <v>295</v>
      </c>
      <c r="B296" s="8" t="s">
        <v>1857</v>
      </c>
      <c r="C296" s="8" t="s">
        <v>65</v>
      </c>
      <c r="D296" s="81"/>
      <c r="E296" s="8"/>
      <c r="F296" s="81"/>
      <c r="G296" s="81"/>
      <c r="H296" s="81"/>
      <c r="I296" s="8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"/>
    </row>
    <row r="297" spans="1:39" x14ac:dyDescent="0.25">
      <c r="A297" s="81">
        <v>296</v>
      </c>
      <c r="B297" s="8" t="s">
        <v>1858</v>
      </c>
      <c r="C297" s="8" t="s">
        <v>56</v>
      </c>
      <c r="D297" s="81"/>
      <c r="E297" s="8"/>
      <c r="F297" s="81"/>
      <c r="G297" s="81"/>
      <c r="H297" s="81"/>
      <c r="I297" s="8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"/>
    </row>
    <row r="298" spans="1:39" x14ac:dyDescent="0.25">
      <c r="A298" s="81">
        <v>297</v>
      </c>
      <c r="B298" s="8" t="s">
        <v>1896</v>
      </c>
      <c r="C298" s="8" t="s">
        <v>65</v>
      </c>
      <c r="D298" s="81"/>
      <c r="E298" s="8"/>
      <c r="F298" s="81"/>
      <c r="G298" s="81"/>
      <c r="H298" s="81"/>
      <c r="I298" s="8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"/>
    </row>
    <row r="299" spans="1:39" x14ac:dyDescent="0.25">
      <c r="A299" s="81">
        <v>298</v>
      </c>
      <c r="B299" s="8" t="s">
        <v>1859</v>
      </c>
      <c r="C299" s="8" t="s">
        <v>105</v>
      </c>
      <c r="D299" s="81"/>
      <c r="E299" s="8"/>
      <c r="F299" s="81"/>
      <c r="G299" s="81"/>
      <c r="H299" s="81"/>
      <c r="I299" s="8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"/>
    </row>
    <row r="300" spans="1:39" x14ac:dyDescent="0.25">
      <c r="A300" s="81">
        <v>299</v>
      </c>
      <c r="B300" s="8" t="s">
        <v>2193</v>
      </c>
      <c r="C300" s="8" t="s">
        <v>262</v>
      </c>
      <c r="D300" s="81"/>
      <c r="E300" s="8"/>
      <c r="F300" s="81"/>
      <c r="G300" s="81"/>
      <c r="H300" s="81"/>
      <c r="I300" s="8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"/>
    </row>
    <row r="301" spans="1:39" x14ac:dyDescent="0.25">
      <c r="A301" s="81">
        <v>300</v>
      </c>
      <c r="B301" s="8" t="s">
        <v>2198</v>
      </c>
      <c r="C301" s="8" t="s">
        <v>84</v>
      </c>
      <c r="D301" s="81"/>
      <c r="E301" s="8"/>
      <c r="F301" s="81"/>
      <c r="G301" s="81"/>
      <c r="H301" s="81"/>
      <c r="I301" s="8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"/>
    </row>
    <row r="302" spans="1:39" x14ac:dyDescent="0.25">
      <c r="A302" s="81">
        <v>301</v>
      </c>
      <c r="B302" s="8" t="s">
        <v>2202</v>
      </c>
      <c r="C302" s="8" t="s">
        <v>65</v>
      </c>
      <c r="D302" s="81"/>
      <c r="E302" s="8"/>
      <c r="F302" s="81"/>
      <c r="G302" s="81"/>
      <c r="H302" s="81"/>
      <c r="I302" s="8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"/>
    </row>
    <row r="303" spans="1:39" x14ac:dyDescent="0.25">
      <c r="A303" s="81">
        <v>302</v>
      </c>
      <c r="B303" s="8" t="s">
        <v>2205</v>
      </c>
      <c r="C303" s="8" t="s">
        <v>146</v>
      </c>
      <c r="D303" s="81"/>
      <c r="E303" s="8"/>
      <c r="F303" s="81"/>
      <c r="G303" s="81"/>
      <c r="H303" s="81"/>
      <c r="I303" s="8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"/>
    </row>
    <row r="304" spans="1:39" x14ac:dyDescent="0.25">
      <c r="A304" s="81">
        <v>303</v>
      </c>
      <c r="B304" s="8" t="s">
        <v>2206</v>
      </c>
      <c r="C304" s="8" t="s">
        <v>168</v>
      </c>
      <c r="D304" s="81"/>
      <c r="E304" s="8"/>
      <c r="F304" s="81"/>
      <c r="G304" s="81"/>
      <c r="H304" s="81"/>
      <c r="I304" s="8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"/>
    </row>
    <row r="305" spans="1:39" x14ac:dyDescent="0.25">
      <c r="A305" s="81">
        <v>304</v>
      </c>
      <c r="B305" s="8" t="s">
        <v>2207</v>
      </c>
      <c r="C305" s="8" t="s">
        <v>73</v>
      </c>
      <c r="D305" s="81"/>
      <c r="E305" s="8"/>
      <c r="F305" s="81"/>
      <c r="G305" s="81"/>
      <c r="H305" s="81"/>
      <c r="I305" s="8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"/>
    </row>
    <row r="306" spans="1:39" x14ac:dyDescent="0.25">
      <c r="A306" s="81">
        <v>305</v>
      </c>
      <c r="B306" s="8" t="s">
        <v>2208</v>
      </c>
      <c r="C306" s="8" t="s">
        <v>108</v>
      </c>
      <c r="D306" s="81"/>
      <c r="E306" s="8"/>
      <c r="F306" s="81"/>
      <c r="G306" s="81"/>
      <c r="H306" s="81"/>
      <c r="I306" s="8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"/>
    </row>
    <row r="307" spans="1:39" x14ac:dyDescent="0.25">
      <c r="A307" s="81">
        <v>306</v>
      </c>
      <c r="B307" s="8" t="s">
        <v>2210</v>
      </c>
      <c r="C307" s="8" t="s">
        <v>126</v>
      </c>
      <c r="D307" s="81"/>
      <c r="E307" s="8"/>
      <c r="F307" s="81"/>
      <c r="G307" s="81"/>
      <c r="H307" s="81"/>
      <c r="I307" s="8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"/>
    </row>
    <row r="308" spans="1:39" x14ac:dyDescent="0.25">
      <c r="A308" s="81">
        <v>307</v>
      </c>
      <c r="B308" s="8" t="s">
        <v>2212</v>
      </c>
      <c r="C308" s="8" t="s">
        <v>93</v>
      </c>
      <c r="D308" s="81"/>
      <c r="E308" s="8"/>
      <c r="F308" s="81"/>
      <c r="G308" s="81"/>
      <c r="H308" s="81"/>
      <c r="I308" s="8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"/>
    </row>
    <row r="309" spans="1:39" x14ac:dyDescent="0.25">
      <c r="A309" s="81">
        <v>308</v>
      </c>
      <c r="B309" s="8" t="s">
        <v>2216</v>
      </c>
      <c r="C309" s="8" t="s">
        <v>210</v>
      </c>
      <c r="D309" s="81"/>
      <c r="E309" s="8"/>
      <c r="F309" s="81"/>
      <c r="G309" s="81"/>
      <c r="H309" s="81"/>
      <c r="I309" s="8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"/>
    </row>
    <row r="310" spans="1:39" x14ac:dyDescent="0.25">
      <c r="A310" s="81">
        <v>309</v>
      </c>
      <c r="B310" s="8" t="s">
        <v>2217</v>
      </c>
      <c r="C310" s="8" t="s">
        <v>73</v>
      </c>
      <c r="D310" s="81"/>
      <c r="E310" s="8"/>
      <c r="F310" s="81"/>
      <c r="G310" s="81"/>
      <c r="H310" s="81"/>
      <c r="I310" s="8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"/>
    </row>
    <row r="311" spans="1:39" x14ac:dyDescent="0.25">
      <c r="A311" s="81">
        <v>310</v>
      </c>
      <c r="B311" s="8" t="s">
        <v>2218</v>
      </c>
      <c r="C311" s="8" t="s">
        <v>105</v>
      </c>
      <c r="D311" s="81"/>
      <c r="E311" s="8"/>
      <c r="F311" s="81"/>
      <c r="G311" s="81"/>
      <c r="H311" s="81"/>
      <c r="I311" s="8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"/>
    </row>
    <row r="312" spans="1:39" x14ac:dyDescent="0.25">
      <c r="A312" s="81">
        <v>311</v>
      </c>
      <c r="B312" s="8" t="s">
        <v>2220</v>
      </c>
      <c r="C312" s="8" t="s">
        <v>105</v>
      </c>
      <c r="D312" s="81"/>
      <c r="E312" s="8"/>
      <c r="F312" s="81"/>
      <c r="G312" s="81"/>
      <c r="H312" s="81"/>
      <c r="I312" s="8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"/>
    </row>
    <row r="313" spans="1:39" x14ac:dyDescent="0.25">
      <c r="A313" s="81">
        <v>312</v>
      </c>
      <c r="B313" s="8" t="s">
        <v>2222</v>
      </c>
      <c r="C313" s="8" t="s">
        <v>105</v>
      </c>
      <c r="D313" s="81"/>
      <c r="E313" s="8"/>
      <c r="F313" s="81"/>
      <c r="G313" s="81"/>
      <c r="H313" s="81"/>
      <c r="I313" s="8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"/>
    </row>
    <row r="314" spans="1:39" x14ac:dyDescent="0.25">
      <c r="A314" s="81">
        <v>313</v>
      </c>
      <c r="B314" s="8" t="s">
        <v>2214</v>
      </c>
      <c r="C314" s="8" t="s">
        <v>73</v>
      </c>
      <c r="D314" s="81"/>
      <c r="E314" s="8"/>
      <c r="F314" s="81"/>
      <c r="G314" s="81"/>
      <c r="H314" s="81"/>
      <c r="I314" s="8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"/>
    </row>
    <row r="315" spans="1:39" x14ac:dyDescent="0.25">
      <c r="A315" s="81">
        <v>314</v>
      </c>
      <c r="B315" s="8" t="s">
        <v>2223</v>
      </c>
      <c r="C315" s="8" t="s">
        <v>63</v>
      </c>
      <c r="D315" s="81"/>
      <c r="E315" s="8"/>
      <c r="F315" s="81"/>
      <c r="G315" s="81"/>
      <c r="H315" s="81"/>
      <c r="I315" s="8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"/>
    </row>
    <row r="316" spans="1:39" x14ac:dyDescent="0.25">
      <c r="A316" s="81">
        <v>315</v>
      </c>
      <c r="B316" s="8" t="s">
        <v>2224</v>
      </c>
      <c r="C316" s="8" t="s">
        <v>55</v>
      </c>
      <c r="D316" s="81"/>
      <c r="E316" s="8"/>
      <c r="F316" s="81"/>
      <c r="G316" s="81"/>
      <c r="H316" s="81"/>
      <c r="I316" s="8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"/>
    </row>
    <row r="317" spans="1:39" x14ac:dyDescent="0.25">
      <c r="A317" s="81">
        <v>316</v>
      </c>
      <c r="B317" s="8" t="s">
        <v>2225</v>
      </c>
      <c r="C317" s="8" t="s">
        <v>67</v>
      </c>
      <c r="D317" s="81"/>
      <c r="E317" s="8"/>
      <c r="F317" s="81"/>
      <c r="G317" s="81"/>
      <c r="H317" s="81"/>
      <c r="I317" s="8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"/>
    </row>
    <row r="318" spans="1:39" x14ac:dyDescent="0.25">
      <c r="A318" s="81">
        <v>317</v>
      </c>
      <c r="B318" s="8" t="s">
        <v>2226</v>
      </c>
      <c r="C318" s="8" t="s">
        <v>66</v>
      </c>
      <c r="D318" s="81"/>
      <c r="E318" s="8"/>
      <c r="F318" s="81"/>
      <c r="G318" s="81"/>
      <c r="H318" s="81"/>
      <c r="I318" s="8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"/>
    </row>
    <row r="319" spans="1:39" x14ac:dyDescent="0.25">
      <c r="A319" s="81">
        <v>318</v>
      </c>
      <c r="B319" s="8" t="s">
        <v>2227</v>
      </c>
      <c r="C319" s="8" t="s">
        <v>66</v>
      </c>
      <c r="D319" s="81"/>
      <c r="E319" s="8"/>
      <c r="F319" s="81"/>
      <c r="G319" s="81"/>
      <c r="H319" s="81"/>
      <c r="I319" s="8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"/>
    </row>
    <row r="320" spans="1:39" x14ac:dyDescent="0.25">
      <c r="A320" s="81">
        <v>319</v>
      </c>
      <c r="B320" s="8" t="s">
        <v>2228</v>
      </c>
      <c r="C320" s="8" t="s">
        <v>66</v>
      </c>
      <c r="D320" s="81"/>
      <c r="E320" s="8"/>
      <c r="F320" s="81"/>
      <c r="G320" s="81"/>
      <c r="H320" s="81"/>
      <c r="I320" s="8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"/>
    </row>
    <row r="321" spans="1:39" x14ac:dyDescent="0.25">
      <c r="A321" s="81">
        <v>320</v>
      </c>
      <c r="B321" s="8" t="s">
        <v>1806</v>
      </c>
      <c r="C321" s="8" t="s">
        <v>67</v>
      </c>
      <c r="D321" s="81"/>
      <c r="E321" s="8"/>
      <c r="F321" s="81"/>
      <c r="G321" s="81"/>
      <c r="H321" s="81"/>
      <c r="I321" s="8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"/>
    </row>
    <row r="322" spans="1:39" x14ac:dyDescent="0.25">
      <c r="A322" s="81">
        <v>321</v>
      </c>
      <c r="B322" s="8" t="s">
        <v>2</v>
      </c>
      <c r="C322" s="8" t="s">
        <v>2</v>
      </c>
      <c r="D322" s="81"/>
      <c r="E322" s="8"/>
      <c r="F322" s="81"/>
      <c r="G322" s="81"/>
      <c r="H322" s="81"/>
      <c r="I322" s="8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"/>
    </row>
    <row r="323" spans="1:39" x14ac:dyDescent="0.25">
      <c r="A323" s="81">
        <v>322</v>
      </c>
      <c r="B323" s="8" t="s">
        <v>52</v>
      </c>
      <c r="C323" s="8" t="s">
        <v>2</v>
      </c>
      <c r="D323" s="81"/>
      <c r="E323" s="8"/>
      <c r="F323" s="81"/>
      <c r="G323" s="81"/>
      <c r="H323" s="81"/>
      <c r="I323" s="8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"/>
    </row>
    <row r="324" spans="1:39" x14ac:dyDescent="0.25">
      <c r="A324" s="81">
        <v>323</v>
      </c>
      <c r="B324" s="8" t="s">
        <v>1843</v>
      </c>
      <c r="C324" s="8" t="s">
        <v>2237</v>
      </c>
      <c r="D324" s="81"/>
      <c r="E324" s="8"/>
      <c r="F324" s="81"/>
      <c r="G324" s="81"/>
      <c r="H324" s="81"/>
      <c r="I324" s="8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"/>
    </row>
    <row r="325" spans="1:39" x14ac:dyDescent="0.25">
      <c r="A325" s="81">
        <v>324</v>
      </c>
      <c r="B325" s="8" t="s">
        <v>1844</v>
      </c>
      <c r="C325" s="8" t="s">
        <v>56</v>
      </c>
      <c r="D325" s="81"/>
      <c r="E325" s="8"/>
      <c r="F325" s="81"/>
      <c r="G325" s="81"/>
      <c r="H325" s="81"/>
      <c r="I325" s="8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"/>
    </row>
    <row r="326" spans="1:39" x14ac:dyDescent="0.25">
      <c r="A326" s="81">
        <v>325</v>
      </c>
      <c r="B326" s="8" t="s">
        <v>1845</v>
      </c>
      <c r="C326" s="8" t="s">
        <v>121</v>
      </c>
      <c r="D326" s="81"/>
      <c r="E326" s="8"/>
      <c r="F326" s="81"/>
      <c r="G326" s="81"/>
      <c r="H326" s="81"/>
      <c r="I326" s="8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"/>
    </row>
    <row r="327" spans="1:39" x14ac:dyDescent="0.25">
      <c r="A327" s="81">
        <v>326</v>
      </c>
      <c r="B327" s="8" t="s">
        <v>1846</v>
      </c>
      <c r="C327" s="8" t="s">
        <v>2165</v>
      </c>
      <c r="D327" s="81"/>
      <c r="E327" s="8"/>
      <c r="F327" s="81"/>
      <c r="G327" s="81"/>
      <c r="H327" s="81"/>
      <c r="I327" s="8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"/>
    </row>
    <row r="328" spans="1:39" x14ac:dyDescent="0.25">
      <c r="A328" s="81">
        <v>327</v>
      </c>
      <c r="B328" s="8" t="s">
        <v>1847</v>
      </c>
      <c r="C328" s="8" t="s">
        <v>2253</v>
      </c>
      <c r="D328" s="81"/>
      <c r="E328" s="8"/>
      <c r="F328" s="81"/>
      <c r="G328" s="81"/>
      <c r="H328" s="81"/>
      <c r="I328" s="8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"/>
    </row>
    <row r="329" spans="1:39" x14ac:dyDescent="0.25">
      <c r="A329" s="81">
        <v>328</v>
      </c>
      <c r="B329" s="8" t="s">
        <v>1850</v>
      </c>
      <c r="C329" s="8" t="s">
        <v>61</v>
      </c>
      <c r="D329" s="81"/>
      <c r="E329" s="8"/>
      <c r="F329" s="81"/>
      <c r="G329" s="81"/>
      <c r="H329" s="81"/>
      <c r="I329" s="8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"/>
    </row>
    <row r="330" spans="1:39" x14ac:dyDescent="0.25">
      <c r="A330" s="81">
        <v>329</v>
      </c>
      <c r="B330" s="8" t="s">
        <v>1851</v>
      </c>
      <c r="C330" s="8" t="s">
        <v>56</v>
      </c>
      <c r="D330" s="81"/>
      <c r="E330" s="8"/>
      <c r="F330" s="81"/>
      <c r="G330" s="81"/>
      <c r="H330" s="81"/>
      <c r="I330" s="8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"/>
    </row>
    <row r="331" spans="1:39" x14ac:dyDescent="0.25">
      <c r="A331" s="81">
        <v>330</v>
      </c>
      <c r="B331" s="8" t="s">
        <v>1852</v>
      </c>
      <c r="C331" s="8" t="s">
        <v>56</v>
      </c>
      <c r="D331" s="81"/>
      <c r="E331" s="8"/>
      <c r="F331" s="81"/>
      <c r="G331" s="81"/>
      <c r="H331" s="81"/>
      <c r="I331" s="8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"/>
    </row>
    <row r="332" spans="1:39" x14ac:dyDescent="0.25">
      <c r="A332" s="81">
        <v>331</v>
      </c>
      <c r="B332" s="8" t="s">
        <v>1853</v>
      </c>
      <c r="C332" s="8" t="s">
        <v>56</v>
      </c>
      <c r="D332" s="81"/>
      <c r="E332" s="8"/>
      <c r="F332" s="81"/>
      <c r="G332" s="81"/>
      <c r="H332" s="81"/>
      <c r="I332" s="8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"/>
    </row>
    <row r="333" spans="1:39" x14ac:dyDescent="0.25">
      <c r="A333" s="81">
        <v>332</v>
      </c>
      <c r="B333" s="8" t="s">
        <v>1854</v>
      </c>
      <c r="C333" s="8" t="s">
        <v>2254</v>
      </c>
      <c r="D333" s="81"/>
      <c r="E333" s="8"/>
      <c r="F333" s="81"/>
      <c r="G333" s="81"/>
      <c r="H333" s="81"/>
      <c r="I333" s="8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"/>
    </row>
    <row r="334" spans="1:39" x14ac:dyDescent="0.25">
      <c r="A334" s="81">
        <v>333</v>
      </c>
      <c r="B334" s="8" t="s">
        <v>1856</v>
      </c>
      <c r="C334" s="8" t="s">
        <v>64</v>
      </c>
      <c r="D334" s="81"/>
      <c r="E334" s="8"/>
      <c r="F334" s="81"/>
      <c r="G334" s="81"/>
      <c r="H334" s="81"/>
      <c r="I334" s="8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"/>
    </row>
    <row r="335" spans="1:39" x14ac:dyDescent="0.25">
      <c r="A335" s="81">
        <v>334</v>
      </c>
      <c r="B335" s="8" t="s">
        <v>1857</v>
      </c>
      <c r="C335" s="8" t="s">
        <v>65</v>
      </c>
      <c r="D335" s="81"/>
      <c r="E335" s="8"/>
      <c r="F335" s="81"/>
      <c r="G335" s="81"/>
      <c r="H335" s="81"/>
      <c r="I335" s="8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"/>
    </row>
    <row r="336" spans="1:39" x14ac:dyDescent="0.25">
      <c r="A336" s="81">
        <v>335</v>
      </c>
      <c r="B336" s="8" t="s">
        <v>1858</v>
      </c>
      <c r="C336" s="8" t="s">
        <v>56</v>
      </c>
      <c r="D336" s="81"/>
      <c r="E336" s="8"/>
      <c r="F336" s="81"/>
      <c r="G336" s="81"/>
      <c r="H336" s="81"/>
      <c r="I336" s="8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"/>
    </row>
    <row r="337" spans="1:39" x14ac:dyDescent="0.25">
      <c r="A337" s="81">
        <v>336</v>
      </c>
      <c r="B337" s="8" t="s">
        <v>1896</v>
      </c>
      <c r="C337" s="8" t="s">
        <v>65</v>
      </c>
      <c r="D337" s="81"/>
      <c r="E337" s="8"/>
      <c r="F337" s="81"/>
      <c r="G337" s="81"/>
      <c r="H337" s="81"/>
      <c r="I337" s="8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"/>
    </row>
    <row r="338" spans="1:39" x14ac:dyDescent="0.25">
      <c r="A338" s="81">
        <v>337</v>
      </c>
      <c r="B338" s="8" t="s">
        <v>1859</v>
      </c>
      <c r="C338" s="8" t="s">
        <v>105</v>
      </c>
      <c r="D338" s="81"/>
      <c r="E338" s="8"/>
      <c r="F338" s="81"/>
      <c r="G338" s="81"/>
      <c r="H338" s="81"/>
      <c r="I338" s="8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"/>
    </row>
    <row r="339" spans="1:39" x14ac:dyDescent="0.25">
      <c r="A339" s="81">
        <v>338</v>
      </c>
      <c r="B339" s="8" t="s">
        <v>2193</v>
      </c>
      <c r="C339" s="8" t="s">
        <v>262</v>
      </c>
      <c r="D339" s="81"/>
      <c r="E339" s="8"/>
      <c r="F339" s="81"/>
      <c r="G339" s="81"/>
      <c r="H339" s="81"/>
      <c r="I339" s="8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"/>
    </row>
    <row r="340" spans="1:39" x14ac:dyDescent="0.25">
      <c r="A340" s="81">
        <v>339</v>
      </c>
      <c r="B340" s="8" t="s">
        <v>2198</v>
      </c>
      <c r="C340" s="8" t="s">
        <v>84</v>
      </c>
      <c r="D340" s="81"/>
      <c r="E340" s="8"/>
      <c r="F340" s="81"/>
      <c r="G340" s="81"/>
      <c r="H340" s="81"/>
      <c r="I340" s="8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"/>
    </row>
    <row r="341" spans="1:39" x14ac:dyDescent="0.25">
      <c r="A341" s="81">
        <v>340</v>
      </c>
      <c r="B341" s="8" t="s">
        <v>2202</v>
      </c>
      <c r="C341" s="8" t="s">
        <v>65</v>
      </c>
      <c r="D341" s="81"/>
      <c r="E341" s="8"/>
      <c r="F341" s="81"/>
      <c r="G341" s="81"/>
      <c r="H341" s="81"/>
      <c r="I341" s="8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"/>
    </row>
    <row r="342" spans="1:39" x14ac:dyDescent="0.25">
      <c r="A342" s="81">
        <v>341</v>
      </c>
      <c r="B342" s="8" t="s">
        <v>2205</v>
      </c>
      <c r="C342" s="8" t="s">
        <v>148</v>
      </c>
      <c r="D342" s="81"/>
      <c r="E342" s="8"/>
      <c r="F342" s="81"/>
      <c r="G342" s="81"/>
      <c r="H342" s="81"/>
      <c r="I342" s="8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"/>
    </row>
    <row r="343" spans="1:39" x14ac:dyDescent="0.25">
      <c r="A343" s="81">
        <v>342</v>
      </c>
      <c r="B343" s="8" t="s">
        <v>2206</v>
      </c>
      <c r="C343" s="8" t="s">
        <v>113</v>
      </c>
      <c r="D343" s="81"/>
      <c r="E343" s="8"/>
      <c r="F343" s="81"/>
      <c r="G343" s="81"/>
      <c r="H343" s="81"/>
      <c r="I343" s="8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"/>
    </row>
    <row r="344" spans="1:39" x14ac:dyDescent="0.25">
      <c r="A344" s="81">
        <v>343</v>
      </c>
      <c r="B344" s="8" t="s">
        <v>2207</v>
      </c>
      <c r="C344" s="8" t="s">
        <v>76</v>
      </c>
      <c r="D344" s="81"/>
      <c r="E344" s="8"/>
      <c r="F344" s="81"/>
      <c r="G344" s="81"/>
      <c r="H344" s="81"/>
      <c r="I344" s="8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"/>
    </row>
    <row r="345" spans="1:39" x14ac:dyDescent="0.25">
      <c r="A345" s="81">
        <v>344</v>
      </c>
      <c r="B345" s="8" t="s">
        <v>2208</v>
      </c>
      <c r="C345" s="8" t="s">
        <v>124</v>
      </c>
      <c r="D345" s="81"/>
      <c r="E345" s="8"/>
      <c r="F345" s="81"/>
      <c r="G345" s="81"/>
      <c r="H345" s="81"/>
      <c r="I345" s="8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"/>
    </row>
    <row r="346" spans="1:39" x14ac:dyDescent="0.25">
      <c r="A346" s="81">
        <v>345</v>
      </c>
      <c r="B346" s="8" t="s">
        <v>2214</v>
      </c>
      <c r="C346" s="8" t="s">
        <v>76</v>
      </c>
      <c r="D346" s="81"/>
      <c r="E346" s="8"/>
      <c r="F346" s="81"/>
      <c r="G346" s="81"/>
      <c r="H346" s="81"/>
      <c r="I346" s="8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"/>
    </row>
    <row r="347" spans="1:39" x14ac:dyDescent="0.25">
      <c r="A347" s="81">
        <v>346</v>
      </c>
      <c r="B347" s="8" t="s">
        <v>2212</v>
      </c>
      <c r="C347" s="8" t="s">
        <v>124</v>
      </c>
      <c r="D347" s="81"/>
      <c r="E347" s="8"/>
      <c r="F347" s="81"/>
      <c r="G347" s="81"/>
      <c r="H347" s="81"/>
      <c r="I347" s="8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"/>
    </row>
    <row r="348" spans="1:39" x14ac:dyDescent="0.25">
      <c r="A348" s="81">
        <v>347</v>
      </c>
      <c r="B348" s="8" t="s">
        <v>2216</v>
      </c>
      <c r="C348" s="8" t="s">
        <v>83</v>
      </c>
      <c r="D348" s="81"/>
      <c r="E348" s="8"/>
      <c r="F348" s="81"/>
      <c r="G348" s="81"/>
      <c r="H348" s="81"/>
      <c r="I348" s="8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"/>
    </row>
    <row r="349" spans="1:39" x14ac:dyDescent="0.25">
      <c r="A349" s="81">
        <v>348</v>
      </c>
      <c r="B349" s="8" t="s">
        <v>2217</v>
      </c>
      <c r="C349" s="8" t="s">
        <v>80</v>
      </c>
      <c r="D349" s="81"/>
      <c r="E349" s="8"/>
      <c r="F349" s="81"/>
      <c r="G349" s="81"/>
      <c r="H349" s="81"/>
      <c r="I349" s="8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"/>
    </row>
    <row r="350" spans="1:39" x14ac:dyDescent="0.25">
      <c r="A350" s="81">
        <v>349</v>
      </c>
      <c r="B350" s="8" t="s">
        <v>2218</v>
      </c>
      <c r="C350" s="8" t="s">
        <v>66</v>
      </c>
      <c r="D350" s="81"/>
      <c r="E350" s="8"/>
      <c r="F350" s="81"/>
      <c r="G350" s="81"/>
      <c r="H350" s="81"/>
      <c r="I350" s="8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"/>
    </row>
    <row r="351" spans="1:39" x14ac:dyDescent="0.25">
      <c r="A351" s="81">
        <v>350</v>
      </c>
      <c r="B351" s="8" t="s">
        <v>2220</v>
      </c>
      <c r="C351" s="8" t="s">
        <v>67</v>
      </c>
      <c r="D351" s="81"/>
      <c r="E351" s="8"/>
      <c r="F351" s="81"/>
      <c r="G351" s="81"/>
      <c r="H351" s="81"/>
      <c r="I351" s="8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"/>
    </row>
    <row r="352" spans="1:39" x14ac:dyDescent="0.25">
      <c r="A352" s="81">
        <v>351</v>
      </c>
      <c r="B352" s="8" t="s">
        <v>2222</v>
      </c>
      <c r="C352" s="8" t="s">
        <v>67</v>
      </c>
      <c r="D352" s="81"/>
      <c r="E352" s="8"/>
      <c r="F352" s="81"/>
      <c r="G352" s="81"/>
      <c r="H352" s="81"/>
      <c r="I352" s="8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"/>
    </row>
    <row r="353" spans="1:39" x14ac:dyDescent="0.25">
      <c r="A353" s="81">
        <v>352</v>
      </c>
      <c r="B353" s="8" t="s">
        <v>2223</v>
      </c>
      <c r="C353" s="8" t="s">
        <v>67</v>
      </c>
      <c r="D353" s="81"/>
      <c r="E353" s="8"/>
      <c r="F353" s="81"/>
      <c r="G353" s="81"/>
      <c r="H353" s="81"/>
      <c r="I353" s="8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"/>
    </row>
    <row r="354" spans="1:39" x14ac:dyDescent="0.25">
      <c r="A354" s="81">
        <v>353</v>
      </c>
      <c r="B354" s="8" t="s">
        <v>2210</v>
      </c>
      <c r="C354" s="8" t="s">
        <v>126</v>
      </c>
      <c r="D354" s="81"/>
      <c r="E354" s="8"/>
      <c r="F354" s="81"/>
      <c r="G354" s="81"/>
      <c r="H354" s="81"/>
      <c r="I354" s="8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"/>
    </row>
    <row r="355" spans="1:39" x14ac:dyDescent="0.25">
      <c r="A355" s="81">
        <v>354</v>
      </c>
      <c r="B355" s="8" t="s">
        <v>2224</v>
      </c>
      <c r="C355" s="8" t="s">
        <v>55</v>
      </c>
      <c r="D355" s="81"/>
      <c r="E355" s="8"/>
      <c r="F355" s="81"/>
      <c r="G355" s="81"/>
      <c r="H355" s="81"/>
      <c r="I355" s="8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"/>
    </row>
    <row r="356" spans="1:39" x14ac:dyDescent="0.25">
      <c r="A356" s="81">
        <v>355</v>
      </c>
      <c r="B356" s="8" t="s">
        <v>2225</v>
      </c>
      <c r="C356" s="8" t="s">
        <v>67</v>
      </c>
      <c r="D356" s="81"/>
      <c r="E356" s="8"/>
      <c r="F356" s="81"/>
      <c r="G356" s="81"/>
      <c r="H356" s="81"/>
      <c r="I356" s="8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"/>
    </row>
    <row r="357" spans="1:39" x14ac:dyDescent="0.25">
      <c r="A357" s="81">
        <v>356</v>
      </c>
      <c r="B357" s="8" t="s">
        <v>2226</v>
      </c>
      <c r="C357" s="8" t="s">
        <v>66</v>
      </c>
      <c r="D357" s="81"/>
      <c r="E357" s="8"/>
      <c r="F357" s="81"/>
      <c r="G357" s="81"/>
      <c r="H357" s="81"/>
      <c r="I357" s="8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"/>
    </row>
    <row r="358" spans="1:39" x14ac:dyDescent="0.25">
      <c r="A358" s="81">
        <v>357</v>
      </c>
      <c r="B358" s="8" t="s">
        <v>2227</v>
      </c>
      <c r="C358" s="8" t="s">
        <v>66</v>
      </c>
      <c r="D358" s="81"/>
      <c r="E358" s="8"/>
      <c r="F358" s="81"/>
      <c r="G358" s="81"/>
      <c r="H358" s="81"/>
      <c r="I358" s="8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"/>
    </row>
    <row r="359" spans="1:39" x14ac:dyDescent="0.25">
      <c r="A359" s="81">
        <v>358</v>
      </c>
      <c r="B359" s="8" t="s">
        <v>2228</v>
      </c>
      <c r="C359" s="8" t="s">
        <v>66</v>
      </c>
      <c r="D359" s="81"/>
      <c r="E359" s="8"/>
      <c r="F359" s="81"/>
      <c r="G359" s="81"/>
      <c r="H359" s="81"/>
      <c r="I359" s="8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"/>
    </row>
    <row r="360" spans="1:39" x14ac:dyDescent="0.25">
      <c r="A360" s="81">
        <v>359</v>
      </c>
      <c r="B360" s="8" t="s">
        <v>1806</v>
      </c>
      <c r="C360" s="8" t="s">
        <v>66</v>
      </c>
      <c r="D360" s="81"/>
      <c r="E360" s="8"/>
      <c r="F360" s="81"/>
      <c r="G360" s="81"/>
      <c r="H360" s="81"/>
      <c r="I360" s="8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"/>
    </row>
    <row r="361" spans="1:39" x14ac:dyDescent="0.25">
      <c r="A361" s="81">
        <v>360</v>
      </c>
      <c r="B361" s="8" t="s">
        <v>2</v>
      </c>
      <c r="C361" s="8" t="s">
        <v>2</v>
      </c>
      <c r="D361" s="81"/>
      <c r="E361" s="8"/>
      <c r="F361" s="81"/>
      <c r="G361" s="81"/>
      <c r="H361" s="81"/>
      <c r="I361" s="8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"/>
    </row>
    <row r="362" spans="1:39" x14ac:dyDescent="0.25">
      <c r="A362" s="81">
        <v>361</v>
      </c>
      <c r="B362" s="8" t="s">
        <v>52</v>
      </c>
      <c r="C362" s="8" t="s">
        <v>2</v>
      </c>
      <c r="D362" s="81"/>
      <c r="E362" s="8"/>
      <c r="F362" s="81"/>
      <c r="G362" s="81"/>
      <c r="H362" s="81"/>
      <c r="I362" s="8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"/>
    </row>
    <row r="363" spans="1:39" x14ac:dyDescent="0.25">
      <c r="A363" s="81">
        <v>362</v>
      </c>
      <c r="B363" s="8" t="s">
        <v>1843</v>
      </c>
      <c r="C363" s="8" t="s">
        <v>950</v>
      </c>
      <c r="D363" s="81"/>
      <c r="E363" s="8"/>
      <c r="F363" s="81"/>
      <c r="G363" s="81"/>
      <c r="H363" s="81"/>
      <c r="I363" s="8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"/>
    </row>
    <row r="364" spans="1:39" x14ac:dyDescent="0.25">
      <c r="A364" s="81">
        <v>363</v>
      </c>
      <c r="B364" s="8" t="s">
        <v>1844</v>
      </c>
      <c r="C364" s="8" t="s">
        <v>56</v>
      </c>
      <c r="D364" s="81"/>
      <c r="E364" s="8"/>
      <c r="F364" s="81"/>
      <c r="G364" s="81"/>
      <c r="H364" s="81"/>
      <c r="I364" s="8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"/>
    </row>
    <row r="365" spans="1:39" x14ac:dyDescent="0.25">
      <c r="A365" s="81">
        <v>364</v>
      </c>
      <c r="B365" s="8" t="s">
        <v>1845</v>
      </c>
      <c r="C365" s="8" t="s">
        <v>66</v>
      </c>
      <c r="D365" s="81"/>
      <c r="E365" s="8"/>
      <c r="F365" s="81"/>
      <c r="G365" s="81"/>
      <c r="H365" s="81"/>
      <c r="I365" s="8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"/>
    </row>
    <row r="366" spans="1:39" x14ac:dyDescent="0.25">
      <c r="A366" s="81">
        <v>365</v>
      </c>
      <c r="B366" s="8" t="s">
        <v>1846</v>
      </c>
      <c r="C366" s="8" t="s">
        <v>2169</v>
      </c>
      <c r="D366" s="81"/>
      <c r="E366" s="8"/>
      <c r="F366" s="81"/>
      <c r="G366" s="81"/>
      <c r="H366" s="81"/>
      <c r="I366" s="8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"/>
    </row>
    <row r="367" spans="1:39" x14ac:dyDescent="0.25">
      <c r="A367" s="81">
        <v>366</v>
      </c>
      <c r="B367" s="8" t="s">
        <v>1847</v>
      </c>
      <c r="C367" s="8" t="s">
        <v>2255</v>
      </c>
      <c r="D367" s="81"/>
      <c r="E367" s="8"/>
      <c r="F367" s="81"/>
      <c r="G367" s="81"/>
      <c r="H367" s="81"/>
      <c r="I367" s="8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"/>
    </row>
    <row r="368" spans="1:39" x14ac:dyDescent="0.25">
      <c r="A368" s="81">
        <v>367</v>
      </c>
      <c r="B368" s="8" t="s">
        <v>1850</v>
      </c>
      <c r="C368" s="8" t="s">
        <v>61</v>
      </c>
      <c r="D368" s="81"/>
      <c r="E368" s="8"/>
      <c r="F368" s="81"/>
      <c r="G368" s="81"/>
      <c r="H368" s="81"/>
      <c r="I368" s="8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"/>
    </row>
    <row r="369" spans="1:39" x14ac:dyDescent="0.25">
      <c r="A369" s="81">
        <v>368</v>
      </c>
      <c r="B369" s="8" t="s">
        <v>1851</v>
      </c>
      <c r="C369" s="8" t="s">
        <v>56</v>
      </c>
      <c r="D369" s="81"/>
      <c r="E369" s="8"/>
      <c r="F369" s="81"/>
      <c r="G369" s="81"/>
      <c r="H369" s="81"/>
      <c r="I369" s="8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"/>
    </row>
    <row r="370" spans="1:39" x14ac:dyDescent="0.25">
      <c r="A370" s="81">
        <v>369</v>
      </c>
      <c r="B370" s="8" t="s">
        <v>1852</v>
      </c>
      <c r="C370" s="8" t="s">
        <v>56</v>
      </c>
      <c r="D370" s="81"/>
      <c r="E370" s="8"/>
      <c r="F370" s="81"/>
      <c r="G370" s="81"/>
      <c r="H370" s="81"/>
      <c r="I370" s="8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"/>
    </row>
    <row r="371" spans="1:39" x14ac:dyDescent="0.25">
      <c r="A371" s="81">
        <v>370</v>
      </c>
      <c r="B371" s="8" t="s">
        <v>1853</v>
      </c>
      <c r="C371" s="8" t="s">
        <v>56</v>
      </c>
      <c r="D371" s="81"/>
      <c r="E371" s="8"/>
      <c r="F371" s="81"/>
      <c r="G371" s="81"/>
      <c r="H371" s="81"/>
      <c r="I371" s="8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"/>
    </row>
    <row r="372" spans="1:39" x14ac:dyDescent="0.25">
      <c r="A372" s="81">
        <v>371</v>
      </c>
      <c r="B372" s="8" t="s">
        <v>1854</v>
      </c>
      <c r="C372" s="8" t="s">
        <v>2252</v>
      </c>
      <c r="D372" s="81"/>
      <c r="E372" s="8"/>
      <c r="F372" s="81"/>
      <c r="G372" s="81"/>
      <c r="H372" s="81"/>
      <c r="I372" s="8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"/>
    </row>
    <row r="373" spans="1:39" x14ac:dyDescent="0.25">
      <c r="A373" s="81">
        <v>372</v>
      </c>
      <c r="B373" s="8" t="s">
        <v>1856</v>
      </c>
      <c r="C373" s="8" t="s">
        <v>64</v>
      </c>
      <c r="D373" s="81"/>
      <c r="E373" s="8"/>
      <c r="F373" s="81"/>
      <c r="G373" s="81"/>
      <c r="H373" s="81"/>
      <c r="I373" s="8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"/>
    </row>
    <row r="374" spans="1:39" x14ac:dyDescent="0.25">
      <c r="A374" s="81">
        <v>373</v>
      </c>
      <c r="B374" s="8" t="s">
        <v>1857</v>
      </c>
      <c r="C374" s="8" t="s">
        <v>65</v>
      </c>
      <c r="D374" s="81"/>
      <c r="E374" s="8"/>
      <c r="F374" s="81"/>
      <c r="G374" s="81"/>
      <c r="H374" s="81"/>
      <c r="I374" s="8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"/>
    </row>
    <row r="375" spans="1:39" x14ac:dyDescent="0.25">
      <c r="A375" s="81">
        <v>374</v>
      </c>
      <c r="B375" s="8" t="s">
        <v>1858</v>
      </c>
      <c r="C375" s="8" t="s">
        <v>56</v>
      </c>
      <c r="D375" s="81"/>
      <c r="E375" s="8"/>
      <c r="F375" s="81"/>
      <c r="G375" s="81"/>
      <c r="H375" s="81"/>
      <c r="I375" s="8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"/>
    </row>
    <row r="376" spans="1:39" x14ac:dyDescent="0.25">
      <c r="A376" s="81">
        <v>375</v>
      </c>
      <c r="B376" s="8" t="s">
        <v>1896</v>
      </c>
      <c r="C376" s="8" t="s">
        <v>65</v>
      </c>
      <c r="D376" s="81"/>
      <c r="E376" s="8"/>
      <c r="F376" s="81"/>
      <c r="G376" s="81"/>
      <c r="H376" s="81"/>
      <c r="I376" s="8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"/>
    </row>
    <row r="377" spans="1:39" x14ac:dyDescent="0.25">
      <c r="A377" s="81">
        <v>376</v>
      </c>
      <c r="B377" s="8" t="s">
        <v>1859</v>
      </c>
      <c r="C377" s="8" t="s">
        <v>67</v>
      </c>
      <c r="D377" s="81"/>
      <c r="E377" s="8"/>
      <c r="F377" s="81"/>
      <c r="G377" s="81"/>
      <c r="H377" s="81"/>
      <c r="I377" s="8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"/>
    </row>
    <row r="378" spans="1:39" x14ac:dyDescent="0.25">
      <c r="A378" s="81">
        <v>377</v>
      </c>
      <c r="B378" s="8" t="s">
        <v>2193</v>
      </c>
      <c r="C378" s="8" t="s">
        <v>2256</v>
      </c>
      <c r="D378" s="81"/>
      <c r="E378" s="8"/>
      <c r="F378" s="81"/>
      <c r="G378" s="81"/>
      <c r="H378" s="81"/>
      <c r="I378" s="8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"/>
    </row>
    <row r="379" spans="1:39" x14ac:dyDescent="0.25">
      <c r="A379" s="81">
        <v>378</v>
      </c>
      <c r="B379" s="8" t="s">
        <v>2198</v>
      </c>
      <c r="C379" s="8" t="s">
        <v>2257</v>
      </c>
      <c r="D379" s="81"/>
      <c r="E379" s="8"/>
      <c r="F379" s="81"/>
      <c r="G379" s="81"/>
      <c r="H379" s="81"/>
      <c r="I379" s="8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"/>
    </row>
    <row r="380" spans="1:39" x14ac:dyDescent="0.25">
      <c r="A380" s="81">
        <v>379</v>
      </c>
      <c r="B380" s="8" t="s">
        <v>2202</v>
      </c>
      <c r="C380" s="8" t="s">
        <v>65</v>
      </c>
      <c r="D380" s="81"/>
      <c r="E380" s="8"/>
      <c r="F380" s="81"/>
      <c r="G380" s="81"/>
      <c r="H380" s="81"/>
      <c r="I380" s="8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"/>
    </row>
    <row r="381" spans="1:39" x14ac:dyDescent="0.25">
      <c r="A381" s="81">
        <v>380</v>
      </c>
      <c r="B381" s="8" t="s">
        <v>2205</v>
      </c>
      <c r="C381" s="8" t="s">
        <v>146</v>
      </c>
      <c r="D381" s="81"/>
      <c r="E381" s="8"/>
      <c r="F381" s="81"/>
      <c r="G381" s="81"/>
      <c r="H381" s="81"/>
      <c r="I381" s="8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"/>
    </row>
    <row r="382" spans="1:39" x14ac:dyDescent="0.25">
      <c r="A382" s="81">
        <v>381</v>
      </c>
      <c r="B382" s="8" t="s">
        <v>2206</v>
      </c>
      <c r="C382" s="8" t="s">
        <v>106</v>
      </c>
      <c r="D382" s="81"/>
      <c r="E382" s="8"/>
      <c r="F382" s="81"/>
      <c r="G382" s="81"/>
      <c r="H382" s="81"/>
      <c r="I382" s="8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"/>
    </row>
    <row r="383" spans="1:39" x14ac:dyDescent="0.25">
      <c r="A383" s="81">
        <v>382</v>
      </c>
      <c r="B383" s="8" t="s">
        <v>2207</v>
      </c>
      <c r="C383" s="8" t="s">
        <v>73</v>
      </c>
      <c r="D383" s="81"/>
      <c r="E383" s="8"/>
      <c r="F383" s="81"/>
      <c r="G383" s="81"/>
      <c r="H383" s="81"/>
      <c r="I383" s="8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"/>
    </row>
    <row r="384" spans="1:39" x14ac:dyDescent="0.25">
      <c r="A384" s="81">
        <v>383</v>
      </c>
      <c r="B384" s="8" t="s">
        <v>2208</v>
      </c>
      <c r="C384" s="8" t="s">
        <v>168</v>
      </c>
      <c r="D384" s="81"/>
      <c r="E384" s="8"/>
      <c r="F384" s="81"/>
      <c r="G384" s="81"/>
      <c r="H384" s="81"/>
      <c r="I384" s="8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"/>
    </row>
    <row r="385" spans="1:39" x14ac:dyDescent="0.25">
      <c r="A385" s="81">
        <v>384</v>
      </c>
      <c r="B385" s="8" t="s">
        <v>2214</v>
      </c>
      <c r="C385" s="8" t="s">
        <v>106</v>
      </c>
      <c r="D385" s="81"/>
      <c r="E385" s="8"/>
      <c r="F385" s="81"/>
      <c r="G385" s="81"/>
      <c r="H385" s="81"/>
      <c r="I385" s="8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"/>
    </row>
    <row r="386" spans="1:39" x14ac:dyDescent="0.25">
      <c r="A386" s="81">
        <v>385</v>
      </c>
      <c r="B386" s="8" t="s">
        <v>2212</v>
      </c>
      <c r="C386" s="8" t="s">
        <v>124</v>
      </c>
      <c r="D386" s="81"/>
      <c r="E386" s="8"/>
      <c r="F386" s="81"/>
      <c r="G386" s="81"/>
      <c r="H386" s="81"/>
      <c r="I386" s="8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"/>
    </row>
    <row r="387" spans="1:39" x14ac:dyDescent="0.25">
      <c r="A387" s="81">
        <v>386</v>
      </c>
      <c r="B387" s="8" t="s">
        <v>2216</v>
      </c>
      <c r="C387" s="8" t="s">
        <v>210</v>
      </c>
      <c r="D387" s="81"/>
      <c r="E387" s="8"/>
      <c r="F387" s="81"/>
      <c r="G387" s="81"/>
      <c r="H387" s="81"/>
      <c r="I387" s="8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"/>
    </row>
    <row r="388" spans="1:39" x14ac:dyDescent="0.25">
      <c r="A388" s="81">
        <v>387</v>
      </c>
      <c r="B388" s="8" t="s">
        <v>2217</v>
      </c>
      <c r="C388" s="8" t="s">
        <v>138</v>
      </c>
      <c r="D388" s="81"/>
      <c r="E388" s="8"/>
      <c r="F388" s="81"/>
      <c r="G388" s="81"/>
      <c r="H388" s="81"/>
      <c r="I388" s="8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"/>
    </row>
    <row r="389" spans="1:39" x14ac:dyDescent="0.25">
      <c r="A389" s="81">
        <v>388</v>
      </c>
      <c r="B389" s="8" t="s">
        <v>2218</v>
      </c>
      <c r="C389" s="8" t="s">
        <v>105</v>
      </c>
      <c r="D389" s="81"/>
      <c r="E389" s="8"/>
      <c r="F389" s="81"/>
      <c r="G389" s="81"/>
      <c r="H389" s="81"/>
      <c r="I389" s="8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"/>
    </row>
    <row r="390" spans="1:39" x14ac:dyDescent="0.25">
      <c r="A390" s="81">
        <v>389</v>
      </c>
      <c r="B390" s="8" t="s">
        <v>2220</v>
      </c>
      <c r="C390" s="8" t="s">
        <v>80</v>
      </c>
      <c r="D390" s="81"/>
      <c r="E390" s="8"/>
      <c r="F390" s="81"/>
      <c r="G390" s="81"/>
      <c r="H390" s="81"/>
      <c r="I390" s="8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"/>
    </row>
    <row r="391" spans="1:39" x14ac:dyDescent="0.25">
      <c r="A391" s="81">
        <v>390</v>
      </c>
      <c r="B391" s="8" t="s">
        <v>2223</v>
      </c>
      <c r="C391" s="8" t="s">
        <v>95</v>
      </c>
      <c r="D391" s="81"/>
      <c r="E391" s="8"/>
      <c r="F391" s="81"/>
      <c r="G391" s="81"/>
      <c r="H391" s="81"/>
      <c r="I391" s="8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"/>
    </row>
    <row r="392" spans="1:39" x14ac:dyDescent="0.25">
      <c r="A392" s="81">
        <v>391</v>
      </c>
      <c r="B392" s="8" t="s">
        <v>2222</v>
      </c>
      <c r="C392" s="8" t="s">
        <v>67</v>
      </c>
      <c r="D392" s="81"/>
      <c r="E392" s="8"/>
      <c r="F392" s="81"/>
      <c r="G392" s="81"/>
      <c r="H392" s="81"/>
      <c r="I392" s="8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"/>
    </row>
    <row r="393" spans="1:39" x14ac:dyDescent="0.25">
      <c r="A393" s="81">
        <v>392</v>
      </c>
      <c r="B393" s="8" t="s">
        <v>2210</v>
      </c>
      <c r="C393" s="8" t="s">
        <v>126</v>
      </c>
      <c r="D393" s="81"/>
      <c r="E393" s="8"/>
      <c r="F393" s="81"/>
      <c r="G393" s="81"/>
      <c r="H393" s="81"/>
      <c r="I393" s="8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"/>
    </row>
    <row r="394" spans="1:39" x14ac:dyDescent="0.25">
      <c r="A394" s="81">
        <v>393</v>
      </c>
      <c r="B394" s="8" t="s">
        <v>2224</v>
      </c>
      <c r="C394" s="8" t="s">
        <v>55</v>
      </c>
      <c r="D394" s="81"/>
      <c r="E394" s="8"/>
      <c r="F394" s="81"/>
      <c r="G394" s="81"/>
      <c r="H394" s="81"/>
      <c r="I394" s="8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"/>
    </row>
    <row r="395" spans="1:39" x14ac:dyDescent="0.25">
      <c r="A395" s="81">
        <v>394</v>
      </c>
      <c r="B395" s="8" t="s">
        <v>2225</v>
      </c>
      <c r="C395" s="8" t="s">
        <v>67</v>
      </c>
      <c r="D395" s="81"/>
      <c r="E395" s="8"/>
      <c r="F395" s="81"/>
      <c r="G395" s="81"/>
      <c r="H395" s="81"/>
      <c r="I395" s="8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"/>
    </row>
    <row r="396" spans="1:39" x14ac:dyDescent="0.25">
      <c r="A396" s="81">
        <v>395</v>
      </c>
      <c r="B396" s="8" t="s">
        <v>2226</v>
      </c>
      <c r="C396" s="8" t="s">
        <v>66</v>
      </c>
      <c r="D396" s="81"/>
      <c r="E396" s="8"/>
      <c r="F396" s="81"/>
      <c r="G396" s="81"/>
      <c r="H396" s="81"/>
      <c r="I396" s="8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"/>
    </row>
    <row r="397" spans="1:39" x14ac:dyDescent="0.25">
      <c r="A397" s="81">
        <v>396</v>
      </c>
      <c r="B397" s="8" t="s">
        <v>2227</v>
      </c>
      <c r="C397" s="8" t="s">
        <v>66</v>
      </c>
      <c r="D397" s="81"/>
      <c r="E397" s="8"/>
      <c r="F397" s="81"/>
      <c r="G397" s="81"/>
      <c r="H397" s="81"/>
      <c r="I397" s="8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"/>
    </row>
    <row r="398" spans="1:39" x14ac:dyDescent="0.25">
      <c r="A398" s="81">
        <v>397</v>
      </c>
      <c r="B398" s="8" t="s">
        <v>2228</v>
      </c>
      <c r="C398" s="8" t="s">
        <v>210</v>
      </c>
      <c r="D398" s="81"/>
      <c r="E398" s="8"/>
      <c r="F398" s="81"/>
      <c r="G398" s="81"/>
      <c r="H398" s="81"/>
      <c r="I398" s="8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"/>
    </row>
    <row r="399" spans="1:39" x14ac:dyDescent="0.25">
      <c r="A399" s="81">
        <v>398</v>
      </c>
      <c r="B399" s="8" t="s">
        <v>1806</v>
      </c>
      <c r="C399" s="8" t="s">
        <v>66</v>
      </c>
      <c r="D399" s="81"/>
      <c r="E399" s="8"/>
      <c r="F399" s="81"/>
      <c r="G399" s="81"/>
      <c r="H399" s="81"/>
      <c r="I399" s="8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"/>
    </row>
    <row r="400" spans="1:39" x14ac:dyDescent="0.25">
      <c r="A400" s="81">
        <v>399</v>
      </c>
      <c r="B400" s="8" t="s">
        <v>2</v>
      </c>
      <c r="C400" s="8" t="s">
        <v>2</v>
      </c>
      <c r="D400" s="81"/>
      <c r="E400" s="8"/>
      <c r="F400" s="81"/>
      <c r="G400" s="81"/>
      <c r="H400" s="81"/>
      <c r="I400" s="8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"/>
    </row>
    <row r="401" spans="1:39" x14ac:dyDescent="0.25">
      <c r="A401" s="81">
        <v>400</v>
      </c>
      <c r="B401" s="8" t="s">
        <v>52</v>
      </c>
      <c r="C401" s="8" t="s">
        <v>2</v>
      </c>
      <c r="D401" s="81"/>
      <c r="E401" s="8"/>
      <c r="F401" s="81"/>
      <c r="G401" s="81"/>
      <c r="H401" s="81"/>
      <c r="I401" s="8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"/>
    </row>
    <row r="402" spans="1:39" x14ac:dyDescent="0.25">
      <c r="A402" s="81">
        <v>401</v>
      </c>
      <c r="B402" s="8" t="s">
        <v>1843</v>
      </c>
      <c r="C402" s="8" t="s">
        <v>210</v>
      </c>
      <c r="D402" s="81"/>
      <c r="E402" s="8"/>
      <c r="F402" s="81"/>
      <c r="G402" s="81"/>
      <c r="H402" s="81"/>
      <c r="I402" s="8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"/>
    </row>
    <row r="403" spans="1:39" x14ac:dyDescent="0.25">
      <c r="A403" s="81">
        <v>402</v>
      </c>
      <c r="B403" s="8" t="s">
        <v>1844</v>
      </c>
      <c r="C403" s="8" t="s">
        <v>56</v>
      </c>
      <c r="D403" s="81"/>
      <c r="E403" s="8"/>
      <c r="F403" s="81"/>
      <c r="G403" s="81"/>
      <c r="H403" s="81"/>
      <c r="I403" s="8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"/>
    </row>
    <row r="404" spans="1:39" x14ac:dyDescent="0.25">
      <c r="A404" s="81">
        <v>403</v>
      </c>
      <c r="B404" s="8" t="s">
        <v>1845</v>
      </c>
      <c r="C404" s="8" t="s">
        <v>105</v>
      </c>
      <c r="D404" s="81"/>
      <c r="E404" s="8"/>
      <c r="F404" s="81"/>
      <c r="G404" s="81"/>
      <c r="H404" s="81"/>
      <c r="I404" s="8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"/>
    </row>
    <row r="405" spans="1:39" x14ac:dyDescent="0.25">
      <c r="A405" s="81">
        <v>404</v>
      </c>
      <c r="B405" s="8" t="s">
        <v>1846</v>
      </c>
      <c r="C405" s="8" t="s">
        <v>2173</v>
      </c>
      <c r="D405" s="81"/>
      <c r="E405" s="8"/>
      <c r="F405" s="81"/>
      <c r="G405" s="81"/>
      <c r="H405" s="81"/>
      <c r="I405" s="8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"/>
    </row>
    <row r="406" spans="1:39" x14ac:dyDescent="0.25">
      <c r="A406" s="81">
        <v>405</v>
      </c>
      <c r="B406" s="8" t="s">
        <v>1847</v>
      </c>
      <c r="C406" s="8" t="s">
        <v>2258</v>
      </c>
      <c r="D406" s="81"/>
      <c r="E406" s="8"/>
      <c r="F406" s="81"/>
      <c r="G406" s="81"/>
      <c r="H406" s="81"/>
      <c r="I406" s="8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"/>
    </row>
    <row r="407" spans="1:39" x14ac:dyDescent="0.25">
      <c r="A407" s="81">
        <v>406</v>
      </c>
      <c r="B407" s="8" t="s">
        <v>1850</v>
      </c>
      <c r="C407" s="8" t="s">
        <v>61</v>
      </c>
      <c r="D407" s="81"/>
      <c r="E407" s="8"/>
      <c r="F407" s="81"/>
      <c r="G407" s="81"/>
      <c r="H407" s="81"/>
      <c r="I407" s="8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"/>
    </row>
    <row r="408" spans="1:39" x14ac:dyDescent="0.25">
      <c r="A408" s="81">
        <v>407</v>
      </c>
      <c r="B408" s="8" t="s">
        <v>1851</v>
      </c>
      <c r="C408" s="8" t="s">
        <v>56</v>
      </c>
      <c r="D408" s="81"/>
      <c r="E408" s="8"/>
      <c r="F408" s="81"/>
      <c r="G408" s="81"/>
      <c r="H408" s="81"/>
      <c r="I408" s="8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"/>
    </row>
    <row r="409" spans="1:39" x14ac:dyDescent="0.25">
      <c r="A409" s="81">
        <v>408</v>
      </c>
      <c r="B409" s="8" t="s">
        <v>1852</v>
      </c>
      <c r="C409" s="8" t="s">
        <v>56</v>
      </c>
      <c r="D409" s="81"/>
      <c r="E409" s="8"/>
      <c r="F409" s="81"/>
      <c r="G409" s="81"/>
      <c r="H409" s="81"/>
      <c r="I409" s="8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"/>
    </row>
    <row r="410" spans="1:39" x14ac:dyDescent="0.25">
      <c r="A410" s="81">
        <v>409</v>
      </c>
      <c r="B410" s="8" t="s">
        <v>1853</v>
      </c>
      <c r="C410" s="8" t="s">
        <v>56</v>
      </c>
      <c r="D410" s="81"/>
      <c r="E410" s="8"/>
      <c r="F410" s="81"/>
      <c r="G410" s="81"/>
      <c r="H410" s="81"/>
      <c r="I410" s="8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"/>
    </row>
    <row r="411" spans="1:39" x14ac:dyDescent="0.25">
      <c r="A411" s="81">
        <v>410</v>
      </c>
      <c r="B411" s="8" t="s">
        <v>1854</v>
      </c>
      <c r="C411" s="8" t="s">
        <v>2036</v>
      </c>
      <c r="D411" s="81"/>
      <c r="E411" s="8"/>
      <c r="F411" s="81"/>
      <c r="G411" s="81"/>
      <c r="H411" s="81"/>
      <c r="I411" s="8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"/>
    </row>
    <row r="412" spans="1:39" x14ac:dyDescent="0.25">
      <c r="A412" s="81">
        <v>411</v>
      </c>
      <c r="B412" s="8" t="s">
        <v>1856</v>
      </c>
      <c r="C412" s="8" t="s">
        <v>64</v>
      </c>
      <c r="D412" s="81"/>
      <c r="E412" s="8"/>
      <c r="F412" s="81"/>
      <c r="G412" s="81"/>
      <c r="H412" s="81"/>
      <c r="I412" s="8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"/>
    </row>
    <row r="413" spans="1:39" x14ac:dyDescent="0.25">
      <c r="A413" s="81">
        <v>412</v>
      </c>
      <c r="B413" s="8" t="s">
        <v>1857</v>
      </c>
      <c r="C413" s="8" t="s">
        <v>65</v>
      </c>
      <c r="D413" s="81"/>
      <c r="E413" s="8"/>
      <c r="F413" s="81"/>
      <c r="G413" s="81"/>
      <c r="H413" s="81"/>
      <c r="I413" s="8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"/>
    </row>
    <row r="414" spans="1:39" x14ac:dyDescent="0.25">
      <c r="A414" s="81">
        <v>413</v>
      </c>
      <c r="B414" s="8" t="s">
        <v>1858</v>
      </c>
      <c r="C414" s="8" t="s">
        <v>56</v>
      </c>
      <c r="D414" s="81"/>
      <c r="E414" s="8"/>
      <c r="F414" s="81"/>
      <c r="G414" s="81"/>
      <c r="H414" s="81"/>
      <c r="I414" s="8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"/>
    </row>
    <row r="415" spans="1:39" x14ac:dyDescent="0.25">
      <c r="A415" s="81">
        <v>414</v>
      </c>
      <c r="B415" s="8" t="s">
        <v>1859</v>
      </c>
      <c r="C415" s="8" t="s">
        <v>121</v>
      </c>
      <c r="D415" s="81"/>
      <c r="E415" s="8"/>
      <c r="F415" s="81"/>
      <c r="G415" s="81"/>
      <c r="H415" s="81"/>
      <c r="I415" s="8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"/>
    </row>
    <row r="416" spans="1:39" x14ac:dyDescent="0.25">
      <c r="A416" s="81">
        <v>415</v>
      </c>
      <c r="B416" s="8" t="s">
        <v>2193</v>
      </c>
      <c r="C416" s="8" t="s">
        <v>73</v>
      </c>
      <c r="D416" s="81"/>
      <c r="E416" s="8"/>
      <c r="F416" s="81"/>
      <c r="G416" s="81"/>
      <c r="H416" s="81"/>
      <c r="I416" s="8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"/>
    </row>
    <row r="417" spans="1:39" x14ac:dyDescent="0.25">
      <c r="A417" s="81">
        <v>416</v>
      </c>
      <c r="B417" s="8" t="s">
        <v>2198</v>
      </c>
      <c r="C417" s="8" t="s">
        <v>55</v>
      </c>
      <c r="D417" s="81"/>
      <c r="E417" s="8"/>
      <c r="F417" s="81"/>
      <c r="G417" s="81"/>
      <c r="H417" s="81"/>
      <c r="I417" s="8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"/>
    </row>
    <row r="418" spans="1:39" x14ac:dyDescent="0.25">
      <c r="A418" s="81">
        <v>417</v>
      </c>
      <c r="B418" s="8" t="s">
        <v>2202</v>
      </c>
      <c r="C418" s="8" t="s">
        <v>105</v>
      </c>
      <c r="D418" s="81"/>
      <c r="E418" s="8"/>
      <c r="F418" s="81"/>
      <c r="G418" s="81"/>
      <c r="H418" s="81"/>
      <c r="I418" s="8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"/>
    </row>
    <row r="419" spans="1:39" x14ac:dyDescent="0.25">
      <c r="A419" s="81">
        <v>418</v>
      </c>
      <c r="B419" s="8" t="s">
        <v>2205</v>
      </c>
      <c r="C419" s="8" t="s">
        <v>133</v>
      </c>
      <c r="D419" s="81"/>
      <c r="E419" s="8"/>
      <c r="F419" s="81"/>
      <c r="G419" s="81"/>
      <c r="H419" s="81"/>
      <c r="I419" s="8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"/>
    </row>
    <row r="420" spans="1:39" x14ac:dyDescent="0.25">
      <c r="A420" s="81">
        <v>419</v>
      </c>
      <c r="B420" s="8" t="s">
        <v>2206</v>
      </c>
      <c r="C420" s="8" t="s">
        <v>77</v>
      </c>
      <c r="D420" s="81"/>
      <c r="E420" s="8"/>
      <c r="F420" s="81"/>
      <c r="G420" s="81"/>
      <c r="H420" s="81"/>
      <c r="I420" s="8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"/>
    </row>
    <row r="421" spans="1:39" x14ac:dyDescent="0.25">
      <c r="A421" s="81">
        <v>420</v>
      </c>
      <c r="B421" s="8" t="s">
        <v>2207</v>
      </c>
      <c r="C421" s="8" t="s">
        <v>133</v>
      </c>
      <c r="D421" s="81"/>
      <c r="E421" s="8"/>
      <c r="F421" s="81"/>
      <c r="G421" s="81"/>
      <c r="H421" s="81"/>
      <c r="I421" s="8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"/>
    </row>
    <row r="422" spans="1:39" x14ac:dyDescent="0.25">
      <c r="A422" s="81">
        <v>421</v>
      </c>
      <c r="B422" s="8" t="s">
        <v>2208</v>
      </c>
      <c r="C422" s="8" t="s">
        <v>108</v>
      </c>
      <c r="D422" s="81"/>
      <c r="E422" s="8"/>
      <c r="F422" s="81"/>
      <c r="G422" s="81"/>
      <c r="H422" s="81"/>
      <c r="I422" s="8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"/>
    </row>
    <row r="423" spans="1:39" x14ac:dyDescent="0.25">
      <c r="A423" s="81">
        <v>422</v>
      </c>
      <c r="B423" s="8" t="s">
        <v>2210</v>
      </c>
      <c r="C423" s="8" t="s">
        <v>126</v>
      </c>
      <c r="D423" s="81"/>
      <c r="E423" s="8"/>
      <c r="F423" s="81"/>
      <c r="G423" s="81"/>
      <c r="H423" s="81"/>
      <c r="I423" s="8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"/>
    </row>
    <row r="424" spans="1:39" x14ac:dyDescent="0.25">
      <c r="A424" s="81">
        <v>423</v>
      </c>
      <c r="B424" s="8" t="s">
        <v>2212</v>
      </c>
      <c r="C424" s="8" t="s">
        <v>133</v>
      </c>
      <c r="D424" s="81"/>
      <c r="E424" s="8"/>
      <c r="F424" s="81"/>
      <c r="G424" s="81"/>
      <c r="H424" s="81"/>
      <c r="I424" s="8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"/>
    </row>
    <row r="425" spans="1:39" x14ac:dyDescent="0.25">
      <c r="A425" s="81">
        <v>424</v>
      </c>
      <c r="B425" s="8" t="s">
        <v>2216</v>
      </c>
      <c r="C425" s="8" t="s">
        <v>66</v>
      </c>
      <c r="D425" s="81"/>
      <c r="E425" s="8"/>
      <c r="F425" s="81"/>
      <c r="G425" s="81"/>
      <c r="H425" s="81"/>
      <c r="I425" s="8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"/>
    </row>
    <row r="426" spans="1:39" x14ac:dyDescent="0.25">
      <c r="A426" s="81">
        <v>425</v>
      </c>
      <c r="B426" s="8" t="s">
        <v>2217</v>
      </c>
      <c r="C426" s="8" t="s">
        <v>67</v>
      </c>
      <c r="D426" s="81"/>
      <c r="E426" s="8"/>
      <c r="F426" s="81"/>
      <c r="G426" s="81"/>
      <c r="H426" s="81"/>
      <c r="I426" s="8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"/>
    </row>
    <row r="427" spans="1:39" x14ac:dyDescent="0.25">
      <c r="A427" s="81">
        <v>426</v>
      </c>
      <c r="B427" s="8" t="s">
        <v>2218</v>
      </c>
      <c r="C427" s="8" t="s">
        <v>66</v>
      </c>
      <c r="D427" s="81"/>
      <c r="E427" s="8"/>
      <c r="F427" s="81"/>
      <c r="G427" s="81"/>
      <c r="H427" s="81"/>
      <c r="I427" s="8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"/>
    </row>
    <row r="428" spans="1:39" x14ac:dyDescent="0.25">
      <c r="A428" s="81">
        <v>427</v>
      </c>
      <c r="B428" s="8" t="s">
        <v>2220</v>
      </c>
      <c r="C428" s="8" t="s">
        <v>67</v>
      </c>
      <c r="D428" s="81"/>
      <c r="E428" s="8"/>
      <c r="F428" s="81"/>
      <c r="G428" s="81"/>
      <c r="H428" s="81"/>
      <c r="I428" s="8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"/>
    </row>
    <row r="429" spans="1:39" x14ac:dyDescent="0.25">
      <c r="A429" s="81">
        <v>428</v>
      </c>
      <c r="B429" s="8" t="s">
        <v>2222</v>
      </c>
      <c r="C429" s="8" t="s">
        <v>66</v>
      </c>
      <c r="D429" s="81"/>
      <c r="E429" s="8"/>
      <c r="F429" s="81"/>
      <c r="G429" s="81"/>
      <c r="H429" s="81"/>
      <c r="I429" s="8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"/>
    </row>
    <row r="430" spans="1:39" x14ac:dyDescent="0.25">
      <c r="A430" s="81">
        <v>429</v>
      </c>
      <c r="B430" s="8" t="s">
        <v>2214</v>
      </c>
      <c r="C430" s="8" t="s">
        <v>108</v>
      </c>
      <c r="D430" s="81"/>
      <c r="E430" s="8"/>
      <c r="F430" s="81"/>
      <c r="G430" s="81"/>
      <c r="H430" s="81"/>
      <c r="I430" s="8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"/>
    </row>
    <row r="431" spans="1:39" x14ac:dyDescent="0.25">
      <c r="A431" s="81">
        <v>430</v>
      </c>
      <c r="B431" s="8" t="s">
        <v>2223</v>
      </c>
      <c r="C431" s="8" t="s">
        <v>66</v>
      </c>
      <c r="D431" s="81"/>
      <c r="E431" s="8"/>
      <c r="F431" s="81"/>
      <c r="G431" s="81"/>
      <c r="H431" s="81"/>
      <c r="I431" s="8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"/>
    </row>
    <row r="432" spans="1:39" x14ac:dyDescent="0.25">
      <c r="A432" s="81">
        <v>431</v>
      </c>
      <c r="B432" s="8" t="s">
        <v>2224</v>
      </c>
      <c r="C432" s="8" t="s">
        <v>95</v>
      </c>
      <c r="D432" s="81"/>
      <c r="E432" s="8"/>
      <c r="F432" s="81"/>
      <c r="G432" s="81"/>
      <c r="H432" s="81"/>
      <c r="I432" s="8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"/>
    </row>
    <row r="433" spans="1:39" x14ac:dyDescent="0.25">
      <c r="A433" s="81">
        <v>432</v>
      </c>
      <c r="B433" s="8" t="s">
        <v>2225</v>
      </c>
      <c r="C433" s="8" t="s">
        <v>80</v>
      </c>
      <c r="D433" s="81"/>
      <c r="E433" s="8"/>
      <c r="F433" s="81"/>
      <c r="G433" s="81"/>
      <c r="H433" s="81"/>
      <c r="I433" s="8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"/>
    </row>
    <row r="434" spans="1:39" x14ac:dyDescent="0.25">
      <c r="A434" s="81">
        <v>433</v>
      </c>
      <c r="B434" s="8" t="s">
        <v>2226</v>
      </c>
      <c r="C434" s="8" t="s">
        <v>66</v>
      </c>
      <c r="D434" s="81"/>
      <c r="E434" s="8"/>
      <c r="F434" s="81"/>
      <c r="G434" s="81"/>
      <c r="H434" s="81"/>
      <c r="I434" s="8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"/>
    </row>
    <row r="435" spans="1:39" x14ac:dyDescent="0.25">
      <c r="A435" s="81">
        <v>434</v>
      </c>
      <c r="B435" s="8" t="s">
        <v>2227</v>
      </c>
      <c r="C435" s="8" t="s">
        <v>66</v>
      </c>
      <c r="D435" s="81"/>
      <c r="E435" s="8"/>
      <c r="F435" s="81"/>
      <c r="G435" s="81"/>
      <c r="H435" s="81"/>
      <c r="I435" s="8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"/>
    </row>
    <row r="436" spans="1:39" x14ac:dyDescent="0.25">
      <c r="A436" s="81">
        <v>435</v>
      </c>
      <c r="B436" s="8" t="s">
        <v>1806</v>
      </c>
      <c r="C436" s="8" t="s">
        <v>55</v>
      </c>
      <c r="D436" s="81"/>
      <c r="E436" s="8"/>
      <c r="F436" s="81"/>
      <c r="G436" s="81"/>
      <c r="H436" s="81"/>
      <c r="I436" s="8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"/>
    </row>
    <row r="437" spans="1:39" x14ac:dyDescent="0.25">
      <c r="A437" s="81">
        <v>436</v>
      </c>
      <c r="B437" s="8" t="s">
        <v>2</v>
      </c>
      <c r="C437" s="8" t="s">
        <v>2</v>
      </c>
      <c r="D437" s="81"/>
      <c r="E437" s="8"/>
      <c r="F437" s="81"/>
      <c r="G437" s="81"/>
      <c r="H437" s="81"/>
      <c r="I437" s="8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"/>
    </row>
    <row r="438" spans="1:39" x14ac:dyDescent="0.25">
      <c r="A438" s="81">
        <v>437</v>
      </c>
      <c r="B438" s="8" t="s">
        <v>52</v>
      </c>
      <c r="C438" s="8" t="s">
        <v>2</v>
      </c>
      <c r="D438" s="81"/>
      <c r="E438" s="8"/>
      <c r="F438" s="81"/>
      <c r="G438" s="81"/>
      <c r="H438" s="81"/>
      <c r="I438" s="8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"/>
    </row>
    <row r="439" spans="1:39" x14ac:dyDescent="0.25">
      <c r="A439" s="81">
        <v>438</v>
      </c>
      <c r="B439" s="8" t="s">
        <v>1843</v>
      </c>
      <c r="C439" s="8" t="s">
        <v>2259</v>
      </c>
      <c r="D439" s="81"/>
      <c r="E439" s="8"/>
      <c r="F439" s="81"/>
      <c r="G439" s="81"/>
      <c r="H439" s="81"/>
      <c r="I439" s="8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"/>
    </row>
    <row r="440" spans="1:39" x14ac:dyDescent="0.25">
      <c r="A440" s="81">
        <v>439</v>
      </c>
      <c r="B440" s="8" t="s">
        <v>1844</v>
      </c>
      <c r="C440" s="8" t="s">
        <v>56</v>
      </c>
      <c r="D440" s="81"/>
      <c r="E440" s="8"/>
      <c r="F440" s="81"/>
      <c r="G440" s="81"/>
      <c r="H440" s="81"/>
      <c r="I440" s="8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"/>
    </row>
    <row r="441" spans="1:39" x14ac:dyDescent="0.25">
      <c r="A441" s="81">
        <v>440</v>
      </c>
      <c r="B441" s="8" t="s">
        <v>1845</v>
      </c>
      <c r="C441" s="8" t="s">
        <v>105</v>
      </c>
      <c r="D441" s="81"/>
      <c r="E441" s="8"/>
      <c r="F441" s="81"/>
      <c r="G441" s="81"/>
      <c r="H441" s="81"/>
      <c r="I441" s="8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"/>
    </row>
    <row r="442" spans="1:39" x14ac:dyDescent="0.25">
      <c r="A442" s="81">
        <v>441</v>
      </c>
      <c r="B442" s="8" t="s">
        <v>1846</v>
      </c>
      <c r="C442" s="8" t="s">
        <v>2176</v>
      </c>
      <c r="D442" s="81"/>
      <c r="E442" s="8"/>
      <c r="F442" s="81"/>
      <c r="G442" s="81"/>
      <c r="H442" s="81"/>
      <c r="I442" s="8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"/>
    </row>
    <row r="443" spans="1:39" x14ac:dyDescent="0.25">
      <c r="A443" s="81">
        <v>442</v>
      </c>
      <c r="B443" s="8" t="s">
        <v>1847</v>
      </c>
      <c r="C443" s="8" t="s">
        <v>2260</v>
      </c>
      <c r="D443" s="81"/>
      <c r="E443" s="8"/>
      <c r="F443" s="81"/>
      <c r="G443" s="81"/>
      <c r="H443" s="81"/>
      <c r="I443" s="8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"/>
    </row>
    <row r="444" spans="1:39" x14ac:dyDescent="0.25">
      <c r="A444" s="81">
        <v>443</v>
      </c>
      <c r="B444" s="8" t="s">
        <v>1850</v>
      </c>
      <c r="C444" s="8" t="s">
        <v>61</v>
      </c>
      <c r="D444" s="81"/>
      <c r="E444" s="8"/>
      <c r="F444" s="81"/>
      <c r="G444" s="81"/>
      <c r="H444" s="81"/>
      <c r="I444" s="8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"/>
    </row>
    <row r="445" spans="1:39" x14ac:dyDescent="0.25">
      <c r="A445" s="81">
        <v>444</v>
      </c>
      <c r="B445" s="8" t="s">
        <v>1851</v>
      </c>
      <c r="C445" s="8" t="s">
        <v>56</v>
      </c>
      <c r="D445" s="81"/>
      <c r="E445" s="8"/>
      <c r="F445" s="81"/>
      <c r="G445" s="81"/>
      <c r="H445" s="81"/>
      <c r="I445" s="8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"/>
    </row>
    <row r="446" spans="1:39" x14ac:dyDescent="0.25">
      <c r="A446" s="81">
        <v>445</v>
      </c>
      <c r="B446" s="8" t="s">
        <v>1852</v>
      </c>
      <c r="C446" s="8" t="s">
        <v>56</v>
      </c>
      <c r="D446" s="81"/>
      <c r="E446" s="8"/>
      <c r="F446" s="81"/>
      <c r="G446" s="81"/>
      <c r="H446" s="81"/>
      <c r="I446" s="8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"/>
    </row>
    <row r="447" spans="1:39" x14ac:dyDescent="0.25">
      <c r="A447" s="81">
        <v>446</v>
      </c>
      <c r="B447" s="8" t="s">
        <v>1853</v>
      </c>
      <c r="C447" s="8" t="s">
        <v>56</v>
      </c>
      <c r="D447" s="81"/>
      <c r="E447" s="8"/>
      <c r="F447" s="81"/>
      <c r="G447" s="81"/>
      <c r="H447" s="81"/>
      <c r="I447" s="8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"/>
    </row>
    <row r="448" spans="1:39" x14ac:dyDescent="0.25">
      <c r="A448" s="81">
        <v>447</v>
      </c>
      <c r="B448" s="8" t="s">
        <v>1854</v>
      </c>
      <c r="C448" s="8" t="s">
        <v>2261</v>
      </c>
      <c r="D448" s="81"/>
      <c r="E448" s="8"/>
      <c r="F448" s="81"/>
      <c r="G448" s="81"/>
      <c r="H448" s="81"/>
      <c r="I448" s="8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"/>
    </row>
    <row r="449" spans="1:39" x14ac:dyDescent="0.25">
      <c r="A449" s="81">
        <v>448</v>
      </c>
      <c r="B449" s="8" t="s">
        <v>1856</v>
      </c>
      <c r="C449" s="8" t="s">
        <v>64</v>
      </c>
      <c r="D449" s="81"/>
      <c r="E449" s="8"/>
      <c r="F449" s="81"/>
      <c r="G449" s="81"/>
      <c r="H449" s="81"/>
      <c r="I449" s="8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"/>
    </row>
    <row r="450" spans="1:39" x14ac:dyDescent="0.25">
      <c r="A450" s="81">
        <v>449</v>
      </c>
      <c r="B450" s="8" t="s">
        <v>1857</v>
      </c>
      <c r="C450" s="8" t="s">
        <v>65</v>
      </c>
      <c r="D450" s="81"/>
      <c r="E450" s="8"/>
      <c r="F450" s="81"/>
      <c r="G450" s="81"/>
      <c r="H450" s="81"/>
      <c r="I450" s="8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"/>
    </row>
    <row r="451" spans="1:39" x14ac:dyDescent="0.25">
      <c r="A451" s="81">
        <v>450</v>
      </c>
      <c r="B451" s="8" t="s">
        <v>1858</v>
      </c>
      <c r="C451" s="8" t="s">
        <v>56</v>
      </c>
      <c r="D451" s="81"/>
      <c r="E451" s="8"/>
      <c r="F451" s="81"/>
      <c r="G451" s="81"/>
      <c r="H451" s="81"/>
      <c r="I451" s="8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"/>
    </row>
    <row r="452" spans="1:39" x14ac:dyDescent="0.25">
      <c r="A452" s="81">
        <v>451</v>
      </c>
      <c r="B452" s="8" t="s">
        <v>1896</v>
      </c>
      <c r="C452" s="8" t="s">
        <v>65</v>
      </c>
      <c r="D452" s="81"/>
      <c r="E452" s="8"/>
      <c r="F452" s="81"/>
      <c r="G452" s="81"/>
      <c r="H452" s="81"/>
      <c r="I452" s="8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"/>
    </row>
    <row r="453" spans="1:39" x14ac:dyDescent="0.25">
      <c r="A453" s="81">
        <v>452</v>
      </c>
      <c r="B453" s="8" t="s">
        <v>1859</v>
      </c>
      <c r="C453" s="8" t="s">
        <v>105</v>
      </c>
      <c r="D453" s="81"/>
      <c r="E453" s="8"/>
      <c r="F453" s="81"/>
      <c r="G453" s="81"/>
      <c r="H453" s="81"/>
      <c r="I453" s="8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"/>
    </row>
    <row r="454" spans="1:39" x14ac:dyDescent="0.25">
      <c r="A454" s="81">
        <v>453</v>
      </c>
      <c r="B454" s="8" t="s">
        <v>2193</v>
      </c>
      <c r="C454" s="8" t="s">
        <v>2262</v>
      </c>
      <c r="D454" s="81"/>
      <c r="E454" s="8"/>
      <c r="F454" s="81"/>
      <c r="G454" s="81"/>
      <c r="H454" s="81"/>
      <c r="I454" s="8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"/>
    </row>
    <row r="455" spans="1:39" x14ac:dyDescent="0.25">
      <c r="A455" s="81">
        <v>454</v>
      </c>
      <c r="B455" s="8" t="s">
        <v>2198</v>
      </c>
      <c r="C455" s="8" t="s">
        <v>439</v>
      </c>
      <c r="D455" s="81"/>
      <c r="E455" s="8"/>
      <c r="F455" s="81"/>
      <c r="G455" s="81"/>
      <c r="H455" s="81"/>
      <c r="I455" s="8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"/>
    </row>
    <row r="456" spans="1:39" x14ac:dyDescent="0.25">
      <c r="A456" s="81">
        <v>455</v>
      </c>
      <c r="B456" s="8" t="s">
        <v>2202</v>
      </c>
      <c r="C456" s="8" t="s">
        <v>105</v>
      </c>
      <c r="D456" s="81"/>
      <c r="E456" s="8"/>
      <c r="F456" s="81"/>
      <c r="G456" s="81"/>
      <c r="H456" s="81"/>
      <c r="I456" s="8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"/>
    </row>
    <row r="457" spans="1:39" x14ac:dyDescent="0.25">
      <c r="A457" s="81">
        <v>456</v>
      </c>
      <c r="B457" s="8" t="s">
        <v>2205</v>
      </c>
      <c r="C457" s="8" t="s">
        <v>146</v>
      </c>
      <c r="D457" s="81"/>
      <c r="E457" s="8"/>
      <c r="F457" s="81"/>
      <c r="G457" s="81"/>
      <c r="H457" s="81"/>
      <c r="I457" s="8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"/>
    </row>
    <row r="458" spans="1:39" x14ac:dyDescent="0.25">
      <c r="A458" s="81">
        <v>457</v>
      </c>
      <c r="B458" s="8" t="s">
        <v>2206</v>
      </c>
      <c r="C458" s="8" t="s">
        <v>158</v>
      </c>
      <c r="D458" s="81"/>
      <c r="E458" s="8"/>
      <c r="F458" s="81"/>
      <c r="G458" s="81"/>
      <c r="H458" s="81"/>
      <c r="I458" s="8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"/>
    </row>
    <row r="459" spans="1:39" x14ac:dyDescent="0.25">
      <c r="A459" s="81">
        <v>458</v>
      </c>
      <c r="B459" s="8" t="s">
        <v>2207</v>
      </c>
      <c r="C459" s="8" t="s">
        <v>146</v>
      </c>
      <c r="D459" s="81"/>
      <c r="E459" s="8"/>
      <c r="F459" s="81"/>
      <c r="G459" s="81"/>
      <c r="H459" s="81"/>
      <c r="I459" s="8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"/>
    </row>
    <row r="460" spans="1:39" x14ac:dyDescent="0.25">
      <c r="A460" s="81">
        <v>459</v>
      </c>
      <c r="B460" s="8" t="s">
        <v>2208</v>
      </c>
      <c r="C460" s="8" t="s">
        <v>133</v>
      </c>
      <c r="D460" s="81"/>
      <c r="E460" s="8"/>
      <c r="F460" s="81"/>
      <c r="G460" s="81"/>
      <c r="H460" s="81"/>
      <c r="I460" s="8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"/>
    </row>
    <row r="461" spans="1:39" x14ac:dyDescent="0.25">
      <c r="A461" s="81">
        <v>460</v>
      </c>
      <c r="B461" s="8" t="s">
        <v>2210</v>
      </c>
      <c r="C461" s="8" t="s">
        <v>126</v>
      </c>
      <c r="D461" s="81"/>
      <c r="E461" s="8"/>
      <c r="F461" s="81"/>
      <c r="G461" s="81"/>
      <c r="H461" s="81"/>
      <c r="I461" s="8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"/>
    </row>
    <row r="462" spans="1:39" x14ac:dyDescent="0.25">
      <c r="A462" s="81">
        <v>461</v>
      </c>
      <c r="B462" s="8" t="s">
        <v>2212</v>
      </c>
      <c r="C462" s="8" t="s">
        <v>146</v>
      </c>
      <c r="D462" s="81"/>
      <c r="E462" s="8"/>
      <c r="F462" s="81"/>
      <c r="G462" s="81"/>
      <c r="H462" s="81"/>
      <c r="I462" s="8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"/>
    </row>
    <row r="463" spans="1:39" x14ac:dyDescent="0.25">
      <c r="A463" s="81">
        <v>462</v>
      </c>
      <c r="B463" s="8" t="s">
        <v>2216</v>
      </c>
      <c r="C463" s="8" t="s">
        <v>80</v>
      </c>
      <c r="D463" s="81"/>
      <c r="E463" s="8"/>
      <c r="F463" s="81"/>
      <c r="G463" s="81"/>
      <c r="H463" s="81"/>
      <c r="I463" s="8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"/>
    </row>
    <row r="464" spans="1:39" x14ac:dyDescent="0.25">
      <c r="A464" s="81">
        <v>463</v>
      </c>
      <c r="B464" s="8" t="s">
        <v>2217</v>
      </c>
      <c r="C464" s="8" t="s">
        <v>70</v>
      </c>
      <c r="D464" s="81"/>
      <c r="E464" s="8"/>
      <c r="F464" s="81"/>
      <c r="G464" s="81"/>
      <c r="H464" s="81"/>
      <c r="I464" s="8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"/>
    </row>
    <row r="465" spans="1:39" x14ac:dyDescent="0.25">
      <c r="A465" s="81">
        <v>464</v>
      </c>
      <c r="B465" s="8" t="s">
        <v>2218</v>
      </c>
      <c r="C465" s="8" t="s">
        <v>70</v>
      </c>
      <c r="D465" s="81"/>
      <c r="E465" s="8"/>
      <c r="F465" s="81"/>
      <c r="G465" s="81"/>
      <c r="H465" s="81"/>
      <c r="I465" s="8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"/>
    </row>
    <row r="466" spans="1:39" x14ac:dyDescent="0.25">
      <c r="A466" s="81">
        <v>465</v>
      </c>
      <c r="B466" s="8" t="s">
        <v>2220</v>
      </c>
      <c r="C466" s="8" t="s">
        <v>66</v>
      </c>
      <c r="D466" s="81"/>
      <c r="E466" s="8"/>
      <c r="F466" s="81"/>
      <c r="G466" s="81"/>
      <c r="H466" s="81"/>
      <c r="I466" s="8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"/>
    </row>
    <row r="467" spans="1:39" x14ac:dyDescent="0.25">
      <c r="A467" s="81">
        <v>466</v>
      </c>
      <c r="B467" s="8" t="s">
        <v>2222</v>
      </c>
      <c r="C467" s="8" t="s">
        <v>80</v>
      </c>
      <c r="D467" s="81"/>
      <c r="E467" s="8"/>
      <c r="F467" s="81"/>
      <c r="G467" s="81"/>
      <c r="H467" s="81"/>
      <c r="I467" s="8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"/>
    </row>
    <row r="468" spans="1:39" x14ac:dyDescent="0.25">
      <c r="A468" s="81">
        <v>467</v>
      </c>
      <c r="B468" s="8" t="s">
        <v>2214</v>
      </c>
      <c r="C468" s="8" t="s">
        <v>93</v>
      </c>
      <c r="D468" s="81"/>
      <c r="E468" s="8"/>
      <c r="F468" s="81"/>
      <c r="G468" s="81"/>
      <c r="H468" s="81"/>
      <c r="I468" s="8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"/>
    </row>
    <row r="469" spans="1:39" x14ac:dyDescent="0.25">
      <c r="A469" s="81">
        <v>468</v>
      </c>
      <c r="B469" s="8" t="s">
        <v>2223</v>
      </c>
      <c r="C469" s="8" t="s">
        <v>67</v>
      </c>
      <c r="D469" s="81"/>
      <c r="E469" s="8"/>
      <c r="F469" s="81"/>
      <c r="G469" s="81"/>
      <c r="H469" s="81"/>
      <c r="I469" s="8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"/>
    </row>
    <row r="470" spans="1:39" x14ac:dyDescent="0.25">
      <c r="A470" s="81">
        <v>469</v>
      </c>
      <c r="B470" s="8" t="s">
        <v>2224</v>
      </c>
      <c r="C470" s="8" t="s">
        <v>95</v>
      </c>
      <c r="D470" s="81"/>
      <c r="E470" s="8"/>
      <c r="F470" s="81"/>
      <c r="G470" s="81"/>
      <c r="H470" s="81"/>
      <c r="I470" s="8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"/>
    </row>
    <row r="471" spans="1:39" x14ac:dyDescent="0.25">
      <c r="A471" s="81">
        <v>470</v>
      </c>
      <c r="B471" s="8" t="s">
        <v>2225</v>
      </c>
      <c r="C471" s="8" t="s">
        <v>80</v>
      </c>
      <c r="D471" s="81"/>
      <c r="E471" s="8"/>
      <c r="F471" s="81"/>
      <c r="G471" s="81"/>
      <c r="H471" s="81"/>
      <c r="I471" s="8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"/>
    </row>
    <row r="472" spans="1:39" x14ac:dyDescent="0.25">
      <c r="A472" s="81">
        <v>471</v>
      </c>
      <c r="B472" s="8" t="s">
        <v>2226</v>
      </c>
      <c r="C472" s="8" t="s">
        <v>66</v>
      </c>
      <c r="D472" s="81"/>
      <c r="E472" s="8"/>
      <c r="F472" s="81"/>
      <c r="G472" s="81"/>
      <c r="H472" s="81"/>
      <c r="I472" s="8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"/>
    </row>
    <row r="473" spans="1:39" x14ac:dyDescent="0.25">
      <c r="A473" s="81">
        <v>472</v>
      </c>
      <c r="B473" s="8" t="s">
        <v>2227</v>
      </c>
      <c r="C473" s="8" t="s">
        <v>66</v>
      </c>
      <c r="D473" s="81"/>
      <c r="E473" s="8"/>
      <c r="F473" s="81"/>
      <c r="G473" s="81"/>
      <c r="H473" s="81"/>
      <c r="I473" s="8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"/>
    </row>
    <row r="474" spans="1:39" x14ac:dyDescent="0.25">
      <c r="A474" s="81">
        <v>473</v>
      </c>
      <c r="B474" s="8" t="s">
        <v>2228</v>
      </c>
      <c r="C474" s="8" t="s">
        <v>139</v>
      </c>
      <c r="D474" s="81"/>
      <c r="E474" s="8"/>
      <c r="F474" s="81"/>
      <c r="G474" s="81"/>
      <c r="H474" s="81"/>
      <c r="I474" s="8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"/>
    </row>
    <row r="475" spans="1:39" x14ac:dyDescent="0.25">
      <c r="A475" s="81">
        <v>474</v>
      </c>
      <c r="B475" s="8" t="s">
        <v>1806</v>
      </c>
      <c r="C475" s="8" t="s">
        <v>67</v>
      </c>
      <c r="D475" s="81"/>
      <c r="E475" s="8"/>
      <c r="F475" s="81"/>
      <c r="G475" s="81"/>
      <c r="H475" s="81"/>
      <c r="I475" s="8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"/>
    </row>
    <row r="476" spans="1:39" x14ac:dyDescent="0.25">
      <c r="A476" s="81">
        <v>475</v>
      </c>
      <c r="B476" s="8" t="s">
        <v>2</v>
      </c>
      <c r="C476" s="8" t="s">
        <v>2</v>
      </c>
      <c r="D476" s="81"/>
      <c r="E476" s="8"/>
      <c r="F476" s="81"/>
      <c r="G476" s="81"/>
      <c r="H476" s="81"/>
      <c r="I476" s="8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"/>
    </row>
    <row r="477" spans="1:39" x14ac:dyDescent="0.25">
      <c r="A477" s="81">
        <v>476</v>
      </c>
      <c r="B477" s="8" t="s">
        <v>52</v>
      </c>
      <c r="C477" s="8" t="s">
        <v>2</v>
      </c>
      <c r="D477" s="81"/>
      <c r="E477" s="8"/>
      <c r="F477" s="81"/>
      <c r="G477" s="81"/>
      <c r="H477" s="81"/>
      <c r="I477" s="8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"/>
    </row>
    <row r="478" spans="1:39" x14ac:dyDescent="0.25">
      <c r="A478" s="81">
        <v>477</v>
      </c>
      <c r="B478" s="8" t="s">
        <v>1843</v>
      </c>
      <c r="C478" s="8" t="s">
        <v>2263</v>
      </c>
      <c r="D478" s="81"/>
      <c r="E478" s="8"/>
      <c r="F478" s="81"/>
      <c r="G478" s="81"/>
      <c r="H478" s="81"/>
      <c r="I478" s="8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"/>
    </row>
    <row r="479" spans="1:39" x14ac:dyDescent="0.25">
      <c r="A479" s="81">
        <v>478</v>
      </c>
      <c r="B479" s="8" t="s">
        <v>1844</v>
      </c>
      <c r="C479" s="8" t="s">
        <v>56</v>
      </c>
      <c r="D479" s="81"/>
      <c r="E479" s="8"/>
      <c r="F479" s="81"/>
      <c r="G479" s="81"/>
      <c r="H479" s="81"/>
      <c r="I479" s="8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"/>
    </row>
    <row r="480" spans="1:39" x14ac:dyDescent="0.25">
      <c r="A480" s="81">
        <v>479</v>
      </c>
      <c r="B480" s="8" t="s">
        <v>1845</v>
      </c>
      <c r="C480" s="8" t="s">
        <v>105</v>
      </c>
      <c r="D480" s="81"/>
      <c r="E480" s="8"/>
      <c r="F480" s="81"/>
      <c r="G480" s="81"/>
      <c r="H480" s="81"/>
      <c r="I480" s="8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"/>
    </row>
    <row r="481" spans="1:39" x14ac:dyDescent="0.25">
      <c r="A481" s="81">
        <v>480</v>
      </c>
      <c r="B481" s="8" t="s">
        <v>1846</v>
      </c>
      <c r="C481" s="8" t="s">
        <v>2179</v>
      </c>
      <c r="D481" s="81"/>
      <c r="E481" s="8"/>
      <c r="F481" s="81"/>
      <c r="G481" s="81"/>
      <c r="H481" s="81"/>
      <c r="I481" s="8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"/>
    </row>
    <row r="482" spans="1:39" x14ac:dyDescent="0.25">
      <c r="A482" s="81">
        <v>481</v>
      </c>
      <c r="B482" s="8" t="s">
        <v>1847</v>
      </c>
      <c r="C482" s="8" t="s">
        <v>2264</v>
      </c>
      <c r="D482" s="81"/>
      <c r="E482" s="8"/>
      <c r="F482" s="81"/>
      <c r="G482" s="81"/>
      <c r="H482" s="81"/>
      <c r="I482" s="8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"/>
    </row>
    <row r="483" spans="1:39" x14ac:dyDescent="0.25">
      <c r="A483" s="81">
        <v>482</v>
      </c>
      <c r="B483" s="8" t="s">
        <v>1850</v>
      </c>
      <c r="C483" s="8" t="s">
        <v>61</v>
      </c>
      <c r="D483" s="81"/>
      <c r="E483" s="8"/>
      <c r="F483" s="81"/>
      <c r="G483" s="81"/>
      <c r="H483" s="81"/>
      <c r="I483" s="8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"/>
    </row>
    <row r="484" spans="1:39" x14ac:dyDescent="0.25">
      <c r="A484" s="81">
        <v>483</v>
      </c>
      <c r="B484" s="8" t="s">
        <v>1851</v>
      </c>
      <c r="C484" s="8" t="s">
        <v>56</v>
      </c>
      <c r="D484" s="81"/>
      <c r="E484" s="8"/>
      <c r="F484" s="81"/>
      <c r="G484" s="81"/>
      <c r="H484" s="81"/>
      <c r="I484" s="8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"/>
    </row>
    <row r="485" spans="1:39" x14ac:dyDescent="0.25">
      <c r="A485" s="81">
        <v>484</v>
      </c>
      <c r="B485" s="8" t="s">
        <v>1852</v>
      </c>
      <c r="C485" s="8" t="s">
        <v>56</v>
      </c>
      <c r="D485" s="81"/>
      <c r="E485" s="8"/>
      <c r="F485" s="81"/>
      <c r="G485" s="81"/>
      <c r="H485" s="81"/>
      <c r="I485" s="8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"/>
    </row>
    <row r="486" spans="1:39" x14ac:dyDescent="0.25">
      <c r="A486" s="81">
        <v>485</v>
      </c>
      <c r="B486" s="8" t="s">
        <v>1853</v>
      </c>
      <c r="C486" s="8" t="s">
        <v>56</v>
      </c>
      <c r="D486" s="81"/>
      <c r="E486" s="8"/>
      <c r="F486" s="81"/>
      <c r="G486" s="81"/>
      <c r="H486" s="81"/>
      <c r="I486" s="8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"/>
    </row>
    <row r="487" spans="1:39" x14ac:dyDescent="0.25">
      <c r="A487" s="81">
        <v>486</v>
      </c>
      <c r="B487" s="8" t="s">
        <v>1854</v>
      </c>
      <c r="C487" s="8" t="s">
        <v>1969</v>
      </c>
      <c r="D487" s="81"/>
      <c r="E487" s="8"/>
      <c r="F487" s="81"/>
      <c r="G487" s="81"/>
      <c r="H487" s="81"/>
      <c r="I487" s="8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"/>
    </row>
    <row r="488" spans="1:39" x14ac:dyDescent="0.25">
      <c r="A488" s="81">
        <v>487</v>
      </c>
      <c r="B488" s="8" t="s">
        <v>1856</v>
      </c>
      <c r="C488" s="8" t="s">
        <v>64</v>
      </c>
      <c r="D488" s="81"/>
      <c r="E488" s="8"/>
      <c r="F488" s="81"/>
      <c r="G488" s="81"/>
      <c r="H488" s="81"/>
      <c r="I488" s="8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"/>
    </row>
    <row r="489" spans="1:39" x14ac:dyDescent="0.25">
      <c r="A489" s="81">
        <v>488</v>
      </c>
      <c r="B489" s="8" t="s">
        <v>1857</v>
      </c>
      <c r="C489" s="8" t="s">
        <v>65</v>
      </c>
      <c r="D489" s="81"/>
      <c r="E489" s="8"/>
      <c r="F489" s="81"/>
      <c r="G489" s="81"/>
      <c r="H489" s="81"/>
      <c r="I489" s="8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"/>
    </row>
    <row r="490" spans="1:39" x14ac:dyDescent="0.25">
      <c r="A490" s="81">
        <v>489</v>
      </c>
      <c r="B490" s="8" t="s">
        <v>1858</v>
      </c>
      <c r="C490" s="8" t="s">
        <v>56</v>
      </c>
      <c r="D490" s="81"/>
      <c r="E490" s="8"/>
      <c r="F490" s="81"/>
      <c r="G490" s="81"/>
      <c r="H490" s="81"/>
      <c r="I490" s="8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"/>
    </row>
    <row r="491" spans="1:39" x14ac:dyDescent="0.25">
      <c r="A491" s="81">
        <v>490</v>
      </c>
      <c r="B491" s="8" t="s">
        <v>1896</v>
      </c>
      <c r="C491" s="8" t="s">
        <v>65</v>
      </c>
      <c r="D491" s="81"/>
      <c r="E491" s="8"/>
      <c r="F491" s="81"/>
      <c r="G491" s="81"/>
      <c r="H491" s="81"/>
      <c r="I491" s="8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"/>
    </row>
    <row r="492" spans="1:39" x14ac:dyDescent="0.25">
      <c r="A492" s="81">
        <v>491</v>
      </c>
      <c r="B492" s="8" t="s">
        <v>1859</v>
      </c>
      <c r="C492" s="8" t="s">
        <v>67</v>
      </c>
      <c r="D492" s="81"/>
      <c r="E492" s="8"/>
      <c r="F492" s="81"/>
      <c r="G492" s="81"/>
      <c r="H492" s="81"/>
      <c r="I492" s="8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"/>
    </row>
    <row r="493" spans="1:39" x14ac:dyDescent="0.25">
      <c r="A493" s="81">
        <v>492</v>
      </c>
      <c r="B493" s="8" t="s">
        <v>2193</v>
      </c>
      <c r="C493" s="8" t="s">
        <v>73</v>
      </c>
      <c r="D493" s="81"/>
      <c r="E493" s="8"/>
      <c r="F493" s="81"/>
      <c r="G493" s="81"/>
      <c r="H493" s="81"/>
      <c r="I493" s="8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"/>
    </row>
    <row r="494" spans="1:39" x14ac:dyDescent="0.25">
      <c r="A494" s="81">
        <v>493</v>
      </c>
      <c r="B494" s="8" t="s">
        <v>2198</v>
      </c>
      <c r="C494" s="8" t="s">
        <v>55</v>
      </c>
      <c r="D494" s="81"/>
      <c r="E494" s="8"/>
      <c r="F494" s="81"/>
      <c r="G494" s="81"/>
      <c r="H494" s="81"/>
      <c r="I494" s="8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"/>
    </row>
    <row r="495" spans="1:39" x14ac:dyDescent="0.25">
      <c r="A495" s="81">
        <v>494</v>
      </c>
      <c r="B495" s="8" t="s">
        <v>2202</v>
      </c>
      <c r="C495" s="8" t="s">
        <v>105</v>
      </c>
      <c r="D495" s="81"/>
      <c r="E495" s="8"/>
      <c r="F495" s="81"/>
      <c r="G495" s="81"/>
      <c r="H495" s="81"/>
      <c r="I495" s="8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"/>
    </row>
    <row r="496" spans="1:39" x14ac:dyDescent="0.25">
      <c r="A496" s="81">
        <v>495</v>
      </c>
      <c r="B496" s="8" t="s">
        <v>2205</v>
      </c>
      <c r="C496" s="8" t="s">
        <v>77</v>
      </c>
      <c r="D496" s="81"/>
      <c r="E496" s="8"/>
      <c r="F496" s="81"/>
      <c r="G496" s="81"/>
      <c r="H496" s="81"/>
      <c r="I496" s="8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"/>
    </row>
    <row r="497" spans="1:39" x14ac:dyDescent="0.25">
      <c r="A497" s="81">
        <v>496</v>
      </c>
      <c r="B497" s="8" t="s">
        <v>2206</v>
      </c>
      <c r="C497" s="8" t="s">
        <v>268</v>
      </c>
      <c r="D497" s="81"/>
      <c r="E497" s="8"/>
      <c r="F497" s="81"/>
      <c r="G497" s="81"/>
      <c r="H497" s="81"/>
      <c r="I497" s="8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"/>
    </row>
    <row r="498" spans="1:39" x14ac:dyDescent="0.25">
      <c r="A498" s="81">
        <v>497</v>
      </c>
      <c r="B498" s="8" t="s">
        <v>2207</v>
      </c>
      <c r="C498" s="8" t="s">
        <v>77</v>
      </c>
      <c r="D498" s="81"/>
      <c r="E498" s="8"/>
      <c r="F498" s="81"/>
      <c r="G498" s="81"/>
      <c r="H498" s="81"/>
      <c r="I498" s="8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"/>
    </row>
    <row r="499" spans="1:39" x14ac:dyDescent="0.25">
      <c r="A499" s="81">
        <v>498</v>
      </c>
      <c r="B499" s="8" t="s">
        <v>2208</v>
      </c>
      <c r="C499" s="8" t="s">
        <v>146</v>
      </c>
      <c r="D499" s="81"/>
      <c r="E499" s="8"/>
      <c r="F499" s="81"/>
      <c r="G499" s="81"/>
      <c r="H499" s="81"/>
      <c r="I499" s="8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"/>
    </row>
    <row r="500" spans="1:39" x14ac:dyDescent="0.25">
      <c r="A500" s="81">
        <v>499</v>
      </c>
      <c r="B500" s="8" t="s">
        <v>2214</v>
      </c>
      <c r="C500" s="8" t="s">
        <v>108</v>
      </c>
      <c r="D500" s="81"/>
      <c r="E500" s="8"/>
      <c r="F500" s="81"/>
      <c r="G500" s="81"/>
      <c r="H500" s="81"/>
      <c r="I500" s="8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"/>
    </row>
    <row r="501" spans="1:39" x14ac:dyDescent="0.25">
      <c r="A501" s="81">
        <v>500</v>
      </c>
      <c r="B501" s="8" t="s">
        <v>2212</v>
      </c>
      <c r="C501" s="8" t="s">
        <v>77</v>
      </c>
      <c r="D501" s="81"/>
      <c r="E501" s="8"/>
      <c r="F501" s="81"/>
      <c r="G501" s="81"/>
      <c r="H501" s="81"/>
      <c r="I501" s="8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"/>
    </row>
    <row r="502" spans="1:39" x14ac:dyDescent="0.25">
      <c r="A502" s="81">
        <v>501</v>
      </c>
      <c r="B502" s="8" t="s">
        <v>2216</v>
      </c>
      <c r="C502" s="8" t="s">
        <v>95</v>
      </c>
      <c r="D502" s="81"/>
      <c r="E502" s="8"/>
      <c r="F502" s="81"/>
      <c r="G502" s="81"/>
      <c r="H502" s="81"/>
      <c r="I502" s="8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"/>
    </row>
    <row r="503" spans="1:39" x14ac:dyDescent="0.25">
      <c r="A503" s="81">
        <v>502</v>
      </c>
      <c r="B503" s="8" t="s">
        <v>2217</v>
      </c>
      <c r="C503" s="8" t="s">
        <v>73</v>
      </c>
      <c r="D503" s="81"/>
      <c r="E503" s="8"/>
      <c r="F503" s="81"/>
      <c r="G503" s="81"/>
      <c r="H503" s="81"/>
      <c r="I503" s="8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"/>
    </row>
    <row r="504" spans="1:39" x14ac:dyDescent="0.25">
      <c r="A504" s="81">
        <v>503</v>
      </c>
      <c r="B504" s="8" t="s">
        <v>2218</v>
      </c>
      <c r="C504" s="8" t="s">
        <v>73</v>
      </c>
      <c r="D504" s="81"/>
      <c r="E504" s="8"/>
      <c r="F504" s="81"/>
      <c r="G504" s="81"/>
      <c r="H504" s="81"/>
      <c r="I504" s="8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"/>
    </row>
    <row r="505" spans="1:39" x14ac:dyDescent="0.25">
      <c r="A505" s="81">
        <v>504</v>
      </c>
      <c r="B505" s="8" t="s">
        <v>2220</v>
      </c>
      <c r="C505" s="8" t="s">
        <v>70</v>
      </c>
      <c r="D505" s="81"/>
      <c r="E505" s="8"/>
      <c r="F505" s="81"/>
      <c r="G505" s="81"/>
      <c r="H505" s="81"/>
      <c r="I505" s="8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"/>
    </row>
    <row r="506" spans="1:39" x14ac:dyDescent="0.25">
      <c r="A506" s="81">
        <v>505</v>
      </c>
      <c r="B506" s="8" t="s">
        <v>2223</v>
      </c>
      <c r="C506" s="8" t="s">
        <v>66</v>
      </c>
      <c r="D506" s="81"/>
      <c r="E506" s="8"/>
      <c r="F506" s="81"/>
      <c r="G506" s="81"/>
      <c r="H506" s="81"/>
      <c r="I506" s="8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"/>
    </row>
    <row r="507" spans="1:39" x14ac:dyDescent="0.25">
      <c r="A507" s="81">
        <v>506</v>
      </c>
      <c r="B507" s="8" t="s">
        <v>2222</v>
      </c>
      <c r="C507" s="8" t="s">
        <v>95</v>
      </c>
      <c r="D507" s="81"/>
      <c r="E507" s="8"/>
      <c r="F507" s="81"/>
      <c r="G507" s="81"/>
      <c r="H507" s="81"/>
      <c r="I507" s="8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"/>
    </row>
    <row r="508" spans="1:39" x14ac:dyDescent="0.25">
      <c r="A508" s="81">
        <v>507</v>
      </c>
      <c r="B508" s="8" t="s">
        <v>2210</v>
      </c>
      <c r="C508" s="8" t="s">
        <v>126</v>
      </c>
      <c r="D508" s="81"/>
      <c r="E508" s="8"/>
      <c r="F508" s="81"/>
      <c r="G508" s="81"/>
      <c r="H508" s="81"/>
      <c r="I508" s="8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"/>
    </row>
    <row r="509" spans="1:39" x14ac:dyDescent="0.25">
      <c r="A509" s="81">
        <v>508</v>
      </c>
      <c r="B509" s="8" t="s">
        <v>2224</v>
      </c>
      <c r="C509" s="8" t="s">
        <v>95</v>
      </c>
      <c r="D509" s="81"/>
      <c r="E509" s="8"/>
      <c r="F509" s="81"/>
      <c r="G509" s="81"/>
      <c r="H509" s="81"/>
      <c r="I509" s="8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"/>
    </row>
    <row r="510" spans="1:39" x14ac:dyDescent="0.25">
      <c r="A510" s="81">
        <v>509</v>
      </c>
      <c r="B510" s="8" t="s">
        <v>2225</v>
      </c>
      <c r="C510" s="8" t="s">
        <v>80</v>
      </c>
      <c r="D510" s="81"/>
      <c r="E510" s="8"/>
      <c r="F510" s="81"/>
      <c r="G510" s="81"/>
      <c r="H510" s="81"/>
      <c r="I510" s="8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"/>
    </row>
    <row r="511" spans="1:39" x14ac:dyDescent="0.25">
      <c r="A511" s="81">
        <v>510</v>
      </c>
      <c r="B511" s="8" t="s">
        <v>2226</v>
      </c>
      <c r="C511" s="8" t="s">
        <v>66</v>
      </c>
      <c r="D511" s="81"/>
      <c r="E511" s="8"/>
      <c r="F511" s="81"/>
      <c r="G511" s="81"/>
      <c r="H511" s="81"/>
      <c r="I511" s="8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"/>
    </row>
    <row r="512" spans="1:39" x14ac:dyDescent="0.25">
      <c r="A512" s="81">
        <v>511</v>
      </c>
      <c r="B512" s="8" t="s">
        <v>2227</v>
      </c>
      <c r="C512" s="8" t="s">
        <v>66</v>
      </c>
      <c r="D512" s="81"/>
      <c r="E512" s="8"/>
      <c r="F512" s="81"/>
      <c r="G512" s="81"/>
      <c r="H512" s="81"/>
      <c r="I512" s="8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"/>
    </row>
    <row r="513" spans="1:39" x14ac:dyDescent="0.25">
      <c r="A513" s="81">
        <v>512</v>
      </c>
      <c r="B513" s="8" t="s">
        <v>2228</v>
      </c>
      <c r="C513" s="8" t="s">
        <v>139</v>
      </c>
      <c r="D513" s="81"/>
      <c r="E513" s="8"/>
      <c r="F513" s="81"/>
      <c r="G513" s="81"/>
      <c r="H513" s="81"/>
      <c r="I513" s="8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"/>
    </row>
    <row r="514" spans="1:39" x14ac:dyDescent="0.25">
      <c r="A514" s="81">
        <v>513</v>
      </c>
      <c r="B514" s="8" t="s">
        <v>2229</v>
      </c>
      <c r="C514" s="8" t="s">
        <v>138</v>
      </c>
      <c r="D514" s="81"/>
      <c r="E514" s="8"/>
      <c r="F514" s="81"/>
      <c r="G514" s="81"/>
      <c r="H514" s="81"/>
      <c r="I514" s="8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"/>
    </row>
    <row r="515" spans="1:39" x14ac:dyDescent="0.25">
      <c r="A515" s="81">
        <v>514</v>
      </c>
      <c r="B515" s="8" t="s">
        <v>1806</v>
      </c>
      <c r="C515" s="8" t="s">
        <v>66</v>
      </c>
      <c r="D515" s="81"/>
      <c r="E515" s="8"/>
      <c r="F515" s="81"/>
      <c r="G515" s="81"/>
      <c r="H515" s="81"/>
      <c r="I515" s="8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"/>
    </row>
    <row r="516" spans="1:39" x14ac:dyDescent="0.25">
      <c r="A516" s="81">
        <v>515</v>
      </c>
      <c r="B516" s="8" t="s">
        <v>2</v>
      </c>
      <c r="C516" s="8" t="s">
        <v>2</v>
      </c>
      <c r="D516" s="81"/>
      <c r="E516" s="8"/>
      <c r="F516" s="81"/>
      <c r="G516" s="81"/>
      <c r="H516" s="81"/>
      <c r="I516" s="8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"/>
    </row>
    <row r="517" spans="1:39" x14ac:dyDescent="0.25">
      <c r="A517" s="81">
        <v>516</v>
      </c>
      <c r="B517" s="8" t="s">
        <v>52</v>
      </c>
      <c r="C517" s="8" t="s">
        <v>2</v>
      </c>
      <c r="D517" s="81"/>
      <c r="E517" s="8"/>
      <c r="F517" s="81"/>
      <c r="G517" s="81"/>
      <c r="H517" s="81"/>
      <c r="I517" s="8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"/>
    </row>
    <row r="518" spans="1:39" x14ac:dyDescent="0.25">
      <c r="A518" s="81">
        <v>517</v>
      </c>
      <c r="B518" s="8" t="s">
        <v>1843</v>
      </c>
      <c r="C518" s="8" t="s">
        <v>2265</v>
      </c>
      <c r="D518" s="81"/>
      <c r="E518" s="8"/>
      <c r="F518" s="81"/>
      <c r="G518" s="81"/>
      <c r="H518" s="81"/>
      <c r="I518" s="8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"/>
    </row>
    <row r="519" spans="1:39" x14ac:dyDescent="0.25">
      <c r="A519" s="81">
        <v>518</v>
      </c>
      <c r="B519" s="8" t="s">
        <v>1844</v>
      </c>
      <c r="C519" s="8" t="s">
        <v>56</v>
      </c>
      <c r="D519" s="81"/>
      <c r="E519" s="8"/>
      <c r="F519" s="81"/>
      <c r="G519" s="81"/>
      <c r="H519" s="81"/>
      <c r="I519" s="8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"/>
    </row>
    <row r="520" spans="1:39" x14ac:dyDescent="0.25">
      <c r="A520" s="81">
        <v>519</v>
      </c>
      <c r="B520" s="8" t="s">
        <v>1845</v>
      </c>
      <c r="C520" s="8" t="s">
        <v>67</v>
      </c>
      <c r="D520" s="81"/>
      <c r="E520" s="8"/>
      <c r="F520" s="81"/>
      <c r="G520" s="81"/>
      <c r="H520" s="81"/>
      <c r="I520" s="8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"/>
    </row>
    <row r="521" spans="1:39" x14ac:dyDescent="0.25">
      <c r="A521" s="81">
        <v>520</v>
      </c>
      <c r="B521" s="8" t="s">
        <v>1846</v>
      </c>
      <c r="C521" s="8" t="s">
        <v>2183</v>
      </c>
      <c r="D521" s="81"/>
      <c r="E521" s="8"/>
      <c r="F521" s="81"/>
      <c r="G521" s="81"/>
      <c r="H521" s="81"/>
      <c r="I521" s="8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"/>
    </row>
    <row r="522" spans="1:39" x14ac:dyDescent="0.25">
      <c r="A522" s="81">
        <v>521</v>
      </c>
      <c r="B522" s="8" t="s">
        <v>1847</v>
      </c>
      <c r="C522" s="8" t="s">
        <v>2266</v>
      </c>
      <c r="D522" s="81"/>
      <c r="E522" s="8"/>
      <c r="F522" s="81"/>
      <c r="G522" s="81"/>
      <c r="H522" s="81"/>
      <c r="I522" s="8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"/>
    </row>
    <row r="523" spans="1:39" x14ac:dyDescent="0.25">
      <c r="A523" s="81">
        <v>522</v>
      </c>
      <c r="B523" s="8" t="s">
        <v>1850</v>
      </c>
      <c r="C523" s="8" t="s">
        <v>61</v>
      </c>
      <c r="D523" s="81"/>
      <c r="E523" s="8"/>
      <c r="F523" s="81"/>
      <c r="G523" s="81"/>
      <c r="H523" s="81"/>
      <c r="I523" s="8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"/>
    </row>
    <row r="524" spans="1:39" x14ac:dyDescent="0.25">
      <c r="A524" s="81">
        <v>523</v>
      </c>
      <c r="B524" s="8" t="s">
        <v>1851</v>
      </c>
      <c r="C524" s="8" t="s">
        <v>56</v>
      </c>
      <c r="D524" s="81"/>
      <c r="E524" s="8"/>
      <c r="F524" s="81"/>
      <c r="G524" s="81"/>
      <c r="H524" s="81"/>
      <c r="I524" s="8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"/>
    </row>
    <row r="525" spans="1:39" x14ac:dyDescent="0.25">
      <c r="A525" s="81">
        <v>524</v>
      </c>
      <c r="B525" s="8" t="s">
        <v>1852</v>
      </c>
      <c r="C525" s="8" t="s">
        <v>56</v>
      </c>
      <c r="D525" s="81"/>
      <c r="E525" s="8"/>
      <c r="F525" s="81"/>
      <c r="G525" s="81"/>
      <c r="H525" s="81"/>
      <c r="I525" s="8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"/>
    </row>
    <row r="526" spans="1:39" x14ac:dyDescent="0.25">
      <c r="A526" s="81">
        <v>525</v>
      </c>
      <c r="B526" s="8" t="s">
        <v>1853</v>
      </c>
      <c r="C526" s="8" t="s">
        <v>56</v>
      </c>
      <c r="D526" s="81"/>
      <c r="E526" s="8"/>
      <c r="F526" s="81"/>
      <c r="G526" s="81"/>
      <c r="H526" s="81"/>
      <c r="I526" s="8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"/>
    </row>
    <row r="527" spans="1:39" x14ac:dyDescent="0.25">
      <c r="A527" s="81">
        <v>526</v>
      </c>
      <c r="B527" s="8" t="s">
        <v>1854</v>
      </c>
      <c r="C527" s="8" t="s">
        <v>2267</v>
      </c>
      <c r="D527" s="81"/>
      <c r="E527" s="8"/>
      <c r="F527" s="81"/>
      <c r="G527" s="81"/>
      <c r="H527" s="81"/>
      <c r="I527" s="8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"/>
    </row>
    <row r="528" spans="1:39" x14ac:dyDescent="0.25">
      <c r="A528" s="81">
        <v>527</v>
      </c>
      <c r="B528" s="8" t="s">
        <v>1856</v>
      </c>
      <c r="C528" s="8" t="s">
        <v>64</v>
      </c>
      <c r="D528" s="81"/>
      <c r="E528" s="8"/>
      <c r="F528" s="81"/>
      <c r="G528" s="81"/>
      <c r="H528" s="81"/>
      <c r="I528" s="8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"/>
    </row>
    <row r="529" spans="1:39" x14ac:dyDescent="0.25">
      <c r="A529" s="81">
        <v>528</v>
      </c>
      <c r="B529" s="8" t="s">
        <v>1857</v>
      </c>
      <c r="C529" s="8" t="s">
        <v>65</v>
      </c>
      <c r="D529" s="81"/>
      <c r="E529" s="8"/>
      <c r="F529" s="81"/>
      <c r="G529" s="81"/>
      <c r="H529" s="81"/>
      <c r="I529" s="8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"/>
    </row>
    <row r="530" spans="1:39" x14ac:dyDescent="0.25">
      <c r="A530" s="81">
        <v>529</v>
      </c>
      <c r="B530" s="8" t="s">
        <v>1858</v>
      </c>
      <c r="C530" s="8" t="s">
        <v>56</v>
      </c>
      <c r="D530" s="81"/>
      <c r="E530" s="8"/>
      <c r="F530" s="81"/>
      <c r="G530" s="81"/>
      <c r="H530" s="81"/>
      <c r="I530" s="8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"/>
    </row>
    <row r="531" spans="1:39" x14ac:dyDescent="0.25">
      <c r="A531" s="81">
        <v>530</v>
      </c>
      <c r="B531" s="8" t="s">
        <v>1859</v>
      </c>
      <c r="C531" s="8" t="s">
        <v>121</v>
      </c>
      <c r="D531" s="81"/>
      <c r="E531" s="8"/>
      <c r="F531" s="81"/>
      <c r="G531" s="81"/>
      <c r="H531" s="81"/>
      <c r="I531" s="8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"/>
    </row>
    <row r="532" spans="1:39" x14ac:dyDescent="0.25">
      <c r="A532" s="81">
        <v>531</v>
      </c>
      <c r="B532" s="8" t="s">
        <v>2193</v>
      </c>
      <c r="C532" s="8" t="s">
        <v>73</v>
      </c>
      <c r="D532" s="81"/>
      <c r="E532" s="8"/>
      <c r="F532" s="81"/>
      <c r="G532" s="81"/>
      <c r="H532" s="81"/>
      <c r="I532" s="8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"/>
    </row>
    <row r="533" spans="1:39" x14ac:dyDescent="0.25">
      <c r="A533" s="81">
        <v>532</v>
      </c>
      <c r="B533" s="8" t="s">
        <v>2198</v>
      </c>
      <c r="C533" s="8" t="s">
        <v>55</v>
      </c>
      <c r="D533" s="81"/>
      <c r="E533" s="8"/>
      <c r="F533" s="81"/>
      <c r="G533" s="81"/>
      <c r="H533" s="81"/>
      <c r="I533" s="8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"/>
    </row>
    <row r="534" spans="1:39" x14ac:dyDescent="0.25">
      <c r="A534" s="81">
        <v>533</v>
      </c>
      <c r="B534" s="8" t="s">
        <v>2202</v>
      </c>
      <c r="C534" s="8" t="s">
        <v>73</v>
      </c>
      <c r="D534" s="81"/>
      <c r="E534" s="8"/>
      <c r="F534" s="81"/>
      <c r="G534" s="81"/>
      <c r="H534" s="81"/>
      <c r="I534" s="8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"/>
    </row>
    <row r="535" spans="1:39" x14ac:dyDescent="0.25">
      <c r="A535" s="81">
        <v>534</v>
      </c>
      <c r="B535" s="8" t="s">
        <v>2205</v>
      </c>
      <c r="C535" s="8" t="s">
        <v>108</v>
      </c>
      <c r="D535" s="81"/>
      <c r="E535" s="8"/>
      <c r="F535" s="81"/>
      <c r="G535" s="81"/>
      <c r="H535" s="81"/>
      <c r="I535" s="8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"/>
    </row>
    <row r="536" spans="1:39" x14ac:dyDescent="0.25">
      <c r="A536" s="81">
        <v>535</v>
      </c>
      <c r="B536" s="8" t="s">
        <v>2206</v>
      </c>
      <c r="C536" s="8" t="s">
        <v>146</v>
      </c>
      <c r="D536" s="81"/>
      <c r="E536" s="8"/>
      <c r="F536" s="81"/>
      <c r="G536" s="81"/>
      <c r="H536" s="81"/>
      <c r="I536" s="8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"/>
    </row>
    <row r="537" spans="1:39" x14ac:dyDescent="0.25">
      <c r="A537" s="81">
        <v>536</v>
      </c>
      <c r="B537" s="8" t="s">
        <v>2207</v>
      </c>
      <c r="C537" s="8" t="s">
        <v>77</v>
      </c>
      <c r="D537" s="81"/>
      <c r="E537" s="8"/>
      <c r="F537" s="81"/>
      <c r="G537" s="81"/>
      <c r="H537" s="81"/>
      <c r="I537" s="8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"/>
    </row>
    <row r="538" spans="1:39" x14ac:dyDescent="0.25">
      <c r="A538" s="81">
        <v>537</v>
      </c>
      <c r="B538" s="8" t="s">
        <v>2208</v>
      </c>
      <c r="C538" s="8" t="s">
        <v>93</v>
      </c>
      <c r="D538" s="81"/>
      <c r="E538" s="8"/>
      <c r="F538" s="81"/>
      <c r="G538" s="81"/>
      <c r="H538" s="81"/>
      <c r="I538" s="8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"/>
    </row>
    <row r="539" spans="1:39" x14ac:dyDescent="0.25">
      <c r="A539" s="81">
        <v>538</v>
      </c>
      <c r="B539" s="8" t="s">
        <v>2210</v>
      </c>
      <c r="C539" s="8" t="s">
        <v>126</v>
      </c>
      <c r="D539" s="81"/>
      <c r="E539" s="8"/>
      <c r="F539" s="81"/>
      <c r="G539" s="81"/>
      <c r="H539" s="81"/>
      <c r="I539" s="8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"/>
    </row>
    <row r="540" spans="1:39" x14ac:dyDescent="0.25">
      <c r="A540" s="81">
        <v>539</v>
      </c>
      <c r="B540" s="8" t="s">
        <v>2212</v>
      </c>
      <c r="C540" s="8" t="s">
        <v>133</v>
      </c>
      <c r="D540" s="81"/>
      <c r="E540" s="8"/>
      <c r="F540" s="81"/>
      <c r="G540" s="81"/>
      <c r="H540" s="81"/>
      <c r="I540" s="8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"/>
    </row>
    <row r="541" spans="1:39" x14ac:dyDescent="0.25">
      <c r="A541" s="81">
        <v>540</v>
      </c>
      <c r="B541" s="8" t="s">
        <v>2216</v>
      </c>
      <c r="C541" s="8" t="s">
        <v>66</v>
      </c>
      <c r="D541" s="81"/>
      <c r="E541" s="8"/>
      <c r="F541" s="81"/>
      <c r="G541" s="81"/>
      <c r="H541" s="81"/>
      <c r="I541" s="8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"/>
    </row>
    <row r="542" spans="1:39" x14ac:dyDescent="0.25">
      <c r="A542" s="81">
        <v>541</v>
      </c>
      <c r="B542" s="8" t="s">
        <v>2217</v>
      </c>
      <c r="C542" s="8" t="s">
        <v>121</v>
      </c>
      <c r="D542" s="81"/>
      <c r="E542" s="8"/>
      <c r="F542" s="81"/>
      <c r="G542" s="81"/>
      <c r="H542" s="81"/>
      <c r="I542" s="8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"/>
    </row>
    <row r="543" spans="1:39" x14ac:dyDescent="0.25">
      <c r="A543" s="81">
        <v>542</v>
      </c>
      <c r="B543" s="8" t="s">
        <v>2218</v>
      </c>
      <c r="C543" s="8" t="s">
        <v>66</v>
      </c>
      <c r="D543" s="81"/>
      <c r="E543" s="8"/>
      <c r="F543" s="81"/>
      <c r="G543" s="81"/>
      <c r="H543" s="81"/>
      <c r="I543" s="8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"/>
    </row>
    <row r="544" spans="1:39" x14ac:dyDescent="0.25">
      <c r="A544" s="81">
        <v>543</v>
      </c>
      <c r="B544" s="8" t="s">
        <v>2220</v>
      </c>
      <c r="C544" s="8" t="s">
        <v>105</v>
      </c>
      <c r="D544" s="81"/>
      <c r="E544" s="8"/>
      <c r="F544" s="81"/>
      <c r="G544" s="81"/>
      <c r="H544" s="81"/>
      <c r="I544" s="8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"/>
    </row>
    <row r="545" spans="1:39" x14ac:dyDescent="0.25">
      <c r="A545" s="81">
        <v>544</v>
      </c>
      <c r="B545" s="8" t="s">
        <v>2222</v>
      </c>
      <c r="C545" s="8" t="s">
        <v>66</v>
      </c>
      <c r="D545" s="81"/>
      <c r="E545" s="8"/>
      <c r="F545" s="81"/>
      <c r="G545" s="81"/>
      <c r="H545" s="81"/>
      <c r="I545" s="8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"/>
    </row>
    <row r="546" spans="1:39" x14ac:dyDescent="0.25">
      <c r="A546" s="81">
        <v>545</v>
      </c>
      <c r="B546" s="8" t="s">
        <v>2214</v>
      </c>
      <c r="C546" s="8" t="s">
        <v>108</v>
      </c>
      <c r="D546" s="81"/>
      <c r="E546" s="8"/>
      <c r="F546" s="81"/>
      <c r="G546" s="81"/>
      <c r="H546" s="81"/>
      <c r="I546" s="8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"/>
    </row>
    <row r="547" spans="1:39" x14ac:dyDescent="0.25">
      <c r="A547" s="81">
        <v>546</v>
      </c>
      <c r="B547" s="8" t="s">
        <v>2223</v>
      </c>
      <c r="C547" s="8" t="s">
        <v>66</v>
      </c>
      <c r="D547" s="81"/>
      <c r="E547" s="8"/>
      <c r="F547" s="81"/>
      <c r="G547" s="81"/>
      <c r="H547" s="81"/>
      <c r="I547" s="8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"/>
    </row>
    <row r="548" spans="1:39" x14ac:dyDescent="0.25">
      <c r="A548" s="81">
        <v>547</v>
      </c>
      <c r="B548" s="8" t="s">
        <v>2224</v>
      </c>
      <c r="C548" s="8" t="s">
        <v>56</v>
      </c>
      <c r="D548" s="81"/>
      <c r="E548" s="8"/>
      <c r="F548" s="81"/>
      <c r="G548" s="81"/>
      <c r="H548" s="81"/>
      <c r="I548" s="8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"/>
    </row>
    <row r="549" spans="1:39" x14ac:dyDescent="0.25">
      <c r="A549" s="81">
        <v>548</v>
      </c>
      <c r="B549" s="8" t="s">
        <v>2225</v>
      </c>
      <c r="C549" s="8" t="s">
        <v>262</v>
      </c>
      <c r="D549" s="81"/>
      <c r="E549" s="8"/>
      <c r="F549" s="81"/>
      <c r="G549" s="81"/>
      <c r="H549" s="81"/>
      <c r="I549" s="8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"/>
    </row>
    <row r="550" spans="1:39" x14ac:dyDescent="0.25">
      <c r="A550" s="81">
        <v>549</v>
      </c>
      <c r="B550" s="8" t="s">
        <v>2226</v>
      </c>
      <c r="C550" s="8" t="s">
        <v>66</v>
      </c>
      <c r="D550" s="81"/>
      <c r="E550" s="8"/>
      <c r="F550" s="81"/>
      <c r="G550" s="81"/>
      <c r="H550" s="81"/>
      <c r="I550" s="8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"/>
    </row>
    <row r="551" spans="1:39" x14ac:dyDescent="0.25">
      <c r="A551" s="81">
        <v>550</v>
      </c>
      <c r="B551" s="8" t="s">
        <v>2227</v>
      </c>
      <c r="C551" s="8" t="s">
        <v>66</v>
      </c>
      <c r="D551" s="81"/>
      <c r="E551" s="8"/>
      <c r="F551" s="81"/>
      <c r="G551" s="81"/>
      <c r="H551" s="81"/>
      <c r="I551" s="8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"/>
    </row>
    <row r="552" spans="1:39" x14ac:dyDescent="0.25">
      <c r="A552" s="81">
        <v>551</v>
      </c>
      <c r="B552" s="8" t="s">
        <v>1806</v>
      </c>
      <c r="C552" s="8" t="s">
        <v>55</v>
      </c>
      <c r="D552" s="81"/>
      <c r="E552" s="8"/>
      <c r="F552" s="81"/>
      <c r="G552" s="81"/>
      <c r="H552" s="81"/>
      <c r="I552" s="8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"/>
    </row>
    <row r="553" spans="1:39" x14ac:dyDescent="0.25">
      <c r="A553" s="81">
        <v>552</v>
      </c>
      <c r="B553" s="8" t="s">
        <v>2</v>
      </c>
      <c r="C553" s="8" t="s">
        <v>2</v>
      </c>
      <c r="D553" s="81"/>
      <c r="E553" s="8"/>
      <c r="F553" s="81"/>
      <c r="G553" s="81"/>
      <c r="H553" s="81"/>
      <c r="I553" s="8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"/>
    </row>
    <row r="554" spans="1:39" x14ac:dyDescent="0.25">
      <c r="A554" s="81">
        <v>553</v>
      </c>
      <c r="B554" s="8" t="s">
        <v>52</v>
      </c>
      <c r="C554" s="8" t="s">
        <v>2</v>
      </c>
      <c r="D554" s="81"/>
      <c r="E554" s="8"/>
      <c r="F554" s="81"/>
      <c r="G554" s="81"/>
      <c r="H554" s="81"/>
      <c r="I554" s="8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"/>
    </row>
    <row r="555" spans="1:39" x14ac:dyDescent="0.25">
      <c r="A555" s="81">
        <v>554</v>
      </c>
      <c r="B555" s="8" t="s">
        <v>1843</v>
      </c>
      <c r="C555" s="8" t="s">
        <v>2268</v>
      </c>
      <c r="D555" s="81"/>
      <c r="E555" s="8"/>
      <c r="F555" s="81"/>
      <c r="G555" s="81"/>
      <c r="H555" s="81"/>
      <c r="I555" s="8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"/>
    </row>
    <row r="556" spans="1:39" x14ac:dyDescent="0.25">
      <c r="A556" s="81">
        <v>555</v>
      </c>
      <c r="B556" s="8" t="s">
        <v>1844</v>
      </c>
      <c r="C556" s="8" t="s">
        <v>56</v>
      </c>
      <c r="D556" s="81"/>
      <c r="E556" s="8"/>
      <c r="F556" s="81"/>
      <c r="G556" s="81"/>
      <c r="H556" s="81"/>
      <c r="I556" s="8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"/>
    </row>
    <row r="557" spans="1:39" x14ac:dyDescent="0.25">
      <c r="A557" s="81">
        <v>556</v>
      </c>
      <c r="B557" s="8" t="s">
        <v>1845</v>
      </c>
      <c r="C557" s="8" t="s">
        <v>67</v>
      </c>
      <c r="D557" s="81"/>
      <c r="E557" s="8"/>
      <c r="F557" s="81"/>
      <c r="G557" s="81"/>
      <c r="H557" s="81"/>
      <c r="I557" s="8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"/>
    </row>
    <row r="558" spans="1:39" x14ac:dyDescent="0.25">
      <c r="A558" s="81">
        <v>557</v>
      </c>
      <c r="B558" s="8" t="s">
        <v>1846</v>
      </c>
      <c r="C558" s="8" t="s">
        <v>2187</v>
      </c>
      <c r="D558" s="81"/>
      <c r="E558" s="8"/>
      <c r="F558" s="81"/>
      <c r="G558" s="81"/>
      <c r="H558" s="81"/>
      <c r="I558" s="8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"/>
    </row>
    <row r="559" spans="1:39" x14ac:dyDescent="0.25">
      <c r="A559" s="81">
        <v>558</v>
      </c>
      <c r="B559" s="8" t="s">
        <v>1847</v>
      </c>
      <c r="C559" s="8" t="s">
        <v>2269</v>
      </c>
      <c r="D559" s="81"/>
      <c r="E559" s="8"/>
      <c r="F559" s="81"/>
      <c r="G559" s="81"/>
      <c r="H559" s="81"/>
      <c r="I559" s="8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"/>
    </row>
    <row r="560" spans="1:39" x14ac:dyDescent="0.25">
      <c r="A560" s="81">
        <v>559</v>
      </c>
      <c r="B560" s="8" t="s">
        <v>1850</v>
      </c>
      <c r="C560" s="8" t="s">
        <v>61</v>
      </c>
      <c r="D560" s="81"/>
      <c r="E560" s="8"/>
      <c r="F560" s="81"/>
      <c r="G560" s="81"/>
      <c r="H560" s="81"/>
      <c r="I560" s="8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"/>
    </row>
    <row r="561" spans="1:39" x14ac:dyDescent="0.25">
      <c r="A561" s="81">
        <v>560</v>
      </c>
      <c r="B561" s="8" t="s">
        <v>1851</v>
      </c>
      <c r="C561" s="8" t="s">
        <v>56</v>
      </c>
      <c r="D561" s="81"/>
      <c r="E561" s="8"/>
      <c r="F561" s="81"/>
      <c r="G561" s="81"/>
      <c r="H561" s="81"/>
      <c r="I561" s="8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"/>
    </row>
    <row r="562" spans="1:39" x14ac:dyDescent="0.25">
      <c r="A562" s="81">
        <v>561</v>
      </c>
      <c r="B562" s="8" t="s">
        <v>1852</v>
      </c>
      <c r="C562" s="8" t="s">
        <v>56</v>
      </c>
      <c r="D562" s="81"/>
      <c r="E562" s="8"/>
      <c r="F562" s="81"/>
      <c r="G562" s="81"/>
      <c r="H562" s="81"/>
      <c r="I562" s="8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"/>
    </row>
    <row r="563" spans="1:39" x14ac:dyDescent="0.25">
      <c r="A563" s="81">
        <v>562</v>
      </c>
      <c r="B563" s="8" t="s">
        <v>1853</v>
      </c>
      <c r="C563" s="8" t="s">
        <v>56</v>
      </c>
      <c r="D563" s="81"/>
      <c r="E563" s="8"/>
      <c r="F563" s="81"/>
      <c r="G563" s="81"/>
      <c r="H563" s="81"/>
      <c r="I563" s="8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"/>
    </row>
    <row r="564" spans="1:39" x14ac:dyDescent="0.25">
      <c r="A564" s="81">
        <v>563</v>
      </c>
      <c r="B564" s="8" t="s">
        <v>1854</v>
      </c>
      <c r="C564" s="8" t="s">
        <v>759</v>
      </c>
      <c r="D564" s="81"/>
      <c r="E564" s="8"/>
      <c r="F564" s="81"/>
      <c r="G564" s="81"/>
      <c r="H564" s="81"/>
      <c r="I564" s="8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"/>
    </row>
    <row r="565" spans="1:39" x14ac:dyDescent="0.25">
      <c r="A565" s="81">
        <v>564</v>
      </c>
      <c r="B565" s="8" t="s">
        <v>1856</v>
      </c>
      <c r="C565" s="8" t="s">
        <v>64</v>
      </c>
      <c r="D565" s="81"/>
      <c r="E565" s="8"/>
      <c r="F565" s="81"/>
      <c r="G565" s="81"/>
      <c r="H565" s="81"/>
      <c r="I565" s="8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"/>
    </row>
    <row r="566" spans="1:39" x14ac:dyDescent="0.25">
      <c r="A566" s="81">
        <v>565</v>
      </c>
      <c r="B566" s="8" t="s">
        <v>1857</v>
      </c>
      <c r="C566" s="8" t="s">
        <v>65</v>
      </c>
      <c r="D566" s="81"/>
      <c r="E566" s="8"/>
      <c r="F566" s="81"/>
      <c r="G566" s="81"/>
      <c r="H566" s="81"/>
      <c r="I566" s="8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"/>
    </row>
    <row r="567" spans="1:39" x14ac:dyDescent="0.25">
      <c r="A567" s="81">
        <v>566</v>
      </c>
      <c r="B567" s="8" t="s">
        <v>1858</v>
      </c>
      <c r="C567" s="8" t="s">
        <v>56</v>
      </c>
      <c r="D567" s="81"/>
      <c r="E567" s="8"/>
      <c r="F567" s="81"/>
      <c r="G567" s="81"/>
      <c r="H567" s="81"/>
      <c r="I567" s="8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"/>
    </row>
    <row r="568" spans="1:39" x14ac:dyDescent="0.25">
      <c r="A568" s="81">
        <v>567</v>
      </c>
      <c r="B568" s="8" t="s">
        <v>1859</v>
      </c>
      <c r="C568" s="8" t="s">
        <v>105</v>
      </c>
      <c r="D568" s="81"/>
      <c r="E568" s="8"/>
      <c r="F568" s="81"/>
      <c r="G568" s="81"/>
      <c r="H568" s="81"/>
      <c r="I568" s="8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"/>
    </row>
    <row r="569" spans="1:39" x14ac:dyDescent="0.25">
      <c r="A569" s="81">
        <v>568</v>
      </c>
      <c r="B569" s="8" t="s">
        <v>2193</v>
      </c>
      <c r="C569" s="8" t="s">
        <v>2262</v>
      </c>
      <c r="D569" s="81"/>
      <c r="E569" s="8"/>
      <c r="F569" s="81"/>
      <c r="G569" s="81"/>
      <c r="H569" s="81"/>
      <c r="I569" s="8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"/>
    </row>
    <row r="570" spans="1:39" x14ac:dyDescent="0.25">
      <c r="A570" s="81">
        <v>569</v>
      </c>
      <c r="B570" s="8" t="s">
        <v>2198</v>
      </c>
      <c r="C570" s="8" t="s">
        <v>439</v>
      </c>
      <c r="D570" s="81"/>
      <c r="E570" s="8"/>
      <c r="F570" s="81"/>
      <c r="G570" s="81"/>
      <c r="H570" s="81"/>
      <c r="I570" s="8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"/>
    </row>
    <row r="571" spans="1:39" x14ac:dyDescent="0.25">
      <c r="A571" s="81">
        <v>570</v>
      </c>
      <c r="B571" s="8" t="s">
        <v>2202</v>
      </c>
      <c r="C571" s="8" t="s">
        <v>73</v>
      </c>
      <c r="D571" s="81"/>
      <c r="E571" s="8"/>
      <c r="F571" s="81"/>
      <c r="G571" s="81"/>
      <c r="H571" s="81"/>
      <c r="I571" s="8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"/>
    </row>
    <row r="572" spans="1:39" x14ac:dyDescent="0.25">
      <c r="A572" s="81">
        <v>571</v>
      </c>
      <c r="B572" s="8" t="s">
        <v>2205</v>
      </c>
      <c r="C572" s="8" t="s">
        <v>124</v>
      </c>
      <c r="D572" s="81"/>
      <c r="E572" s="8"/>
      <c r="F572" s="81"/>
      <c r="G572" s="81"/>
      <c r="H572" s="81"/>
      <c r="I572" s="8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"/>
    </row>
    <row r="573" spans="1:39" x14ac:dyDescent="0.25">
      <c r="A573" s="81">
        <v>572</v>
      </c>
      <c r="B573" s="8" t="s">
        <v>2206</v>
      </c>
      <c r="C573" s="8" t="s">
        <v>148</v>
      </c>
      <c r="D573" s="81"/>
      <c r="E573" s="8"/>
      <c r="F573" s="81"/>
      <c r="G573" s="81"/>
      <c r="H573" s="81"/>
      <c r="I573" s="8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"/>
    </row>
    <row r="574" spans="1:39" x14ac:dyDescent="0.25">
      <c r="A574" s="81">
        <v>573</v>
      </c>
      <c r="B574" s="8" t="s">
        <v>2207</v>
      </c>
      <c r="C574" s="8" t="s">
        <v>148</v>
      </c>
      <c r="D574" s="81"/>
      <c r="E574" s="8"/>
      <c r="F574" s="81"/>
      <c r="G574" s="81"/>
      <c r="H574" s="81"/>
      <c r="I574" s="8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"/>
    </row>
    <row r="575" spans="1:39" x14ac:dyDescent="0.25">
      <c r="A575" s="81">
        <v>574</v>
      </c>
      <c r="B575" s="8" t="s">
        <v>2208</v>
      </c>
      <c r="C575" s="8" t="s">
        <v>124</v>
      </c>
      <c r="D575" s="81"/>
      <c r="E575" s="8"/>
      <c r="F575" s="81"/>
      <c r="G575" s="81"/>
      <c r="H575" s="81"/>
      <c r="I575" s="8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"/>
    </row>
    <row r="576" spans="1:39" x14ac:dyDescent="0.25">
      <c r="A576" s="81">
        <v>575</v>
      </c>
      <c r="B576" s="8" t="s">
        <v>2210</v>
      </c>
      <c r="C576" s="8" t="s">
        <v>126</v>
      </c>
      <c r="D576" s="81"/>
      <c r="E576" s="8"/>
      <c r="F576" s="81"/>
      <c r="G576" s="81"/>
      <c r="H576" s="81"/>
      <c r="I576" s="8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"/>
    </row>
    <row r="577" spans="1:39" x14ac:dyDescent="0.25">
      <c r="A577" s="81">
        <v>576</v>
      </c>
      <c r="B577" s="8" t="s">
        <v>2212</v>
      </c>
      <c r="C577" s="8" t="s">
        <v>146</v>
      </c>
      <c r="D577" s="81"/>
      <c r="E577" s="8"/>
      <c r="F577" s="81"/>
      <c r="G577" s="81"/>
      <c r="H577" s="81"/>
      <c r="I577" s="8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"/>
    </row>
    <row r="578" spans="1:39" x14ac:dyDescent="0.25">
      <c r="A578" s="81">
        <v>577</v>
      </c>
      <c r="B578" s="8" t="s">
        <v>2216</v>
      </c>
      <c r="C578" s="8" t="s">
        <v>80</v>
      </c>
      <c r="D578" s="81"/>
      <c r="E578" s="8"/>
      <c r="F578" s="81"/>
      <c r="G578" s="81"/>
      <c r="H578" s="81"/>
      <c r="I578" s="8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"/>
    </row>
    <row r="579" spans="1:39" x14ac:dyDescent="0.25">
      <c r="A579" s="81">
        <v>578</v>
      </c>
      <c r="B579" s="8" t="s">
        <v>2217</v>
      </c>
      <c r="C579" s="8" t="s">
        <v>84</v>
      </c>
      <c r="D579" s="81"/>
      <c r="E579" s="8"/>
      <c r="F579" s="81"/>
      <c r="G579" s="81"/>
      <c r="H579" s="81"/>
      <c r="I579" s="8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"/>
    </row>
    <row r="580" spans="1:39" x14ac:dyDescent="0.25">
      <c r="A580" s="81">
        <v>579</v>
      </c>
      <c r="B580" s="8" t="s">
        <v>2218</v>
      </c>
      <c r="C580" s="8" t="s">
        <v>139</v>
      </c>
      <c r="D580" s="81"/>
      <c r="E580" s="8"/>
      <c r="F580" s="81"/>
      <c r="G580" s="81"/>
      <c r="H580" s="81"/>
      <c r="I580" s="8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"/>
    </row>
    <row r="581" spans="1:39" x14ac:dyDescent="0.25">
      <c r="A581" s="81">
        <v>580</v>
      </c>
      <c r="B581" s="8" t="s">
        <v>2220</v>
      </c>
      <c r="C581" s="8" t="s">
        <v>84</v>
      </c>
      <c r="D581" s="81"/>
      <c r="E581" s="8"/>
      <c r="F581" s="81"/>
      <c r="G581" s="81"/>
      <c r="H581" s="81"/>
      <c r="I581" s="8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"/>
    </row>
    <row r="582" spans="1:39" x14ac:dyDescent="0.25">
      <c r="A582" s="81">
        <v>581</v>
      </c>
      <c r="B582" s="8" t="s">
        <v>2222</v>
      </c>
      <c r="C582" s="8" t="s">
        <v>80</v>
      </c>
      <c r="D582" s="81"/>
      <c r="E582" s="8"/>
      <c r="F582" s="81"/>
      <c r="G582" s="81"/>
      <c r="H582" s="81"/>
      <c r="I582" s="8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"/>
    </row>
    <row r="583" spans="1:39" x14ac:dyDescent="0.25">
      <c r="A583" s="81">
        <v>582</v>
      </c>
      <c r="B583" s="8" t="s">
        <v>2214</v>
      </c>
      <c r="C583" s="8" t="s">
        <v>124</v>
      </c>
      <c r="D583" s="81"/>
      <c r="E583" s="8"/>
      <c r="F583" s="81"/>
      <c r="G583" s="81"/>
      <c r="H583" s="81"/>
      <c r="I583" s="8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"/>
    </row>
    <row r="584" spans="1:39" x14ac:dyDescent="0.25">
      <c r="A584" s="81">
        <v>583</v>
      </c>
      <c r="B584" s="8" t="s">
        <v>2223</v>
      </c>
      <c r="C584" s="8" t="s">
        <v>66</v>
      </c>
      <c r="D584" s="81"/>
      <c r="E584" s="8"/>
      <c r="F584" s="81"/>
      <c r="G584" s="81"/>
      <c r="H584" s="81"/>
      <c r="I584" s="8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"/>
    </row>
    <row r="585" spans="1:39" x14ac:dyDescent="0.25">
      <c r="A585" s="81">
        <v>584</v>
      </c>
      <c r="B585" s="8" t="s">
        <v>2224</v>
      </c>
      <c r="C585" s="8" t="s">
        <v>56</v>
      </c>
      <c r="D585" s="81"/>
      <c r="E585" s="8"/>
      <c r="F585" s="81"/>
      <c r="G585" s="81"/>
      <c r="H585" s="81"/>
      <c r="I585" s="8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"/>
    </row>
    <row r="586" spans="1:39" x14ac:dyDescent="0.25">
      <c r="A586" s="81">
        <v>585</v>
      </c>
      <c r="B586" s="8" t="s">
        <v>2225</v>
      </c>
      <c r="C586" s="8" t="s">
        <v>262</v>
      </c>
      <c r="D586" s="81"/>
      <c r="E586" s="8"/>
      <c r="F586" s="81"/>
      <c r="G586" s="81"/>
      <c r="H586" s="81"/>
      <c r="I586" s="8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"/>
    </row>
    <row r="587" spans="1:39" x14ac:dyDescent="0.25">
      <c r="A587" s="81">
        <v>586</v>
      </c>
      <c r="B587" s="8" t="s">
        <v>2226</v>
      </c>
      <c r="C587" s="8" t="s">
        <v>66</v>
      </c>
      <c r="D587" s="81"/>
      <c r="E587" s="8"/>
      <c r="F587" s="81"/>
      <c r="G587" s="81"/>
      <c r="H587" s="81"/>
      <c r="I587" s="8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"/>
    </row>
    <row r="588" spans="1:39" x14ac:dyDescent="0.25">
      <c r="A588" s="81">
        <v>587</v>
      </c>
      <c r="B588" s="8" t="s">
        <v>2227</v>
      </c>
      <c r="C588" s="8" t="s">
        <v>66</v>
      </c>
      <c r="D588" s="81"/>
      <c r="E588" s="8"/>
      <c r="F588" s="81"/>
      <c r="G588" s="81"/>
      <c r="H588" s="81"/>
      <c r="I588" s="8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"/>
    </row>
    <row r="589" spans="1:39" x14ac:dyDescent="0.25">
      <c r="A589" s="81">
        <v>588</v>
      </c>
      <c r="B589" s="8" t="s">
        <v>2228</v>
      </c>
      <c r="C589" s="8" t="s">
        <v>138</v>
      </c>
      <c r="D589" s="81"/>
      <c r="E589" s="8"/>
      <c r="F589" s="81"/>
      <c r="G589" s="81"/>
      <c r="H589" s="81"/>
      <c r="I589" s="8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"/>
    </row>
    <row r="590" spans="1:39" x14ac:dyDescent="0.25">
      <c r="A590" s="81">
        <v>589</v>
      </c>
      <c r="B590" s="8" t="s">
        <v>1806</v>
      </c>
      <c r="C590" s="8" t="s">
        <v>67</v>
      </c>
      <c r="D590" s="81"/>
      <c r="E590" s="8"/>
      <c r="F590" s="81"/>
      <c r="G590" s="81"/>
      <c r="H590" s="81"/>
      <c r="I590" s="8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"/>
    </row>
    <row r="591" spans="1:39" x14ac:dyDescent="0.25">
      <c r="A591" s="81">
        <v>590</v>
      </c>
      <c r="B591" s="8" t="s">
        <v>2</v>
      </c>
      <c r="C591" s="8" t="s">
        <v>2</v>
      </c>
      <c r="D591" s="81"/>
      <c r="E591" s="8"/>
      <c r="F591" s="81"/>
      <c r="G591" s="81"/>
      <c r="H591" s="81"/>
      <c r="I591" s="8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"/>
    </row>
    <row r="592" spans="1:39" x14ac:dyDescent="0.25">
      <c r="A592" s="81">
        <v>591</v>
      </c>
      <c r="B592" s="8" t="s">
        <v>52</v>
      </c>
      <c r="C592" s="8" t="s">
        <v>2</v>
      </c>
      <c r="D592" s="81"/>
      <c r="E592" s="8"/>
      <c r="F592" s="81"/>
      <c r="G592" s="81"/>
      <c r="H592" s="81"/>
      <c r="I592" s="8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"/>
    </row>
    <row r="593" spans="1:39" x14ac:dyDescent="0.25">
      <c r="A593" s="81">
        <v>592</v>
      </c>
      <c r="B593" s="8" t="s">
        <v>1843</v>
      </c>
      <c r="C593" s="8" t="s">
        <v>2270</v>
      </c>
      <c r="D593" s="81"/>
      <c r="E593" s="8"/>
      <c r="F593" s="81"/>
      <c r="G593" s="81"/>
      <c r="H593" s="81"/>
      <c r="I593" s="8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"/>
    </row>
    <row r="594" spans="1:39" x14ac:dyDescent="0.25">
      <c r="A594" s="81">
        <v>593</v>
      </c>
      <c r="B594" s="8" t="s">
        <v>1844</v>
      </c>
      <c r="C594" s="8" t="s">
        <v>56</v>
      </c>
      <c r="D594" s="81"/>
      <c r="E594" s="8"/>
      <c r="F594" s="81"/>
      <c r="G594" s="81"/>
      <c r="H594" s="81"/>
      <c r="I594" s="8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"/>
    </row>
    <row r="595" spans="1:39" x14ac:dyDescent="0.25">
      <c r="A595" s="81">
        <v>594</v>
      </c>
      <c r="B595" s="8" t="s">
        <v>1845</v>
      </c>
      <c r="C595" s="8" t="s">
        <v>67</v>
      </c>
      <c r="D595" s="81"/>
      <c r="E595" s="8"/>
      <c r="F595" s="81"/>
      <c r="G595" s="81"/>
      <c r="H595" s="81"/>
      <c r="I595" s="8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"/>
    </row>
    <row r="596" spans="1:39" x14ac:dyDescent="0.25">
      <c r="A596" s="81">
        <v>595</v>
      </c>
      <c r="B596" s="8" t="s">
        <v>1846</v>
      </c>
      <c r="C596" s="8" t="s">
        <v>2187</v>
      </c>
      <c r="D596" s="81"/>
      <c r="E596" s="8"/>
      <c r="F596" s="81"/>
      <c r="G596" s="81"/>
      <c r="H596" s="81"/>
      <c r="I596" s="8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"/>
    </row>
    <row r="597" spans="1:39" x14ac:dyDescent="0.25">
      <c r="A597" s="81">
        <v>596</v>
      </c>
      <c r="B597" s="8" t="s">
        <v>1847</v>
      </c>
      <c r="C597" s="8" t="s">
        <v>2271</v>
      </c>
      <c r="D597" s="81"/>
      <c r="E597" s="8"/>
      <c r="F597" s="81"/>
      <c r="G597" s="81"/>
      <c r="H597" s="81"/>
      <c r="I597" s="8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"/>
    </row>
    <row r="598" spans="1:39" x14ac:dyDescent="0.25">
      <c r="A598" s="81">
        <v>597</v>
      </c>
      <c r="B598" s="8" t="s">
        <v>1850</v>
      </c>
      <c r="C598" s="8" t="s">
        <v>61</v>
      </c>
      <c r="D598" s="81"/>
      <c r="E598" s="8"/>
      <c r="F598" s="81"/>
      <c r="G598" s="81"/>
      <c r="H598" s="81"/>
      <c r="I598" s="8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"/>
    </row>
    <row r="599" spans="1:39" x14ac:dyDescent="0.25">
      <c r="A599" s="81">
        <v>598</v>
      </c>
      <c r="B599" s="8" t="s">
        <v>1851</v>
      </c>
      <c r="C599" s="8" t="s">
        <v>56</v>
      </c>
      <c r="D599" s="81"/>
      <c r="E599" s="8"/>
      <c r="F599" s="81"/>
      <c r="G599" s="81"/>
      <c r="H599" s="81"/>
      <c r="I599" s="8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"/>
    </row>
    <row r="600" spans="1:39" x14ac:dyDescent="0.25">
      <c r="A600" s="81">
        <v>599</v>
      </c>
      <c r="B600" s="8" t="s">
        <v>1852</v>
      </c>
      <c r="C600" s="8" t="s">
        <v>56</v>
      </c>
      <c r="D600" s="81"/>
      <c r="E600" s="8"/>
      <c r="F600" s="81"/>
      <c r="G600" s="81"/>
      <c r="H600" s="81"/>
      <c r="I600" s="8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"/>
    </row>
    <row r="601" spans="1:39" x14ac:dyDescent="0.25">
      <c r="A601" s="81">
        <v>600</v>
      </c>
      <c r="B601" s="8" t="s">
        <v>1853</v>
      </c>
      <c r="C601" s="8" t="s">
        <v>56</v>
      </c>
      <c r="D601" s="81"/>
      <c r="E601" s="8"/>
      <c r="F601" s="81"/>
      <c r="G601" s="81"/>
      <c r="H601" s="81"/>
      <c r="I601" s="8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"/>
    </row>
    <row r="602" spans="1:39" x14ac:dyDescent="0.25">
      <c r="A602" s="81">
        <v>601</v>
      </c>
      <c r="B602" s="8" t="s">
        <v>1854</v>
      </c>
      <c r="C602" s="8" t="s">
        <v>2036</v>
      </c>
      <c r="D602" s="81"/>
      <c r="E602" s="8"/>
      <c r="F602" s="81"/>
      <c r="G602" s="81"/>
      <c r="H602" s="81"/>
      <c r="I602" s="8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"/>
    </row>
    <row r="603" spans="1:39" x14ac:dyDescent="0.25">
      <c r="A603" s="81">
        <v>602</v>
      </c>
      <c r="B603" s="8" t="s">
        <v>1856</v>
      </c>
      <c r="C603" s="8" t="s">
        <v>64</v>
      </c>
      <c r="D603" s="81"/>
      <c r="E603" s="8"/>
      <c r="F603" s="81"/>
      <c r="G603" s="81"/>
      <c r="H603" s="81"/>
      <c r="I603" s="8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"/>
    </row>
    <row r="604" spans="1:39" x14ac:dyDescent="0.25">
      <c r="A604" s="81">
        <v>603</v>
      </c>
      <c r="B604" s="8" t="s">
        <v>1857</v>
      </c>
      <c r="C604" s="8" t="s">
        <v>65</v>
      </c>
      <c r="D604" s="81"/>
      <c r="E604" s="8"/>
      <c r="F604" s="81"/>
      <c r="G604" s="81"/>
      <c r="H604" s="81"/>
      <c r="I604" s="8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"/>
    </row>
    <row r="605" spans="1:39" x14ac:dyDescent="0.25">
      <c r="A605" s="81">
        <v>604</v>
      </c>
      <c r="B605" s="8" t="s">
        <v>1858</v>
      </c>
      <c r="C605" s="8" t="s">
        <v>56</v>
      </c>
      <c r="D605" s="81"/>
      <c r="E605" s="8"/>
      <c r="F605" s="81"/>
      <c r="G605" s="81"/>
      <c r="H605" s="81"/>
      <c r="I605" s="8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"/>
    </row>
    <row r="606" spans="1:39" x14ac:dyDescent="0.25">
      <c r="A606" s="81">
        <v>605</v>
      </c>
      <c r="B606" s="8" t="s">
        <v>1896</v>
      </c>
      <c r="C606" s="8" t="s">
        <v>65</v>
      </c>
      <c r="D606" s="81"/>
      <c r="E606" s="8"/>
      <c r="F606" s="81"/>
      <c r="G606" s="81"/>
      <c r="H606" s="81"/>
      <c r="I606" s="8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"/>
    </row>
    <row r="607" spans="1:39" x14ac:dyDescent="0.25">
      <c r="A607" s="81">
        <v>606</v>
      </c>
      <c r="B607" s="8" t="s">
        <v>1859</v>
      </c>
      <c r="C607" s="8" t="s">
        <v>67</v>
      </c>
      <c r="D607" s="81"/>
      <c r="E607" s="8"/>
      <c r="F607" s="81"/>
      <c r="G607" s="81"/>
      <c r="H607" s="81"/>
      <c r="I607" s="8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"/>
    </row>
    <row r="608" spans="1:39" x14ac:dyDescent="0.25">
      <c r="A608" s="81">
        <v>607</v>
      </c>
      <c r="B608" s="8" t="s">
        <v>2193</v>
      </c>
      <c r="C608" s="8" t="s">
        <v>2262</v>
      </c>
      <c r="D608" s="81"/>
      <c r="E608" s="8"/>
      <c r="F608" s="81"/>
      <c r="G608" s="81"/>
      <c r="H608" s="81"/>
      <c r="I608" s="8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"/>
    </row>
    <row r="609" spans="1:39" x14ac:dyDescent="0.25">
      <c r="A609" s="81">
        <v>608</v>
      </c>
      <c r="B609" s="8" t="s">
        <v>2198</v>
      </c>
      <c r="C609" s="8" t="s">
        <v>439</v>
      </c>
      <c r="D609" s="81"/>
      <c r="E609" s="8"/>
      <c r="F609" s="81"/>
      <c r="G609" s="81"/>
      <c r="H609" s="81"/>
      <c r="I609" s="8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"/>
    </row>
    <row r="610" spans="1:39" x14ac:dyDescent="0.25">
      <c r="A610" s="81">
        <v>609</v>
      </c>
      <c r="B610" s="8" t="s">
        <v>2202</v>
      </c>
      <c r="C610" s="8" t="s">
        <v>73</v>
      </c>
      <c r="D610" s="81"/>
      <c r="E610" s="8"/>
      <c r="F610" s="81"/>
      <c r="G610" s="81"/>
      <c r="H610" s="81"/>
      <c r="I610" s="8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"/>
    </row>
    <row r="611" spans="1:39" x14ac:dyDescent="0.25">
      <c r="A611" s="81">
        <v>610</v>
      </c>
      <c r="B611" s="8" t="s">
        <v>2205</v>
      </c>
      <c r="C611" s="8" t="s">
        <v>133</v>
      </c>
      <c r="D611" s="81"/>
      <c r="E611" s="8"/>
      <c r="F611" s="81"/>
      <c r="G611" s="81"/>
      <c r="H611" s="81"/>
      <c r="I611" s="8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"/>
    </row>
    <row r="612" spans="1:39" x14ac:dyDescent="0.25">
      <c r="A612" s="81">
        <v>611</v>
      </c>
      <c r="B612" s="8" t="s">
        <v>2206</v>
      </c>
      <c r="C612" s="8" t="s">
        <v>158</v>
      </c>
      <c r="D612" s="81"/>
      <c r="E612" s="8"/>
      <c r="F612" s="81"/>
      <c r="G612" s="81"/>
      <c r="H612" s="81"/>
      <c r="I612" s="8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"/>
    </row>
    <row r="613" spans="1:39" x14ac:dyDescent="0.25">
      <c r="A613" s="81">
        <v>612</v>
      </c>
      <c r="B613" s="8" t="s">
        <v>2207</v>
      </c>
      <c r="C613" s="8" t="s">
        <v>158</v>
      </c>
      <c r="D613" s="81"/>
      <c r="E613" s="8"/>
      <c r="F613" s="81"/>
      <c r="G613" s="81"/>
      <c r="H613" s="81"/>
      <c r="I613" s="8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"/>
    </row>
    <row r="614" spans="1:39" x14ac:dyDescent="0.25">
      <c r="A614" s="81">
        <v>613</v>
      </c>
      <c r="B614" s="8" t="s">
        <v>2208</v>
      </c>
      <c r="C614" s="8" t="s">
        <v>133</v>
      </c>
      <c r="D614" s="81"/>
      <c r="E614" s="8"/>
      <c r="F614" s="81"/>
      <c r="G614" s="81"/>
      <c r="H614" s="81"/>
      <c r="I614" s="8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"/>
    </row>
    <row r="615" spans="1:39" x14ac:dyDescent="0.25">
      <c r="A615" s="81">
        <v>614</v>
      </c>
      <c r="B615" s="8" t="s">
        <v>2214</v>
      </c>
      <c r="C615" s="8" t="s">
        <v>133</v>
      </c>
      <c r="D615" s="81"/>
      <c r="E615" s="8"/>
      <c r="F615" s="81"/>
      <c r="G615" s="81"/>
      <c r="H615" s="81"/>
      <c r="I615" s="8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"/>
    </row>
    <row r="616" spans="1:39" x14ac:dyDescent="0.25">
      <c r="A616" s="81">
        <v>615</v>
      </c>
      <c r="B616" s="8" t="s">
        <v>2212</v>
      </c>
      <c r="C616" s="8" t="s">
        <v>77</v>
      </c>
      <c r="D616" s="81"/>
      <c r="E616" s="8"/>
      <c r="F616" s="81"/>
      <c r="G616" s="81"/>
      <c r="H616" s="81"/>
      <c r="I616" s="8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"/>
    </row>
    <row r="617" spans="1:39" x14ac:dyDescent="0.25">
      <c r="A617" s="81">
        <v>616</v>
      </c>
      <c r="B617" s="8" t="s">
        <v>2216</v>
      </c>
      <c r="C617" s="8" t="s">
        <v>95</v>
      </c>
      <c r="D617" s="81"/>
      <c r="E617" s="8"/>
      <c r="F617" s="81"/>
      <c r="G617" s="81"/>
      <c r="H617" s="81"/>
      <c r="I617" s="8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"/>
    </row>
    <row r="618" spans="1:39" x14ac:dyDescent="0.25">
      <c r="A618" s="81">
        <v>617</v>
      </c>
      <c r="B618" s="8" t="s">
        <v>2217</v>
      </c>
      <c r="C618" s="8" t="s">
        <v>66</v>
      </c>
      <c r="D618" s="81"/>
      <c r="E618" s="8"/>
      <c r="F618" s="81"/>
      <c r="G618" s="81"/>
      <c r="H618" s="81"/>
      <c r="I618" s="8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"/>
    </row>
    <row r="619" spans="1:39" x14ac:dyDescent="0.25">
      <c r="A619" s="81">
        <v>618</v>
      </c>
      <c r="B619" s="8" t="s">
        <v>2218</v>
      </c>
      <c r="C619" s="8" t="s">
        <v>80</v>
      </c>
      <c r="D619" s="81"/>
      <c r="E619" s="8"/>
      <c r="F619" s="81"/>
      <c r="G619" s="81"/>
      <c r="H619" s="81"/>
      <c r="I619" s="8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"/>
    </row>
    <row r="620" spans="1:39" x14ac:dyDescent="0.25">
      <c r="A620" s="81">
        <v>619</v>
      </c>
      <c r="B620" s="8" t="s">
        <v>2220</v>
      </c>
      <c r="C620" s="8" t="s">
        <v>66</v>
      </c>
      <c r="D620" s="81"/>
      <c r="E620" s="8"/>
      <c r="F620" s="81"/>
      <c r="G620" s="81"/>
      <c r="H620" s="81"/>
      <c r="I620" s="8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"/>
    </row>
    <row r="621" spans="1:39" x14ac:dyDescent="0.25">
      <c r="A621" s="81">
        <v>620</v>
      </c>
      <c r="B621" s="8" t="s">
        <v>2223</v>
      </c>
      <c r="C621" s="8" t="s">
        <v>73</v>
      </c>
      <c r="D621" s="81"/>
      <c r="E621" s="8"/>
      <c r="F621" s="81"/>
      <c r="G621" s="81"/>
      <c r="H621" s="81"/>
      <c r="I621" s="8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"/>
    </row>
    <row r="622" spans="1:39" x14ac:dyDescent="0.25">
      <c r="A622" s="81">
        <v>621</v>
      </c>
      <c r="B622" s="8" t="s">
        <v>2222</v>
      </c>
      <c r="C622" s="8" t="s">
        <v>95</v>
      </c>
      <c r="D622" s="81"/>
      <c r="E622" s="8"/>
      <c r="F622" s="81"/>
      <c r="G622" s="81"/>
      <c r="H622" s="81"/>
      <c r="I622" s="8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"/>
    </row>
    <row r="623" spans="1:39" x14ac:dyDescent="0.25">
      <c r="A623" s="81">
        <v>622</v>
      </c>
      <c r="B623" s="8" t="s">
        <v>2210</v>
      </c>
      <c r="C623" s="8" t="s">
        <v>126</v>
      </c>
      <c r="D623" s="81"/>
      <c r="E623" s="8"/>
      <c r="F623" s="81"/>
      <c r="G623" s="81"/>
      <c r="H623" s="81"/>
      <c r="I623" s="8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"/>
    </row>
    <row r="624" spans="1:39" x14ac:dyDescent="0.25">
      <c r="A624" s="81">
        <v>623</v>
      </c>
      <c r="B624" s="8" t="s">
        <v>2224</v>
      </c>
      <c r="C624" s="8" t="s">
        <v>56</v>
      </c>
      <c r="D624" s="81"/>
      <c r="E624" s="8"/>
      <c r="F624" s="81"/>
      <c r="G624" s="81"/>
      <c r="H624" s="81"/>
      <c r="I624" s="8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"/>
    </row>
    <row r="625" spans="1:39" x14ac:dyDescent="0.25">
      <c r="A625" s="81">
        <v>624</v>
      </c>
      <c r="B625" s="8" t="s">
        <v>2225</v>
      </c>
      <c r="C625" s="8" t="s">
        <v>262</v>
      </c>
      <c r="D625" s="81"/>
      <c r="E625" s="8"/>
      <c r="F625" s="81"/>
      <c r="G625" s="81"/>
      <c r="H625" s="81"/>
      <c r="I625" s="8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"/>
    </row>
    <row r="626" spans="1:39" x14ac:dyDescent="0.25">
      <c r="A626" s="81">
        <v>625</v>
      </c>
      <c r="B626" s="8" t="s">
        <v>2226</v>
      </c>
      <c r="C626" s="8" t="s">
        <v>66</v>
      </c>
      <c r="D626" s="81"/>
      <c r="E626" s="8"/>
      <c r="F626" s="81"/>
      <c r="G626" s="81"/>
      <c r="H626" s="81"/>
      <c r="I626" s="8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"/>
    </row>
    <row r="627" spans="1:39" x14ac:dyDescent="0.25">
      <c r="A627" s="81">
        <v>626</v>
      </c>
      <c r="B627" s="8" t="s">
        <v>2227</v>
      </c>
      <c r="C627" s="8" t="s">
        <v>66</v>
      </c>
      <c r="D627" s="81"/>
      <c r="E627" s="8"/>
      <c r="F627" s="81"/>
      <c r="G627" s="81"/>
      <c r="H627" s="81"/>
      <c r="I627" s="8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"/>
    </row>
    <row r="628" spans="1:39" x14ac:dyDescent="0.25">
      <c r="A628" s="81">
        <v>627</v>
      </c>
      <c r="B628" s="8" t="s">
        <v>2228</v>
      </c>
      <c r="C628" s="8" t="s">
        <v>138</v>
      </c>
      <c r="D628" s="81"/>
      <c r="E628" s="8"/>
      <c r="F628" s="81"/>
      <c r="G628" s="81"/>
      <c r="H628" s="81"/>
      <c r="I628" s="8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"/>
    </row>
    <row r="629" spans="1:39" x14ac:dyDescent="0.25">
      <c r="A629" s="81">
        <v>628</v>
      </c>
      <c r="B629" s="8" t="s">
        <v>2229</v>
      </c>
      <c r="C629" s="8" t="s">
        <v>138</v>
      </c>
      <c r="D629" s="81"/>
      <c r="E629" s="8"/>
      <c r="F629" s="81"/>
      <c r="G629" s="81"/>
      <c r="H629" s="81"/>
      <c r="I629" s="8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"/>
    </row>
    <row r="630" spans="1:39" x14ac:dyDescent="0.25">
      <c r="A630" s="81">
        <v>629</v>
      </c>
      <c r="B630" s="8" t="s">
        <v>1806</v>
      </c>
      <c r="C630" s="8" t="s">
        <v>66</v>
      </c>
      <c r="D630" s="81"/>
      <c r="E630" s="8"/>
      <c r="F630" s="81"/>
      <c r="G630" s="81"/>
      <c r="H630" s="81"/>
      <c r="I630" s="8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"/>
    </row>
    <row r="631" spans="1:39" x14ac:dyDescent="0.25">
      <c r="A631" s="81">
        <v>630</v>
      </c>
      <c r="B631" s="8" t="s">
        <v>2</v>
      </c>
      <c r="C631" s="8" t="s">
        <v>2</v>
      </c>
      <c r="D631" s="81"/>
      <c r="E631" s="8"/>
      <c r="F631" s="81"/>
      <c r="G631" s="81"/>
      <c r="H631" s="81"/>
      <c r="I631" s="8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"/>
    </row>
    <row r="632" spans="1:39" x14ac:dyDescent="0.25">
      <c r="A632" s="81">
        <v>631</v>
      </c>
      <c r="B632" s="8" t="s">
        <v>2</v>
      </c>
      <c r="C632" s="8" t="s">
        <v>2</v>
      </c>
      <c r="D632" s="81"/>
      <c r="E632" s="8"/>
      <c r="F632" s="81"/>
      <c r="G632" s="81"/>
      <c r="H632" s="81"/>
      <c r="I632" s="8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"/>
    </row>
    <row r="633" spans="1:39" x14ac:dyDescent="0.25">
      <c r="A633" s="81">
        <v>632</v>
      </c>
      <c r="B633" s="8" t="s">
        <v>52</v>
      </c>
      <c r="C633" s="8" t="s">
        <v>2</v>
      </c>
      <c r="D633" s="81"/>
      <c r="E633" s="8"/>
      <c r="F633" s="81"/>
      <c r="G633" s="81"/>
      <c r="H633" s="81"/>
      <c r="I633" s="8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"/>
    </row>
    <row r="634" spans="1:39" x14ac:dyDescent="0.25">
      <c r="A634" s="81">
        <v>633</v>
      </c>
      <c r="B634" s="8" t="s">
        <v>1843</v>
      </c>
      <c r="C634" s="8" t="s">
        <v>55</v>
      </c>
      <c r="D634" s="81"/>
      <c r="E634" s="8"/>
      <c r="F634" s="81"/>
      <c r="G634" s="81"/>
      <c r="H634" s="81"/>
      <c r="I634" s="8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"/>
    </row>
    <row r="635" spans="1:39" x14ac:dyDescent="0.25">
      <c r="A635" s="81">
        <v>634</v>
      </c>
      <c r="B635" s="8" t="s">
        <v>1844</v>
      </c>
      <c r="C635" s="8" t="s">
        <v>56</v>
      </c>
      <c r="D635" s="81"/>
      <c r="E635" s="8"/>
      <c r="F635" s="81"/>
      <c r="G635" s="81"/>
      <c r="H635" s="81"/>
      <c r="I635" s="8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"/>
    </row>
    <row r="636" spans="1:39" x14ac:dyDescent="0.25">
      <c r="A636" s="81">
        <v>635</v>
      </c>
      <c r="B636" s="8" t="s">
        <v>1845</v>
      </c>
      <c r="C636" s="8" t="s">
        <v>84</v>
      </c>
      <c r="D636" s="81"/>
      <c r="E636" s="8"/>
      <c r="F636" s="81"/>
      <c r="G636" s="81"/>
      <c r="H636" s="81"/>
      <c r="I636" s="8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"/>
    </row>
    <row r="637" spans="1:39" x14ac:dyDescent="0.25">
      <c r="A637" s="81">
        <v>636</v>
      </c>
      <c r="B637" s="8" t="s">
        <v>1846</v>
      </c>
      <c r="C637" s="8" t="s">
        <v>2195</v>
      </c>
      <c r="D637" s="81"/>
      <c r="E637" s="8"/>
      <c r="F637" s="81"/>
      <c r="G637" s="81"/>
      <c r="H637" s="81"/>
      <c r="I637" s="8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"/>
    </row>
    <row r="638" spans="1:39" x14ac:dyDescent="0.25">
      <c r="A638" s="81">
        <v>637</v>
      </c>
      <c r="B638" s="8" t="s">
        <v>1847</v>
      </c>
      <c r="C638" s="8" t="s">
        <v>2272</v>
      </c>
      <c r="D638" s="81"/>
      <c r="E638" s="8"/>
      <c r="F638" s="81"/>
      <c r="G638" s="81"/>
      <c r="H638" s="81"/>
      <c r="I638" s="8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"/>
    </row>
    <row r="639" spans="1:39" x14ac:dyDescent="0.25">
      <c r="A639" s="81">
        <v>638</v>
      </c>
      <c r="B639" s="8" t="s">
        <v>1850</v>
      </c>
      <c r="C639" s="8" t="s">
        <v>2273</v>
      </c>
      <c r="D639" s="81"/>
      <c r="E639" s="8"/>
      <c r="F639" s="81"/>
      <c r="G639" s="81"/>
      <c r="H639" s="81"/>
      <c r="I639" s="8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"/>
    </row>
    <row r="640" spans="1:39" x14ac:dyDescent="0.25">
      <c r="A640" s="81">
        <v>639</v>
      </c>
      <c r="B640" s="8" t="s">
        <v>1851</v>
      </c>
      <c r="C640" s="8" t="s">
        <v>56</v>
      </c>
      <c r="D640" s="81"/>
      <c r="E640" s="8"/>
      <c r="F640" s="81"/>
      <c r="G640" s="81"/>
      <c r="H640" s="81"/>
      <c r="I640" s="8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"/>
    </row>
    <row r="641" spans="1:39" x14ac:dyDescent="0.25">
      <c r="A641" s="81">
        <v>640</v>
      </c>
      <c r="B641" s="8" t="s">
        <v>1852</v>
      </c>
      <c r="C641" s="8" t="s">
        <v>56</v>
      </c>
      <c r="D641" s="81"/>
      <c r="E641" s="8"/>
      <c r="F641" s="81"/>
      <c r="G641" s="81"/>
      <c r="H641" s="81"/>
      <c r="I641" s="8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"/>
    </row>
    <row r="642" spans="1:39" x14ac:dyDescent="0.25">
      <c r="A642" s="81">
        <v>641</v>
      </c>
      <c r="B642" s="8" t="s">
        <v>1853</v>
      </c>
      <c r="C642" s="8" t="s">
        <v>56</v>
      </c>
      <c r="D642" s="81"/>
      <c r="E642" s="8"/>
      <c r="F642" s="81"/>
      <c r="G642" s="81"/>
      <c r="H642" s="81"/>
      <c r="I642" s="8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"/>
    </row>
    <row r="643" spans="1:39" x14ac:dyDescent="0.25">
      <c r="A643" s="81">
        <v>642</v>
      </c>
      <c r="B643" s="8" t="s">
        <v>1854</v>
      </c>
      <c r="C643" s="8" t="s">
        <v>2274</v>
      </c>
      <c r="D643" s="81"/>
      <c r="E643" s="8"/>
      <c r="F643" s="81"/>
      <c r="G643" s="81"/>
      <c r="H643" s="81"/>
      <c r="I643" s="8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"/>
    </row>
    <row r="644" spans="1:39" x14ac:dyDescent="0.25">
      <c r="A644" s="81">
        <v>643</v>
      </c>
      <c r="B644" s="8" t="s">
        <v>1856</v>
      </c>
      <c r="C644" s="8" t="s">
        <v>64</v>
      </c>
      <c r="D644" s="81"/>
      <c r="E644" s="8"/>
      <c r="F644" s="81"/>
      <c r="G644" s="81"/>
      <c r="H644" s="81"/>
      <c r="I644" s="8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"/>
    </row>
    <row r="645" spans="1:39" x14ac:dyDescent="0.25">
      <c r="A645" s="81">
        <v>644</v>
      </c>
      <c r="B645" s="8" t="s">
        <v>1857</v>
      </c>
      <c r="C645" s="8" t="s">
        <v>65</v>
      </c>
      <c r="D645" s="81"/>
      <c r="E645" s="8"/>
      <c r="F645" s="81"/>
      <c r="G645" s="81"/>
      <c r="H645" s="81"/>
      <c r="I645" s="8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"/>
    </row>
    <row r="646" spans="1:39" x14ac:dyDescent="0.25">
      <c r="A646" s="81">
        <v>645</v>
      </c>
      <c r="B646" s="8" t="s">
        <v>1858</v>
      </c>
      <c r="C646" s="8" t="s">
        <v>56</v>
      </c>
      <c r="D646" s="81"/>
      <c r="E646" s="8"/>
      <c r="F646" s="81"/>
      <c r="G646" s="81"/>
      <c r="H646" s="81"/>
      <c r="I646" s="8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"/>
    </row>
    <row r="647" spans="1:39" x14ac:dyDescent="0.25">
      <c r="A647" s="81">
        <v>646</v>
      </c>
      <c r="B647" s="8" t="s">
        <v>1859</v>
      </c>
      <c r="C647" s="8" t="s">
        <v>67</v>
      </c>
      <c r="D647" s="81"/>
      <c r="E647" s="8"/>
      <c r="F647" s="81"/>
      <c r="G647" s="81"/>
      <c r="H647" s="81"/>
      <c r="I647" s="8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"/>
    </row>
    <row r="648" spans="1:39" x14ac:dyDescent="0.25">
      <c r="A648" s="81">
        <v>647</v>
      </c>
      <c r="B648" s="8" t="s">
        <v>2193</v>
      </c>
      <c r="C648" s="8" t="s">
        <v>56</v>
      </c>
      <c r="D648" s="81"/>
      <c r="E648" s="8"/>
      <c r="F648" s="81"/>
      <c r="G648" s="81"/>
      <c r="H648" s="81"/>
      <c r="I648" s="8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"/>
    </row>
    <row r="649" spans="1:39" x14ac:dyDescent="0.25">
      <c r="A649" s="81">
        <v>648</v>
      </c>
      <c r="B649" s="8" t="s">
        <v>2198</v>
      </c>
      <c r="C649" s="8" t="s">
        <v>56</v>
      </c>
      <c r="D649" s="81"/>
      <c r="E649" s="8"/>
      <c r="F649" s="81"/>
      <c r="G649" s="81"/>
      <c r="H649" s="81"/>
      <c r="I649" s="8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"/>
    </row>
    <row r="650" spans="1:39" x14ac:dyDescent="0.25">
      <c r="A650" s="81">
        <v>649</v>
      </c>
      <c r="B650" s="8" t="s">
        <v>2202</v>
      </c>
      <c r="C650" s="8" t="s">
        <v>65</v>
      </c>
      <c r="D650" s="81"/>
      <c r="E650" s="8"/>
      <c r="F650" s="81"/>
      <c r="G650" s="81"/>
      <c r="H650" s="81"/>
      <c r="I650" s="8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"/>
    </row>
    <row r="651" spans="1:39" x14ac:dyDescent="0.25">
      <c r="A651" s="81">
        <v>650</v>
      </c>
      <c r="B651" s="8" t="s">
        <v>2205</v>
      </c>
      <c r="C651" s="8" t="s">
        <v>268</v>
      </c>
      <c r="D651" s="81"/>
      <c r="E651" s="8"/>
      <c r="F651" s="81"/>
      <c r="G651" s="81"/>
      <c r="H651" s="81"/>
      <c r="I651" s="8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"/>
    </row>
    <row r="652" spans="1:39" x14ac:dyDescent="0.25">
      <c r="A652" s="81">
        <v>651</v>
      </c>
      <c r="B652" s="8" t="s">
        <v>2206</v>
      </c>
      <c r="C652" s="8" t="s">
        <v>268</v>
      </c>
      <c r="D652" s="81"/>
      <c r="E652" s="8"/>
      <c r="F652" s="81"/>
      <c r="G652" s="81"/>
      <c r="H652" s="81"/>
      <c r="I652" s="8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"/>
    </row>
    <row r="653" spans="1:39" x14ac:dyDescent="0.25">
      <c r="A653" s="81">
        <v>652</v>
      </c>
      <c r="B653" s="8" t="s">
        <v>2207</v>
      </c>
      <c r="C653" s="8" t="s">
        <v>158</v>
      </c>
      <c r="D653" s="81"/>
      <c r="E653" s="8"/>
      <c r="F653" s="81"/>
      <c r="G653" s="81"/>
      <c r="H653" s="81"/>
      <c r="I653" s="8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"/>
    </row>
    <row r="654" spans="1:39" x14ac:dyDescent="0.25">
      <c r="A654" s="81">
        <v>653</v>
      </c>
      <c r="B654" s="8" t="s">
        <v>2208</v>
      </c>
      <c r="C654" s="8" t="s">
        <v>108</v>
      </c>
      <c r="D654" s="81"/>
      <c r="E654" s="8"/>
      <c r="F654" s="81"/>
      <c r="G654" s="81"/>
      <c r="H654" s="81"/>
      <c r="I654" s="8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"/>
    </row>
    <row r="655" spans="1:39" x14ac:dyDescent="0.25">
      <c r="A655" s="81">
        <v>654</v>
      </c>
      <c r="B655" s="8" t="s">
        <v>2210</v>
      </c>
      <c r="C655" s="8" t="s">
        <v>126</v>
      </c>
      <c r="D655" s="81"/>
      <c r="E655" s="8"/>
      <c r="F655" s="81"/>
      <c r="G655" s="81"/>
      <c r="H655" s="81"/>
      <c r="I655" s="8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"/>
    </row>
    <row r="656" spans="1:39" x14ac:dyDescent="0.25">
      <c r="A656" s="81">
        <v>655</v>
      </c>
      <c r="B656" s="8" t="s">
        <v>2212</v>
      </c>
      <c r="C656" s="8" t="s">
        <v>158</v>
      </c>
      <c r="D656" s="81"/>
      <c r="E656" s="8"/>
      <c r="F656" s="81"/>
      <c r="G656" s="81"/>
      <c r="H656" s="81"/>
      <c r="I656" s="8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"/>
    </row>
    <row r="657" spans="1:39" x14ac:dyDescent="0.25">
      <c r="A657" s="81">
        <v>656</v>
      </c>
      <c r="B657" s="8" t="s">
        <v>2216</v>
      </c>
      <c r="C657" s="8" t="s">
        <v>76</v>
      </c>
      <c r="D657" s="81"/>
      <c r="E657" s="8"/>
      <c r="F657" s="81"/>
      <c r="G657" s="81"/>
      <c r="H657" s="81"/>
      <c r="I657" s="8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"/>
    </row>
    <row r="658" spans="1:39" x14ac:dyDescent="0.25">
      <c r="A658" s="81">
        <v>657</v>
      </c>
      <c r="B658" s="8" t="s">
        <v>2217</v>
      </c>
      <c r="C658" s="8" t="s">
        <v>80</v>
      </c>
      <c r="D658" s="81"/>
      <c r="E658" s="8"/>
      <c r="F658" s="81"/>
      <c r="G658" s="81"/>
      <c r="H658" s="81"/>
      <c r="I658" s="8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"/>
    </row>
    <row r="659" spans="1:39" x14ac:dyDescent="0.25">
      <c r="A659" s="81">
        <v>658</v>
      </c>
      <c r="B659" s="8" t="s">
        <v>2218</v>
      </c>
      <c r="C659" s="8" t="s">
        <v>80</v>
      </c>
      <c r="D659" s="81"/>
      <c r="E659" s="8"/>
      <c r="F659" s="81"/>
      <c r="G659" s="81"/>
      <c r="H659" s="81"/>
      <c r="I659" s="8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"/>
    </row>
    <row r="660" spans="1:39" x14ac:dyDescent="0.25">
      <c r="A660" s="81">
        <v>659</v>
      </c>
      <c r="B660" s="8" t="s">
        <v>2220</v>
      </c>
      <c r="C660" s="8" t="s">
        <v>80</v>
      </c>
      <c r="D660" s="81"/>
      <c r="E660" s="8"/>
      <c r="F660" s="81"/>
      <c r="G660" s="81"/>
      <c r="H660" s="81"/>
      <c r="I660" s="8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"/>
    </row>
    <row r="661" spans="1:39" x14ac:dyDescent="0.25">
      <c r="A661" s="81">
        <v>660</v>
      </c>
      <c r="B661" s="8" t="s">
        <v>2222</v>
      </c>
      <c r="C661" s="8" t="s">
        <v>76</v>
      </c>
      <c r="D661" s="81"/>
      <c r="E661" s="8"/>
      <c r="F661" s="81"/>
      <c r="G661" s="81"/>
      <c r="H661" s="81"/>
      <c r="I661" s="8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"/>
    </row>
    <row r="662" spans="1:39" x14ac:dyDescent="0.25">
      <c r="A662" s="81">
        <v>661</v>
      </c>
      <c r="B662" s="8" t="s">
        <v>2214</v>
      </c>
      <c r="C662" s="8" t="s">
        <v>108</v>
      </c>
      <c r="D662" s="81"/>
      <c r="E662" s="8"/>
      <c r="F662" s="81"/>
      <c r="G662" s="81"/>
      <c r="H662" s="81"/>
      <c r="I662" s="8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"/>
    </row>
    <row r="663" spans="1:39" x14ac:dyDescent="0.25">
      <c r="A663" s="81">
        <v>662</v>
      </c>
      <c r="B663" s="8" t="s">
        <v>2223</v>
      </c>
      <c r="C663" s="8" t="s">
        <v>73</v>
      </c>
      <c r="D663" s="81"/>
      <c r="E663" s="8"/>
      <c r="F663" s="81"/>
      <c r="G663" s="81"/>
      <c r="H663" s="81"/>
      <c r="I663" s="8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"/>
    </row>
    <row r="664" spans="1:39" x14ac:dyDescent="0.25">
      <c r="A664" s="81">
        <v>663</v>
      </c>
      <c r="B664" s="8" t="s">
        <v>2224</v>
      </c>
      <c r="C664" s="8" t="s">
        <v>70</v>
      </c>
      <c r="D664" s="81"/>
      <c r="E664" s="8"/>
      <c r="F664" s="81"/>
      <c r="G664" s="81"/>
      <c r="H664" s="81"/>
      <c r="I664" s="8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"/>
    </row>
    <row r="665" spans="1:39" x14ac:dyDescent="0.25">
      <c r="A665" s="81">
        <v>664</v>
      </c>
      <c r="B665" s="8" t="s">
        <v>2225</v>
      </c>
      <c r="C665" s="8" t="s">
        <v>82</v>
      </c>
      <c r="D665" s="81"/>
      <c r="E665" s="8"/>
      <c r="F665" s="81"/>
      <c r="G665" s="81"/>
      <c r="H665" s="81"/>
      <c r="I665" s="8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"/>
    </row>
    <row r="666" spans="1:39" x14ac:dyDescent="0.25">
      <c r="A666" s="81">
        <v>665</v>
      </c>
      <c r="B666" s="8" t="s">
        <v>2226</v>
      </c>
      <c r="C666" s="8" t="s">
        <v>55</v>
      </c>
      <c r="D666" s="81"/>
      <c r="E666" s="8"/>
      <c r="F666" s="81"/>
      <c r="G666" s="81"/>
      <c r="H666" s="81"/>
      <c r="I666" s="8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"/>
    </row>
    <row r="667" spans="1:39" x14ac:dyDescent="0.25">
      <c r="A667" s="81">
        <v>666</v>
      </c>
      <c r="B667" s="8" t="s">
        <v>2227</v>
      </c>
      <c r="C667" s="8" t="s">
        <v>55</v>
      </c>
      <c r="D667" s="81"/>
      <c r="E667" s="8"/>
      <c r="F667" s="81"/>
      <c r="G667" s="81"/>
      <c r="H667" s="81"/>
      <c r="I667" s="8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"/>
    </row>
    <row r="668" spans="1:39" x14ac:dyDescent="0.25">
      <c r="A668" s="81">
        <v>667</v>
      </c>
      <c r="B668" s="8" t="s">
        <v>2228</v>
      </c>
      <c r="C668" s="8" t="s">
        <v>138</v>
      </c>
      <c r="D668" s="81"/>
      <c r="E668" s="8"/>
      <c r="F668" s="81"/>
      <c r="G668" s="81"/>
      <c r="H668" s="81"/>
      <c r="I668" s="8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"/>
    </row>
    <row r="669" spans="1:39" x14ac:dyDescent="0.25">
      <c r="A669" s="81">
        <v>668</v>
      </c>
      <c r="B669" s="8" t="s">
        <v>2229</v>
      </c>
      <c r="C669" s="8" t="s">
        <v>81</v>
      </c>
      <c r="D669" s="81"/>
      <c r="E669" s="8"/>
      <c r="F669" s="81"/>
      <c r="G669" s="81"/>
      <c r="H669" s="81"/>
      <c r="I669" s="8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"/>
    </row>
    <row r="670" spans="1:39" x14ac:dyDescent="0.25">
      <c r="A670" s="81">
        <v>669</v>
      </c>
      <c r="B670" s="8" t="s">
        <v>2234</v>
      </c>
      <c r="C670" s="8" t="s">
        <v>95</v>
      </c>
      <c r="D670" s="81"/>
      <c r="E670" s="8"/>
      <c r="F670" s="81"/>
      <c r="G670" s="81"/>
      <c r="H670" s="81"/>
      <c r="I670" s="8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"/>
    </row>
    <row r="671" spans="1:39" x14ac:dyDescent="0.25">
      <c r="A671" s="81">
        <v>670</v>
      </c>
      <c r="B671" s="8" t="s">
        <v>2247</v>
      </c>
      <c r="C671" s="8" t="s">
        <v>80</v>
      </c>
      <c r="D671" s="81"/>
      <c r="E671" s="8"/>
      <c r="F671" s="81"/>
      <c r="G671" s="81"/>
      <c r="H671" s="81"/>
      <c r="I671" s="8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"/>
    </row>
    <row r="672" spans="1:39" x14ac:dyDescent="0.25">
      <c r="A672" s="81">
        <v>671</v>
      </c>
      <c r="B672" s="8" t="s">
        <v>2275</v>
      </c>
      <c r="C672" s="8" t="s">
        <v>67</v>
      </c>
      <c r="D672" s="81"/>
      <c r="E672" s="8"/>
      <c r="F672" s="81"/>
      <c r="G672" s="81"/>
      <c r="H672" s="81"/>
      <c r="I672" s="8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"/>
    </row>
    <row r="673" spans="1:39" x14ac:dyDescent="0.25">
      <c r="A673" s="81">
        <v>672</v>
      </c>
      <c r="B673" s="8" t="s">
        <v>1806</v>
      </c>
      <c r="C673" s="8" t="s">
        <v>73</v>
      </c>
      <c r="D673" s="81"/>
      <c r="E673" s="8"/>
      <c r="F673" s="81"/>
      <c r="G673" s="81"/>
      <c r="H673" s="81"/>
      <c r="I673" s="8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"/>
    </row>
    <row r="674" spans="1:39" x14ac:dyDescent="0.25">
      <c r="A674" s="81">
        <v>673</v>
      </c>
      <c r="B674" s="8" t="s">
        <v>2276</v>
      </c>
      <c r="C674" s="8" t="s">
        <v>56</v>
      </c>
      <c r="D674" s="81"/>
      <c r="E674" s="8"/>
      <c r="F674" s="81"/>
      <c r="G674" s="81"/>
      <c r="H674" s="81"/>
      <c r="I674" s="8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"/>
    </row>
    <row r="675" spans="1:39" x14ac:dyDescent="0.25">
      <c r="A675" s="81">
        <v>674</v>
      </c>
      <c r="B675" s="8" t="s">
        <v>2</v>
      </c>
      <c r="C675" s="8" t="s">
        <v>2</v>
      </c>
      <c r="D675" s="81"/>
      <c r="E675" s="8"/>
      <c r="F675" s="81"/>
      <c r="G675" s="81"/>
      <c r="H675" s="81"/>
      <c r="I675" s="8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"/>
    </row>
    <row r="676" spans="1:39" x14ac:dyDescent="0.25">
      <c r="A676" s="81">
        <v>675</v>
      </c>
      <c r="B676" s="8" t="s">
        <v>52</v>
      </c>
      <c r="C676" s="8" t="s">
        <v>2</v>
      </c>
      <c r="D676" s="81"/>
      <c r="E676" s="8"/>
      <c r="F676" s="81"/>
      <c r="G676" s="81"/>
      <c r="H676" s="81"/>
      <c r="I676" s="8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"/>
    </row>
    <row r="677" spans="1:39" x14ac:dyDescent="0.25">
      <c r="A677" s="81">
        <v>676</v>
      </c>
      <c r="B677" s="8" t="s">
        <v>1843</v>
      </c>
      <c r="C677" s="8" t="s">
        <v>2277</v>
      </c>
      <c r="D677" s="81"/>
      <c r="E677" s="8"/>
      <c r="F677" s="81"/>
      <c r="G677" s="81"/>
      <c r="H677" s="81"/>
      <c r="I677" s="8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"/>
    </row>
    <row r="678" spans="1:39" x14ac:dyDescent="0.25">
      <c r="A678" s="81">
        <v>677</v>
      </c>
      <c r="B678" s="8" t="s">
        <v>1844</v>
      </c>
      <c r="C678" s="8" t="s">
        <v>56</v>
      </c>
      <c r="D678" s="81"/>
      <c r="E678" s="8"/>
      <c r="F678" s="81"/>
      <c r="G678" s="81"/>
      <c r="H678" s="81"/>
      <c r="I678" s="8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"/>
    </row>
    <row r="679" spans="1:39" x14ac:dyDescent="0.25">
      <c r="A679" s="81">
        <v>678</v>
      </c>
      <c r="B679" s="8" t="s">
        <v>1845</v>
      </c>
      <c r="C679" s="8" t="s">
        <v>84</v>
      </c>
      <c r="D679" s="81"/>
      <c r="E679" s="8"/>
      <c r="F679" s="81"/>
      <c r="G679" s="81"/>
      <c r="H679" s="81"/>
      <c r="I679" s="8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"/>
    </row>
    <row r="680" spans="1:39" x14ac:dyDescent="0.25">
      <c r="A680" s="81">
        <v>679</v>
      </c>
      <c r="B680" s="8" t="s">
        <v>1846</v>
      </c>
      <c r="C680" s="8" t="s">
        <v>2195</v>
      </c>
      <c r="D680" s="81"/>
      <c r="E680" s="8"/>
      <c r="F680" s="81"/>
      <c r="G680" s="81"/>
      <c r="H680" s="81"/>
      <c r="I680" s="8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"/>
    </row>
    <row r="681" spans="1:39" x14ac:dyDescent="0.25">
      <c r="A681" s="81">
        <v>680</v>
      </c>
      <c r="B681" s="8" t="s">
        <v>1847</v>
      </c>
      <c r="C681" s="8" t="s">
        <v>2278</v>
      </c>
      <c r="D681" s="81"/>
      <c r="E681" s="8"/>
      <c r="F681" s="81"/>
      <c r="G681" s="81"/>
      <c r="H681" s="81"/>
      <c r="I681" s="8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"/>
    </row>
    <row r="682" spans="1:39" x14ac:dyDescent="0.25">
      <c r="A682" s="81">
        <v>681</v>
      </c>
      <c r="B682" s="8" t="s">
        <v>1850</v>
      </c>
      <c r="C682" s="8" t="s">
        <v>2273</v>
      </c>
      <c r="D682" s="81"/>
      <c r="E682" s="8"/>
      <c r="F682" s="81"/>
      <c r="G682" s="81"/>
      <c r="H682" s="81"/>
      <c r="I682" s="8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"/>
    </row>
    <row r="683" spans="1:39" x14ac:dyDescent="0.25">
      <c r="A683" s="81">
        <v>682</v>
      </c>
      <c r="B683" s="8" t="s">
        <v>1851</v>
      </c>
      <c r="C683" s="8" t="s">
        <v>56</v>
      </c>
      <c r="D683" s="81"/>
      <c r="E683" s="8"/>
      <c r="F683" s="81"/>
      <c r="G683" s="81"/>
      <c r="H683" s="81"/>
      <c r="I683" s="8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"/>
    </row>
    <row r="684" spans="1:39" x14ac:dyDescent="0.25">
      <c r="A684" s="81">
        <v>683</v>
      </c>
      <c r="B684" s="8" t="s">
        <v>1852</v>
      </c>
      <c r="C684" s="8" t="s">
        <v>56</v>
      </c>
      <c r="D684" s="81"/>
      <c r="E684" s="8"/>
      <c r="F684" s="81"/>
      <c r="G684" s="81"/>
      <c r="H684" s="81"/>
      <c r="I684" s="8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"/>
    </row>
    <row r="685" spans="1:39" x14ac:dyDescent="0.25">
      <c r="A685" s="81">
        <v>684</v>
      </c>
      <c r="B685" s="8" t="s">
        <v>1853</v>
      </c>
      <c r="C685" s="8" t="s">
        <v>56</v>
      </c>
      <c r="D685" s="81"/>
      <c r="E685" s="8"/>
      <c r="F685" s="81"/>
      <c r="G685" s="81"/>
      <c r="H685" s="81"/>
      <c r="I685" s="8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"/>
    </row>
    <row r="686" spans="1:39" x14ac:dyDescent="0.25">
      <c r="A686" s="81">
        <v>685</v>
      </c>
      <c r="B686" s="8" t="s">
        <v>1854</v>
      </c>
      <c r="C686" s="8" t="s">
        <v>2279</v>
      </c>
      <c r="D686" s="81"/>
      <c r="E686" s="8"/>
      <c r="F686" s="81"/>
      <c r="G686" s="81"/>
      <c r="H686" s="81"/>
      <c r="I686" s="8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"/>
    </row>
    <row r="687" spans="1:39" x14ac:dyDescent="0.25">
      <c r="A687" s="81">
        <v>686</v>
      </c>
      <c r="B687" s="8" t="s">
        <v>1856</v>
      </c>
      <c r="C687" s="8" t="s">
        <v>64</v>
      </c>
      <c r="D687" s="81"/>
      <c r="E687" s="8"/>
      <c r="F687" s="81"/>
      <c r="G687" s="81"/>
      <c r="H687" s="81"/>
      <c r="I687" s="8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"/>
    </row>
    <row r="688" spans="1:39" x14ac:dyDescent="0.25">
      <c r="A688" s="81">
        <v>687</v>
      </c>
      <c r="B688" s="8" t="s">
        <v>1857</v>
      </c>
      <c r="C688" s="8" t="s">
        <v>65</v>
      </c>
      <c r="D688" s="81"/>
      <c r="E688" s="8"/>
      <c r="F688" s="81"/>
      <c r="G688" s="81"/>
      <c r="H688" s="81"/>
      <c r="I688" s="8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"/>
    </row>
    <row r="689" spans="1:39" x14ac:dyDescent="0.25">
      <c r="A689" s="81">
        <v>688</v>
      </c>
      <c r="B689" s="8" t="s">
        <v>1858</v>
      </c>
      <c r="C689" s="8" t="s">
        <v>56</v>
      </c>
      <c r="D689" s="81"/>
      <c r="E689" s="8"/>
      <c r="F689" s="81"/>
      <c r="G689" s="81"/>
      <c r="H689" s="81"/>
      <c r="I689" s="8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"/>
    </row>
    <row r="690" spans="1:39" x14ac:dyDescent="0.25">
      <c r="A690" s="81">
        <v>689</v>
      </c>
      <c r="B690" s="8" t="s">
        <v>1859</v>
      </c>
      <c r="C690" s="8" t="s">
        <v>67</v>
      </c>
      <c r="D690" s="81"/>
      <c r="E690" s="8"/>
      <c r="F690" s="81"/>
      <c r="G690" s="81"/>
      <c r="H690" s="81"/>
      <c r="I690" s="8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"/>
    </row>
    <row r="691" spans="1:39" x14ac:dyDescent="0.25">
      <c r="A691" s="81">
        <v>690</v>
      </c>
      <c r="B691" s="8" t="s">
        <v>2193</v>
      </c>
      <c r="C691" s="8" t="s">
        <v>2280</v>
      </c>
      <c r="D691" s="81"/>
      <c r="E691" s="8"/>
      <c r="F691" s="81"/>
      <c r="G691" s="81"/>
      <c r="H691" s="81"/>
      <c r="I691" s="8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"/>
    </row>
    <row r="692" spans="1:39" x14ac:dyDescent="0.25">
      <c r="A692" s="81">
        <v>691</v>
      </c>
      <c r="B692" s="8" t="s">
        <v>2198</v>
      </c>
      <c r="C692" s="8" t="s">
        <v>2280</v>
      </c>
      <c r="D692" s="81"/>
      <c r="E692" s="8"/>
      <c r="F692" s="81"/>
      <c r="G692" s="81"/>
      <c r="H692" s="81"/>
      <c r="I692" s="8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"/>
    </row>
    <row r="693" spans="1:39" x14ac:dyDescent="0.25">
      <c r="A693" s="81">
        <v>692</v>
      </c>
      <c r="B693" s="8" t="s">
        <v>2202</v>
      </c>
      <c r="C693" s="8" t="s">
        <v>65</v>
      </c>
      <c r="D693" s="81"/>
      <c r="E693" s="8"/>
      <c r="F693" s="81"/>
      <c r="G693" s="81"/>
      <c r="H693" s="81"/>
      <c r="I693" s="8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"/>
    </row>
    <row r="694" spans="1:39" x14ac:dyDescent="0.25">
      <c r="A694" s="81">
        <v>693</v>
      </c>
      <c r="B694" s="8" t="s">
        <v>2205</v>
      </c>
      <c r="C694" s="8" t="s">
        <v>268</v>
      </c>
      <c r="D694" s="81"/>
      <c r="E694" s="8"/>
      <c r="F694" s="81"/>
      <c r="G694" s="81"/>
      <c r="H694" s="81"/>
      <c r="I694" s="8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"/>
    </row>
    <row r="695" spans="1:39" x14ac:dyDescent="0.25">
      <c r="A695" s="81">
        <v>694</v>
      </c>
      <c r="B695" s="8" t="s">
        <v>2206</v>
      </c>
      <c r="C695" s="8" t="s">
        <v>106</v>
      </c>
      <c r="D695" s="81"/>
      <c r="E695" s="8"/>
      <c r="F695" s="81"/>
      <c r="G695" s="81"/>
      <c r="H695" s="81"/>
      <c r="I695" s="8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"/>
    </row>
    <row r="696" spans="1:39" x14ac:dyDescent="0.25">
      <c r="A696" s="81">
        <v>695</v>
      </c>
      <c r="B696" s="8" t="s">
        <v>2207</v>
      </c>
      <c r="C696" s="8" t="s">
        <v>158</v>
      </c>
      <c r="D696" s="81"/>
      <c r="E696" s="8"/>
      <c r="F696" s="81"/>
      <c r="G696" s="81"/>
      <c r="H696" s="81"/>
      <c r="I696" s="8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"/>
    </row>
    <row r="697" spans="1:39" x14ac:dyDescent="0.25">
      <c r="A697" s="81">
        <v>696</v>
      </c>
      <c r="B697" s="8" t="s">
        <v>2208</v>
      </c>
      <c r="C697" s="8" t="s">
        <v>133</v>
      </c>
      <c r="D697" s="81"/>
      <c r="E697" s="8"/>
      <c r="F697" s="81"/>
      <c r="G697" s="81"/>
      <c r="H697" s="81"/>
      <c r="I697" s="8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"/>
    </row>
    <row r="698" spans="1:39" x14ac:dyDescent="0.25">
      <c r="A698" s="81">
        <v>697</v>
      </c>
      <c r="B698" s="8" t="s">
        <v>2210</v>
      </c>
      <c r="C698" s="8" t="s">
        <v>2281</v>
      </c>
      <c r="D698" s="81"/>
      <c r="E698" s="8"/>
      <c r="F698" s="81"/>
      <c r="G698" s="81"/>
      <c r="H698" s="81"/>
      <c r="I698" s="8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"/>
    </row>
    <row r="699" spans="1:39" x14ac:dyDescent="0.25">
      <c r="A699" s="81">
        <v>698</v>
      </c>
      <c r="B699" s="8" t="s">
        <v>2212</v>
      </c>
      <c r="C699" s="8" t="s">
        <v>268</v>
      </c>
      <c r="D699" s="81"/>
      <c r="E699" s="8"/>
      <c r="F699" s="81"/>
      <c r="G699" s="81"/>
      <c r="H699" s="81"/>
      <c r="I699" s="8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"/>
    </row>
    <row r="700" spans="1:39" x14ac:dyDescent="0.25">
      <c r="A700" s="81">
        <v>699</v>
      </c>
      <c r="B700" s="8" t="s">
        <v>2216</v>
      </c>
      <c r="C700" s="8" t="s">
        <v>93</v>
      </c>
      <c r="D700" s="81"/>
      <c r="E700" s="8"/>
      <c r="F700" s="81"/>
      <c r="G700" s="81"/>
      <c r="H700" s="81"/>
      <c r="I700" s="8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"/>
    </row>
    <row r="701" spans="1:39" x14ac:dyDescent="0.25">
      <c r="A701" s="81">
        <v>700</v>
      </c>
      <c r="B701" s="8" t="s">
        <v>2217</v>
      </c>
      <c r="C701" s="8" t="s">
        <v>95</v>
      </c>
      <c r="D701" s="81"/>
      <c r="E701" s="8"/>
      <c r="F701" s="81"/>
      <c r="G701" s="81"/>
      <c r="H701" s="81"/>
      <c r="I701" s="8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"/>
    </row>
    <row r="702" spans="1:39" x14ac:dyDescent="0.25">
      <c r="A702" s="81">
        <v>701</v>
      </c>
      <c r="B702" s="8" t="s">
        <v>2218</v>
      </c>
      <c r="C702" s="8" t="s">
        <v>188</v>
      </c>
      <c r="D702" s="81"/>
      <c r="E702" s="8"/>
      <c r="F702" s="81"/>
      <c r="G702" s="81"/>
      <c r="H702" s="81"/>
      <c r="I702" s="8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"/>
    </row>
    <row r="703" spans="1:39" x14ac:dyDescent="0.25">
      <c r="A703" s="81">
        <v>702</v>
      </c>
      <c r="B703" s="8" t="s">
        <v>2220</v>
      </c>
      <c r="C703" s="8" t="s">
        <v>76</v>
      </c>
      <c r="D703" s="81"/>
      <c r="E703" s="8"/>
      <c r="F703" s="81"/>
      <c r="G703" s="81"/>
      <c r="H703" s="81"/>
      <c r="I703" s="8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"/>
    </row>
    <row r="704" spans="1:39" x14ac:dyDescent="0.25">
      <c r="A704" s="81">
        <v>703</v>
      </c>
      <c r="B704" s="8" t="s">
        <v>2222</v>
      </c>
      <c r="C704" s="8" t="s">
        <v>76</v>
      </c>
      <c r="D704" s="81"/>
      <c r="E704" s="8"/>
      <c r="F704" s="81"/>
      <c r="G704" s="81"/>
      <c r="H704" s="81"/>
      <c r="I704" s="8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"/>
    </row>
    <row r="705" spans="1:39" x14ac:dyDescent="0.25">
      <c r="A705" s="81">
        <v>704</v>
      </c>
      <c r="B705" s="8" t="s">
        <v>2214</v>
      </c>
      <c r="C705" s="8" t="s">
        <v>168</v>
      </c>
      <c r="D705" s="81"/>
      <c r="E705" s="8"/>
      <c r="F705" s="81"/>
      <c r="G705" s="81"/>
      <c r="H705" s="81"/>
      <c r="I705" s="8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"/>
    </row>
    <row r="706" spans="1:39" x14ac:dyDescent="0.25">
      <c r="A706" s="81">
        <v>705</v>
      </c>
      <c r="B706" s="8" t="s">
        <v>2223</v>
      </c>
      <c r="C706" s="8" t="s">
        <v>95</v>
      </c>
      <c r="D706" s="81"/>
      <c r="E706" s="8"/>
      <c r="F706" s="81"/>
      <c r="G706" s="81"/>
      <c r="H706" s="81"/>
      <c r="I706" s="8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"/>
    </row>
    <row r="707" spans="1:39" x14ac:dyDescent="0.25">
      <c r="A707" s="81">
        <v>706</v>
      </c>
      <c r="B707" s="8" t="s">
        <v>2224</v>
      </c>
      <c r="C707" s="8" t="s">
        <v>70</v>
      </c>
      <c r="D707" s="81"/>
      <c r="E707" s="8"/>
      <c r="F707" s="81"/>
      <c r="G707" s="81"/>
      <c r="H707" s="81"/>
      <c r="I707" s="8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"/>
    </row>
    <row r="708" spans="1:39" x14ac:dyDescent="0.25">
      <c r="A708" s="81">
        <v>707</v>
      </c>
      <c r="B708" s="8" t="s">
        <v>2225</v>
      </c>
      <c r="C708" s="8" t="s">
        <v>82</v>
      </c>
      <c r="D708" s="81"/>
      <c r="E708" s="8"/>
      <c r="F708" s="81"/>
      <c r="G708" s="81"/>
      <c r="H708" s="81"/>
      <c r="I708" s="8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"/>
    </row>
    <row r="709" spans="1:39" x14ac:dyDescent="0.25">
      <c r="A709" s="81">
        <v>708</v>
      </c>
      <c r="B709" s="8" t="s">
        <v>2226</v>
      </c>
      <c r="C709" s="8" t="s">
        <v>55</v>
      </c>
      <c r="D709" s="81"/>
      <c r="E709" s="8"/>
      <c r="F709" s="81"/>
      <c r="G709" s="81"/>
      <c r="H709" s="81"/>
      <c r="I709" s="8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"/>
    </row>
    <row r="710" spans="1:39" x14ac:dyDescent="0.25">
      <c r="A710" s="81">
        <v>709</v>
      </c>
      <c r="B710" s="8" t="s">
        <v>2227</v>
      </c>
      <c r="C710" s="8" t="s">
        <v>55</v>
      </c>
      <c r="D710" s="81"/>
      <c r="E710" s="8"/>
      <c r="F710" s="81"/>
      <c r="G710" s="81"/>
      <c r="H710" s="81"/>
      <c r="I710" s="8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"/>
    </row>
    <row r="711" spans="1:39" x14ac:dyDescent="0.25">
      <c r="A711" s="81">
        <v>710</v>
      </c>
      <c r="B711" s="8" t="s">
        <v>2228</v>
      </c>
      <c r="C711" s="8" t="s">
        <v>138</v>
      </c>
      <c r="D711" s="81"/>
      <c r="E711" s="8"/>
      <c r="F711" s="81"/>
      <c r="G711" s="81"/>
      <c r="H711" s="81"/>
      <c r="I711" s="8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"/>
    </row>
    <row r="712" spans="1:39" x14ac:dyDescent="0.25">
      <c r="A712" s="81">
        <v>711</v>
      </c>
      <c r="B712" s="8" t="s">
        <v>2229</v>
      </c>
      <c r="C712" s="8" t="s">
        <v>81</v>
      </c>
      <c r="D712" s="81"/>
      <c r="E712" s="8"/>
      <c r="F712" s="81"/>
      <c r="G712" s="81"/>
      <c r="H712" s="81"/>
      <c r="I712" s="8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"/>
    </row>
    <row r="713" spans="1:39" x14ac:dyDescent="0.25">
      <c r="A713" s="81">
        <v>712</v>
      </c>
      <c r="B713" s="8" t="s">
        <v>2234</v>
      </c>
      <c r="C713" s="8" t="s">
        <v>95</v>
      </c>
      <c r="D713" s="81"/>
      <c r="E713" s="8"/>
      <c r="F713" s="81"/>
      <c r="G713" s="81"/>
      <c r="H713" s="81"/>
      <c r="I713" s="8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"/>
    </row>
    <row r="714" spans="1:39" x14ac:dyDescent="0.25">
      <c r="A714" s="81">
        <v>713</v>
      </c>
      <c r="B714" s="8" t="s">
        <v>2247</v>
      </c>
      <c r="C714" s="8" t="s">
        <v>80</v>
      </c>
      <c r="D714" s="81"/>
      <c r="E714" s="8"/>
      <c r="F714" s="81"/>
      <c r="G714" s="81"/>
      <c r="H714" s="81"/>
      <c r="I714" s="8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"/>
    </row>
    <row r="715" spans="1:39" x14ac:dyDescent="0.25">
      <c r="A715" s="81">
        <v>714</v>
      </c>
      <c r="B715" s="8" t="s">
        <v>2275</v>
      </c>
      <c r="C715" s="8" t="s">
        <v>67</v>
      </c>
      <c r="D715" s="81"/>
      <c r="E715" s="8"/>
      <c r="F715" s="81"/>
      <c r="G715" s="81"/>
      <c r="H715" s="81"/>
      <c r="I715" s="8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"/>
    </row>
    <row r="716" spans="1:39" x14ac:dyDescent="0.25">
      <c r="A716" s="81">
        <v>715</v>
      </c>
      <c r="B716" s="8" t="s">
        <v>2282</v>
      </c>
      <c r="C716" s="8" t="s">
        <v>210</v>
      </c>
      <c r="D716" s="81"/>
      <c r="E716" s="8"/>
      <c r="F716" s="81"/>
      <c r="G716" s="81"/>
      <c r="H716" s="81"/>
      <c r="I716" s="8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"/>
    </row>
    <row r="717" spans="1:39" x14ac:dyDescent="0.25">
      <c r="A717" s="81">
        <v>716</v>
      </c>
      <c r="B717" s="8" t="s">
        <v>1806</v>
      </c>
      <c r="C717" s="8" t="s">
        <v>73</v>
      </c>
      <c r="D717" s="81"/>
      <c r="E717" s="8"/>
      <c r="F717" s="81"/>
      <c r="G717" s="81"/>
      <c r="H717" s="81"/>
      <c r="I717" s="8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"/>
    </row>
    <row r="718" spans="1:39" x14ac:dyDescent="0.25">
      <c r="A718" s="81">
        <v>717</v>
      </c>
      <c r="B718" s="8" t="s">
        <v>2276</v>
      </c>
      <c r="C718" s="8" t="s">
        <v>56</v>
      </c>
      <c r="D718" s="81"/>
      <c r="E718" s="8"/>
      <c r="F718" s="81"/>
      <c r="G718" s="81"/>
      <c r="H718" s="81"/>
      <c r="I718" s="8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"/>
    </row>
    <row r="719" spans="1:39" x14ac:dyDescent="0.25">
      <c r="A719" s="81">
        <v>718</v>
      </c>
      <c r="B719" s="8" t="s">
        <v>2</v>
      </c>
      <c r="C719" s="8" t="s">
        <v>2</v>
      </c>
      <c r="D719" s="81"/>
      <c r="E719" s="8"/>
      <c r="F719" s="81"/>
      <c r="G719" s="81"/>
      <c r="H719" s="81"/>
      <c r="I719" s="8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"/>
    </row>
    <row r="720" spans="1:39" x14ac:dyDescent="0.25">
      <c r="A720" s="81">
        <v>719</v>
      </c>
      <c r="B720" s="8" t="s">
        <v>52</v>
      </c>
      <c r="C720" s="8" t="s">
        <v>2</v>
      </c>
      <c r="D720" s="81"/>
      <c r="E720" s="8"/>
      <c r="F720" s="81"/>
      <c r="G720" s="81"/>
      <c r="H720" s="81"/>
      <c r="I720" s="8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"/>
    </row>
    <row r="721" spans="1:39" x14ac:dyDescent="0.25">
      <c r="A721" s="81">
        <v>720</v>
      </c>
      <c r="B721" s="8" t="s">
        <v>1843</v>
      </c>
      <c r="C721" s="8" t="s">
        <v>294</v>
      </c>
      <c r="D721" s="81"/>
      <c r="E721" s="8"/>
      <c r="F721" s="81"/>
      <c r="G721" s="81"/>
      <c r="H721" s="81"/>
      <c r="I721" s="8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"/>
    </row>
    <row r="722" spans="1:39" x14ac:dyDescent="0.25">
      <c r="A722" s="81">
        <v>721</v>
      </c>
      <c r="B722" s="8" t="s">
        <v>1844</v>
      </c>
      <c r="C722" s="8" t="s">
        <v>56</v>
      </c>
      <c r="D722" s="81"/>
      <c r="E722" s="8"/>
      <c r="F722" s="81"/>
      <c r="G722" s="81"/>
      <c r="H722" s="81"/>
      <c r="I722" s="8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"/>
    </row>
    <row r="723" spans="1:39" x14ac:dyDescent="0.25">
      <c r="A723" s="81">
        <v>722</v>
      </c>
      <c r="B723" s="8" t="s">
        <v>1846</v>
      </c>
      <c r="C723" s="8" t="s">
        <v>2283</v>
      </c>
      <c r="D723" s="81"/>
      <c r="E723" s="8"/>
      <c r="F723" s="81"/>
      <c r="G723" s="81"/>
      <c r="H723" s="81"/>
      <c r="I723" s="8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"/>
    </row>
    <row r="724" spans="1:39" x14ac:dyDescent="0.25">
      <c r="A724" s="81">
        <v>723</v>
      </c>
      <c r="B724" s="8" t="s">
        <v>1847</v>
      </c>
      <c r="C724" s="8" t="s">
        <v>2284</v>
      </c>
      <c r="D724" s="81"/>
      <c r="E724" s="8"/>
      <c r="F724" s="81"/>
      <c r="G724" s="81"/>
      <c r="H724" s="81"/>
      <c r="I724" s="8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"/>
    </row>
    <row r="725" spans="1:39" x14ac:dyDescent="0.25">
      <c r="A725" s="81">
        <v>724</v>
      </c>
      <c r="B725" s="8" t="s">
        <v>1850</v>
      </c>
      <c r="C725" s="8" t="s">
        <v>75</v>
      </c>
      <c r="D725" s="81"/>
      <c r="E725" s="8"/>
      <c r="F725" s="81"/>
      <c r="G725" s="81"/>
      <c r="H725" s="81"/>
      <c r="I725" s="8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"/>
    </row>
    <row r="726" spans="1:39" x14ac:dyDescent="0.25">
      <c r="A726" s="81">
        <v>725</v>
      </c>
      <c r="B726" s="8" t="s">
        <v>1851</v>
      </c>
      <c r="C726" s="8" t="s">
        <v>56</v>
      </c>
      <c r="D726" s="81"/>
      <c r="E726" s="8"/>
      <c r="F726" s="81"/>
      <c r="G726" s="81"/>
      <c r="H726" s="81"/>
      <c r="I726" s="8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"/>
    </row>
    <row r="727" spans="1:39" x14ac:dyDescent="0.25">
      <c r="A727" s="81">
        <v>726</v>
      </c>
      <c r="B727" s="8" t="s">
        <v>1852</v>
      </c>
      <c r="C727" s="8" t="s">
        <v>56</v>
      </c>
      <c r="D727" s="81"/>
      <c r="E727" s="8"/>
      <c r="F727" s="81"/>
      <c r="G727" s="81"/>
      <c r="H727" s="81"/>
      <c r="I727" s="8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"/>
    </row>
    <row r="728" spans="1:39" x14ac:dyDescent="0.25">
      <c r="A728" s="81">
        <v>727</v>
      </c>
      <c r="B728" s="8" t="s">
        <v>1858</v>
      </c>
      <c r="C728" s="8" t="s">
        <v>84</v>
      </c>
      <c r="D728" s="81"/>
      <c r="E728" s="8"/>
      <c r="F728" s="81"/>
      <c r="G728" s="81"/>
      <c r="H728" s="81"/>
      <c r="I728" s="8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"/>
    </row>
    <row r="729" spans="1:39" x14ac:dyDescent="0.25">
      <c r="A729" s="81">
        <v>728</v>
      </c>
      <c r="B729" s="8" t="s">
        <v>2193</v>
      </c>
      <c r="C729" s="8" t="s">
        <v>139</v>
      </c>
      <c r="D729" s="81"/>
      <c r="E729" s="8"/>
      <c r="F729" s="81"/>
      <c r="G729" s="81"/>
      <c r="H729" s="81"/>
      <c r="I729" s="8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"/>
    </row>
    <row r="730" spans="1:39" x14ac:dyDescent="0.25">
      <c r="A730" s="81">
        <v>729</v>
      </c>
      <c r="B730" s="8" t="s">
        <v>2198</v>
      </c>
      <c r="C730" s="8" t="s">
        <v>121</v>
      </c>
      <c r="D730" s="81"/>
      <c r="E730" s="8"/>
      <c r="F730" s="81"/>
      <c r="G730" s="81"/>
      <c r="H730" s="81"/>
      <c r="I730" s="8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"/>
    </row>
    <row r="731" spans="1:39" x14ac:dyDescent="0.25">
      <c r="A731" s="81">
        <v>730</v>
      </c>
      <c r="B731" s="8" t="s">
        <v>2210</v>
      </c>
      <c r="C731" s="8" t="s">
        <v>126</v>
      </c>
      <c r="D731" s="81"/>
      <c r="E731" s="8"/>
      <c r="F731" s="81"/>
      <c r="G731" s="81"/>
      <c r="H731" s="81"/>
      <c r="I731" s="8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"/>
    </row>
    <row r="732" spans="1:39" x14ac:dyDescent="0.25">
      <c r="A732" s="81">
        <v>731</v>
      </c>
      <c r="B732" s="8" t="s">
        <v>1853</v>
      </c>
      <c r="C732" s="8" t="s">
        <v>56</v>
      </c>
      <c r="D732" s="81"/>
      <c r="E732" s="8"/>
      <c r="F732" s="81"/>
      <c r="G732" s="81"/>
      <c r="H732" s="81"/>
      <c r="I732" s="8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"/>
    </row>
    <row r="733" spans="1:39" x14ac:dyDescent="0.25">
      <c r="A733" s="81">
        <v>732</v>
      </c>
      <c r="B733" s="8" t="s">
        <v>2</v>
      </c>
      <c r="C733" s="8" t="s">
        <v>2</v>
      </c>
      <c r="D733" s="81"/>
      <c r="E733" s="8"/>
      <c r="F733" s="81"/>
      <c r="G733" s="81"/>
      <c r="H733" s="81"/>
      <c r="I733" s="8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"/>
    </row>
    <row r="734" spans="1:39" x14ac:dyDescent="0.25">
      <c r="A734" s="81">
        <v>733</v>
      </c>
      <c r="B734" s="8" t="s">
        <v>2</v>
      </c>
      <c r="C734" s="8" t="s">
        <v>2</v>
      </c>
      <c r="D734" s="81"/>
      <c r="E734" s="8"/>
      <c r="F734" s="81"/>
      <c r="G734" s="81"/>
      <c r="H734" s="81"/>
      <c r="I734" s="8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"/>
    </row>
    <row r="735" spans="1:39" x14ac:dyDescent="0.25">
      <c r="A735" s="81">
        <v>734</v>
      </c>
      <c r="B735" s="8" t="s">
        <v>52</v>
      </c>
      <c r="C735" s="8" t="s">
        <v>2</v>
      </c>
      <c r="D735" s="81"/>
      <c r="E735" s="8"/>
      <c r="F735" s="81"/>
      <c r="G735" s="81"/>
      <c r="H735" s="81"/>
      <c r="I735" s="8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"/>
    </row>
    <row r="736" spans="1:39" x14ac:dyDescent="0.25">
      <c r="A736" s="81">
        <v>735</v>
      </c>
      <c r="B736" s="8" t="s">
        <v>1843</v>
      </c>
      <c r="C736" s="8" t="s">
        <v>2285</v>
      </c>
      <c r="D736" s="81"/>
      <c r="E736" s="8"/>
      <c r="F736" s="81"/>
      <c r="G736" s="81"/>
      <c r="H736" s="81"/>
      <c r="I736" s="8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"/>
    </row>
    <row r="737" spans="1:39" x14ac:dyDescent="0.25">
      <c r="A737" s="81">
        <v>736</v>
      </c>
      <c r="B737" s="8" t="s">
        <v>1844</v>
      </c>
      <c r="C737" s="8" t="s">
        <v>56</v>
      </c>
      <c r="D737" s="81"/>
      <c r="E737" s="8"/>
      <c r="F737" s="81"/>
      <c r="G737" s="81"/>
      <c r="H737" s="81"/>
      <c r="I737" s="8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"/>
    </row>
    <row r="738" spans="1:39" x14ac:dyDescent="0.25">
      <c r="A738" s="81">
        <v>737</v>
      </c>
      <c r="B738" s="8" t="s">
        <v>1846</v>
      </c>
      <c r="C738" s="8" t="s">
        <v>2286</v>
      </c>
      <c r="D738" s="81"/>
      <c r="E738" s="8"/>
      <c r="F738" s="81"/>
      <c r="G738" s="81"/>
      <c r="H738" s="81"/>
      <c r="I738" s="8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"/>
    </row>
    <row r="739" spans="1:39" x14ac:dyDescent="0.25">
      <c r="A739" s="81">
        <v>738</v>
      </c>
      <c r="B739" s="8" t="s">
        <v>1847</v>
      </c>
      <c r="C739" s="8" t="s">
        <v>2287</v>
      </c>
      <c r="D739" s="81"/>
      <c r="E739" s="8"/>
      <c r="F739" s="81"/>
      <c r="G739" s="81"/>
      <c r="H739" s="81"/>
      <c r="I739" s="8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"/>
    </row>
    <row r="740" spans="1:39" x14ac:dyDescent="0.25">
      <c r="A740" s="81">
        <v>739</v>
      </c>
      <c r="B740" s="8" t="s">
        <v>1850</v>
      </c>
      <c r="C740" s="8" t="s">
        <v>2273</v>
      </c>
      <c r="D740" s="81"/>
      <c r="E740" s="8"/>
      <c r="F740" s="81"/>
      <c r="G740" s="81"/>
      <c r="H740" s="81"/>
      <c r="I740" s="8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"/>
    </row>
    <row r="741" spans="1:39" x14ac:dyDescent="0.25">
      <c r="A741" s="81">
        <v>740</v>
      </c>
      <c r="B741" s="8" t="s">
        <v>1851</v>
      </c>
      <c r="C741" s="8" t="s">
        <v>56</v>
      </c>
      <c r="D741" s="81"/>
      <c r="E741" s="8"/>
      <c r="F741" s="81"/>
      <c r="G741" s="81"/>
      <c r="H741" s="81"/>
      <c r="I741" s="8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"/>
    </row>
    <row r="742" spans="1:39" x14ac:dyDescent="0.25">
      <c r="A742" s="81">
        <v>741</v>
      </c>
      <c r="B742" s="8" t="s">
        <v>1852</v>
      </c>
      <c r="C742" s="8" t="s">
        <v>56</v>
      </c>
      <c r="D742" s="81"/>
      <c r="E742" s="8"/>
      <c r="F742" s="81"/>
      <c r="G742" s="81"/>
      <c r="H742" s="81"/>
      <c r="I742" s="8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"/>
    </row>
    <row r="743" spans="1:39" x14ac:dyDescent="0.25">
      <c r="A743" s="81">
        <v>742</v>
      </c>
      <c r="B743" s="8" t="s">
        <v>1853</v>
      </c>
      <c r="C743" s="8" t="s">
        <v>56</v>
      </c>
      <c r="D743" s="81"/>
      <c r="E743" s="8"/>
      <c r="F743" s="81"/>
      <c r="G743" s="81"/>
      <c r="H743" s="81"/>
      <c r="I743" s="8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"/>
    </row>
    <row r="744" spans="1:39" x14ac:dyDescent="0.25">
      <c r="A744" s="81">
        <v>743</v>
      </c>
      <c r="B744" s="8" t="s">
        <v>1854</v>
      </c>
      <c r="C744" s="8" t="s">
        <v>2011</v>
      </c>
      <c r="D744" s="81"/>
      <c r="E744" s="8"/>
      <c r="F744" s="81"/>
      <c r="G744" s="81"/>
      <c r="H744" s="81"/>
      <c r="I744" s="8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"/>
    </row>
    <row r="745" spans="1:39" x14ac:dyDescent="0.25">
      <c r="A745" s="81">
        <v>744</v>
      </c>
      <c r="B745" s="8" t="s">
        <v>1856</v>
      </c>
      <c r="C745" s="8" t="s">
        <v>64</v>
      </c>
      <c r="D745" s="81"/>
      <c r="E745" s="8"/>
      <c r="F745" s="81"/>
      <c r="G745" s="81"/>
      <c r="H745" s="81"/>
      <c r="I745" s="8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"/>
    </row>
    <row r="746" spans="1:39" x14ac:dyDescent="0.25">
      <c r="A746" s="81">
        <v>745</v>
      </c>
      <c r="B746" s="8" t="s">
        <v>1857</v>
      </c>
      <c r="C746" s="8" t="s">
        <v>65</v>
      </c>
      <c r="D746" s="81"/>
      <c r="E746" s="8"/>
      <c r="F746" s="81"/>
      <c r="G746" s="81"/>
      <c r="H746" s="81"/>
      <c r="I746" s="8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"/>
    </row>
    <row r="747" spans="1:39" x14ac:dyDescent="0.25">
      <c r="A747" s="81">
        <v>746</v>
      </c>
      <c r="B747" s="8" t="s">
        <v>1858</v>
      </c>
      <c r="C747" s="8" t="s">
        <v>56</v>
      </c>
      <c r="D747" s="81"/>
      <c r="E747" s="8"/>
      <c r="F747" s="81"/>
      <c r="G747" s="81"/>
      <c r="H747" s="81"/>
      <c r="I747" s="8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"/>
    </row>
    <row r="748" spans="1:39" x14ac:dyDescent="0.25">
      <c r="A748" s="81">
        <v>747</v>
      </c>
      <c r="B748" s="8" t="s">
        <v>2193</v>
      </c>
      <c r="C748" s="8" t="s">
        <v>104</v>
      </c>
      <c r="D748" s="81"/>
      <c r="E748" s="8"/>
      <c r="F748" s="81"/>
      <c r="G748" s="81"/>
      <c r="H748" s="81"/>
      <c r="I748" s="8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"/>
    </row>
    <row r="749" spans="1:39" x14ac:dyDescent="0.25">
      <c r="A749" s="81">
        <v>748</v>
      </c>
      <c r="B749" s="8" t="s">
        <v>2198</v>
      </c>
      <c r="C749" s="8" t="s">
        <v>2288</v>
      </c>
      <c r="D749" s="81"/>
      <c r="E749" s="8"/>
      <c r="F749" s="81"/>
      <c r="G749" s="81"/>
      <c r="H749" s="81"/>
      <c r="I749" s="8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"/>
    </row>
    <row r="750" spans="1:39" x14ac:dyDescent="0.25">
      <c r="A750" s="81">
        <v>749</v>
      </c>
      <c r="B750" s="8" t="s">
        <v>2202</v>
      </c>
      <c r="C750" s="8" t="s">
        <v>849</v>
      </c>
      <c r="D750" s="81"/>
      <c r="E750" s="8"/>
      <c r="F750" s="81"/>
      <c r="G750" s="81"/>
      <c r="H750" s="81"/>
      <c r="I750" s="8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"/>
    </row>
    <row r="751" spans="1:39" x14ac:dyDescent="0.25">
      <c r="A751" s="81">
        <v>750</v>
      </c>
      <c r="B751" s="8" t="s">
        <v>2205</v>
      </c>
      <c r="C751" s="8" t="s">
        <v>849</v>
      </c>
      <c r="D751" s="81"/>
      <c r="E751" s="8"/>
      <c r="F751" s="81"/>
      <c r="G751" s="81"/>
      <c r="H751" s="81"/>
      <c r="I751" s="8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"/>
    </row>
    <row r="752" spans="1:39" x14ac:dyDescent="0.25">
      <c r="A752" s="81">
        <v>751</v>
      </c>
      <c r="B752" s="8" t="s">
        <v>2206</v>
      </c>
      <c r="C752" s="8" t="s">
        <v>849</v>
      </c>
      <c r="D752" s="81"/>
      <c r="E752" s="8"/>
      <c r="F752" s="81"/>
      <c r="G752" s="81"/>
      <c r="H752" s="81"/>
      <c r="I752" s="8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"/>
    </row>
    <row r="753" spans="1:39" x14ac:dyDescent="0.25">
      <c r="A753" s="81">
        <v>752</v>
      </c>
      <c r="B753" s="8" t="s">
        <v>2207</v>
      </c>
      <c r="C753" s="8" t="s">
        <v>849</v>
      </c>
      <c r="D753" s="81"/>
      <c r="E753" s="8"/>
      <c r="F753" s="81"/>
      <c r="G753" s="81"/>
      <c r="H753" s="81"/>
      <c r="I753" s="8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"/>
    </row>
    <row r="754" spans="1:39" x14ac:dyDescent="0.25">
      <c r="A754" s="81">
        <v>753</v>
      </c>
      <c r="B754" s="8" t="s">
        <v>2208</v>
      </c>
      <c r="C754" s="8" t="s">
        <v>849</v>
      </c>
      <c r="D754" s="81"/>
      <c r="E754" s="8"/>
      <c r="F754" s="81"/>
      <c r="G754" s="81"/>
      <c r="H754" s="81"/>
      <c r="I754" s="8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"/>
    </row>
    <row r="755" spans="1:39" x14ac:dyDescent="0.25">
      <c r="A755" s="81">
        <v>754</v>
      </c>
      <c r="B755" s="8" t="s">
        <v>2210</v>
      </c>
      <c r="C755" s="8" t="s">
        <v>2289</v>
      </c>
      <c r="D755" s="81"/>
      <c r="E755" s="8"/>
      <c r="F755" s="81"/>
      <c r="G755" s="81"/>
      <c r="H755" s="81"/>
      <c r="I755" s="8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"/>
    </row>
    <row r="756" spans="1:39" x14ac:dyDescent="0.25">
      <c r="A756" s="81">
        <v>755</v>
      </c>
      <c r="B756" s="8" t="s">
        <v>2212</v>
      </c>
      <c r="C756" s="8" t="s">
        <v>849</v>
      </c>
      <c r="D756" s="81"/>
      <c r="E756" s="8"/>
      <c r="F756" s="81"/>
      <c r="G756" s="81"/>
      <c r="H756" s="81"/>
      <c r="I756" s="8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"/>
    </row>
    <row r="757" spans="1:39" x14ac:dyDescent="0.25">
      <c r="A757" s="81">
        <v>756</v>
      </c>
      <c r="B757" s="8" t="s">
        <v>2216</v>
      </c>
      <c r="C757" s="8" t="s">
        <v>849</v>
      </c>
      <c r="D757" s="81"/>
      <c r="E757" s="8"/>
      <c r="F757" s="81"/>
      <c r="G757" s="81"/>
      <c r="H757" s="81"/>
      <c r="I757" s="8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"/>
    </row>
    <row r="758" spans="1:39" x14ac:dyDescent="0.25">
      <c r="A758" s="81">
        <v>757</v>
      </c>
      <c r="B758" s="8" t="s">
        <v>2217</v>
      </c>
      <c r="C758" s="8" t="s">
        <v>849</v>
      </c>
      <c r="D758" s="81"/>
      <c r="E758" s="8"/>
      <c r="F758" s="81"/>
      <c r="G758" s="81"/>
      <c r="H758" s="81"/>
      <c r="I758" s="8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"/>
    </row>
    <row r="759" spans="1:39" x14ac:dyDescent="0.25">
      <c r="A759" s="81">
        <v>758</v>
      </c>
      <c r="B759" s="8" t="s">
        <v>2218</v>
      </c>
      <c r="C759" s="8" t="s">
        <v>849</v>
      </c>
      <c r="D759" s="81"/>
      <c r="E759" s="8"/>
      <c r="F759" s="81"/>
      <c r="G759" s="81"/>
      <c r="H759" s="81"/>
      <c r="I759" s="8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"/>
    </row>
    <row r="760" spans="1:39" x14ac:dyDescent="0.25">
      <c r="A760" s="81">
        <v>759</v>
      </c>
      <c r="B760" s="8" t="s">
        <v>2220</v>
      </c>
      <c r="C760" s="8" t="s">
        <v>849</v>
      </c>
      <c r="D760" s="81"/>
      <c r="E760" s="8"/>
      <c r="F760" s="81"/>
      <c r="G760" s="81"/>
      <c r="H760" s="81"/>
      <c r="I760" s="8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"/>
    </row>
    <row r="761" spans="1:39" x14ac:dyDescent="0.25">
      <c r="A761" s="81">
        <v>760</v>
      </c>
      <c r="B761" s="8" t="s">
        <v>2222</v>
      </c>
      <c r="C761" s="8" t="s">
        <v>849</v>
      </c>
      <c r="D761" s="81"/>
      <c r="E761" s="8"/>
      <c r="F761" s="81"/>
      <c r="G761" s="81"/>
      <c r="H761" s="81"/>
      <c r="I761" s="8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"/>
    </row>
    <row r="762" spans="1:39" x14ac:dyDescent="0.25">
      <c r="A762" s="81">
        <v>761</v>
      </c>
      <c r="B762" s="8" t="s">
        <v>2276</v>
      </c>
      <c r="C762" s="8" t="s">
        <v>56</v>
      </c>
      <c r="D762" s="81"/>
      <c r="E762" s="8"/>
      <c r="F762" s="81"/>
      <c r="G762" s="81"/>
      <c r="H762" s="81"/>
      <c r="I762" s="8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"/>
    </row>
    <row r="763" spans="1:39" x14ac:dyDescent="0.25">
      <c r="A763" s="81">
        <v>762</v>
      </c>
      <c r="B763" s="8" t="s">
        <v>2</v>
      </c>
      <c r="C763" s="8" t="s">
        <v>2</v>
      </c>
      <c r="D763" s="81"/>
      <c r="E763" s="8"/>
      <c r="F763" s="81"/>
      <c r="G763" s="81"/>
      <c r="H763" s="81"/>
      <c r="I763" s="8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"/>
    </row>
    <row r="764" spans="1:39" x14ac:dyDescent="0.25">
      <c r="A764" s="81">
        <v>763</v>
      </c>
      <c r="B764" s="8" t="s">
        <v>52</v>
      </c>
      <c r="C764" s="8" t="s">
        <v>2</v>
      </c>
      <c r="D764" s="81"/>
      <c r="E764" s="8"/>
      <c r="F764" s="81"/>
      <c r="G764" s="81"/>
      <c r="H764" s="81"/>
      <c r="I764" s="8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"/>
    </row>
    <row r="765" spans="1:39" x14ac:dyDescent="0.25">
      <c r="A765" s="81">
        <v>764</v>
      </c>
      <c r="B765" s="8" t="s">
        <v>1843</v>
      </c>
      <c r="C765" s="8" t="s">
        <v>2290</v>
      </c>
      <c r="D765" s="81"/>
      <c r="E765" s="8"/>
      <c r="F765" s="81"/>
      <c r="G765" s="81"/>
      <c r="H765" s="81"/>
      <c r="I765" s="8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"/>
    </row>
    <row r="766" spans="1:39" x14ac:dyDescent="0.25">
      <c r="A766" s="81">
        <v>765</v>
      </c>
      <c r="B766" s="8" t="s">
        <v>1844</v>
      </c>
      <c r="C766" s="8" t="s">
        <v>56</v>
      </c>
      <c r="D766" s="81"/>
      <c r="E766" s="8"/>
      <c r="F766" s="81"/>
      <c r="G766" s="81"/>
      <c r="H766" s="81"/>
      <c r="I766" s="8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"/>
    </row>
    <row r="767" spans="1:39" x14ac:dyDescent="0.25">
      <c r="A767" s="81">
        <v>766</v>
      </c>
      <c r="B767" s="8" t="s">
        <v>1846</v>
      </c>
      <c r="C767" s="8" t="s">
        <v>2291</v>
      </c>
      <c r="D767" s="81"/>
      <c r="E767" s="8"/>
      <c r="F767" s="81"/>
      <c r="G767" s="81"/>
      <c r="H767" s="81"/>
      <c r="I767" s="8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"/>
    </row>
    <row r="768" spans="1:39" x14ac:dyDescent="0.25">
      <c r="A768" s="81">
        <v>767</v>
      </c>
      <c r="B768" s="8" t="s">
        <v>1847</v>
      </c>
      <c r="C768" s="8" t="s">
        <v>2292</v>
      </c>
      <c r="D768" s="81"/>
      <c r="E768" s="8"/>
      <c r="F768" s="81"/>
      <c r="G768" s="81"/>
      <c r="H768" s="81"/>
      <c r="I768" s="8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"/>
    </row>
    <row r="769" spans="1:39" x14ac:dyDescent="0.25">
      <c r="A769" s="81">
        <v>768</v>
      </c>
      <c r="B769" s="8" t="s">
        <v>1850</v>
      </c>
      <c r="C769" s="8" t="s">
        <v>61</v>
      </c>
      <c r="D769" s="81"/>
      <c r="E769" s="8"/>
      <c r="F769" s="81"/>
      <c r="G769" s="81"/>
      <c r="H769" s="81"/>
      <c r="I769" s="8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"/>
    </row>
    <row r="770" spans="1:39" x14ac:dyDescent="0.25">
      <c r="A770" s="81">
        <v>769</v>
      </c>
      <c r="B770" s="8" t="s">
        <v>1851</v>
      </c>
      <c r="C770" s="8" t="s">
        <v>56</v>
      </c>
      <c r="D770" s="81"/>
      <c r="E770" s="8"/>
      <c r="F770" s="81"/>
      <c r="G770" s="81"/>
      <c r="H770" s="81"/>
      <c r="I770" s="8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"/>
    </row>
    <row r="771" spans="1:39" x14ac:dyDescent="0.25">
      <c r="A771" s="81">
        <v>770</v>
      </c>
      <c r="B771" s="8" t="s">
        <v>1852</v>
      </c>
      <c r="C771" s="8" t="s">
        <v>56</v>
      </c>
      <c r="D771" s="81"/>
      <c r="E771" s="8"/>
      <c r="F771" s="81"/>
      <c r="G771" s="81"/>
      <c r="H771" s="81"/>
      <c r="I771" s="8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"/>
    </row>
    <row r="772" spans="1:39" x14ac:dyDescent="0.25">
      <c r="A772" s="81">
        <v>771</v>
      </c>
      <c r="B772" s="8" t="s">
        <v>1853</v>
      </c>
      <c r="C772" s="8" t="s">
        <v>56</v>
      </c>
      <c r="D772" s="81"/>
      <c r="E772" s="8"/>
      <c r="F772" s="81"/>
      <c r="G772" s="81"/>
      <c r="H772" s="81"/>
      <c r="I772" s="8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"/>
    </row>
    <row r="773" spans="1:39" x14ac:dyDescent="0.25">
      <c r="A773" s="81">
        <v>772</v>
      </c>
      <c r="B773" s="8" t="s">
        <v>1854</v>
      </c>
      <c r="C773" s="8" t="s">
        <v>2293</v>
      </c>
      <c r="D773" s="81"/>
      <c r="E773" s="8"/>
      <c r="F773" s="81"/>
      <c r="G773" s="81"/>
      <c r="H773" s="81"/>
      <c r="I773" s="8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"/>
    </row>
    <row r="774" spans="1:39" x14ac:dyDescent="0.25">
      <c r="A774" s="81">
        <v>773</v>
      </c>
      <c r="B774" s="8" t="s">
        <v>1856</v>
      </c>
      <c r="C774" s="8" t="s">
        <v>64</v>
      </c>
      <c r="D774" s="81"/>
      <c r="E774" s="8"/>
      <c r="F774" s="81"/>
      <c r="G774" s="81"/>
      <c r="H774" s="81"/>
      <c r="I774" s="8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"/>
    </row>
    <row r="775" spans="1:39" x14ac:dyDescent="0.25">
      <c r="A775" s="81">
        <v>774</v>
      </c>
      <c r="B775" s="8" t="s">
        <v>1857</v>
      </c>
      <c r="C775" s="8" t="s">
        <v>65</v>
      </c>
      <c r="D775" s="81"/>
      <c r="E775" s="8"/>
      <c r="F775" s="81"/>
      <c r="G775" s="81"/>
      <c r="H775" s="81"/>
      <c r="I775" s="8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"/>
    </row>
    <row r="776" spans="1:39" x14ac:dyDescent="0.25">
      <c r="A776" s="81">
        <v>775</v>
      </c>
      <c r="B776" s="8" t="s">
        <v>1858</v>
      </c>
      <c r="C776" s="8" t="s">
        <v>84</v>
      </c>
      <c r="D776" s="81"/>
      <c r="E776" s="8"/>
      <c r="F776" s="81"/>
      <c r="G776" s="81"/>
      <c r="H776" s="81"/>
      <c r="I776" s="8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"/>
    </row>
    <row r="777" spans="1:39" x14ac:dyDescent="0.25">
      <c r="A777" s="81">
        <v>776</v>
      </c>
      <c r="B777" s="8" t="s">
        <v>2193</v>
      </c>
      <c r="C777" s="8" t="s">
        <v>2294</v>
      </c>
      <c r="D777" s="81"/>
      <c r="E777" s="8"/>
      <c r="F777" s="81"/>
      <c r="G777" s="81"/>
      <c r="H777" s="81"/>
      <c r="I777" s="8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"/>
    </row>
    <row r="778" spans="1:39" x14ac:dyDescent="0.25">
      <c r="A778" s="81">
        <v>777</v>
      </c>
      <c r="B778" s="8" t="s">
        <v>2198</v>
      </c>
      <c r="C778" s="8" t="s">
        <v>121</v>
      </c>
      <c r="D778" s="81"/>
      <c r="E778" s="8"/>
      <c r="F778" s="81"/>
      <c r="G778" s="81"/>
      <c r="H778" s="81"/>
      <c r="I778" s="8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"/>
    </row>
    <row r="779" spans="1:39" x14ac:dyDescent="0.25">
      <c r="A779" s="81">
        <v>778</v>
      </c>
      <c r="B779" s="8" t="s">
        <v>2202</v>
      </c>
      <c r="C779" s="8" t="s">
        <v>105</v>
      </c>
      <c r="D779" s="81"/>
      <c r="E779" s="8"/>
      <c r="F779" s="81"/>
      <c r="G779" s="81"/>
      <c r="H779" s="81"/>
      <c r="I779" s="8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"/>
    </row>
    <row r="780" spans="1:39" x14ac:dyDescent="0.25">
      <c r="A780" s="81">
        <v>779</v>
      </c>
      <c r="B780" s="8" t="s">
        <v>2205</v>
      </c>
      <c r="C780" s="8" t="s">
        <v>76</v>
      </c>
      <c r="D780" s="81"/>
      <c r="E780" s="8"/>
      <c r="F780" s="81"/>
      <c r="G780" s="81"/>
      <c r="H780" s="81"/>
      <c r="I780" s="8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"/>
    </row>
    <row r="781" spans="1:39" x14ac:dyDescent="0.25">
      <c r="A781" s="81">
        <v>780</v>
      </c>
      <c r="B781" s="8" t="s">
        <v>2206</v>
      </c>
      <c r="C781" s="8" t="s">
        <v>93</v>
      </c>
      <c r="D781" s="81"/>
      <c r="E781" s="8"/>
      <c r="F781" s="81"/>
      <c r="G781" s="81"/>
      <c r="H781" s="81"/>
      <c r="I781" s="8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"/>
    </row>
    <row r="782" spans="1:39" x14ac:dyDescent="0.25">
      <c r="A782" s="81">
        <v>781</v>
      </c>
      <c r="B782" s="8" t="s">
        <v>2207</v>
      </c>
      <c r="C782" s="8" t="s">
        <v>73</v>
      </c>
      <c r="D782" s="81"/>
      <c r="E782" s="8"/>
      <c r="F782" s="81"/>
      <c r="G782" s="81"/>
      <c r="H782" s="81"/>
      <c r="I782" s="8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"/>
    </row>
    <row r="783" spans="1:39" x14ac:dyDescent="0.25">
      <c r="A783" s="81">
        <v>782</v>
      </c>
      <c r="B783" s="8" t="s">
        <v>2208</v>
      </c>
      <c r="C783" s="8" t="s">
        <v>73</v>
      </c>
      <c r="D783" s="81"/>
      <c r="E783" s="8"/>
      <c r="F783" s="81"/>
      <c r="G783" s="81"/>
      <c r="H783" s="81"/>
      <c r="I783" s="8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"/>
    </row>
    <row r="784" spans="1:39" x14ac:dyDescent="0.25">
      <c r="A784" s="81">
        <v>783</v>
      </c>
      <c r="B784" s="8" t="s">
        <v>2210</v>
      </c>
      <c r="C784" s="8" t="s">
        <v>126</v>
      </c>
      <c r="D784" s="81"/>
      <c r="E784" s="8"/>
      <c r="F784" s="81"/>
      <c r="G784" s="81"/>
      <c r="H784" s="81"/>
      <c r="I784" s="8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"/>
    </row>
    <row r="785" spans="1:39" x14ac:dyDescent="0.25">
      <c r="A785" s="81">
        <v>784</v>
      </c>
      <c r="B785" s="8" t="s">
        <v>2276</v>
      </c>
      <c r="C785" s="8" t="s">
        <v>56</v>
      </c>
      <c r="D785" s="81"/>
      <c r="E785" s="8"/>
      <c r="F785" s="81"/>
      <c r="G785" s="81"/>
      <c r="H785" s="81"/>
      <c r="I785" s="8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"/>
    </row>
    <row r="786" spans="1:39" x14ac:dyDescent="0.25">
      <c r="A786" s="81">
        <v>785</v>
      </c>
      <c r="B786" s="8" t="s">
        <v>2</v>
      </c>
      <c r="C786" s="8" t="s">
        <v>2</v>
      </c>
      <c r="D786" s="81"/>
      <c r="E786" s="8"/>
      <c r="F786" s="81"/>
      <c r="G786" s="81"/>
      <c r="H786" s="81"/>
      <c r="I786" s="8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"/>
    </row>
    <row r="787" spans="1:39" x14ac:dyDescent="0.25">
      <c r="A787" s="81">
        <v>786</v>
      </c>
      <c r="B787" s="8" t="s">
        <v>52</v>
      </c>
      <c r="C787" s="8" t="s">
        <v>2</v>
      </c>
      <c r="D787" s="81"/>
      <c r="E787" s="8"/>
      <c r="F787" s="81"/>
      <c r="G787" s="81"/>
      <c r="H787" s="81"/>
      <c r="I787" s="8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"/>
    </row>
    <row r="788" spans="1:39" x14ac:dyDescent="0.25">
      <c r="A788" s="81">
        <v>787</v>
      </c>
      <c r="B788" s="8" t="s">
        <v>1843</v>
      </c>
      <c r="C788" s="8" t="s">
        <v>2295</v>
      </c>
      <c r="D788" s="81"/>
      <c r="E788" s="8"/>
      <c r="F788" s="81"/>
      <c r="G788" s="81"/>
      <c r="H788" s="81"/>
      <c r="I788" s="8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"/>
    </row>
    <row r="789" spans="1:39" x14ac:dyDescent="0.25">
      <c r="A789" s="81">
        <v>788</v>
      </c>
      <c r="B789" s="8" t="s">
        <v>1844</v>
      </c>
      <c r="C789" s="8" t="s">
        <v>56</v>
      </c>
      <c r="D789" s="81"/>
      <c r="E789" s="8"/>
      <c r="F789" s="81"/>
      <c r="G789" s="81"/>
      <c r="H789" s="81"/>
      <c r="I789" s="8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"/>
    </row>
    <row r="790" spans="1:39" x14ac:dyDescent="0.25">
      <c r="A790" s="81">
        <v>789</v>
      </c>
      <c r="B790" s="8" t="s">
        <v>1845</v>
      </c>
      <c r="C790" s="8" t="s">
        <v>56</v>
      </c>
      <c r="D790" s="81"/>
      <c r="E790" s="8"/>
      <c r="F790" s="81"/>
      <c r="G790" s="81"/>
      <c r="H790" s="81"/>
      <c r="I790" s="8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"/>
    </row>
    <row r="791" spans="1:39" x14ac:dyDescent="0.25">
      <c r="A791" s="81">
        <v>790</v>
      </c>
      <c r="B791" s="8" t="s">
        <v>1846</v>
      </c>
      <c r="C791" s="8" t="s">
        <v>2296</v>
      </c>
      <c r="D791" s="81"/>
      <c r="E791" s="8"/>
      <c r="F791" s="81"/>
      <c r="G791" s="81"/>
      <c r="H791" s="81"/>
      <c r="I791" s="8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"/>
    </row>
    <row r="792" spans="1:39" x14ac:dyDescent="0.25">
      <c r="A792" s="81">
        <v>791</v>
      </c>
      <c r="B792" s="8" t="s">
        <v>1847</v>
      </c>
      <c r="C792" s="8" t="s">
        <v>2297</v>
      </c>
      <c r="D792" s="81"/>
      <c r="E792" s="8"/>
      <c r="F792" s="81"/>
      <c r="G792" s="81"/>
      <c r="H792" s="81"/>
      <c r="I792" s="8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"/>
    </row>
    <row r="793" spans="1:39" x14ac:dyDescent="0.25">
      <c r="A793" s="81">
        <v>792</v>
      </c>
      <c r="B793" s="8" t="s">
        <v>1850</v>
      </c>
      <c r="C793" s="8" t="s">
        <v>61</v>
      </c>
      <c r="D793" s="81"/>
      <c r="E793" s="8"/>
      <c r="F793" s="81"/>
      <c r="G793" s="81"/>
      <c r="H793" s="81"/>
      <c r="I793" s="8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"/>
    </row>
    <row r="794" spans="1:39" x14ac:dyDescent="0.25">
      <c r="A794" s="81">
        <v>793</v>
      </c>
      <c r="B794" s="8" t="s">
        <v>1851</v>
      </c>
      <c r="C794" s="8" t="s">
        <v>56</v>
      </c>
      <c r="D794" s="81"/>
      <c r="E794" s="8"/>
      <c r="F794" s="81"/>
      <c r="G794" s="81"/>
      <c r="H794" s="81"/>
      <c r="I794" s="8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"/>
    </row>
    <row r="795" spans="1:39" x14ac:dyDescent="0.25">
      <c r="A795" s="81">
        <v>794</v>
      </c>
      <c r="B795" s="8" t="s">
        <v>1852</v>
      </c>
      <c r="C795" s="8" t="s">
        <v>56</v>
      </c>
      <c r="D795" s="81"/>
      <c r="E795" s="8"/>
      <c r="F795" s="81"/>
      <c r="G795" s="81"/>
      <c r="H795" s="81"/>
      <c r="I795" s="8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"/>
    </row>
    <row r="796" spans="1:39" x14ac:dyDescent="0.25">
      <c r="A796" s="81">
        <v>795</v>
      </c>
      <c r="B796" s="8" t="s">
        <v>1853</v>
      </c>
      <c r="C796" s="8" t="s">
        <v>56</v>
      </c>
      <c r="D796" s="81"/>
      <c r="E796" s="8"/>
      <c r="F796" s="81"/>
      <c r="G796" s="81"/>
      <c r="H796" s="81"/>
      <c r="I796" s="8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"/>
    </row>
    <row r="797" spans="1:39" x14ac:dyDescent="0.25">
      <c r="A797" s="81">
        <v>796</v>
      </c>
      <c r="B797" s="8" t="s">
        <v>1854</v>
      </c>
      <c r="C797" s="8" t="s">
        <v>516</v>
      </c>
      <c r="D797" s="81"/>
      <c r="E797" s="8"/>
      <c r="F797" s="81"/>
      <c r="G797" s="81"/>
      <c r="H797" s="81"/>
      <c r="I797" s="8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"/>
    </row>
    <row r="798" spans="1:39" x14ac:dyDescent="0.25">
      <c r="A798" s="81">
        <v>797</v>
      </c>
      <c r="B798" s="8" t="s">
        <v>1856</v>
      </c>
      <c r="C798" s="8" t="s">
        <v>64</v>
      </c>
      <c r="D798" s="81"/>
      <c r="E798" s="8"/>
      <c r="F798" s="81"/>
      <c r="G798" s="81"/>
      <c r="H798" s="81"/>
      <c r="I798" s="8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"/>
    </row>
    <row r="799" spans="1:39" x14ac:dyDescent="0.25">
      <c r="A799" s="81">
        <v>798</v>
      </c>
      <c r="B799" s="8" t="s">
        <v>1857</v>
      </c>
      <c r="C799" s="8" t="s">
        <v>65</v>
      </c>
      <c r="D799" s="81"/>
      <c r="E799" s="8"/>
      <c r="F799" s="81"/>
      <c r="G799" s="81"/>
      <c r="H799" s="81"/>
      <c r="I799" s="8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"/>
    </row>
    <row r="800" spans="1:39" x14ac:dyDescent="0.25">
      <c r="A800" s="81">
        <v>799</v>
      </c>
      <c r="B800" s="8" t="s">
        <v>1858</v>
      </c>
      <c r="C800" s="8" t="s">
        <v>84</v>
      </c>
      <c r="D800" s="81"/>
      <c r="E800" s="8"/>
      <c r="F800" s="81"/>
      <c r="G800" s="81"/>
      <c r="H800" s="81"/>
      <c r="I800" s="8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"/>
    </row>
    <row r="801" spans="1:39" x14ac:dyDescent="0.25">
      <c r="A801" s="81">
        <v>800</v>
      </c>
      <c r="B801" s="8" t="s">
        <v>1859</v>
      </c>
      <c r="C801" s="8" t="s">
        <v>93</v>
      </c>
      <c r="D801" s="81"/>
      <c r="E801" s="8"/>
      <c r="F801" s="81"/>
      <c r="G801" s="81"/>
      <c r="H801" s="81"/>
      <c r="I801" s="8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"/>
    </row>
    <row r="802" spans="1:39" x14ac:dyDescent="0.25">
      <c r="A802" s="81">
        <v>801</v>
      </c>
      <c r="B802" s="8" t="s">
        <v>2193</v>
      </c>
      <c r="C802" s="8" t="s">
        <v>2298</v>
      </c>
      <c r="D802" s="81"/>
      <c r="E802" s="8"/>
      <c r="F802" s="81"/>
      <c r="G802" s="81"/>
      <c r="H802" s="81"/>
      <c r="I802" s="8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"/>
    </row>
    <row r="803" spans="1:39" x14ac:dyDescent="0.25">
      <c r="A803" s="81">
        <v>802</v>
      </c>
      <c r="B803" s="8" t="s">
        <v>2198</v>
      </c>
      <c r="C803" s="8" t="s">
        <v>2298</v>
      </c>
      <c r="D803" s="81"/>
      <c r="E803" s="8"/>
      <c r="F803" s="81"/>
      <c r="G803" s="81"/>
      <c r="H803" s="81"/>
      <c r="I803" s="8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"/>
    </row>
    <row r="804" spans="1:39" x14ac:dyDescent="0.25">
      <c r="A804" s="81">
        <v>803</v>
      </c>
      <c r="B804" s="8" t="s">
        <v>2202</v>
      </c>
      <c r="C804" s="8" t="s">
        <v>105</v>
      </c>
      <c r="D804" s="81"/>
      <c r="E804" s="8"/>
      <c r="F804" s="81"/>
      <c r="G804" s="81"/>
      <c r="H804" s="81"/>
      <c r="I804" s="8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"/>
    </row>
    <row r="805" spans="1:39" x14ac:dyDescent="0.25">
      <c r="A805" s="81">
        <v>804</v>
      </c>
      <c r="B805" s="8" t="s">
        <v>2205</v>
      </c>
      <c r="C805" s="8" t="s">
        <v>76</v>
      </c>
      <c r="D805" s="81"/>
      <c r="E805" s="8"/>
      <c r="F805" s="81"/>
      <c r="G805" s="81"/>
      <c r="H805" s="81"/>
      <c r="I805" s="8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"/>
    </row>
    <row r="806" spans="1:39" x14ac:dyDescent="0.25">
      <c r="A806" s="81">
        <v>805</v>
      </c>
      <c r="B806" s="8" t="s">
        <v>2206</v>
      </c>
      <c r="C806" s="8" t="s">
        <v>95</v>
      </c>
      <c r="D806" s="81"/>
      <c r="E806" s="8"/>
      <c r="F806" s="81"/>
      <c r="G806" s="81"/>
      <c r="H806" s="81"/>
      <c r="I806" s="8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"/>
    </row>
    <row r="807" spans="1:39" x14ac:dyDescent="0.25">
      <c r="A807" s="81">
        <v>806</v>
      </c>
      <c r="B807" s="8" t="s">
        <v>2207</v>
      </c>
      <c r="C807" s="8" t="s">
        <v>95</v>
      </c>
      <c r="D807" s="81"/>
      <c r="E807" s="8"/>
      <c r="F807" s="81"/>
      <c r="G807" s="81"/>
      <c r="H807" s="81"/>
      <c r="I807" s="8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"/>
    </row>
    <row r="808" spans="1:39" x14ac:dyDescent="0.25">
      <c r="A808" s="81">
        <v>807</v>
      </c>
      <c r="B808" s="8" t="s">
        <v>2208</v>
      </c>
      <c r="C808" s="8" t="s">
        <v>95</v>
      </c>
      <c r="D808" s="81"/>
      <c r="E808" s="8"/>
      <c r="F808" s="81"/>
      <c r="G808" s="81"/>
      <c r="H808" s="81"/>
      <c r="I808" s="8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"/>
    </row>
    <row r="809" spans="1:39" x14ac:dyDescent="0.25">
      <c r="A809" s="81">
        <v>808</v>
      </c>
      <c r="B809" s="8" t="s">
        <v>2210</v>
      </c>
      <c r="C809" s="8" t="s">
        <v>126</v>
      </c>
      <c r="D809" s="81"/>
      <c r="E809" s="8"/>
      <c r="F809" s="81"/>
      <c r="G809" s="81"/>
      <c r="H809" s="81"/>
      <c r="I809" s="8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"/>
    </row>
    <row r="810" spans="1:39" x14ac:dyDescent="0.25">
      <c r="A810" s="81">
        <v>809</v>
      </c>
      <c r="B810" s="8" t="s">
        <v>2212</v>
      </c>
      <c r="C810" s="8" t="s">
        <v>95</v>
      </c>
      <c r="D810" s="81"/>
      <c r="E810" s="8"/>
      <c r="F810" s="81"/>
      <c r="G810" s="81"/>
      <c r="H810" s="81"/>
      <c r="I810" s="8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"/>
    </row>
    <row r="811" spans="1:39" x14ac:dyDescent="0.25">
      <c r="A811" s="81">
        <v>810</v>
      </c>
      <c r="B811" s="8" t="s">
        <v>2214</v>
      </c>
      <c r="C811" s="8" t="s">
        <v>95</v>
      </c>
      <c r="D811" s="81"/>
      <c r="E811" s="8"/>
      <c r="F811" s="81"/>
      <c r="G811" s="81"/>
      <c r="H811" s="81"/>
      <c r="I811" s="8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"/>
    </row>
    <row r="812" spans="1:39" x14ac:dyDescent="0.25">
      <c r="A812" s="81">
        <v>811</v>
      </c>
      <c r="B812" s="8" t="s">
        <v>2216</v>
      </c>
      <c r="C812" s="8" t="s">
        <v>63</v>
      </c>
      <c r="D812" s="81"/>
      <c r="E812" s="8"/>
      <c r="F812" s="81"/>
      <c r="G812" s="81"/>
      <c r="H812" s="81"/>
      <c r="I812" s="8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"/>
    </row>
    <row r="813" spans="1:39" x14ac:dyDescent="0.25">
      <c r="A813" s="81">
        <v>812</v>
      </c>
      <c r="B813" s="8" t="s">
        <v>2217</v>
      </c>
      <c r="C813" s="8" t="s">
        <v>56</v>
      </c>
      <c r="D813" s="81"/>
      <c r="E813" s="8"/>
      <c r="F813" s="81"/>
      <c r="G813" s="81"/>
      <c r="H813" s="81"/>
      <c r="I813" s="8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"/>
    </row>
    <row r="814" spans="1:39" x14ac:dyDescent="0.25">
      <c r="A814" s="81">
        <v>813</v>
      </c>
      <c r="B814" s="8" t="s">
        <v>2218</v>
      </c>
      <c r="C814" s="8" t="s">
        <v>56</v>
      </c>
      <c r="D814" s="81"/>
      <c r="E814" s="8"/>
      <c r="F814" s="81"/>
      <c r="G814" s="81"/>
      <c r="H814" s="81"/>
      <c r="I814" s="8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"/>
    </row>
    <row r="815" spans="1:39" x14ac:dyDescent="0.25">
      <c r="A815" s="81">
        <v>814</v>
      </c>
      <c r="B815" s="8" t="s">
        <v>2220</v>
      </c>
      <c r="C815" s="8" t="s">
        <v>56</v>
      </c>
      <c r="D815" s="81"/>
      <c r="E815" s="8"/>
      <c r="F815" s="81"/>
      <c r="G815" s="81"/>
      <c r="H815" s="81"/>
      <c r="I815" s="8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"/>
    </row>
    <row r="816" spans="1:39" x14ac:dyDescent="0.25">
      <c r="A816" s="81">
        <v>815</v>
      </c>
      <c r="B816" s="8" t="s">
        <v>2223</v>
      </c>
      <c r="C816" s="8" t="s">
        <v>56</v>
      </c>
      <c r="D816" s="81"/>
      <c r="E816" s="8"/>
      <c r="F816" s="81"/>
      <c r="G816" s="81"/>
      <c r="H816" s="81"/>
      <c r="I816" s="8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"/>
    </row>
    <row r="817" spans="1:39" x14ac:dyDescent="0.25">
      <c r="A817" s="81">
        <v>816</v>
      </c>
      <c r="B817" s="8" t="s">
        <v>2222</v>
      </c>
      <c r="C817" s="8" t="s">
        <v>56</v>
      </c>
      <c r="D817" s="81"/>
      <c r="E817" s="8"/>
      <c r="F817" s="81"/>
      <c r="G817" s="81"/>
      <c r="H817" s="81"/>
      <c r="I817" s="8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"/>
    </row>
    <row r="818" spans="1:39" x14ac:dyDescent="0.25">
      <c r="A818" s="81">
        <v>817</v>
      </c>
      <c r="B818" s="8" t="s">
        <v>1806</v>
      </c>
      <c r="C818" s="8" t="s">
        <v>56</v>
      </c>
      <c r="D818" s="81"/>
      <c r="E818" s="8"/>
      <c r="F818" s="81"/>
      <c r="G818" s="81"/>
      <c r="H818" s="81"/>
      <c r="I818" s="8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"/>
    </row>
    <row r="819" spans="1:39" x14ac:dyDescent="0.25">
      <c r="A819" s="81">
        <v>818</v>
      </c>
      <c r="B819" s="8" t="s">
        <v>2</v>
      </c>
      <c r="C819" s="8" t="s">
        <v>2</v>
      </c>
      <c r="D819" s="81"/>
      <c r="E819" s="8"/>
      <c r="F819" s="81"/>
      <c r="G819" s="81"/>
      <c r="H819" s="81"/>
      <c r="I819" s="8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"/>
    </row>
    <row r="820" spans="1:39" x14ac:dyDescent="0.25">
      <c r="A820" s="81">
        <v>819</v>
      </c>
      <c r="B820" s="8" t="s">
        <v>52</v>
      </c>
      <c r="C820" s="8" t="s">
        <v>2</v>
      </c>
      <c r="D820" s="81"/>
      <c r="E820" s="8"/>
      <c r="F820" s="81"/>
      <c r="G820" s="81"/>
      <c r="H820" s="81"/>
      <c r="I820" s="8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"/>
    </row>
    <row r="821" spans="1:39" x14ac:dyDescent="0.25">
      <c r="A821" s="81">
        <v>820</v>
      </c>
      <c r="B821" s="8" t="s">
        <v>1843</v>
      </c>
      <c r="C821" s="8" t="s">
        <v>2299</v>
      </c>
      <c r="D821" s="81"/>
      <c r="E821" s="8"/>
      <c r="F821" s="81"/>
      <c r="G821" s="81"/>
      <c r="H821" s="81"/>
      <c r="I821" s="8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"/>
    </row>
    <row r="822" spans="1:39" x14ac:dyDescent="0.25">
      <c r="A822" s="81">
        <v>821</v>
      </c>
      <c r="B822" s="8" t="s">
        <v>1844</v>
      </c>
      <c r="C822" s="8" t="s">
        <v>56</v>
      </c>
      <c r="D822" s="81"/>
      <c r="E822" s="8"/>
      <c r="F822" s="81"/>
      <c r="G822" s="81"/>
      <c r="H822" s="81"/>
      <c r="I822" s="8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"/>
    </row>
    <row r="823" spans="1:39" x14ac:dyDescent="0.25">
      <c r="A823" s="81">
        <v>822</v>
      </c>
      <c r="B823" s="8" t="s">
        <v>1846</v>
      </c>
      <c r="C823" s="8" t="s">
        <v>2300</v>
      </c>
      <c r="D823" s="81"/>
      <c r="E823" s="8"/>
      <c r="F823" s="81"/>
      <c r="G823" s="81"/>
      <c r="H823" s="81"/>
      <c r="I823" s="8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"/>
    </row>
    <row r="824" spans="1:39" x14ac:dyDescent="0.25">
      <c r="A824" s="81">
        <v>823</v>
      </c>
      <c r="B824" s="8" t="s">
        <v>1847</v>
      </c>
      <c r="C824" s="8" t="s">
        <v>2292</v>
      </c>
      <c r="D824" s="81"/>
      <c r="E824" s="8"/>
      <c r="F824" s="81"/>
      <c r="G824" s="81"/>
      <c r="H824" s="81"/>
      <c r="I824" s="8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"/>
    </row>
    <row r="825" spans="1:39" x14ac:dyDescent="0.25">
      <c r="A825" s="81">
        <v>824</v>
      </c>
      <c r="B825" s="8" t="s">
        <v>1850</v>
      </c>
      <c r="C825" s="8" t="s">
        <v>61</v>
      </c>
      <c r="D825" s="81"/>
      <c r="E825" s="8"/>
      <c r="F825" s="81"/>
      <c r="G825" s="81"/>
      <c r="H825" s="81"/>
      <c r="I825" s="8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"/>
    </row>
    <row r="826" spans="1:39" x14ac:dyDescent="0.25">
      <c r="A826" s="81">
        <v>825</v>
      </c>
      <c r="B826" s="8" t="s">
        <v>1851</v>
      </c>
      <c r="C826" s="8" t="s">
        <v>56</v>
      </c>
      <c r="D826" s="81"/>
      <c r="E826" s="8"/>
      <c r="F826" s="81"/>
      <c r="G826" s="81"/>
      <c r="H826" s="81"/>
      <c r="I826" s="8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"/>
    </row>
    <row r="827" spans="1:39" x14ac:dyDescent="0.25">
      <c r="A827" s="81">
        <v>826</v>
      </c>
      <c r="B827" s="8" t="s">
        <v>1852</v>
      </c>
      <c r="C827" s="8" t="s">
        <v>56</v>
      </c>
      <c r="D827" s="81"/>
      <c r="E827" s="8"/>
      <c r="F827" s="81"/>
      <c r="G827" s="81"/>
      <c r="H827" s="81"/>
      <c r="I827" s="8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"/>
    </row>
    <row r="828" spans="1:39" x14ac:dyDescent="0.25">
      <c r="A828" s="81">
        <v>827</v>
      </c>
      <c r="B828" s="8" t="s">
        <v>1853</v>
      </c>
      <c r="C828" s="8" t="s">
        <v>56</v>
      </c>
      <c r="D828" s="81"/>
      <c r="E828" s="8"/>
      <c r="F828" s="81"/>
      <c r="G828" s="81"/>
      <c r="H828" s="81"/>
      <c r="I828" s="8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"/>
    </row>
    <row r="829" spans="1:39" x14ac:dyDescent="0.25">
      <c r="A829" s="81">
        <v>828</v>
      </c>
      <c r="B829" s="8" t="s">
        <v>1854</v>
      </c>
      <c r="C829" s="8" t="s">
        <v>130</v>
      </c>
      <c r="D829" s="81"/>
      <c r="E829" s="8"/>
      <c r="F829" s="81"/>
      <c r="G829" s="81"/>
      <c r="H829" s="81"/>
      <c r="I829" s="8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"/>
    </row>
    <row r="830" spans="1:39" x14ac:dyDescent="0.25">
      <c r="A830" s="81">
        <v>829</v>
      </c>
      <c r="B830" s="8" t="s">
        <v>1856</v>
      </c>
      <c r="C830" s="8" t="s">
        <v>64</v>
      </c>
      <c r="D830" s="81"/>
      <c r="E830" s="8"/>
      <c r="F830" s="81"/>
      <c r="G830" s="81"/>
      <c r="H830" s="81"/>
      <c r="I830" s="8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"/>
    </row>
    <row r="831" spans="1:39" x14ac:dyDescent="0.25">
      <c r="A831" s="81">
        <v>830</v>
      </c>
      <c r="B831" s="8" t="s">
        <v>1857</v>
      </c>
      <c r="C831" s="8" t="s">
        <v>65</v>
      </c>
      <c r="D831" s="81"/>
      <c r="E831" s="8"/>
      <c r="F831" s="81"/>
      <c r="G831" s="81"/>
      <c r="H831" s="81"/>
      <c r="I831" s="8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"/>
    </row>
    <row r="832" spans="1:39" x14ac:dyDescent="0.25">
      <c r="A832" s="81">
        <v>831</v>
      </c>
      <c r="B832" s="8" t="s">
        <v>1858</v>
      </c>
      <c r="C832" s="8" t="s">
        <v>84</v>
      </c>
      <c r="D832" s="81"/>
      <c r="E832" s="8"/>
      <c r="F832" s="81"/>
      <c r="G832" s="81"/>
      <c r="H832" s="81"/>
      <c r="I832" s="8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"/>
    </row>
    <row r="833" spans="1:39" x14ac:dyDescent="0.25">
      <c r="A833" s="81">
        <v>832</v>
      </c>
      <c r="B833" s="8" t="s">
        <v>2193</v>
      </c>
      <c r="C833" s="8" t="s">
        <v>2301</v>
      </c>
      <c r="D833" s="81"/>
      <c r="E833" s="8"/>
      <c r="F833" s="81"/>
      <c r="G833" s="81"/>
      <c r="H833" s="81"/>
      <c r="I833" s="8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"/>
    </row>
    <row r="834" spans="1:39" x14ac:dyDescent="0.25">
      <c r="A834" s="81">
        <v>833</v>
      </c>
      <c r="B834" s="8" t="s">
        <v>2198</v>
      </c>
      <c r="C834" s="8" t="s">
        <v>2301</v>
      </c>
      <c r="D834" s="81"/>
      <c r="E834" s="8"/>
      <c r="F834" s="81"/>
      <c r="G834" s="81"/>
      <c r="H834" s="81"/>
      <c r="I834" s="8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"/>
    </row>
    <row r="835" spans="1:39" x14ac:dyDescent="0.25">
      <c r="A835" s="81">
        <v>834</v>
      </c>
      <c r="B835" s="8" t="s">
        <v>2202</v>
      </c>
      <c r="C835" s="8" t="s">
        <v>105</v>
      </c>
      <c r="D835" s="81"/>
      <c r="E835" s="8"/>
      <c r="F835" s="81"/>
      <c r="G835" s="81"/>
      <c r="H835" s="81"/>
      <c r="I835" s="8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"/>
    </row>
    <row r="836" spans="1:39" x14ac:dyDescent="0.25">
      <c r="A836" s="81">
        <v>835</v>
      </c>
      <c r="B836" s="8" t="s">
        <v>2205</v>
      </c>
      <c r="C836" s="8" t="s">
        <v>76</v>
      </c>
      <c r="D836" s="81"/>
      <c r="E836" s="8"/>
      <c r="F836" s="81"/>
      <c r="G836" s="81"/>
      <c r="H836" s="81"/>
      <c r="I836" s="8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"/>
    </row>
    <row r="837" spans="1:39" x14ac:dyDescent="0.25">
      <c r="A837" s="81">
        <v>836</v>
      </c>
      <c r="B837" s="8" t="s">
        <v>2206</v>
      </c>
      <c r="C837" s="8" t="s">
        <v>93</v>
      </c>
      <c r="D837" s="81"/>
      <c r="E837" s="8"/>
      <c r="F837" s="81"/>
      <c r="G837" s="81"/>
      <c r="H837" s="81"/>
      <c r="I837" s="8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"/>
    </row>
    <row r="838" spans="1:39" x14ac:dyDescent="0.25">
      <c r="A838" s="81">
        <v>837</v>
      </c>
      <c r="B838" s="8" t="s">
        <v>2207</v>
      </c>
      <c r="C838" s="8" t="s">
        <v>73</v>
      </c>
      <c r="D838" s="81"/>
      <c r="E838" s="8"/>
      <c r="F838" s="81"/>
      <c r="G838" s="81"/>
      <c r="H838" s="81"/>
      <c r="I838" s="8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"/>
    </row>
    <row r="839" spans="1:39" x14ac:dyDescent="0.25">
      <c r="A839" s="81">
        <v>838</v>
      </c>
      <c r="B839" s="8" t="s">
        <v>2208</v>
      </c>
      <c r="C839" s="8" t="s">
        <v>73</v>
      </c>
      <c r="D839" s="81"/>
      <c r="E839" s="8"/>
      <c r="F839" s="81"/>
      <c r="G839" s="81"/>
      <c r="H839" s="81"/>
      <c r="I839" s="8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"/>
    </row>
    <row r="840" spans="1:39" x14ac:dyDescent="0.25">
      <c r="A840" s="81">
        <v>839</v>
      </c>
      <c r="B840" s="8" t="s">
        <v>2210</v>
      </c>
      <c r="C840" s="8" t="s">
        <v>126</v>
      </c>
      <c r="D840" s="81"/>
      <c r="E840" s="8"/>
      <c r="F840" s="81"/>
      <c r="G840" s="81"/>
      <c r="H840" s="81"/>
      <c r="I840" s="8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"/>
    </row>
    <row r="841" spans="1:39" x14ac:dyDescent="0.25">
      <c r="A841" s="81">
        <v>840</v>
      </c>
      <c r="B841" s="8" t="s">
        <v>2212</v>
      </c>
      <c r="C841" s="8" t="s">
        <v>76</v>
      </c>
      <c r="D841" s="81"/>
      <c r="E841" s="8"/>
      <c r="F841" s="81"/>
      <c r="G841" s="81"/>
      <c r="H841" s="81"/>
      <c r="I841" s="8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"/>
    </row>
    <row r="842" spans="1:39" x14ac:dyDescent="0.25">
      <c r="A842" s="81">
        <v>841</v>
      </c>
      <c r="B842" s="8" t="s">
        <v>2276</v>
      </c>
      <c r="C842" s="8" t="s">
        <v>56</v>
      </c>
      <c r="D842" s="81"/>
      <c r="E842" s="8"/>
      <c r="F842" s="81"/>
      <c r="G842" s="81"/>
      <c r="H842" s="81"/>
      <c r="I842" s="8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"/>
    </row>
    <row r="843" spans="1:39" x14ac:dyDescent="0.25">
      <c r="A843" s="81">
        <v>842</v>
      </c>
      <c r="B843" s="8" t="s">
        <v>2</v>
      </c>
      <c r="C843" s="8" t="s">
        <v>2</v>
      </c>
      <c r="D843" s="81"/>
      <c r="E843" s="8"/>
      <c r="F843" s="81"/>
      <c r="G843" s="81"/>
      <c r="H843" s="81"/>
      <c r="I843" s="8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"/>
    </row>
    <row r="844" spans="1:39" x14ac:dyDescent="0.25">
      <c r="A844" s="81">
        <v>843</v>
      </c>
      <c r="B844" s="8" t="s">
        <v>2</v>
      </c>
      <c r="C844" s="8" t="s">
        <v>2</v>
      </c>
      <c r="D844" s="81"/>
      <c r="E844" s="8"/>
      <c r="F844" s="81"/>
      <c r="G844" s="81"/>
      <c r="H844" s="81"/>
      <c r="I844" s="8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"/>
    </row>
    <row r="845" spans="1:39" x14ac:dyDescent="0.25">
      <c r="A845" s="81">
        <v>844</v>
      </c>
      <c r="B845" s="8" t="s">
        <v>52</v>
      </c>
      <c r="C845" s="8" t="s">
        <v>2</v>
      </c>
      <c r="D845" s="81"/>
      <c r="E845" s="8"/>
      <c r="F845" s="81"/>
      <c r="G845" s="81"/>
      <c r="H845" s="81"/>
      <c r="I845" s="8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"/>
    </row>
    <row r="846" spans="1:39" x14ac:dyDescent="0.25">
      <c r="A846" s="81">
        <v>845</v>
      </c>
      <c r="B846" s="8" t="s">
        <v>1843</v>
      </c>
      <c r="C846" s="8" t="s">
        <v>2302</v>
      </c>
      <c r="D846" s="81"/>
      <c r="E846" s="8"/>
      <c r="F846" s="81"/>
      <c r="G846" s="81"/>
      <c r="H846" s="81"/>
      <c r="I846" s="8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"/>
    </row>
    <row r="847" spans="1:39" x14ac:dyDescent="0.25">
      <c r="A847" s="81">
        <v>846</v>
      </c>
      <c r="B847" s="8" t="s">
        <v>1844</v>
      </c>
      <c r="C847" s="8" t="s">
        <v>56</v>
      </c>
      <c r="D847" s="81"/>
      <c r="E847" s="8"/>
      <c r="F847" s="81"/>
      <c r="G847" s="81"/>
      <c r="H847" s="81"/>
      <c r="I847" s="8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"/>
    </row>
    <row r="848" spans="1:39" x14ac:dyDescent="0.25">
      <c r="A848" s="81">
        <v>847</v>
      </c>
      <c r="B848" s="8" t="s">
        <v>1846</v>
      </c>
      <c r="C848" s="8" t="s">
        <v>2303</v>
      </c>
      <c r="D848" s="81"/>
      <c r="E848" s="8"/>
      <c r="F848" s="81"/>
      <c r="G848" s="81"/>
      <c r="H848" s="81"/>
      <c r="I848" s="8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"/>
    </row>
    <row r="849" spans="1:39" x14ac:dyDescent="0.25">
      <c r="A849" s="81">
        <v>848</v>
      </c>
      <c r="B849" s="8" t="s">
        <v>1847</v>
      </c>
      <c r="C849" s="8" t="s">
        <v>2304</v>
      </c>
      <c r="D849" s="81"/>
      <c r="E849" s="8"/>
      <c r="F849" s="81"/>
      <c r="G849" s="81"/>
      <c r="H849" s="81"/>
      <c r="I849" s="8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"/>
    </row>
    <row r="850" spans="1:39" x14ac:dyDescent="0.25">
      <c r="A850" s="81">
        <v>849</v>
      </c>
      <c r="B850" s="8" t="s">
        <v>1850</v>
      </c>
      <c r="C850" s="8" t="s">
        <v>61</v>
      </c>
      <c r="D850" s="81"/>
      <c r="E850" s="8"/>
      <c r="F850" s="81"/>
      <c r="G850" s="81"/>
      <c r="H850" s="81"/>
      <c r="I850" s="8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"/>
    </row>
    <row r="851" spans="1:39" x14ac:dyDescent="0.25">
      <c r="A851" s="81">
        <v>850</v>
      </c>
      <c r="B851" s="8" t="s">
        <v>1851</v>
      </c>
      <c r="C851" s="8" t="s">
        <v>56</v>
      </c>
      <c r="D851" s="81"/>
      <c r="E851" s="8"/>
      <c r="F851" s="81"/>
      <c r="G851" s="81"/>
      <c r="H851" s="81"/>
      <c r="I851" s="8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"/>
    </row>
    <row r="852" spans="1:39" x14ac:dyDescent="0.25">
      <c r="A852" s="81">
        <v>851</v>
      </c>
      <c r="B852" s="8" t="s">
        <v>1852</v>
      </c>
      <c r="C852" s="8" t="s">
        <v>56</v>
      </c>
      <c r="D852" s="81"/>
      <c r="E852" s="8"/>
      <c r="F852" s="81"/>
      <c r="G852" s="81"/>
      <c r="H852" s="81"/>
      <c r="I852" s="8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"/>
    </row>
    <row r="853" spans="1:39" x14ac:dyDescent="0.25">
      <c r="A853" s="81">
        <v>852</v>
      </c>
      <c r="B853" s="8" t="s">
        <v>1853</v>
      </c>
      <c r="C853" s="8" t="s">
        <v>56</v>
      </c>
      <c r="D853" s="81"/>
      <c r="E853" s="8"/>
      <c r="F853" s="81"/>
      <c r="G853" s="81"/>
      <c r="H853" s="81"/>
      <c r="I853" s="8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"/>
    </row>
    <row r="854" spans="1:39" x14ac:dyDescent="0.25">
      <c r="A854" s="81">
        <v>853</v>
      </c>
      <c r="B854" s="8" t="s">
        <v>1854</v>
      </c>
      <c r="C854" s="8" t="s">
        <v>2293</v>
      </c>
      <c r="D854" s="81"/>
      <c r="E854" s="8"/>
      <c r="F854" s="81"/>
      <c r="G854" s="81"/>
      <c r="H854" s="81"/>
      <c r="I854" s="8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"/>
    </row>
    <row r="855" spans="1:39" x14ac:dyDescent="0.25">
      <c r="A855" s="81">
        <v>854</v>
      </c>
      <c r="B855" s="8" t="s">
        <v>1856</v>
      </c>
      <c r="C855" s="8" t="s">
        <v>64</v>
      </c>
      <c r="D855" s="81"/>
      <c r="E855" s="8"/>
      <c r="F855" s="81"/>
      <c r="G855" s="81"/>
      <c r="H855" s="81"/>
      <c r="I855" s="8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"/>
    </row>
    <row r="856" spans="1:39" x14ac:dyDescent="0.25">
      <c r="A856" s="81">
        <v>855</v>
      </c>
      <c r="B856" s="8" t="s">
        <v>1857</v>
      </c>
      <c r="C856" s="8" t="s">
        <v>65</v>
      </c>
      <c r="D856" s="81"/>
      <c r="E856" s="8"/>
      <c r="F856" s="81"/>
      <c r="G856" s="81"/>
      <c r="H856" s="81"/>
      <c r="I856" s="8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"/>
    </row>
    <row r="857" spans="1:39" x14ac:dyDescent="0.25">
      <c r="A857" s="81">
        <v>856</v>
      </c>
      <c r="B857" s="8" t="s">
        <v>1858</v>
      </c>
      <c r="C857" s="8" t="s">
        <v>84</v>
      </c>
      <c r="D857" s="81"/>
      <c r="E857" s="8"/>
      <c r="F857" s="81"/>
      <c r="G857" s="81"/>
      <c r="H857" s="81"/>
      <c r="I857" s="8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"/>
    </row>
    <row r="858" spans="1:39" x14ac:dyDescent="0.25">
      <c r="A858" s="81">
        <v>857</v>
      </c>
      <c r="B858" s="8" t="s">
        <v>2193</v>
      </c>
      <c r="C858" s="8" t="s">
        <v>63</v>
      </c>
      <c r="D858" s="81"/>
      <c r="E858" s="8"/>
      <c r="F858" s="81"/>
      <c r="G858" s="81"/>
      <c r="H858" s="81"/>
      <c r="I858" s="8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"/>
    </row>
    <row r="859" spans="1:39" x14ac:dyDescent="0.25">
      <c r="A859" s="81">
        <v>858</v>
      </c>
      <c r="B859" s="8" t="s">
        <v>2198</v>
      </c>
      <c r="C859" s="8" t="s">
        <v>63</v>
      </c>
      <c r="D859" s="81"/>
      <c r="E859" s="8"/>
      <c r="F859" s="81"/>
      <c r="G859" s="81"/>
      <c r="H859" s="81"/>
      <c r="I859" s="8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"/>
    </row>
    <row r="860" spans="1:39" x14ac:dyDescent="0.25">
      <c r="A860" s="81">
        <v>859</v>
      </c>
      <c r="B860" s="8" t="s">
        <v>2202</v>
      </c>
      <c r="C860" s="8" t="s">
        <v>105</v>
      </c>
      <c r="D860" s="81"/>
      <c r="E860" s="8"/>
      <c r="F860" s="81"/>
      <c r="G860" s="81"/>
      <c r="H860" s="81"/>
      <c r="I860" s="8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"/>
    </row>
    <row r="861" spans="1:39" x14ac:dyDescent="0.25">
      <c r="A861" s="81">
        <v>860</v>
      </c>
      <c r="B861" s="8" t="s">
        <v>2205</v>
      </c>
      <c r="C861" s="8" t="s">
        <v>76</v>
      </c>
      <c r="D861" s="81"/>
      <c r="E861" s="8"/>
      <c r="F861" s="81"/>
      <c r="G861" s="81"/>
      <c r="H861" s="81"/>
      <c r="I861" s="8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"/>
    </row>
    <row r="862" spans="1:39" x14ac:dyDescent="0.25">
      <c r="A862" s="81">
        <v>861</v>
      </c>
      <c r="B862" s="8" t="s">
        <v>2206</v>
      </c>
      <c r="C862" s="8" t="s">
        <v>93</v>
      </c>
      <c r="D862" s="81"/>
      <c r="E862" s="8"/>
      <c r="F862" s="81"/>
      <c r="G862" s="81"/>
      <c r="H862" s="81"/>
      <c r="I862" s="8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"/>
    </row>
    <row r="863" spans="1:39" x14ac:dyDescent="0.25">
      <c r="A863" s="81">
        <v>862</v>
      </c>
      <c r="B863" s="8" t="s">
        <v>2207</v>
      </c>
      <c r="C863" s="8" t="s">
        <v>73</v>
      </c>
      <c r="D863" s="81"/>
      <c r="E863" s="8"/>
      <c r="F863" s="81"/>
      <c r="G863" s="81"/>
      <c r="H863" s="81"/>
      <c r="I863" s="8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"/>
    </row>
    <row r="864" spans="1:39" x14ac:dyDescent="0.25">
      <c r="A864" s="81">
        <v>863</v>
      </c>
      <c r="B864" s="8" t="s">
        <v>2208</v>
      </c>
      <c r="C864" s="8" t="s">
        <v>73</v>
      </c>
      <c r="D864" s="81"/>
      <c r="E864" s="8"/>
      <c r="F864" s="81"/>
      <c r="G864" s="81"/>
      <c r="H864" s="81"/>
      <c r="I864" s="8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"/>
    </row>
    <row r="865" spans="1:39" x14ac:dyDescent="0.25">
      <c r="A865" s="81">
        <v>864</v>
      </c>
      <c r="B865" s="8" t="s">
        <v>2210</v>
      </c>
      <c r="C865" s="8" t="s">
        <v>126</v>
      </c>
      <c r="D865" s="81"/>
      <c r="E865" s="8"/>
      <c r="F865" s="81"/>
      <c r="G865" s="81"/>
      <c r="H865" s="81"/>
      <c r="I865" s="8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"/>
    </row>
    <row r="866" spans="1:39" x14ac:dyDescent="0.25">
      <c r="A866" s="81">
        <v>865</v>
      </c>
      <c r="B866" s="8" t="s">
        <v>2212</v>
      </c>
      <c r="C866" s="8" t="s">
        <v>76</v>
      </c>
      <c r="D866" s="81"/>
      <c r="E866" s="8"/>
      <c r="F866" s="81"/>
      <c r="G866" s="81"/>
      <c r="H866" s="81"/>
      <c r="I866" s="8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"/>
    </row>
    <row r="867" spans="1:39" x14ac:dyDescent="0.25">
      <c r="A867" s="81">
        <v>866</v>
      </c>
      <c r="B867" s="8" t="s">
        <v>2</v>
      </c>
      <c r="C867" s="8" t="s">
        <v>2</v>
      </c>
      <c r="D867" s="81"/>
      <c r="E867" s="8"/>
      <c r="F867" s="81"/>
      <c r="G867" s="81"/>
      <c r="H867" s="81"/>
      <c r="I867" s="8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"/>
    </row>
    <row r="868" spans="1:39" x14ac:dyDescent="0.25">
      <c r="A868" s="81">
        <v>867</v>
      </c>
      <c r="B868" s="8" t="s">
        <v>52</v>
      </c>
      <c r="C868" s="8" t="s">
        <v>2</v>
      </c>
      <c r="D868" s="81"/>
      <c r="E868" s="8"/>
      <c r="F868" s="81"/>
      <c r="G868" s="81"/>
      <c r="H868" s="81"/>
      <c r="I868" s="8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"/>
    </row>
    <row r="869" spans="1:39" x14ac:dyDescent="0.25">
      <c r="A869" s="81">
        <v>868</v>
      </c>
      <c r="B869" s="8" t="s">
        <v>1843</v>
      </c>
      <c r="C869" s="8" t="s">
        <v>2305</v>
      </c>
      <c r="D869" s="81"/>
      <c r="E869" s="8"/>
      <c r="F869" s="81"/>
      <c r="G869" s="81"/>
      <c r="H869" s="81"/>
      <c r="I869" s="8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"/>
    </row>
    <row r="870" spans="1:39" x14ac:dyDescent="0.25">
      <c r="A870" s="81">
        <v>869</v>
      </c>
      <c r="B870" s="8" t="s">
        <v>1844</v>
      </c>
      <c r="C870" s="8" t="s">
        <v>56</v>
      </c>
      <c r="D870" s="81"/>
      <c r="E870" s="8"/>
      <c r="F870" s="81"/>
      <c r="G870" s="81"/>
      <c r="H870" s="81"/>
      <c r="I870" s="8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"/>
    </row>
    <row r="871" spans="1:39" x14ac:dyDescent="0.25">
      <c r="A871" s="81">
        <v>870</v>
      </c>
      <c r="B871" s="8" t="s">
        <v>1846</v>
      </c>
      <c r="C871" s="8" t="s">
        <v>2303</v>
      </c>
      <c r="D871" s="81"/>
      <c r="E871" s="8"/>
      <c r="F871" s="81"/>
      <c r="G871" s="81"/>
      <c r="H871" s="81"/>
      <c r="I871" s="8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"/>
    </row>
    <row r="872" spans="1:39" x14ac:dyDescent="0.25">
      <c r="A872" s="81">
        <v>871</v>
      </c>
      <c r="B872" s="8" t="s">
        <v>1847</v>
      </c>
      <c r="C872" s="8" t="s">
        <v>2304</v>
      </c>
      <c r="D872" s="81"/>
      <c r="E872" s="8"/>
      <c r="F872" s="81"/>
      <c r="G872" s="81"/>
      <c r="H872" s="81"/>
      <c r="I872" s="8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"/>
    </row>
    <row r="873" spans="1:39" x14ac:dyDescent="0.25">
      <c r="A873" s="81">
        <v>872</v>
      </c>
      <c r="B873" s="8" t="s">
        <v>1850</v>
      </c>
      <c r="C873" s="8" t="s">
        <v>61</v>
      </c>
      <c r="D873" s="81"/>
      <c r="E873" s="8"/>
      <c r="F873" s="81"/>
      <c r="G873" s="81"/>
      <c r="H873" s="81"/>
      <c r="I873" s="8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"/>
    </row>
    <row r="874" spans="1:39" x14ac:dyDescent="0.25">
      <c r="A874" s="81">
        <v>873</v>
      </c>
      <c r="B874" s="8" t="s">
        <v>1851</v>
      </c>
      <c r="C874" s="8" t="s">
        <v>56</v>
      </c>
      <c r="D874" s="81"/>
      <c r="E874" s="8"/>
      <c r="F874" s="81"/>
      <c r="G874" s="81"/>
      <c r="H874" s="81"/>
      <c r="I874" s="8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"/>
    </row>
    <row r="875" spans="1:39" x14ac:dyDescent="0.25">
      <c r="A875" s="81">
        <v>874</v>
      </c>
      <c r="B875" s="8" t="s">
        <v>1852</v>
      </c>
      <c r="C875" s="8" t="s">
        <v>56</v>
      </c>
      <c r="D875" s="81"/>
      <c r="E875" s="8"/>
      <c r="F875" s="81"/>
      <c r="G875" s="81"/>
      <c r="H875" s="81"/>
      <c r="I875" s="8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"/>
    </row>
    <row r="876" spans="1:39" x14ac:dyDescent="0.25">
      <c r="A876" s="81">
        <v>875</v>
      </c>
      <c r="B876" s="8" t="s">
        <v>1853</v>
      </c>
      <c r="C876" s="8" t="s">
        <v>56</v>
      </c>
      <c r="D876" s="81"/>
      <c r="E876" s="8"/>
      <c r="F876" s="81"/>
      <c r="G876" s="81"/>
      <c r="H876" s="81"/>
      <c r="I876" s="8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"/>
    </row>
    <row r="877" spans="1:39" x14ac:dyDescent="0.25">
      <c r="A877" s="81">
        <v>876</v>
      </c>
      <c r="B877" s="8" t="s">
        <v>1854</v>
      </c>
      <c r="C877" s="8" t="s">
        <v>2293</v>
      </c>
      <c r="D877" s="81"/>
      <c r="E877" s="8"/>
      <c r="F877" s="81"/>
      <c r="G877" s="81"/>
      <c r="H877" s="81"/>
      <c r="I877" s="8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"/>
    </row>
    <row r="878" spans="1:39" x14ac:dyDescent="0.25">
      <c r="A878" s="81">
        <v>877</v>
      </c>
      <c r="B878" s="8" t="s">
        <v>1856</v>
      </c>
      <c r="C878" s="8" t="s">
        <v>64</v>
      </c>
      <c r="D878" s="81"/>
      <c r="E878" s="8"/>
      <c r="F878" s="81"/>
      <c r="G878" s="81"/>
      <c r="H878" s="81"/>
      <c r="I878" s="8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"/>
    </row>
    <row r="879" spans="1:39" x14ac:dyDescent="0.25">
      <c r="A879" s="81">
        <v>878</v>
      </c>
      <c r="B879" s="8" t="s">
        <v>1857</v>
      </c>
      <c r="C879" s="8" t="s">
        <v>65</v>
      </c>
      <c r="D879" s="81"/>
      <c r="E879" s="8"/>
      <c r="F879" s="81"/>
      <c r="G879" s="81"/>
      <c r="H879" s="81"/>
      <c r="I879" s="8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"/>
    </row>
    <row r="880" spans="1:39" x14ac:dyDescent="0.25">
      <c r="A880" s="81">
        <v>879</v>
      </c>
      <c r="B880" s="8" t="s">
        <v>1858</v>
      </c>
      <c r="C880" s="8" t="s">
        <v>84</v>
      </c>
      <c r="D880" s="81"/>
      <c r="E880" s="8"/>
      <c r="F880" s="81"/>
      <c r="G880" s="81"/>
      <c r="H880" s="81"/>
      <c r="I880" s="8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"/>
    </row>
    <row r="881" spans="1:39" x14ac:dyDescent="0.25">
      <c r="A881" s="81">
        <v>880</v>
      </c>
      <c r="B881" s="8" t="s">
        <v>2193</v>
      </c>
      <c r="C881" s="8" t="s">
        <v>63</v>
      </c>
      <c r="D881" s="81"/>
      <c r="E881" s="8"/>
      <c r="F881" s="81"/>
      <c r="G881" s="81"/>
      <c r="H881" s="81"/>
      <c r="I881" s="8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"/>
    </row>
    <row r="882" spans="1:39" x14ac:dyDescent="0.25">
      <c r="A882" s="81">
        <v>881</v>
      </c>
      <c r="B882" s="8" t="s">
        <v>2198</v>
      </c>
      <c r="C882" s="8" t="s">
        <v>63</v>
      </c>
      <c r="D882" s="81"/>
      <c r="E882" s="8"/>
      <c r="F882" s="81"/>
      <c r="G882" s="81"/>
      <c r="H882" s="81"/>
      <c r="I882" s="8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"/>
    </row>
    <row r="883" spans="1:39" x14ac:dyDescent="0.25">
      <c r="A883" s="81">
        <v>882</v>
      </c>
      <c r="B883" s="8" t="s">
        <v>2202</v>
      </c>
      <c r="C883" s="8" t="s">
        <v>76</v>
      </c>
      <c r="D883" s="81"/>
      <c r="E883" s="8"/>
      <c r="F883" s="81"/>
      <c r="G883" s="81"/>
      <c r="H883" s="81"/>
      <c r="I883" s="8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"/>
    </row>
    <row r="884" spans="1:39" x14ac:dyDescent="0.25">
      <c r="A884" s="81">
        <v>883</v>
      </c>
      <c r="B884" s="8" t="s">
        <v>2205</v>
      </c>
      <c r="C884" s="8" t="s">
        <v>146</v>
      </c>
      <c r="D884" s="81"/>
      <c r="E884" s="8"/>
      <c r="F884" s="81"/>
      <c r="G884" s="81"/>
      <c r="H884" s="81"/>
      <c r="I884" s="8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"/>
    </row>
    <row r="885" spans="1:39" x14ac:dyDescent="0.25">
      <c r="A885" s="81">
        <v>884</v>
      </c>
      <c r="B885" s="8" t="s">
        <v>2206</v>
      </c>
      <c r="C885" s="8" t="s">
        <v>158</v>
      </c>
      <c r="D885" s="81"/>
      <c r="E885" s="8"/>
      <c r="F885" s="81"/>
      <c r="G885" s="81"/>
      <c r="H885" s="81"/>
      <c r="I885" s="8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"/>
    </row>
    <row r="886" spans="1:39" x14ac:dyDescent="0.25">
      <c r="A886" s="81">
        <v>885</v>
      </c>
      <c r="B886" s="8" t="s">
        <v>2207</v>
      </c>
      <c r="C886" s="8" t="s">
        <v>108</v>
      </c>
      <c r="D886" s="81"/>
      <c r="E886" s="8"/>
      <c r="F886" s="81"/>
      <c r="G886" s="81"/>
      <c r="H886" s="81"/>
      <c r="I886" s="8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"/>
    </row>
    <row r="887" spans="1:39" x14ac:dyDescent="0.25">
      <c r="A887" s="81">
        <v>886</v>
      </c>
      <c r="B887" s="8" t="s">
        <v>2208</v>
      </c>
      <c r="C887" s="8" t="s">
        <v>77</v>
      </c>
      <c r="D887" s="81"/>
      <c r="E887" s="8"/>
      <c r="F887" s="81"/>
      <c r="G887" s="81"/>
      <c r="H887" s="81"/>
      <c r="I887" s="8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"/>
    </row>
    <row r="888" spans="1:39" x14ac:dyDescent="0.25">
      <c r="A888" s="81">
        <v>887</v>
      </c>
      <c r="B888" s="8" t="s">
        <v>2210</v>
      </c>
      <c r="C888" s="8" t="s">
        <v>126</v>
      </c>
      <c r="D888" s="81"/>
      <c r="E888" s="8"/>
      <c r="F888" s="81"/>
      <c r="G888" s="81"/>
      <c r="H888" s="81"/>
      <c r="I888" s="8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"/>
    </row>
    <row r="889" spans="1:39" x14ac:dyDescent="0.25">
      <c r="A889" s="81">
        <v>888</v>
      </c>
      <c r="B889" s="8" t="s">
        <v>2212</v>
      </c>
      <c r="C889" s="8" t="s">
        <v>133</v>
      </c>
      <c r="D889" s="81"/>
      <c r="E889" s="8"/>
      <c r="F889" s="81"/>
      <c r="G889" s="81"/>
      <c r="H889" s="81"/>
      <c r="I889" s="8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"/>
    </row>
    <row r="890" spans="1:39" x14ac:dyDescent="0.25">
      <c r="A890" s="81">
        <v>889</v>
      </c>
      <c r="B890" s="8" t="s">
        <v>2216</v>
      </c>
      <c r="C890" s="8" t="s">
        <v>105</v>
      </c>
      <c r="D890" s="81"/>
      <c r="E890" s="8"/>
      <c r="F890" s="81"/>
      <c r="G890" s="81"/>
      <c r="H890" s="81"/>
      <c r="I890" s="8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"/>
    </row>
    <row r="891" spans="1:39" x14ac:dyDescent="0.25">
      <c r="A891" s="81">
        <v>890</v>
      </c>
      <c r="B891" s="8" t="s">
        <v>2217</v>
      </c>
      <c r="C891" s="8" t="s">
        <v>66</v>
      </c>
      <c r="D891" s="81"/>
      <c r="E891" s="8"/>
      <c r="F891" s="81"/>
      <c r="G891" s="81"/>
      <c r="H891" s="81"/>
      <c r="I891" s="8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"/>
    </row>
    <row r="892" spans="1:39" x14ac:dyDescent="0.25">
      <c r="A892" s="81">
        <v>891</v>
      </c>
      <c r="B892" s="8" t="s">
        <v>2218</v>
      </c>
      <c r="C892" s="8" t="s">
        <v>121</v>
      </c>
      <c r="D892" s="81"/>
      <c r="E892" s="8"/>
      <c r="F892" s="81"/>
      <c r="G892" s="81"/>
      <c r="H892" s="81"/>
      <c r="I892" s="8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"/>
    </row>
    <row r="893" spans="1:39" x14ac:dyDescent="0.25">
      <c r="A893" s="81">
        <v>892</v>
      </c>
      <c r="B893" s="8" t="s">
        <v>2220</v>
      </c>
      <c r="C893" s="8" t="s">
        <v>121</v>
      </c>
      <c r="D893" s="81"/>
      <c r="E893" s="8"/>
      <c r="F893" s="81"/>
      <c r="G893" s="81"/>
      <c r="H893" s="81"/>
      <c r="I893" s="8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"/>
    </row>
    <row r="894" spans="1:39" x14ac:dyDescent="0.25">
      <c r="A894" s="81">
        <v>893</v>
      </c>
      <c r="B894" s="8" t="s">
        <v>2222</v>
      </c>
      <c r="C894" s="8" t="s">
        <v>67</v>
      </c>
      <c r="D894" s="81"/>
      <c r="E894" s="8"/>
      <c r="F894" s="81"/>
      <c r="G894" s="81"/>
      <c r="H894" s="81"/>
      <c r="I894" s="8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"/>
    </row>
    <row r="895" spans="1:39" x14ac:dyDescent="0.25">
      <c r="A895" s="81">
        <v>894</v>
      </c>
      <c r="B895" s="8" t="s">
        <v>2276</v>
      </c>
      <c r="C895" s="8" t="s">
        <v>56</v>
      </c>
      <c r="D895" s="81"/>
      <c r="E895" s="8"/>
      <c r="F895" s="81"/>
      <c r="G895" s="81"/>
      <c r="H895" s="81"/>
      <c r="I895" s="8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"/>
    </row>
    <row r="896" spans="1:39" x14ac:dyDescent="0.25">
      <c r="A896" s="81">
        <v>895</v>
      </c>
      <c r="B896" s="8" t="s">
        <v>2</v>
      </c>
      <c r="C896" s="8" t="s">
        <v>2</v>
      </c>
      <c r="D896" s="81"/>
      <c r="E896" s="8"/>
      <c r="F896" s="81"/>
      <c r="G896" s="81"/>
      <c r="H896" s="81"/>
      <c r="I896" s="8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"/>
    </row>
    <row r="897" spans="1:39" x14ac:dyDescent="0.25">
      <c r="A897" s="81">
        <v>896</v>
      </c>
      <c r="B897" s="8" t="s">
        <v>52</v>
      </c>
      <c r="C897" s="8" t="s">
        <v>2</v>
      </c>
      <c r="D897" s="81"/>
      <c r="E897" s="8"/>
      <c r="F897" s="81"/>
      <c r="G897" s="81"/>
      <c r="H897" s="81"/>
      <c r="I897" s="8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"/>
    </row>
    <row r="898" spans="1:39" x14ac:dyDescent="0.25">
      <c r="A898" s="81">
        <v>897</v>
      </c>
      <c r="B898" s="8" t="s">
        <v>1843</v>
      </c>
      <c r="C898" s="8" t="s">
        <v>2306</v>
      </c>
      <c r="D898" s="81"/>
      <c r="E898" s="8"/>
      <c r="F898" s="81"/>
      <c r="G898" s="81"/>
      <c r="H898" s="81"/>
      <c r="I898" s="8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"/>
    </row>
    <row r="899" spans="1:39" x14ac:dyDescent="0.25">
      <c r="A899" s="81">
        <v>898</v>
      </c>
      <c r="B899" s="8" t="s">
        <v>1844</v>
      </c>
      <c r="C899" s="8" t="s">
        <v>56</v>
      </c>
      <c r="D899" s="81"/>
      <c r="E899" s="8"/>
      <c r="F899" s="81"/>
      <c r="G899" s="81"/>
      <c r="H899" s="81"/>
      <c r="I899" s="8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"/>
    </row>
    <row r="900" spans="1:39" x14ac:dyDescent="0.25">
      <c r="A900" s="81">
        <v>899</v>
      </c>
      <c r="B900" s="8" t="s">
        <v>1846</v>
      </c>
      <c r="C900" s="8" t="s">
        <v>2307</v>
      </c>
      <c r="D900" s="81"/>
      <c r="E900" s="8"/>
      <c r="F900" s="81"/>
      <c r="G900" s="81"/>
      <c r="H900" s="81"/>
      <c r="I900" s="8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"/>
    </row>
    <row r="901" spans="1:39" x14ac:dyDescent="0.25">
      <c r="A901" s="81">
        <v>900</v>
      </c>
      <c r="B901" s="8" t="s">
        <v>1847</v>
      </c>
      <c r="C901" s="8" t="s">
        <v>2308</v>
      </c>
      <c r="D901" s="81"/>
      <c r="E901" s="8"/>
      <c r="F901" s="81"/>
      <c r="G901" s="81"/>
      <c r="H901" s="81"/>
      <c r="I901" s="8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"/>
    </row>
    <row r="902" spans="1:39" x14ac:dyDescent="0.25">
      <c r="A902" s="81">
        <v>901</v>
      </c>
      <c r="B902" s="8" t="s">
        <v>1850</v>
      </c>
      <c r="C902" s="8" t="s">
        <v>61</v>
      </c>
      <c r="D902" s="81"/>
      <c r="E902" s="8"/>
      <c r="F902" s="81"/>
      <c r="G902" s="81"/>
      <c r="H902" s="81"/>
      <c r="I902" s="8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"/>
    </row>
    <row r="903" spans="1:39" x14ac:dyDescent="0.25">
      <c r="A903" s="81">
        <v>902</v>
      </c>
      <c r="B903" s="8" t="s">
        <v>1851</v>
      </c>
      <c r="C903" s="8" t="s">
        <v>56</v>
      </c>
      <c r="D903" s="81"/>
      <c r="E903" s="8"/>
      <c r="F903" s="81"/>
      <c r="G903" s="81"/>
      <c r="H903" s="81"/>
      <c r="I903" s="8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"/>
    </row>
    <row r="904" spans="1:39" x14ac:dyDescent="0.25">
      <c r="A904" s="81">
        <v>903</v>
      </c>
      <c r="B904" s="8" t="s">
        <v>1852</v>
      </c>
      <c r="C904" s="8" t="s">
        <v>56</v>
      </c>
      <c r="D904" s="81"/>
      <c r="E904" s="8"/>
      <c r="F904" s="81"/>
      <c r="G904" s="81"/>
      <c r="H904" s="81"/>
      <c r="I904" s="8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"/>
    </row>
    <row r="905" spans="1:39" x14ac:dyDescent="0.25">
      <c r="A905" s="81">
        <v>904</v>
      </c>
      <c r="B905" s="8" t="s">
        <v>1853</v>
      </c>
      <c r="C905" s="8" t="s">
        <v>56</v>
      </c>
      <c r="D905" s="81"/>
      <c r="E905" s="8"/>
      <c r="F905" s="81"/>
      <c r="G905" s="81"/>
      <c r="H905" s="81"/>
      <c r="I905" s="8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"/>
    </row>
    <row r="906" spans="1:39" x14ac:dyDescent="0.25">
      <c r="A906" s="81">
        <v>905</v>
      </c>
      <c r="B906" s="8" t="s">
        <v>1854</v>
      </c>
      <c r="C906" s="8" t="s">
        <v>2293</v>
      </c>
      <c r="D906" s="81"/>
      <c r="E906" s="8"/>
      <c r="F906" s="81"/>
      <c r="G906" s="81"/>
      <c r="H906" s="81"/>
      <c r="I906" s="8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"/>
    </row>
    <row r="907" spans="1:39" x14ac:dyDescent="0.25">
      <c r="A907" s="81">
        <v>906</v>
      </c>
      <c r="B907" s="8" t="s">
        <v>1856</v>
      </c>
      <c r="C907" s="8" t="s">
        <v>64</v>
      </c>
      <c r="D907" s="81"/>
      <c r="E907" s="8"/>
      <c r="F907" s="81"/>
      <c r="G907" s="81"/>
      <c r="H907" s="81"/>
      <c r="I907" s="8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"/>
    </row>
    <row r="908" spans="1:39" x14ac:dyDescent="0.25">
      <c r="A908" s="81">
        <v>907</v>
      </c>
      <c r="B908" s="8" t="s">
        <v>1857</v>
      </c>
      <c r="C908" s="8" t="s">
        <v>65</v>
      </c>
      <c r="D908" s="81"/>
      <c r="E908" s="8"/>
      <c r="F908" s="81"/>
      <c r="G908" s="81"/>
      <c r="H908" s="81"/>
      <c r="I908" s="8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"/>
    </row>
    <row r="909" spans="1:39" x14ac:dyDescent="0.25">
      <c r="A909" s="81">
        <v>908</v>
      </c>
      <c r="B909" s="8" t="s">
        <v>1858</v>
      </c>
      <c r="C909" s="8" t="s">
        <v>84</v>
      </c>
      <c r="D909" s="81"/>
      <c r="E909" s="8"/>
      <c r="F909" s="81"/>
      <c r="G909" s="81"/>
      <c r="H909" s="81"/>
      <c r="I909" s="8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"/>
    </row>
    <row r="910" spans="1:39" x14ac:dyDescent="0.25">
      <c r="A910" s="81">
        <v>909</v>
      </c>
      <c r="B910" s="8" t="s">
        <v>2193</v>
      </c>
      <c r="C910" s="8" t="s">
        <v>568</v>
      </c>
      <c r="D910" s="81"/>
      <c r="E910" s="8"/>
      <c r="F910" s="81"/>
      <c r="G910" s="81"/>
      <c r="H910" s="81"/>
      <c r="I910" s="8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"/>
    </row>
    <row r="911" spans="1:39" x14ac:dyDescent="0.25">
      <c r="A911" s="81">
        <v>910</v>
      </c>
      <c r="B911" s="8" t="s">
        <v>2198</v>
      </c>
      <c r="C911" s="8" t="s">
        <v>568</v>
      </c>
      <c r="D911" s="81"/>
      <c r="E911" s="8"/>
      <c r="F911" s="81"/>
      <c r="G911" s="81"/>
      <c r="H911" s="81"/>
      <c r="I911" s="8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"/>
    </row>
    <row r="912" spans="1:39" x14ac:dyDescent="0.25">
      <c r="A912" s="81">
        <v>911</v>
      </c>
      <c r="B912" s="8" t="s">
        <v>2202</v>
      </c>
      <c r="C912" s="8" t="s">
        <v>105</v>
      </c>
      <c r="D912" s="81"/>
      <c r="E912" s="8"/>
      <c r="F912" s="81"/>
      <c r="G912" s="81"/>
      <c r="H912" s="81"/>
      <c r="I912" s="8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"/>
    </row>
    <row r="913" spans="1:39" x14ac:dyDescent="0.25">
      <c r="A913" s="81">
        <v>912</v>
      </c>
      <c r="B913" s="8" t="s">
        <v>2205</v>
      </c>
      <c r="C913" s="8" t="s">
        <v>76</v>
      </c>
      <c r="D913" s="81"/>
      <c r="E913" s="8"/>
      <c r="F913" s="81"/>
      <c r="G913" s="81"/>
      <c r="H913" s="81"/>
      <c r="I913" s="8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"/>
    </row>
    <row r="914" spans="1:39" x14ac:dyDescent="0.25">
      <c r="A914" s="81">
        <v>913</v>
      </c>
      <c r="B914" s="8" t="s">
        <v>2206</v>
      </c>
      <c r="C914" s="8" t="s">
        <v>93</v>
      </c>
      <c r="D914" s="81"/>
      <c r="E914" s="8"/>
      <c r="F914" s="81"/>
      <c r="G914" s="81"/>
      <c r="H914" s="81"/>
      <c r="I914" s="8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"/>
    </row>
    <row r="915" spans="1:39" x14ac:dyDescent="0.25">
      <c r="A915" s="81">
        <v>914</v>
      </c>
      <c r="B915" s="8" t="s">
        <v>2207</v>
      </c>
      <c r="C915" s="8" t="s">
        <v>73</v>
      </c>
      <c r="D915" s="81"/>
      <c r="E915" s="8"/>
      <c r="F915" s="81"/>
      <c r="G915" s="81"/>
      <c r="H915" s="81"/>
      <c r="I915" s="8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"/>
    </row>
    <row r="916" spans="1:39" x14ac:dyDescent="0.25">
      <c r="A916" s="81">
        <v>915</v>
      </c>
      <c r="B916" s="8" t="s">
        <v>2208</v>
      </c>
      <c r="C916" s="8" t="s">
        <v>73</v>
      </c>
      <c r="D916" s="81"/>
      <c r="E916" s="8"/>
      <c r="F916" s="81"/>
      <c r="G916" s="81"/>
      <c r="H916" s="81"/>
      <c r="I916" s="8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"/>
    </row>
    <row r="917" spans="1:39" x14ac:dyDescent="0.25">
      <c r="A917" s="81">
        <v>916</v>
      </c>
      <c r="B917" s="8" t="s">
        <v>2210</v>
      </c>
      <c r="C917" s="8" t="s">
        <v>126</v>
      </c>
      <c r="D917" s="81"/>
      <c r="E917" s="8"/>
      <c r="F917" s="81"/>
      <c r="G917" s="81"/>
      <c r="H917" s="81"/>
      <c r="I917" s="8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"/>
    </row>
    <row r="918" spans="1:39" x14ac:dyDescent="0.25">
      <c r="A918" s="81">
        <v>917</v>
      </c>
      <c r="B918" s="8" t="s">
        <v>2212</v>
      </c>
      <c r="C918" s="8" t="s">
        <v>76</v>
      </c>
      <c r="D918" s="81"/>
      <c r="E918" s="8"/>
      <c r="F918" s="81"/>
      <c r="G918" s="81"/>
      <c r="H918" s="81"/>
      <c r="I918" s="8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"/>
    </row>
    <row r="919" spans="1:39" x14ac:dyDescent="0.25">
      <c r="A919" s="81">
        <v>918</v>
      </c>
      <c r="B919" s="8" t="s">
        <v>2276</v>
      </c>
      <c r="C919" s="8" t="s">
        <v>56</v>
      </c>
      <c r="D919" s="81"/>
      <c r="E919" s="8"/>
      <c r="F919" s="81"/>
      <c r="G919" s="81"/>
      <c r="H919" s="81"/>
      <c r="I919" s="8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"/>
    </row>
    <row r="920" spans="1:39" x14ac:dyDescent="0.25">
      <c r="A920" s="81">
        <v>919</v>
      </c>
      <c r="B920" s="8" t="s">
        <v>2</v>
      </c>
      <c r="C920" s="8" t="s">
        <v>2</v>
      </c>
      <c r="D920" s="81"/>
      <c r="E920" s="8"/>
      <c r="F920" s="81"/>
      <c r="G920" s="81"/>
      <c r="H920" s="81"/>
      <c r="I920" s="8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"/>
    </row>
    <row r="921" spans="1:39" x14ac:dyDescent="0.25">
      <c r="A921" s="81">
        <v>920</v>
      </c>
      <c r="B921" s="8" t="s">
        <v>52</v>
      </c>
      <c r="C921" s="8" t="s">
        <v>2</v>
      </c>
      <c r="D921" s="81"/>
      <c r="E921" s="8"/>
      <c r="F921" s="81"/>
      <c r="G921" s="81"/>
      <c r="H921" s="81"/>
      <c r="I921" s="8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"/>
    </row>
    <row r="922" spans="1:39" x14ac:dyDescent="0.25">
      <c r="A922" s="81">
        <v>921</v>
      </c>
      <c r="B922" s="8" t="s">
        <v>1843</v>
      </c>
      <c r="C922" s="8" t="s">
        <v>2309</v>
      </c>
      <c r="D922" s="81"/>
      <c r="E922" s="8"/>
      <c r="F922" s="81"/>
      <c r="G922" s="81"/>
      <c r="H922" s="81"/>
      <c r="I922" s="8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"/>
    </row>
    <row r="923" spans="1:39" x14ac:dyDescent="0.25">
      <c r="A923" s="81">
        <v>922</v>
      </c>
      <c r="B923" s="8" t="s">
        <v>1844</v>
      </c>
      <c r="C923" s="8" t="s">
        <v>56</v>
      </c>
      <c r="D923" s="81"/>
      <c r="E923" s="8"/>
      <c r="F923" s="81"/>
      <c r="G923" s="81"/>
      <c r="H923" s="81"/>
      <c r="I923" s="8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"/>
    </row>
    <row r="924" spans="1:39" x14ac:dyDescent="0.25">
      <c r="A924" s="81">
        <v>923</v>
      </c>
      <c r="B924" s="8" t="s">
        <v>1846</v>
      </c>
      <c r="C924" s="8" t="s">
        <v>2303</v>
      </c>
      <c r="D924" s="81"/>
      <c r="E924" s="8"/>
      <c r="F924" s="81"/>
      <c r="G924" s="81"/>
      <c r="H924" s="81"/>
      <c r="I924" s="8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"/>
    </row>
    <row r="925" spans="1:39" x14ac:dyDescent="0.25">
      <c r="A925" s="81">
        <v>924</v>
      </c>
      <c r="B925" s="8" t="s">
        <v>1847</v>
      </c>
      <c r="C925" s="8" t="s">
        <v>2304</v>
      </c>
      <c r="D925" s="81"/>
      <c r="E925" s="8"/>
      <c r="F925" s="81"/>
      <c r="G925" s="81"/>
      <c r="H925" s="81"/>
      <c r="I925" s="8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"/>
    </row>
    <row r="926" spans="1:39" x14ac:dyDescent="0.25">
      <c r="A926" s="81">
        <v>925</v>
      </c>
      <c r="B926" s="8" t="s">
        <v>1850</v>
      </c>
      <c r="C926" s="8" t="s">
        <v>61</v>
      </c>
      <c r="D926" s="81"/>
      <c r="E926" s="8"/>
      <c r="F926" s="81"/>
      <c r="G926" s="81"/>
      <c r="H926" s="81"/>
      <c r="I926" s="8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"/>
    </row>
    <row r="927" spans="1:39" x14ac:dyDescent="0.25">
      <c r="A927" s="81">
        <v>926</v>
      </c>
      <c r="B927" s="8" t="s">
        <v>1851</v>
      </c>
      <c r="C927" s="8" t="s">
        <v>56</v>
      </c>
      <c r="D927" s="81"/>
      <c r="E927" s="8"/>
      <c r="F927" s="81"/>
      <c r="G927" s="81"/>
      <c r="H927" s="81"/>
      <c r="I927" s="8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"/>
    </row>
    <row r="928" spans="1:39" x14ac:dyDescent="0.25">
      <c r="A928" s="81">
        <v>927</v>
      </c>
      <c r="B928" s="8" t="s">
        <v>1852</v>
      </c>
      <c r="C928" s="8" t="s">
        <v>56</v>
      </c>
      <c r="D928" s="81"/>
      <c r="E928" s="8"/>
      <c r="F928" s="81"/>
      <c r="G928" s="81"/>
      <c r="H928" s="81"/>
      <c r="I928" s="8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"/>
    </row>
    <row r="929" spans="1:39" x14ac:dyDescent="0.25">
      <c r="A929" s="81">
        <v>928</v>
      </c>
      <c r="B929" s="8" t="s">
        <v>1854</v>
      </c>
      <c r="C929" s="8" t="s">
        <v>2293</v>
      </c>
      <c r="D929" s="81"/>
      <c r="E929" s="8"/>
      <c r="F929" s="81"/>
      <c r="G929" s="81"/>
      <c r="H929" s="81"/>
      <c r="I929" s="8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"/>
    </row>
    <row r="930" spans="1:39" x14ac:dyDescent="0.25">
      <c r="A930" s="81">
        <v>929</v>
      </c>
      <c r="B930" s="8" t="s">
        <v>1856</v>
      </c>
      <c r="C930" s="8" t="s">
        <v>64</v>
      </c>
      <c r="D930" s="81"/>
      <c r="E930" s="8"/>
      <c r="F930" s="81"/>
      <c r="G930" s="81"/>
      <c r="H930" s="81"/>
      <c r="I930" s="8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"/>
    </row>
    <row r="931" spans="1:39" x14ac:dyDescent="0.25">
      <c r="A931" s="81">
        <v>930</v>
      </c>
      <c r="B931" s="8" t="s">
        <v>1858</v>
      </c>
      <c r="C931" s="8" t="s">
        <v>84</v>
      </c>
      <c r="D931" s="81"/>
      <c r="E931" s="8"/>
      <c r="F931" s="81"/>
      <c r="G931" s="81"/>
      <c r="H931" s="81"/>
      <c r="I931" s="8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"/>
    </row>
    <row r="932" spans="1:39" x14ac:dyDescent="0.25">
      <c r="A932" s="81">
        <v>931</v>
      </c>
      <c r="B932" s="8" t="s">
        <v>1859</v>
      </c>
      <c r="C932" s="8" t="s">
        <v>93</v>
      </c>
      <c r="D932" s="81"/>
      <c r="E932" s="8"/>
      <c r="F932" s="81"/>
      <c r="G932" s="81"/>
      <c r="H932" s="81"/>
      <c r="I932" s="8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"/>
    </row>
    <row r="933" spans="1:39" x14ac:dyDescent="0.25">
      <c r="A933" s="81">
        <v>932</v>
      </c>
      <c r="B933" s="8" t="s">
        <v>2193</v>
      </c>
      <c r="C933" s="8" t="s">
        <v>63</v>
      </c>
      <c r="D933" s="81"/>
      <c r="E933" s="8"/>
      <c r="F933" s="81"/>
      <c r="G933" s="81"/>
      <c r="H933" s="81"/>
      <c r="I933" s="8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"/>
    </row>
    <row r="934" spans="1:39" x14ac:dyDescent="0.25">
      <c r="A934" s="81">
        <v>933</v>
      </c>
      <c r="B934" s="8" t="s">
        <v>2198</v>
      </c>
      <c r="C934" s="8" t="s">
        <v>63</v>
      </c>
      <c r="D934" s="81"/>
      <c r="E934" s="8"/>
      <c r="F934" s="81"/>
      <c r="G934" s="81"/>
      <c r="H934" s="81"/>
      <c r="I934" s="8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"/>
    </row>
    <row r="935" spans="1:39" x14ac:dyDescent="0.25">
      <c r="A935" s="81">
        <v>934</v>
      </c>
      <c r="B935" s="8" t="s">
        <v>2202</v>
      </c>
      <c r="C935" s="8" t="s">
        <v>105</v>
      </c>
      <c r="D935" s="81"/>
      <c r="E935" s="8"/>
      <c r="F935" s="81"/>
      <c r="G935" s="81"/>
      <c r="H935" s="81"/>
      <c r="I935" s="8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"/>
    </row>
    <row r="936" spans="1:39" x14ac:dyDescent="0.25">
      <c r="A936" s="81">
        <v>935</v>
      </c>
      <c r="B936" s="8" t="s">
        <v>2205</v>
      </c>
      <c r="C936" s="8" t="s">
        <v>93</v>
      </c>
      <c r="D936" s="81"/>
      <c r="E936" s="8"/>
      <c r="F936" s="81"/>
      <c r="G936" s="81"/>
      <c r="H936" s="81"/>
      <c r="I936" s="8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"/>
    </row>
    <row r="937" spans="1:39" x14ac:dyDescent="0.25">
      <c r="A937" s="81">
        <v>936</v>
      </c>
      <c r="B937" s="8" t="s">
        <v>2206</v>
      </c>
      <c r="C937" s="8" t="s">
        <v>124</v>
      </c>
      <c r="D937" s="81"/>
      <c r="E937" s="8"/>
      <c r="F937" s="81"/>
      <c r="G937" s="81"/>
      <c r="H937" s="81"/>
      <c r="I937" s="8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"/>
    </row>
    <row r="938" spans="1:39" x14ac:dyDescent="0.25">
      <c r="A938" s="81">
        <v>937</v>
      </c>
      <c r="B938" s="8" t="s">
        <v>2207</v>
      </c>
      <c r="C938" s="8" t="s">
        <v>76</v>
      </c>
      <c r="D938" s="81"/>
      <c r="E938" s="8"/>
      <c r="F938" s="81"/>
      <c r="G938" s="81"/>
      <c r="H938" s="81"/>
      <c r="I938" s="8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"/>
    </row>
    <row r="939" spans="1:39" x14ac:dyDescent="0.25">
      <c r="A939" s="81">
        <v>938</v>
      </c>
      <c r="B939" s="8" t="s">
        <v>2208</v>
      </c>
      <c r="C939" s="8" t="s">
        <v>76</v>
      </c>
      <c r="D939" s="81"/>
      <c r="E939" s="8"/>
      <c r="F939" s="81"/>
      <c r="G939" s="81"/>
      <c r="H939" s="81"/>
      <c r="I939" s="8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"/>
    </row>
    <row r="940" spans="1:39" x14ac:dyDescent="0.25">
      <c r="A940" s="81">
        <v>939</v>
      </c>
      <c r="B940" s="8" t="s">
        <v>2210</v>
      </c>
      <c r="C940" s="8" t="s">
        <v>126</v>
      </c>
      <c r="D940" s="81"/>
      <c r="E940" s="8"/>
      <c r="F940" s="81"/>
      <c r="G940" s="81"/>
      <c r="H940" s="81"/>
      <c r="I940" s="8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"/>
    </row>
    <row r="941" spans="1:39" x14ac:dyDescent="0.25">
      <c r="A941" s="81">
        <v>940</v>
      </c>
      <c r="B941" s="8" t="s">
        <v>2212</v>
      </c>
      <c r="C941" s="8" t="s">
        <v>76</v>
      </c>
      <c r="D941" s="81"/>
      <c r="E941" s="8"/>
      <c r="F941" s="81"/>
      <c r="G941" s="81"/>
      <c r="H941" s="81"/>
      <c r="I941" s="8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"/>
    </row>
    <row r="942" spans="1:39" x14ac:dyDescent="0.25">
      <c r="A942" s="81">
        <v>941</v>
      </c>
      <c r="B942" s="8" t="s">
        <v>2214</v>
      </c>
      <c r="C942" s="8" t="s">
        <v>133</v>
      </c>
      <c r="D942" s="81"/>
      <c r="E942" s="8"/>
      <c r="F942" s="81"/>
      <c r="G942" s="81"/>
      <c r="H942" s="81"/>
      <c r="I942" s="8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"/>
    </row>
    <row r="943" spans="1:39" x14ac:dyDescent="0.25">
      <c r="A943" s="81">
        <v>942</v>
      </c>
      <c r="B943" s="8" t="s">
        <v>1853</v>
      </c>
      <c r="C943" s="8" t="s">
        <v>56</v>
      </c>
      <c r="D943" s="81"/>
      <c r="E943" s="8"/>
      <c r="F943" s="81"/>
      <c r="G943" s="81"/>
      <c r="H943" s="81"/>
      <c r="I943" s="8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"/>
    </row>
    <row r="944" spans="1:39" x14ac:dyDescent="0.25">
      <c r="A944" s="81">
        <v>943</v>
      </c>
      <c r="B944" s="8" t="s">
        <v>1806</v>
      </c>
      <c r="C944" s="8" t="s">
        <v>65</v>
      </c>
      <c r="D944" s="81"/>
      <c r="E944" s="8"/>
      <c r="F944" s="81"/>
      <c r="G944" s="81"/>
      <c r="H944" s="81"/>
      <c r="I944" s="8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"/>
    </row>
    <row r="945" spans="1:39" x14ac:dyDescent="0.25">
      <c r="A945" s="81">
        <v>944</v>
      </c>
      <c r="B945" s="8" t="s">
        <v>2</v>
      </c>
      <c r="C945" s="8" t="s">
        <v>2</v>
      </c>
      <c r="D945" s="81"/>
      <c r="E945" s="8"/>
      <c r="F945" s="81"/>
      <c r="G945" s="81"/>
      <c r="H945" s="81"/>
      <c r="I945" s="8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"/>
    </row>
    <row r="946" spans="1:39" x14ac:dyDescent="0.25">
      <c r="A946" s="81">
        <v>945</v>
      </c>
      <c r="B946" s="8" t="s">
        <v>2</v>
      </c>
      <c r="C946" s="8" t="s">
        <v>2</v>
      </c>
      <c r="D946" s="81"/>
      <c r="E946" s="8"/>
      <c r="F946" s="81"/>
      <c r="G946" s="81"/>
      <c r="H946" s="81"/>
      <c r="I946" s="8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"/>
    </row>
    <row r="947" spans="1:39" x14ac:dyDescent="0.25">
      <c r="A947" s="81">
        <v>946</v>
      </c>
      <c r="B947" s="8" t="s">
        <v>52</v>
      </c>
      <c r="C947" s="8" t="s">
        <v>2</v>
      </c>
      <c r="D947" s="81"/>
      <c r="E947" s="8"/>
      <c r="F947" s="81"/>
      <c r="G947" s="81"/>
      <c r="H947" s="81"/>
      <c r="I947" s="8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"/>
    </row>
    <row r="948" spans="1:39" x14ac:dyDescent="0.25">
      <c r="A948" s="81">
        <v>947</v>
      </c>
      <c r="B948" s="8" t="s">
        <v>1843</v>
      </c>
      <c r="C948" s="8" t="s">
        <v>2310</v>
      </c>
      <c r="D948" s="81"/>
      <c r="E948" s="8"/>
      <c r="F948" s="81"/>
      <c r="G948" s="81"/>
      <c r="H948" s="81"/>
      <c r="I948" s="8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"/>
    </row>
    <row r="949" spans="1:39" x14ac:dyDescent="0.25">
      <c r="A949" s="81">
        <v>948</v>
      </c>
      <c r="B949" s="8" t="s">
        <v>1844</v>
      </c>
      <c r="C949" s="8" t="s">
        <v>56</v>
      </c>
      <c r="D949" s="81"/>
      <c r="E949" s="8"/>
      <c r="F949" s="81"/>
      <c r="G949" s="81"/>
      <c r="H949" s="81"/>
      <c r="I949" s="8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"/>
    </row>
    <row r="950" spans="1:39" x14ac:dyDescent="0.25">
      <c r="A950" s="81">
        <v>949</v>
      </c>
      <c r="B950" s="8" t="s">
        <v>1846</v>
      </c>
      <c r="C950" s="8" t="s">
        <v>2311</v>
      </c>
      <c r="D950" s="81"/>
      <c r="E950" s="8"/>
      <c r="F950" s="81"/>
      <c r="G950" s="81"/>
      <c r="H950" s="81"/>
      <c r="I950" s="8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"/>
    </row>
    <row r="951" spans="1:39" x14ac:dyDescent="0.25">
      <c r="A951" s="81">
        <v>950</v>
      </c>
      <c r="B951" s="8" t="s">
        <v>1847</v>
      </c>
      <c r="C951" s="8" t="s">
        <v>2312</v>
      </c>
      <c r="D951" s="81"/>
      <c r="E951" s="8"/>
      <c r="F951" s="81"/>
      <c r="G951" s="81"/>
      <c r="H951" s="81"/>
      <c r="I951" s="8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"/>
    </row>
    <row r="952" spans="1:39" x14ac:dyDescent="0.25">
      <c r="A952" s="81">
        <v>951</v>
      </c>
      <c r="B952" s="8" t="s">
        <v>1850</v>
      </c>
      <c r="C952" s="8" t="s">
        <v>61</v>
      </c>
      <c r="D952" s="81"/>
      <c r="E952" s="8"/>
      <c r="F952" s="81"/>
      <c r="G952" s="81"/>
      <c r="H952" s="81"/>
      <c r="I952" s="8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"/>
    </row>
    <row r="953" spans="1:39" x14ac:dyDescent="0.25">
      <c r="A953" s="81">
        <v>952</v>
      </c>
      <c r="B953" s="8" t="s">
        <v>1851</v>
      </c>
      <c r="C953" s="8" t="s">
        <v>56</v>
      </c>
      <c r="D953" s="81"/>
      <c r="E953" s="8"/>
      <c r="F953" s="81"/>
      <c r="G953" s="81"/>
      <c r="H953" s="81"/>
      <c r="I953" s="8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"/>
    </row>
    <row r="954" spans="1:39" x14ac:dyDescent="0.25">
      <c r="A954" s="81">
        <v>953</v>
      </c>
      <c r="B954" s="8" t="s">
        <v>1852</v>
      </c>
      <c r="C954" s="8" t="s">
        <v>56</v>
      </c>
      <c r="D954" s="81"/>
      <c r="E954" s="8"/>
      <c r="F954" s="81"/>
      <c r="G954" s="81"/>
      <c r="H954" s="81"/>
      <c r="I954" s="8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"/>
    </row>
    <row r="955" spans="1:39" x14ac:dyDescent="0.25">
      <c r="A955" s="81">
        <v>954</v>
      </c>
      <c r="B955" s="8" t="s">
        <v>1853</v>
      </c>
      <c r="C955" s="8" t="s">
        <v>56</v>
      </c>
      <c r="D955" s="81"/>
      <c r="E955" s="8"/>
      <c r="F955" s="81"/>
      <c r="G955" s="81"/>
      <c r="H955" s="81"/>
      <c r="I955" s="8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"/>
    </row>
    <row r="956" spans="1:39" x14ac:dyDescent="0.25">
      <c r="A956" s="81">
        <v>955</v>
      </c>
      <c r="B956" s="8" t="s">
        <v>1854</v>
      </c>
      <c r="C956" s="8" t="s">
        <v>2261</v>
      </c>
      <c r="D956" s="81"/>
      <c r="E956" s="8"/>
      <c r="F956" s="81"/>
      <c r="G956" s="81"/>
      <c r="H956" s="81"/>
      <c r="I956" s="8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"/>
    </row>
    <row r="957" spans="1:39" x14ac:dyDescent="0.25">
      <c r="A957" s="81">
        <v>956</v>
      </c>
      <c r="B957" s="8" t="s">
        <v>1856</v>
      </c>
      <c r="C957" s="8" t="s">
        <v>64</v>
      </c>
      <c r="D957" s="81"/>
      <c r="E957" s="8"/>
      <c r="F957" s="81"/>
      <c r="G957" s="81"/>
      <c r="H957" s="81"/>
      <c r="I957" s="8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"/>
    </row>
    <row r="958" spans="1:39" x14ac:dyDescent="0.25">
      <c r="A958" s="81">
        <v>957</v>
      </c>
      <c r="B958" s="8" t="s">
        <v>1857</v>
      </c>
      <c r="C958" s="8" t="s">
        <v>65</v>
      </c>
      <c r="D958" s="81"/>
      <c r="E958" s="8"/>
      <c r="F958" s="81"/>
      <c r="G958" s="81"/>
      <c r="H958" s="81"/>
      <c r="I958" s="8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"/>
    </row>
    <row r="959" spans="1:39" x14ac:dyDescent="0.25">
      <c r="A959" s="81">
        <v>958</v>
      </c>
      <c r="B959" s="8" t="s">
        <v>1858</v>
      </c>
      <c r="C959" s="8" t="s">
        <v>56</v>
      </c>
      <c r="D959" s="81"/>
      <c r="E959" s="8"/>
      <c r="F959" s="81"/>
      <c r="G959" s="81"/>
      <c r="H959" s="81"/>
      <c r="I959" s="8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"/>
    </row>
    <row r="960" spans="1:39" x14ac:dyDescent="0.25">
      <c r="A960" s="81">
        <v>959</v>
      </c>
      <c r="B960" s="8" t="s">
        <v>1859</v>
      </c>
      <c r="C960" s="8" t="s">
        <v>105</v>
      </c>
      <c r="D960" s="81"/>
      <c r="E960" s="8"/>
      <c r="F960" s="81"/>
      <c r="G960" s="81"/>
      <c r="H960" s="81"/>
      <c r="I960" s="8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"/>
    </row>
    <row r="961" spans="1:39" x14ac:dyDescent="0.25">
      <c r="A961" s="81">
        <v>960</v>
      </c>
      <c r="B961" s="8" t="s">
        <v>2193</v>
      </c>
      <c r="C961" s="8" t="s">
        <v>2313</v>
      </c>
      <c r="D961" s="81"/>
      <c r="E961" s="8"/>
      <c r="F961" s="81"/>
      <c r="G961" s="81"/>
      <c r="H961" s="81"/>
      <c r="I961" s="8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"/>
    </row>
    <row r="962" spans="1:39" x14ac:dyDescent="0.25">
      <c r="A962" s="81">
        <v>961</v>
      </c>
      <c r="B962" s="8" t="s">
        <v>2198</v>
      </c>
      <c r="C962" s="8" t="s">
        <v>2314</v>
      </c>
      <c r="D962" s="81"/>
      <c r="E962" s="8"/>
      <c r="F962" s="81"/>
      <c r="G962" s="81"/>
      <c r="H962" s="81"/>
      <c r="I962" s="8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"/>
    </row>
    <row r="963" spans="1:39" x14ac:dyDescent="0.25">
      <c r="A963" s="81">
        <v>962</v>
      </c>
      <c r="B963" s="8" t="s">
        <v>2202</v>
      </c>
      <c r="C963" s="8" t="s">
        <v>105</v>
      </c>
      <c r="D963" s="81"/>
      <c r="E963" s="8"/>
      <c r="F963" s="81"/>
      <c r="G963" s="81"/>
      <c r="H963" s="81"/>
      <c r="I963" s="8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"/>
    </row>
    <row r="964" spans="1:39" x14ac:dyDescent="0.25">
      <c r="A964" s="81">
        <v>963</v>
      </c>
      <c r="B964" s="8" t="s">
        <v>2205</v>
      </c>
      <c r="C964" s="8" t="s">
        <v>77</v>
      </c>
      <c r="D964" s="81"/>
      <c r="E964" s="8"/>
      <c r="F964" s="81"/>
      <c r="G964" s="81"/>
      <c r="H964" s="81"/>
      <c r="I964" s="8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"/>
    </row>
    <row r="965" spans="1:39" x14ac:dyDescent="0.25">
      <c r="A965" s="81">
        <v>964</v>
      </c>
      <c r="B965" s="8" t="s">
        <v>2206</v>
      </c>
      <c r="C965" s="8" t="s">
        <v>158</v>
      </c>
      <c r="D965" s="81"/>
      <c r="E965" s="8"/>
      <c r="F965" s="81"/>
      <c r="G965" s="81"/>
      <c r="H965" s="81"/>
      <c r="I965" s="8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"/>
    </row>
    <row r="966" spans="1:39" x14ac:dyDescent="0.25">
      <c r="A966" s="81">
        <v>965</v>
      </c>
      <c r="B966" s="8" t="s">
        <v>2207</v>
      </c>
      <c r="C966" s="8" t="s">
        <v>146</v>
      </c>
      <c r="D966" s="81"/>
      <c r="E966" s="8"/>
      <c r="F966" s="81"/>
      <c r="G966" s="81"/>
      <c r="H966" s="81"/>
      <c r="I966" s="8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"/>
    </row>
    <row r="967" spans="1:39" x14ac:dyDescent="0.25">
      <c r="A967" s="81">
        <v>966</v>
      </c>
      <c r="B967" s="8" t="s">
        <v>2208</v>
      </c>
      <c r="C967" s="8" t="s">
        <v>133</v>
      </c>
      <c r="D967" s="81"/>
      <c r="E967" s="8"/>
      <c r="F967" s="81"/>
      <c r="G967" s="81"/>
      <c r="H967" s="81"/>
      <c r="I967" s="8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"/>
    </row>
    <row r="968" spans="1:39" x14ac:dyDescent="0.25">
      <c r="A968" s="81">
        <v>967</v>
      </c>
      <c r="B968" s="8" t="s">
        <v>2210</v>
      </c>
      <c r="C968" s="8" t="s">
        <v>126</v>
      </c>
      <c r="D968" s="81"/>
      <c r="E968" s="8"/>
      <c r="F968" s="81"/>
      <c r="G968" s="81"/>
      <c r="H968" s="81"/>
      <c r="I968" s="8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"/>
    </row>
    <row r="969" spans="1:39" x14ac:dyDescent="0.25">
      <c r="A969" s="81">
        <v>968</v>
      </c>
      <c r="B969" s="8" t="s">
        <v>2212</v>
      </c>
      <c r="C969" s="8" t="s">
        <v>77</v>
      </c>
      <c r="D969" s="81"/>
      <c r="E969" s="8"/>
      <c r="F969" s="81"/>
      <c r="G969" s="81"/>
      <c r="H969" s="81"/>
      <c r="I969" s="8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"/>
    </row>
    <row r="970" spans="1:39" x14ac:dyDescent="0.25">
      <c r="A970" s="81">
        <v>969</v>
      </c>
      <c r="B970" s="8" t="s">
        <v>2216</v>
      </c>
      <c r="C970" s="8" t="s">
        <v>80</v>
      </c>
      <c r="D970" s="81"/>
      <c r="E970" s="8"/>
      <c r="F970" s="81"/>
      <c r="G970" s="81"/>
      <c r="H970" s="81"/>
      <c r="I970" s="8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"/>
    </row>
    <row r="971" spans="1:39" x14ac:dyDescent="0.25">
      <c r="A971" s="81">
        <v>970</v>
      </c>
      <c r="B971" s="8" t="s">
        <v>2217</v>
      </c>
      <c r="C971" s="8" t="s">
        <v>66</v>
      </c>
      <c r="D971" s="81"/>
      <c r="E971" s="8"/>
      <c r="F971" s="81"/>
      <c r="G971" s="81"/>
      <c r="H971" s="81"/>
      <c r="I971" s="8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"/>
    </row>
    <row r="972" spans="1:39" x14ac:dyDescent="0.25">
      <c r="A972" s="81">
        <v>971</v>
      </c>
      <c r="B972" s="8" t="s">
        <v>2218</v>
      </c>
      <c r="C972" s="8" t="s">
        <v>66</v>
      </c>
      <c r="D972" s="81"/>
      <c r="E972" s="8"/>
      <c r="F972" s="81"/>
      <c r="G972" s="81"/>
      <c r="H972" s="81"/>
      <c r="I972" s="8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"/>
    </row>
    <row r="973" spans="1:39" x14ac:dyDescent="0.25">
      <c r="A973" s="81">
        <v>972</v>
      </c>
      <c r="B973" s="8" t="s">
        <v>2220</v>
      </c>
      <c r="C973" s="8" t="s">
        <v>66</v>
      </c>
      <c r="D973" s="81"/>
      <c r="E973" s="8"/>
      <c r="F973" s="81"/>
      <c r="G973" s="81"/>
      <c r="H973" s="81"/>
      <c r="I973" s="8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"/>
    </row>
    <row r="974" spans="1:39" x14ac:dyDescent="0.25">
      <c r="A974" s="81">
        <v>973</v>
      </c>
      <c r="B974" s="8" t="s">
        <v>2222</v>
      </c>
      <c r="C974" s="8" t="s">
        <v>73</v>
      </c>
      <c r="D974" s="81"/>
      <c r="E974" s="8"/>
      <c r="F974" s="81"/>
      <c r="G974" s="81"/>
      <c r="H974" s="81"/>
      <c r="I974" s="8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"/>
    </row>
    <row r="975" spans="1:39" x14ac:dyDescent="0.25">
      <c r="A975" s="81">
        <v>974</v>
      </c>
      <c r="B975" s="8" t="s">
        <v>2214</v>
      </c>
      <c r="C975" s="8" t="s">
        <v>108</v>
      </c>
      <c r="D975" s="81"/>
      <c r="E975" s="8"/>
      <c r="F975" s="81"/>
      <c r="G975" s="81"/>
      <c r="H975" s="81"/>
      <c r="I975" s="8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"/>
    </row>
    <row r="976" spans="1:39" x14ac:dyDescent="0.25">
      <c r="A976" s="81">
        <v>975</v>
      </c>
      <c r="B976" s="8" t="s">
        <v>2223</v>
      </c>
      <c r="C976" s="8" t="s">
        <v>105</v>
      </c>
      <c r="D976" s="81"/>
      <c r="E976" s="8"/>
      <c r="F976" s="81"/>
      <c r="G976" s="81"/>
      <c r="H976" s="81"/>
      <c r="I976" s="8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"/>
    </row>
    <row r="977" spans="1:39" x14ac:dyDescent="0.25">
      <c r="A977" s="81">
        <v>976</v>
      </c>
      <c r="B977" s="8" t="s">
        <v>2224</v>
      </c>
      <c r="C977" s="8" t="s">
        <v>95</v>
      </c>
      <c r="D977" s="81"/>
      <c r="E977" s="8"/>
      <c r="F977" s="81"/>
      <c r="G977" s="81"/>
      <c r="H977" s="81"/>
      <c r="I977" s="8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"/>
    </row>
    <row r="978" spans="1:39" x14ac:dyDescent="0.25">
      <c r="A978" s="81">
        <v>977</v>
      </c>
      <c r="B978" s="8" t="s">
        <v>2225</v>
      </c>
      <c r="C978" s="8" t="s">
        <v>80</v>
      </c>
      <c r="D978" s="81"/>
      <c r="E978" s="8"/>
      <c r="F978" s="81"/>
      <c r="G978" s="81"/>
      <c r="H978" s="81"/>
      <c r="I978" s="8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"/>
    </row>
    <row r="979" spans="1:39" x14ac:dyDescent="0.25">
      <c r="A979" s="81">
        <v>978</v>
      </c>
      <c r="B979" s="8" t="s">
        <v>2226</v>
      </c>
      <c r="C979" s="8" t="s">
        <v>66</v>
      </c>
      <c r="D979" s="81"/>
      <c r="E979" s="8"/>
      <c r="F979" s="81"/>
      <c r="G979" s="81"/>
      <c r="H979" s="81"/>
      <c r="I979" s="8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"/>
    </row>
    <row r="980" spans="1:39" x14ac:dyDescent="0.25">
      <c r="A980" s="81">
        <v>979</v>
      </c>
      <c r="B980" s="8" t="s">
        <v>2227</v>
      </c>
      <c r="C980" s="8" t="s">
        <v>66</v>
      </c>
      <c r="D980" s="81"/>
      <c r="E980" s="8"/>
      <c r="F980" s="81"/>
      <c r="G980" s="81"/>
      <c r="H980" s="81"/>
      <c r="I980" s="8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"/>
    </row>
    <row r="981" spans="1:39" x14ac:dyDescent="0.25">
      <c r="A981" s="81">
        <v>980</v>
      </c>
      <c r="B981" s="8" t="s">
        <v>1806</v>
      </c>
      <c r="C981" s="8" t="s">
        <v>55</v>
      </c>
      <c r="D981" s="81"/>
      <c r="E981" s="8"/>
      <c r="F981" s="81"/>
      <c r="G981" s="81"/>
      <c r="H981" s="81"/>
      <c r="I981" s="8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"/>
    </row>
    <row r="982" spans="1:39" x14ac:dyDescent="0.25">
      <c r="A982" s="81">
        <v>981</v>
      </c>
      <c r="B982" s="8" t="s">
        <v>1845</v>
      </c>
      <c r="C982" s="8" t="s">
        <v>105</v>
      </c>
      <c r="D982" s="81"/>
      <c r="E982" s="8"/>
      <c r="F982" s="81"/>
      <c r="G982" s="81"/>
      <c r="H982" s="81"/>
      <c r="I982" s="8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"/>
    </row>
    <row r="983" spans="1:39" x14ac:dyDescent="0.25">
      <c r="A983" s="81">
        <v>982</v>
      </c>
      <c r="B983" s="8" t="s">
        <v>2276</v>
      </c>
      <c r="C983" s="8" t="s">
        <v>56</v>
      </c>
      <c r="D983" s="81"/>
      <c r="E983" s="8"/>
      <c r="F983" s="81"/>
      <c r="G983" s="81"/>
      <c r="H983" s="81"/>
      <c r="I983" s="8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"/>
    </row>
    <row r="984" spans="1:39" x14ac:dyDescent="0.25">
      <c r="A984" s="81">
        <v>983</v>
      </c>
      <c r="B984" s="8" t="s">
        <v>2</v>
      </c>
      <c r="C984" s="8" t="s">
        <v>2</v>
      </c>
      <c r="D984" s="81"/>
      <c r="E984" s="8"/>
      <c r="F984" s="81"/>
      <c r="G984" s="81"/>
      <c r="H984" s="81"/>
      <c r="I984" s="8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"/>
    </row>
    <row r="985" spans="1:39" x14ac:dyDescent="0.25">
      <c r="A985" s="81">
        <v>984</v>
      </c>
      <c r="B985" s="8" t="s">
        <v>52</v>
      </c>
      <c r="C985" s="8" t="s">
        <v>2</v>
      </c>
      <c r="D985" s="81"/>
      <c r="E985" s="8"/>
      <c r="F985" s="81"/>
      <c r="G985" s="81"/>
      <c r="H985" s="81"/>
      <c r="I985" s="8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"/>
    </row>
    <row r="986" spans="1:39" x14ac:dyDescent="0.25">
      <c r="A986" s="81">
        <v>985</v>
      </c>
      <c r="B986" s="8" t="s">
        <v>1843</v>
      </c>
      <c r="C986" s="8" t="s">
        <v>2315</v>
      </c>
      <c r="D986" s="81"/>
      <c r="E986" s="8"/>
      <c r="F986" s="81"/>
      <c r="G986" s="81"/>
      <c r="H986" s="81"/>
      <c r="I986" s="8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"/>
    </row>
    <row r="987" spans="1:39" x14ac:dyDescent="0.25">
      <c r="A987" s="81">
        <v>986</v>
      </c>
      <c r="B987" s="8" t="s">
        <v>1844</v>
      </c>
      <c r="C987" s="8" t="s">
        <v>56</v>
      </c>
      <c r="D987" s="81"/>
      <c r="E987" s="8"/>
      <c r="F987" s="81"/>
      <c r="G987" s="81"/>
      <c r="H987" s="81"/>
      <c r="I987" s="8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"/>
    </row>
    <row r="988" spans="1:39" x14ac:dyDescent="0.25">
      <c r="A988" s="81">
        <v>987</v>
      </c>
      <c r="B988" s="8" t="s">
        <v>1846</v>
      </c>
      <c r="C988" s="8" t="s">
        <v>2311</v>
      </c>
      <c r="D988" s="81"/>
      <c r="E988" s="8"/>
      <c r="F988" s="81"/>
      <c r="G988" s="81"/>
      <c r="H988" s="81"/>
      <c r="I988" s="8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"/>
    </row>
    <row r="989" spans="1:39" x14ac:dyDescent="0.25">
      <c r="A989" s="81">
        <v>988</v>
      </c>
      <c r="B989" s="8" t="s">
        <v>1847</v>
      </c>
      <c r="C989" s="8" t="s">
        <v>2316</v>
      </c>
      <c r="D989" s="81"/>
      <c r="E989" s="8"/>
      <c r="F989" s="81"/>
      <c r="G989" s="81"/>
      <c r="H989" s="81"/>
      <c r="I989" s="8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"/>
    </row>
    <row r="990" spans="1:39" x14ac:dyDescent="0.25">
      <c r="A990" s="81">
        <v>989</v>
      </c>
      <c r="B990" s="8" t="s">
        <v>1850</v>
      </c>
      <c r="C990" s="8" t="s">
        <v>61</v>
      </c>
      <c r="D990" s="81"/>
      <c r="E990" s="8"/>
      <c r="F990" s="81"/>
      <c r="G990" s="81"/>
      <c r="H990" s="81"/>
      <c r="I990" s="8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"/>
    </row>
    <row r="991" spans="1:39" x14ac:dyDescent="0.25">
      <c r="A991" s="81">
        <v>990</v>
      </c>
      <c r="B991" s="8" t="s">
        <v>1851</v>
      </c>
      <c r="C991" s="8" t="s">
        <v>56</v>
      </c>
      <c r="D991" s="81"/>
      <c r="E991" s="8"/>
      <c r="F991" s="81"/>
      <c r="G991" s="81"/>
      <c r="H991" s="81"/>
      <c r="I991" s="8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"/>
    </row>
    <row r="992" spans="1:39" x14ac:dyDescent="0.25">
      <c r="A992" s="81">
        <v>991</v>
      </c>
      <c r="B992" s="8" t="s">
        <v>1852</v>
      </c>
      <c r="C992" s="8" t="s">
        <v>56</v>
      </c>
      <c r="D992" s="81"/>
      <c r="E992" s="8"/>
      <c r="F992" s="81"/>
      <c r="G992" s="81"/>
      <c r="H992" s="81"/>
      <c r="I992" s="8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"/>
    </row>
    <row r="993" spans="1:39" x14ac:dyDescent="0.25">
      <c r="A993" s="81">
        <v>992</v>
      </c>
      <c r="B993" s="8" t="s">
        <v>1853</v>
      </c>
      <c r="C993" s="8" t="s">
        <v>56</v>
      </c>
      <c r="D993" s="81"/>
      <c r="E993" s="8"/>
      <c r="F993" s="81"/>
      <c r="G993" s="81"/>
      <c r="H993" s="81"/>
      <c r="I993" s="8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"/>
    </row>
    <row r="994" spans="1:39" x14ac:dyDescent="0.25">
      <c r="A994" s="81">
        <v>993</v>
      </c>
      <c r="B994" s="8" t="s">
        <v>1854</v>
      </c>
      <c r="C994" s="8" t="s">
        <v>2261</v>
      </c>
      <c r="D994" s="81"/>
      <c r="E994" s="8"/>
      <c r="F994" s="81"/>
      <c r="G994" s="81"/>
      <c r="H994" s="81"/>
      <c r="I994" s="8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"/>
    </row>
    <row r="995" spans="1:39" x14ac:dyDescent="0.25">
      <c r="A995" s="81">
        <v>994</v>
      </c>
      <c r="B995" s="8" t="s">
        <v>1856</v>
      </c>
      <c r="C995" s="8" t="s">
        <v>64</v>
      </c>
      <c r="D995" s="81"/>
      <c r="E995" s="8"/>
      <c r="F995" s="81"/>
      <c r="G995" s="81"/>
      <c r="H995" s="81"/>
      <c r="I995" s="8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"/>
    </row>
    <row r="996" spans="1:39" x14ac:dyDescent="0.25">
      <c r="A996" s="81">
        <v>995</v>
      </c>
      <c r="B996" s="8" t="s">
        <v>1857</v>
      </c>
      <c r="C996" s="8" t="s">
        <v>65</v>
      </c>
      <c r="D996" s="81"/>
      <c r="E996" s="8"/>
      <c r="F996" s="81"/>
      <c r="G996" s="81"/>
      <c r="H996" s="81"/>
      <c r="I996" s="8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"/>
    </row>
    <row r="997" spans="1:39" x14ac:dyDescent="0.25">
      <c r="A997" s="81">
        <v>996</v>
      </c>
      <c r="B997" s="8" t="s">
        <v>1858</v>
      </c>
      <c r="C997" s="8" t="s">
        <v>56</v>
      </c>
      <c r="D997" s="81"/>
      <c r="E997" s="8"/>
      <c r="F997" s="81"/>
      <c r="G997" s="81"/>
      <c r="H997" s="81"/>
      <c r="I997" s="8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"/>
    </row>
    <row r="998" spans="1:39" x14ac:dyDescent="0.25">
      <c r="A998" s="81">
        <v>997</v>
      </c>
      <c r="B998" s="8" t="s">
        <v>1859</v>
      </c>
      <c r="C998" s="8" t="s">
        <v>67</v>
      </c>
      <c r="D998" s="81"/>
      <c r="E998" s="8"/>
      <c r="F998" s="81"/>
      <c r="G998" s="81"/>
      <c r="H998" s="81"/>
      <c r="I998" s="8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"/>
    </row>
    <row r="999" spans="1:39" x14ac:dyDescent="0.25">
      <c r="A999" s="81">
        <v>998</v>
      </c>
      <c r="B999" s="8" t="s">
        <v>2193</v>
      </c>
      <c r="C999" s="8" t="s">
        <v>2313</v>
      </c>
      <c r="D999" s="81"/>
      <c r="E999" s="8"/>
      <c r="F999" s="81"/>
      <c r="G999" s="81"/>
      <c r="H999" s="81"/>
      <c r="I999" s="8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"/>
    </row>
    <row r="1000" spans="1:39" x14ac:dyDescent="0.25">
      <c r="A1000" s="81">
        <v>999</v>
      </c>
      <c r="B1000" s="8" t="s">
        <v>2198</v>
      </c>
      <c r="C1000" s="8" t="s">
        <v>2314</v>
      </c>
      <c r="D1000" s="81"/>
      <c r="E1000" s="8"/>
      <c r="F1000" s="81"/>
      <c r="G1000" s="81"/>
      <c r="H1000" s="81"/>
      <c r="I1000" s="8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"/>
    </row>
    <row r="1001" spans="1:39" x14ac:dyDescent="0.25">
      <c r="A1001" s="81">
        <v>1000</v>
      </c>
      <c r="B1001" s="8" t="s">
        <v>2202</v>
      </c>
      <c r="C1001" s="8" t="s">
        <v>105</v>
      </c>
      <c r="D1001" s="81"/>
      <c r="E1001" s="8"/>
      <c r="F1001" s="81"/>
      <c r="G1001" s="81"/>
      <c r="H1001" s="81"/>
      <c r="I1001" s="8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"/>
    </row>
    <row r="1002" spans="1:39" x14ac:dyDescent="0.25">
      <c r="A1002" s="81">
        <v>1001</v>
      </c>
      <c r="B1002" s="8" t="s">
        <v>2205</v>
      </c>
      <c r="C1002" s="8" t="s">
        <v>146</v>
      </c>
      <c r="D1002" s="81"/>
      <c r="E1002" s="8"/>
      <c r="F1002" s="81"/>
      <c r="G1002" s="81"/>
      <c r="H1002" s="81"/>
      <c r="I1002" s="8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"/>
    </row>
    <row r="1003" spans="1:39" x14ac:dyDescent="0.25">
      <c r="A1003" s="81">
        <v>1002</v>
      </c>
      <c r="B1003" s="8" t="s">
        <v>2206</v>
      </c>
      <c r="C1003" s="8" t="s">
        <v>158</v>
      </c>
      <c r="D1003" s="81"/>
      <c r="E1003" s="8"/>
      <c r="F1003" s="81"/>
      <c r="G1003" s="81"/>
      <c r="H1003" s="81"/>
      <c r="I1003" s="8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"/>
    </row>
    <row r="1004" spans="1:39" x14ac:dyDescent="0.25">
      <c r="A1004" s="81">
        <v>1003</v>
      </c>
      <c r="B1004" s="8" t="s">
        <v>2207</v>
      </c>
      <c r="C1004" s="8" t="s">
        <v>77</v>
      </c>
      <c r="D1004" s="81"/>
      <c r="E1004" s="8"/>
      <c r="F1004" s="81"/>
      <c r="G1004" s="81"/>
      <c r="H1004" s="81"/>
      <c r="I1004" s="8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"/>
    </row>
    <row r="1005" spans="1:39" x14ac:dyDescent="0.25">
      <c r="A1005" s="81">
        <v>1004</v>
      </c>
      <c r="B1005" s="8" t="s">
        <v>2208</v>
      </c>
      <c r="C1005" s="8" t="s">
        <v>146</v>
      </c>
      <c r="D1005" s="81"/>
      <c r="E1005" s="8"/>
      <c r="F1005" s="81"/>
      <c r="G1005" s="81"/>
      <c r="H1005" s="81"/>
      <c r="I1005" s="8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"/>
    </row>
    <row r="1006" spans="1:39" x14ac:dyDescent="0.25">
      <c r="A1006" s="81">
        <v>1005</v>
      </c>
      <c r="B1006" s="8" t="s">
        <v>2210</v>
      </c>
      <c r="C1006" s="8" t="s">
        <v>126</v>
      </c>
      <c r="D1006" s="81"/>
      <c r="E1006" s="8"/>
      <c r="F1006" s="81"/>
      <c r="G1006" s="81"/>
      <c r="H1006" s="81"/>
      <c r="I1006" s="8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"/>
    </row>
    <row r="1007" spans="1:39" x14ac:dyDescent="0.25">
      <c r="A1007" s="81">
        <v>1006</v>
      </c>
      <c r="B1007" s="8" t="s">
        <v>2212</v>
      </c>
      <c r="C1007" s="8" t="s">
        <v>148</v>
      </c>
      <c r="D1007" s="81"/>
      <c r="E1007" s="8"/>
      <c r="F1007" s="81"/>
      <c r="G1007" s="81"/>
      <c r="H1007" s="81"/>
      <c r="I1007" s="8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"/>
    </row>
    <row r="1008" spans="1:39" x14ac:dyDescent="0.25">
      <c r="A1008" s="81">
        <v>1007</v>
      </c>
      <c r="B1008" s="8" t="s">
        <v>2216</v>
      </c>
      <c r="C1008" s="8" t="s">
        <v>188</v>
      </c>
      <c r="D1008" s="81"/>
      <c r="E1008" s="8"/>
      <c r="F1008" s="81"/>
      <c r="G1008" s="81"/>
      <c r="H1008" s="81"/>
      <c r="I1008" s="8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"/>
    </row>
    <row r="1009" spans="1:39" x14ac:dyDescent="0.25">
      <c r="A1009" s="81">
        <v>1008</v>
      </c>
      <c r="B1009" s="8" t="s">
        <v>2217</v>
      </c>
      <c r="C1009" s="8" t="s">
        <v>70</v>
      </c>
      <c r="D1009" s="81"/>
      <c r="E1009" s="8"/>
      <c r="F1009" s="81"/>
      <c r="G1009" s="81"/>
      <c r="H1009" s="81"/>
      <c r="I1009" s="8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"/>
    </row>
    <row r="1010" spans="1:39" x14ac:dyDescent="0.25">
      <c r="A1010" s="81">
        <v>1009</v>
      </c>
      <c r="B1010" s="8" t="s">
        <v>2218</v>
      </c>
      <c r="C1010" s="8" t="s">
        <v>73</v>
      </c>
      <c r="D1010" s="81"/>
      <c r="E1010" s="8"/>
      <c r="F1010" s="81"/>
      <c r="G1010" s="81"/>
      <c r="H1010" s="81"/>
      <c r="I1010" s="8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"/>
    </row>
    <row r="1011" spans="1:39" x14ac:dyDescent="0.25">
      <c r="A1011" s="81">
        <v>1010</v>
      </c>
      <c r="B1011" s="8" t="s">
        <v>2220</v>
      </c>
      <c r="C1011" s="8" t="s">
        <v>70</v>
      </c>
      <c r="D1011" s="81"/>
      <c r="E1011" s="8"/>
      <c r="F1011" s="81"/>
      <c r="G1011" s="81"/>
      <c r="H1011" s="81"/>
      <c r="I1011" s="8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81"/>
      <c r="AE1011" s="81"/>
      <c r="AF1011" s="81"/>
      <c r="AG1011" s="81"/>
      <c r="AH1011" s="81"/>
      <c r="AI1011" s="81"/>
      <c r="AJ1011" s="81"/>
      <c r="AK1011" s="81"/>
      <c r="AL1011" s="81"/>
      <c r="AM1011" s="8"/>
    </row>
    <row r="1012" spans="1:39" x14ac:dyDescent="0.25">
      <c r="A1012" s="81">
        <v>1011</v>
      </c>
      <c r="B1012" s="8" t="s">
        <v>2222</v>
      </c>
      <c r="C1012" s="8" t="s">
        <v>95</v>
      </c>
      <c r="D1012" s="81"/>
      <c r="E1012" s="8"/>
      <c r="F1012" s="81"/>
      <c r="G1012" s="81"/>
      <c r="H1012" s="81"/>
      <c r="I1012" s="8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81"/>
      <c r="AE1012" s="81"/>
      <c r="AF1012" s="81"/>
      <c r="AG1012" s="81"/>
      <c r="AH1012" s="81"/>
      <c r="AI1012" s="81"/>
      <c r="AJ1012" s="81"/>
      <c r="AK1012" s="81"/>
      <c r="AL1012" s="81"/>
      <c r="AM1012" s="8"/>
    </row>
    <row r="1013" spans="1:39" x14ac:dyDescent="0.25">
      <c r="A1013" s="81">
        <v>1012</v>
      </c>
      <c r="B1013" s="8" t="s">
        <v>2214</v>
      </c>
      <c r="C1013" s="8" t="s">
        <v>124</v>
      </c>
      <c r="D1013" s="81"/>
      <c r="E1013" s="8"/>
      <c r="F1013" s="81"/>
      <c r="G1013" s="81"/>
      <c r="H1013" s="81"/>
      <c r="I1013" s="8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81"/>
      <c r="AE1013" s="81"/>
      <c r="AF1013" s="81"/>
      <c r="AG1013" s="81"/>
      <c r="AH1013" s="81"/>
      <c r="AI1013" s="81"/>
      <c r="AJ1013" s="81"/>
      <c r="AK1013" s="81"/>
      <c r="AL1013" s="81"/>
      <c r="AM1013" s="8"/>
    </row>
    <row r="1014" spans="1:39" x14ac:dyDescent="0.25">
      <c r="A1014" s="81">
        <v>1013</v>
      </c>
      <c r="B1014" s="8" t="s">
        <v>2223</v>
      </c>
      <c r="C1014" s="8" t="s">
        <v>73</v>
      </c>
      <c r="D1014" s="81"/>
      <c r="E1014" s="8"/>
      <c r="F1014" s="81"/>
      <c r="G1014" s="81"/>
      <c r="H1014" s="81"/>
      <c r="I1014" s="8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81"/>
      <c r="AE1014" s="81"/>
      <c r="AF1014" s="81"/>
      <c r="AG1014" s="81"/>
      <c r="AH1014" s="81"/>
      <c r="AI1014" s="81"/>
      <c r="AJ1014" s="81"/>
      <c r="AK1014" s="81"/>
      <c r="AL1014" s="81"/>
      <c r="AM1014" s="8"/>
    </row>
    <row r="1015" spans="1:39" x14ac:dyDescent="0.25">
      <c r="A1015" s="81">
        <v>1014</v>
      </c>
      <c r="B1015" s="8" t="s">
        <v>2224</v>
      </c>
      <c r="C1015" s="8" t="s">
        <v>95</v>
      </c>
      <c r="D1015" s="81"/>
      <c r="E1015" s="8"/>
      <c r="F1015" s="81"/>
      <c r="G1015" s="81"/>
      <c r="H1015" s="81"/>
      <c r="I1015" s="8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81"/>
      <c r="AE1015" s="81"/>
      <c r="AF1015" s="81"/>
      <c r="AG1015" s="81"/>
      <c r="AH1015" s="81"/>
      <c r="AI1015" s="81"/>
      <c r="AJ1015" s="81"/>
      <c r="AK1015" s="81"/>
      <c r="AL1015" s="81"/>
      <c r="AM1015" s="8"/>
    </row>
    <row r="1016" spans="1:39" x14ac:dyDescent="0.25">
      <c r="A1016" s="81">
        <v>1015</v>
      </c>
      <c r="B1016" s="8" t="s">
        <v>2225</v>
      </c>
      <c r="C1016" s="8" t="s">
        <v>80</v>
      </c>
      <c r="D1016" s="81"/>
      <c r="E1016" s="8"/>
      <c r="F1016" s="81"/>
      <c r="G1016" s="81"/>
      <c r="H1016" s="81"/>
      <c r="I1016" s="8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  <c r="Y1016" s="81"/>
      <c r="Z1016" s="81"/>
      <c r="AA1016" s="81"/>
      <c r="AB1016" s="81"/>
      <c r="AC1016" s="81"/>
      <c r="AD1016" s="81"/>
      <c r="AE1016" s="81"/>
      <c r="AF1016" s="81"/>
      <c r="AG1016" s="81"/>
      <c r="AH1016" s="81"/>
      <c r="AI1016" s="81"/>
      <c r="AJ1016" s="81"/>
      <c r="AK1016" s="81"/>
      <c r="AL1016" s="81"/>
      <c r="AM1016" s="8"/>
    </row>
    <row r="1017" spans="1:39" x14ac:dyDescent="0.25">
      <c r="A1017" s="81">
        <v>1016</v>
      </c>
      <c r="B1017" s="8" t="s">
        <v>2226</v>
      </c>
      <c r="C1017" s="8" t="s">
        <v>66</v>
      </c>
      <c r="D1017" s="81"/>
      <c r="E1017" s="8"/>
      <c r="F1017" s="81"/>
      <c r="G1017" s="81"/>
      <c r="H1017" s="81"/>
      <c r="I1017" s="8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1"/>
      <c r="AE1017" s="81"/>
      <c r="AF1017" s="81"/>
      <c r="AG1017" s="81"/>
      <c r="AH1017" s="81"/>
      <c r="AI1017" s="81"/>
      <c r="AJ1017" s="81"/>
      <c r="AK1017" s="81"/>
      <c r="AL1017" s="81"/>
      <c r="AM1017" s="8"/>
    </row>
    <row r="1018" spans="1:39" x14ac:dyDescent="0.25">
      <c r="A1018" s="81">
        <v>1017</v>
      </c>
      <c r="B1018" s="8" t="s">
        <v>2227</v>
      </c>
      <c r="C1018" s="8" t="s">
        <v>66</v>
      </c>
      <c r="D1018" s="81"/>
      <c r="E1018" s="8"/>
      <c r="F1018" s="81"/>
      <c r="G1018" s="81"/>
      <c r="H1018" s="81"/>
      <c r="I1018" s="8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  <c r="Y1018" s="81"/>
      <c r="Z1018" s="81"/>
      <c r="AA1018" s="81"/>
      <c r="AB1018" s="81"/>
      <c r="AC1018" s="81"/>
      <c r="AD1018" s="81"/>
      <c r="AE1018" s="81"/>
      <c r="AF1018" s="81"/>
      <c r="AG1018" s="81"/>
      <c r="AH1018" s="81"/>
      <c r="AI1018" s="81"/>
      <c r="AJ1018" s="81"/>
      <c r="AK1018" s="81"/>
      <c r="AL1018" s="81"/>
      <c r="AM1018" s="8"/>
    </row>
    <row r="1019" spans="1:39" x14ac:dyDescent="0.25">
      <c r="A1019" s="81">
        <v>1018</v>
      </c>
      <c r="B1019" s="8" t="s">
        <v>2228</v>
      </c>
      <c r="C1019" s="8" t="s">
        <v>139</v>
      </c>
      <c r="D1019" s="81"/>
      <c r="E1019" s="8"/>
      <c r="F1019" s="81"/>
      <c r="G1019" s="81"/>
      <c r="H1019" s="81"/>
      <c r="I1019" s="8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81"/>
      <c r="AE1019" s="81"/>
      <c r="AF1019" s="81"/>
      <c r="AG1019" s="81"/>
      <c r="AH1019" s="81"/>
      <c r="AI1019" s="81"/>
      <c r="AJ1019" s="81"/>
      <c r="AK1019" s="81"/>
      <c r="AL1019" s="81"/>
      <c r="AM1019" s="8"/>
    </row>
    <row r="1020" spans="1:39" x14ac:dyDescent="0.25">
      <c r="A1020" s="81">
        <v>1019</v>
      </c>
      <c r="B1020" s="8" t="s">
        <v>1806</v>
      </c>
      <c r="C1020" s="8" t="s">
        <v>66</v>
      </c>
      <c r="D1020" s="81"/>
      <c r="E1020" s="8"/>
      <c r="F1020" s="81"/>
      <c r="G1020" s="81"/>
      <c r="H1020" s="81"/>
      <c r="I1020" s="8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81"/>
      <c r="AE1020" s="81"/>
      <c r="AF1020" s="81"/>
      <c r="AG1020" s="81"/>
      <c r="AH1020" s="81"/>
      <c r="AI1020" s="81"/>
      <c r="AJ1020" s="81"/>
      <c r="AK1020" s="81"/>
      <c r="AL1020" s="81"/>
      <c r="AM1020" s="8"/>
    </row>
    <row r="1021" spans="1:39" x14ac:dyDescent="0.25">
      <c r="A1021" s="81">
        <v>1020</v>
      </c>
      <c r="B1021" s="8" t="s">
        <v>1845</v>
      </c>
      <c r="C1021" s="8" t="s">
        <v>105</v>
      </c>
      <c r="D1021" s="81"/>
      <c r="E1021" s="8"/>
      <c r="F1021" s="81"/>
      <c r="G1021" s="81"/>
      <c r="H1021" s="81"/>
      <c r="I1021" s="8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81"/>
      <c r="AE1021" s="81"/>
      <c r="AF1021" s="81"/>
      <c r="AG1021" s="81"/>
      <c r="AH1021" s="81"/>
      <c r="AI1021" s="81"/>
      <c r="AJ1021" s="81"/>
      <c r="AK1021" s="81"/>
      <c r="AL1021" s="81"/>
      <c r="AM1021" s="8"/>
    </row>
    <row r="1022" spans="1:39" x14ac:dyDescent="0.25">
      <c r="A1022" s="81">
        <v>1021</v>
      </c>
      <c r="B1022" s="8" t="s">
        <v>2276</v>
      </c>
      <c r="C1022" s="8" t="s">
        <v>56</v>
      </c>
      <c r="D1022" s="81"/>
      <c r="E1022" s="8"/>
      <c r="F1022" s="81"/>
      <c r="G1022" s="81"/>
      <c r="H1022" s="81"/>
      <c r="I1022" s="8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"/>
    </row>
    <row r="1023" spans="1:39" x14ac:dyDescent="0.25">
      <c r="A1023" s="81">
        <v>1022</v>
      </c>
      <c r="B1023" s="8" t="s">
        <v>2</v>
      </c>
      <c r="C1023" s="8" t="s">
        <v>2</v>
      </c>
      <c r="D1023" s="81"/>
      <c r="E1023" s="8"/>
      <c r="F1023" s="81"/>
      <c r="G1023" s="81"/>
      <c r="H1023" s="81"/>
      <c r="I1023" s="8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"/>
    </row>
    <row r="1024" spans="1:39" x14ac:dyDescent="0.25">
      <c r="A1024" s="81">
        <v>1023</v>
      </c>
      <c r="B1024" s="8" t="s">
        <v>52</v>
      </c>
      <c r="C1024" s="8" t="s">
        <v>2</v>
      </c>
      <c r="D1024" s="81"/>
      <c r="E1024" s="8"/>
      <c r="F1024" s="81"/>
      <c r="G1024" s="81"/>
      <c r="H1024" s="81"/>
      <c r="I1024" s="8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81"/>
      <c r="AE1024" s="81"/>
      <c r="AF1024" s="81"/>
      <c r="AG1024" s="81"/>
      <c r="AH1024" s="81"/>
      <c r="AI1024" s="81"/>
      <c r="AJ1024" s="81"/>
      <c r="AK1024" s="81"/>
      <c r="AL1024" s="81"/>
      <c r="AM1024" s="8"/>
    </row>
    <row r="1025" spans="1:39" x14ac:dyDescent="0.25">
      <c r="A1025" s="81">
        <v>1024</v>
      </c>
      <c r="B1025" s="8" t="s">
        <v>1843</v>
      </c>
      <c r="C1025" s="8" t="s">
        <v>2317</v>
      </c>
      <c r="D1025" s="81"/>
      <c r="E1025" s="8"/>
      <c r="F1025" s="81"/>
      <c r="G1025" s="81"/>
      <c r="H1025" s="81"/>
      <c r="I1025" s="8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81"/>
      <c r="AE1025" s="81"/>
      <c r="AF1025" s="81"/>
      <c r="AG1025" s="81"/>
      <c r="AH1025" s="81"/>
      <c r="AI1025" s="81"/>
      <c r="AJ1025" s="81"/>
      <c r="AK1025" s="81"/>
      <c r="AL1025" s="81"/>
      <c r="AM1025" s="8"/>
    </row>
    <row r="1026" spans="1:39" x14ac:dyDescent="0.25">
      <c r="A1026" s="81">
        <v>1025</v>
      </c>
      <c r="B1026" s="8" t="s">
        <v>1844</v>
      </c>
      <c r="C1026" s="8" t="s">
        <v>56</v>
      </c>
      <c r="D1026" s="81"/>
      <c r="E1026" s="8"/>
      <c r="F1026" s="81"/>
      <c r="G1026" s="81"/>
      <c r="H1026" s="81"/>
      <c r="I1026" s="8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81"/>
      <c r="AE1026" s="81"/>
      <c r="AF1026" s="81"/>
      <c r="AG1026" s="81"/>
      <c r="AH1026" s="81"/>
      <c r="AI1026" s="81"/>
      <c r="AJ1026" s="81"/>
      <c r="AK1026" s="81"/>
      <c r="AL1026" s="81"/>
      <c r="AM1026" s="8"/>
    </row>
    <row r="1027" spans="1:39" x14ac:dyDescent="0.25">
      <c r="A1027" s="81">
        <v>1026</v>
      </c>
      <c r="B1027" s="8" t="s">
        <v>1846</v>
      </c>
      <c r="C1027" s="8" t="s">
        <v>2311</v>
      </c>
      <c r="D1027" s="81"/>
      <c r="E1027" s="8"/>
      <c r="F1027" s="81"/>
      <c r="G1027" s="81"/>
      <c r="H1027" s="81"/>
      <c r="I1027" s="8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81"/>
      <c r="AE1027" s="81"/>
      <c r="AF1027" s="81"/>
      <c r="AG1027" s="81"/>
      <c r="AH1027" s="81"/>
      <c r="AI1027" s="81"/>
      <c r="AJ1027" s="81"/>
      <c r="AK1027" s="81"/>
      <c r="AL1027" s="81"/>
      <c r="AM1027" s="8"/>
    </row>
    <row r="1028" spans="1:39" x14ac:dyDescent="0.25">
      <c r="A1028" s="81">
        <v>1027</v>
      </c>
      <c r="B1028" s="8" t="s">
        <v>1847</v>
      </c>
      <c r="C1028" s="8" t="s">
        <v>2316</v>
      </c>
      <c r="D1028" s="81"/>
      <c r="E1028" s="8"/>
      <c r="F1028" s="81"/>
      <c r="G1028" s="81"/>
      <c r="H1028" s="81"/>
      <c r="I1028" s="8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"/>
    </row>
    <row r="1029" spans="1:39" x14ac:dyDescent="0.25">
      <c r="A1029" s="81">
        <v>1028</v>
      </c>
      <c r="B1029" s="8" t="s">
        <v>1850</v>
      </c>
      <c r="C1029" s="8" t="s">
        <v>61</v>
      </c>
      <c r="D1029" s="81"/>
      <c r="E1029" s="8"/>
      <c r="F1029" s="81"/>
      <c r="G1029" s="81"/>
      <c r="H1029" s="81"/>
      <c r="I1029" s="8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"/>
    </row>
    <row r="1030" spans="1:39" x14ac:dyDescent="0.25">
      <c r="A1030" s="81">
        <v>1029</v>
      </c>
      <c r="B1030" s="8" t="s">
        <v>1851</v>
      </c>
      <c r="C1030" s="8" t="s">
        <v>56</v>
      </c>
      <c r="D1030" s="81"/>
      <c r="E1030" s="8"/>
      <c r="F1030" s="81"/>
      <c r="G1030" s="81"/>
      <c r="H1030" s="81"/>
      <c r="I1030" s="8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"/>
    </row>
    <row r="1031" spans="1:39" x14ac:dyDescent="0.25">
      <c r="A1031" s="81">
        <v>1030</v>
      </c>
      <c r="B1031" s="8" t="s">
        <v>1852</v>
      </c>
      <c r="C1031" s="8" t="s">
        <v>56</v>
      </c>
      <c r="D1031" s="81"/>
      <c r="E1031" s="8"/>
      <c r="F1031" s="81"/>
      <c r="G1031" s="81"/>
      <c r="H1031" s="81"/>
      <c r="I1031" s="8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"/>
    </row>
    <row r="1032" spans="1:39" x14ac:dyDescent="0.25">
      <c r="A1032" s="81">
        <v>1031</v>
      </c>
      <c r="B1032" s="8" t="s">
        <v>1853</v>
      </c>
      <c r="C1032" s="8" t="s">
        <v>56</v>
      </c>
      <c r="D1032" s="81"/>
      <c r="E1032" s="8"/>
      <c r="F1032" s="81"/>
      <c r="G1032" s="81"/>
      <c r="H1032" s="81"/>
      <c r="I1032" s="8"/>
      <c r="J1032" s="81"/>
      <c r="K1032" s="81"/>
      <c r="L1032" s="81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"/>
    </row>
    <row r="1033" spans="1:39" x14ac:dyDescent="0.25">
      <c r="A1033" s="81">
        <v>1032</v>
      </c>
      <c r="B1033" s="8" t="s">
        <v>1854</v>
      </c>
      <c r="C1033" s="8" t="s">
        <v>2261</v>
      </c>
      <c r="D1033" s="81"/>
      <c r="E1033" s="8"/>
      <c r="F1033" s="81"/>
      <c r="G1033" s="81"/>
      <c r="H1033" s="81"/>
      <c r="I1033" s="8"/>
      <c r="J1033" s="81"/>
      <c r="K1033" s="81"/>
      <c r="L1033" s="81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"/>
    </row>
    <row r="1034" spans="1:39" x14ac:dyDescent="0.25">
      <c r="A1034" s="81">
        <v>1033</v>
      </c>
      <c r="B1034" s="8" t="s">
        <v>1856</v>
      </c>
      <c r="C1034" s="8" t="s">
        <v>64</v>
      </c>
      <c r="D1034" s="81"/>
      <c r="E1034" s="8"/>
      <c r="F1034" s="81"/>
      <c r="G1034" s="81"/>
      <c r="H1034" s="81"/>
      <c r="I1034" s="8"/>
      <c r="J1034" s="81"/>
      <c r="K1034" s="81"/>
      <c r="L1034" s="81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"/>
    </row>
    <row r="1035" spans="1:39" x14ac:dyDescent="0.25">
      <c r="A1035" s="81">
        <v>1034</v>
      </c>
      <c r="B1035" s="8" t="s">
        <v>1857</v>
      </c>
      <c r="C1035" s="8" t="s">
        <v>65</v>
      </c>
      <c r="D1035" s="81"/>
      <c r="E1035" s="8"/>
      <c r="F1035" s="81"/>
      <c r="G1035" s="81"/>
      <c r="H1035" s="81"/>
      <c r="I1035" s="8"/>
      <c r="J1035" s="81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"/>
    </row>
    <row r="1036" spans="1:39" x14ac:dyDescent="0.25">
      <c r="A1036" s="81">
        <v>1035</v>
      </c>
      <c r="B1036" s="8" t="s">
        <v>1858</v>
      </c>
      <c r="C1036" s="8" t="s">
        <v>56</v>
      </c>
      <c r="D1036" s="81"/>
      <c r="E1036" s="8"/>
      <c r="F1036" s="81"/>
      <c r="G1036" s="81"/>
      <c r="H1036" s="81"/>
      <c r="I1036" s="8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"/>
    </row>
    <row r="1037" spans="1:39" x14ac:dyDescent="0.25">
      <c r="A1037" s="81">
        <v>1036</v>
      </c>
      <c r="B1037" s="8" t="s">
        <v>1859</v>
      </c>
      <c r="C1037" s="8" t="s">
        <v>67</v>
      </c>
      <c r="D1037" s="81"/>
      <c r="E1037" s="8"/>
      <c r="F1037" s="81"/>
      <c r="G1037" s="81"/>
      <c r="H1037" s="81"/>
      <c r="I1037" s="8"/>
      <c r="J1037" s="81"/>
      <c r="K1037" s="81"/>
      <c r="L1037" s="81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81"/>
      <c r="AE1037" s="81"/>
      <c r="AF1037" s="81"/>
      <c r="AG1037" s="81"/>
      <c r="AH1037" s="81"/>
      <c r="AI1037" s="81"/>
      <c r="AJ1037" s="81"/>
      <c r="AK1037" s="81"/>
      <c r="AL1037" s="81"/>
      <c r="AM1037" s="8"/>
    </row>
    <row r="1038" spans="1:39" x14ac:dyDescent="0.25">
      <c r="A1038" s="81">
        <v>1037</v>
      </c>
      <c r="B1038" s="8" t="s">
        <v>2193</v>
      </c>
      <c r="C1038" s="8" t="s">
        <v>2313</v>
      </c>
      <c r="D1038" s="81"/>
      <c r="E1038" s="8"/>
      <c r="F1038" s="81"/>
      <c r="G1038" s="81"/>
      <c r="H1038" s="81"/>
      <c r="I1038" s="8"/>
      <c r="J1038" s="81"/>
      <c r="K1038" s="81"/>
      <c r="L1038" s="81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81"/>
      <c r="AE1038" s="81"/>
      <c r="AF1038" s="81"/>
      <c r="AG1038" s="81"/>
      <c r="AH1038" s="81"/>
      <c r="AI1038" s="81"/>
      <c r="AJ1038" s="81"/>
      <c r="AK1038" s="81"/>
      <c r="AL1038" s="81"/>
      <c r="AM1038" s="8"/>
    </row>
    <row r="1039" spans="1:39" x14ac:dyDescent="0.25">
      <c r="A1039" s="81">
        <v>1038</v>
      </c>
      <c r="B1039" s="8" t="s">
        <v>2198</v>
      </c>
      <c r="C1039" s="8" t="s">
        <v>2314</v>
      </c>
      <c r="D1039" s="81"/>
      <c r="E1039" s="8"/>
      <c r="F1039" s="81"/>
      <c r="G1039" s="81"/>
      <c r="H1039" s="81"/>
      <c r="I1039" s="8"/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81"/>
      <c r="AE1039" s="81"/>
      <c r="AF1039" s="81"/>
      <c r="AG1039" s="81"/>
      <c r="AH1039" s="81"/>
      <c r="AI1039" s="81"/>
      <c r="AJ1039" s="81"/>
      <c r="AK1039" s="81"/>
      <c r="AL1039" s="81"/>
      <c r="AM1039" s="8"/>
    </row>
    <row r="1040" spans="1:39" x14ac:dyDescent="0.25">
      <c r="A1040" s="81">
        <v>1039</v>
      </c>
      <c r="B1040" s="8" t="s">
        <v>2202</v>
      </c>
      <c r="C1040" s="8" t="s">
        <v>105</v>
      </c>
      <c r="D1040" s="81"/>
      <c r="E1040" s="8"/>
      <c r="F1040" s="81"/>
      <c r="G1040" s="81"/>
      <c r="H1040" s="81"/>
      <c r="I1040" s="8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1"/>
      <c r="Y1040" s="81"/>
      <c r="Z1040" s="81"/>
      <c r="AA1040" s="81"/>
      <c r="AB1040" s="81"/>
      <c r="AC1040" s="81"/>
      <c r="AD1040" s="81"/>
      <c r="AE1040" s="81"/>
      <c r="AF1040" s="81"/>
      <c r="AG1040" s="81"/>
      <c r="AH1040" s="81"/>
      <c r="AI1040" s="81"/>
      <c r="AJ1040" s="81"/>
      <c r="AK1040" s="81"/>
      <c r="AL1040" s="81"/>
      <c r="AM1040" s="8"/>
    </row>
    <row r="1041" spans="1:39" x14ac:dyDescent="0.25">
      <c r="A1041" s="81">
        <v>1040</v>
      </c>
      <c r="B1041" s="8" t="s">
        <v>2205</v>
      </c>
      <c r="C1041" s="8" t="s">
        <v>77</v>
      </c>
      <c r="D1041" s="81"/>
      <c r="E1041" s="8"/>
      <c r="F1041" s="81"/>
      <c r="G1041" s="81"/>
      <c r="H1041" s="81"/>
      <c r="I1041" s="8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81"/>
      <c r="AE1041" s="81"/>
      <c r="AF1041" s="81"/>
      <c r="AG1041" s="81"/>
      <c r="AH1041" s="81"/>
      <c r="AI1041" s="81"/>
      <c r="AJ1041" s="81"/>
      <c r="AK1041" s="81"/>
      <c r="AL1041" s="81"/>
      <c r="AM1041" s="8"/>
    </row>
    <row r="1042" spans="1:39" x14ac:dyDescent="0.25">
      <c r="A1042" s="81">
        <v>1041</v>
      </c>
      <c r="B1042" s="8" t="s">
        <v>2206</v>
      </c>
      <c r="C1042" s="8" t="s">
        <v>268</v>
      </c>
      <c r="D1042" s="81"/>
      <c r="E1042" s="8"/>
      <c r="F1042" s="81"/>
      <c r="G1042" s="81"/>
      <c r="H1042" s="81"/>
      <c r="I1042" s="8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"/>
    </row>
    <row r="1043" spans="1:39" x14ac:dyDescent="0.25">
      <c r="A1043" s="81">
        <v>1042</v>
      </c>
      <c r="B1043" s="8" t="s">
        <v>2207</v>
      </c>
      <c r="C1043" s="8" t="s">
        <v>77</v>
      </c>
      <c r="D1043" s="81"/>
      <c r="E1043" s="8"/>
      <c r="F1043" s="81"/>
      <c r="G1043" s="81"/>
      <c r="H1043" s="81"/>
      <c r="I1043" s="8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"/>
    </row>
    <row r="1044" spans="1:39" x14ac:dyDescent="0.25">
      <c r="A1044" s="81">
        <v>1043</v>
      </c>
      <c r="B1044" s="8" t="s">
        <v>2208</v>
      </c>
      <c r="C1044" s="8" t="s">
        <v>146</v>
      </c>
      <c r="D1044" s="81"/>
      <c r="E1044" s="8"/>
      <c r="F1044" s="81"/>
      <c r="G1044" s="81"/>
      <c r="H1044" s="81"/>
      <c r="I1044" s="8"/>
      <c r="J1044" s="81"/>
      <c r="K1044" s="81"/>
      <c r="L1044" s="81"/>
      <c r="M1044" s="81"/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81"/>
      <c r="AE1044" s="81"/>
      <c r="AF1044" s="81"/>
      <c r="AG1044" s="81"/>
      <c r="AH1044" s="81"/>
      <c r="AI1044" s="81"/>
      <c r="AJ1044" s="81"/>
      <c r="AK1044" s="81"/>
      <c r="AL1044" s="81"/>
      <c r="AM1044" s="8"/>
    </row>
    <row r="1045" spans="1:39" x14ac:dyDescent="0.25">
      <c r="A1045" s="81">
        <v>1044</v>
      </c>
      <c r="B1045" s="8" t="s">
        <v>2210</v>
      </c>
      <c r="C1045" s="8" t="s">
        <v>126</v>
      </c>
      <c r="D1045" s="81"/>
      <c r="E1045" s="8"/>
      <c r="F1045" s="81"/>
      <c r="G1045" s="81"/>
      <c r="H1045" s="81"/>
      <c r="I1045" s="8"/>
      <c r="J1045" s="81"/>
      <c r="K1045" s="81"/>
      <c r="L1045" s="81"/>
      <c r="M1045" s="81"/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81"/>
      <c r="AK1045" s="81"/>
      <c r="AL1045" s="81"/>
      <c r="AM1045" s="8"/>
    </row>
    <row r="1046" spans="1:39" x14ac:dyDescent="0.25">
      <c r="A1046" s="81">
        <v>1045</v>
      </c>
      <c r="B1046" s="8" t="s">
        <v>2212</v>
      </c>
      <c r="C1046" s="8" t="s">
        <v>77</v>
      </c>
      <c r="D1046" s="81"/>
      <c r="E1046" s="8"/>
      <c r="F1046" s="81"/>
      <c r="G1046" s="81"/>
      <c r="H1046" s="81"/>
      <c r="I1046" s="8"/>
      <c r="J1046" s="81"/>
      <c r="K1046" s="81"/>
      <c r="L1046" s="81"/>
      <c r="M1046" s="81"/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81"/>
      <c r="AE1046" s="81"/>
      <c r="AF1046" s="81"/>
      <c r="AG1046" s="81"/>
      <c r="AH1046" s="81"/>
      <c r="AI1046" s="81"/>
      <c r="AJ1046" s="81"/>
      <c r="AK1046" s="81"/>
      <c r="AL1046" s="81"/>
      <c r="AM1046" s="8"/>
    </row>
    <row r="1047" spans="1:39" x14ac:dyDescent="0.25">
      <c r="A1047" s="81">
        <v>1046</v>
      </c>
      <c r="B1047" s="8" t="s">
        <v>2216</v>
      </c>
      <c r="C1047" s="8" t="s">
        <v>95</v>
      </c>
      <c r="D1047" s="81"/>
      <c r="E1047" s="8"/>
      <c r="F1047" s="81"/>
      <c r="G1047" s="81"/>
      <c r="H1047" s="81"/>
      <c r="I1047" s="8"/>
      <c r="J1047" s="81"/>
      <c r="K1047" s="81"/>
      <c r="L1047" s="81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  <c r="AJ1047" s="81"/>
      <c r="AK1047" s="81"/>
      <c r="AL1047" s="81"/>
      <c r="AM1047" s="8"/>
    </row>
    <row r="1048" spans="1:39" x14ac:dyDescent="0.25">
      <c r="A1048" s="81">
        <v>1047</v>
      </c>
      <c r="B1048" s="8" t="s">
        <v>2217</v>
      </c>
      <c r="C1048" s="8" t="s">
        <v>73</v>
      </c>
      <c r="D1048" s="81"/>
      <c r="E1048" s="8"/>
      <c r="F1048" s="81"/>
      <c r="G1048" s="81"/>
      <c r="H1048" s="81"/>
      <c r="I1048" s="8"/>
      <c r="J1048" s="81"/>
      <c r="K1048" s="81"/>
      <c r="L1048" s="81"/>
      <c r="M1048" s="81"/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81"/>
      <c r="AE1048" s="81"/>
      <c r="AF1048" s="81"/>
      <c r="AG1048" s="81"/>
      <c r="AH1048" s="81"/>
      <c r="AI1048" s="81"/>
      <c r="AJ1048" s="81"/>
      <c r="AK1048" s="81"/>
      <c r="AL1048" s="81"/>
      <c r="AM1048" s="8"/>
    </row>
    <row r="1049" spans="1:39" x14ac:dyDescent="0.25">
      <c r="A1049" s="81">
        <v>1048</v>
      </c>
      <c r="B1049" s="8" t="s">
        <v>2218</v>
      </c>
      <c r="C1049" s="8" t="s">
        <v>73</v>
      </c>
      <c r="D1049" s="81"/>
      <c r="E1049" s="8"/>
      <c r="F1049" s="81"/>
      <c r="G1049" s="81"/>
      <c r="H1049" s="81"/>
      <c r="I1049" s="8"/>
      <c r="J1049" s="81"/>
      <c r="K1049" s="81"/>
      <c r="L1049" s="81"/>
      <c r="M1049" s="81"/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81"/>
      <c r="AK1049" s="81"/>
      <c r="AL1049" s="81"/>
      <c r="AM1049" s="8"/>
    </row>
    <row r="1050" spans="1:39" x14ac:dyDescent="0.25">
      <c r="A1050" s="81">
        <v>1049</v>
      </c>
      <c r="B1050" s="8" t="s">
        <v>2220</v>
      </c>
      <c r="C1050" s="8" t="s">
        <v>70</v>
      </c>
      <c r="D1050" s="81"/>
      <c r="E1050" s="8"/>
      <c r="F1050" s="81"/>
      <c r="G1050" s="81"/>
      <c r="H1050" s="81"/>
      <c r="I1050" s="8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81"/>
      <c r="AE1050" s="81"/>
      <c r="AF1050" s="81"/>
      <c r="AG1050" s="81"/>
      <c r="AH1050" s="81"/>
      <c r="AI1050" s="81"/>
      <c r="AJ1050" s="81"/>
      <c r="AK1050" s="81"/>
      <c r="AL1050" s="81"/>
      <c r="AM1050" s="8"/>
    </row>
    <row r="1051" spans="1:39" x14ac:dyDescent="0.25">
      <c r="A1051" s="81">
        <v>1050</v>
      </c>
      <c r="B1051" s="8" t="s">
        <v>2222</v>
      </c>
      <c r="C1051" s="8" t="s">
        <v>95</v>
      </c>
      <c r="D1051" s="81"/>
      <c r="E1051" s="8"/>
      <c r="F1051" s="81"/>
      <c r="G1051" s="81"/>
      <c r="H1051" s="81"/>
      <c r="I1051" s="8"/>
      <c r="J1051" s="81"/>
      <c r="K1051" s="81"/>
      <c r="L1051" s="81"/>
      <c r="M1051" s="81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1"/>
      <c r="Y1051" s="81"/>
      <c r="Z1051" s="81"/>
      <c r="AA1051" s="81"/>
      <c r="AB1051" s="81"/>
      <c r="AC1051" s="81"/>
      <c r="AD1051" s="81"/>
      <c r="AE1051" s="81"/>
      <c r="AF1051" s="81"/>
      <c r="AG1051" s="81"/>
      <c r="AH1051" s="81"/>
      <c r="AI1051" s="81"/>
      <c r="AJ1051" s="81"/>
      <c r="AK1051" s="81"/>
      <c r="AL1051" s="81"/>
      <c r="AM1051" s="8"/>
    </row>
    <row r="1052" spans="1:39" x14ac:dyDescent="0.25">
      <c r="A1052" s="81">
        <v>1051</v>
      </c>
      <c r="B1052" s="8" t="s">
        <v>2214</v>
      </c>
      <c r="C1052" s="8" t="s">
        <v>108</v>
      </c>
      <c r="D1052" s="81"/>
      <c r="E1052" s="8"/>
      <c r="F1052" s="81"/>
      <c r="G1052" s="81"/>
      <c r="H1052" s="81"/>
      <c r="I1052" s="8"/>
      <c r="J1052" s="81"/>
      <c r="K1052" s="81"/>
      <c r="L1052" s="81"/>
      <c r="M1052" s="81"/>
      <c r="N1052" s="81"/>
      <c r="O1052" s="81"/>
      <c r="P1052" s="81"/>
      <c r="Q1052" s="81"/>
      <c r="R1052" s="81"/>
      <c r="S1052" s="81"/>
      <c r="T1052" s="81"/>
      <c r="U1052" s="81"/>
      <c r="V1052" s="81"/>
      <c r="W1052" s="81"/>
      <c r="X1052" s="81"/>
      <c r="Y1052" s="81"/>
      <c r="Z1052" s="81"/>
      <c r="AA1052" s="81"/>
      <c r="AB1052" s="81"/>
      <c r="AC1052" s="81"/>
      <c r="AD1052" s="81"/>
      <c r="AE1052" s="81"/>
      <c r="AF1052" s="81"/>
      <c r="AG1052" s="81"/>
      <c r="AH1052" s="81"/>
      <c r="AI1052" s="81"/>
      <c r="AJ1052" s="81"/>
      <c r="AK1052" s="81"/>
      <c r="AL1052" s="81"/>
      <c r="AM1052" s="8"/>
    </row>
    <row r="1053" spans="1:39" x14ac:dyDescent="0.25">
      <c r="A1053" s="81">
        <v>1052</v>
      </c>
      <c r="B1053" s="8" t="s">
        <v>2223</v>
      </c>
      <c r="C1053" s="8" t="s">
        <v>66</v>
      </c>
      <c r="D1053" s="81"/>
      <c r="E1053" s="8"/>
      <c r="F1053" s="81"/>
      <c r="G1053" s="81"/>
      <c r="H1053" s="81"/>
      <c r="I1053" s="8"/>
      <c r="J1053" s="81"/>
      <c r="K1053" s="81"/>
      <c r="L1053" s="81"/>
      <c r="M1053" s="81"/>
      <c r="N1053" s="81"/>
      <c r="O1053" s="81"/>
      <c r="P1053" s="81"/>
      <c r="Q1053" s="81"/>
      <c r="R1053" s="81"/>
      <c r="S1053" s="81"/>
      <c r="T1053" s="81"/>
      <c r="U1053" s="81"/>
      <c r="V1053" s="81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81"/>
      <c r="AK1053" s="81"/>
      <c r="AL1053" s="81"/>
      <c r="AM1053" s="8"/>
    </row>
    <row r="1054" spans="1:39" x14ac:dyDescent="0.25">
      <c r="A1054" s="81">
        <v>1053</v>
      </c>
      <c r="B1054" s="8" t="s">
        <v>2224</v>
      </c>
      <c r="C1054" s="8" t="s">
        <v>95</v>
      </c>
      <c r="D1054" s="81"/>
      <c r="E1054" s="8"/>
      <c r="F1054" s="81"/>
      <c r="G1054" s="81"/>
      <c r="H1054" s="81"/>
      <c r="I1054" s="8"/>
      <c r="J1054" s="81"/>
      <c r="K1054" s="81"/>
      <c r="L1054" s="81"/>
      <c r="M1054" s="81"/>
      <c r="N1054" s="81"/>
      <c r="O1054" s="81"/>
      <c r="P1054" s="81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  <c r="AA1054" s="81"/>
      <c r="AB1054" s="81"/>
      <c r="AC1054" s="81"/>
      <c r="AD1054" s="81"/>
      <c r="AE1054" s="81"/>
      <c r="AF1054" s="81"/>
      <c r="AG1054" s="81"/>
      <c r="AH1054" s="81"/>
      <c r="AI1054" s="81"/>
      <c r="AJ1054" s="81"/>
      <c r="AK1054" s="81"/>
      <c r="AL1054" s="81"/>
      <c r="AM1054" s="8"/>
    </row>
    <row r="1055" spans="1:39" x14ac:dyDescent="0.25">
      <c r="A1055" s="81">
        <v>1054</v>
      </c>
      <c r="B1055" s="8" t="s">
        <v>2225</v>
      </c>
      <c r="C1055" s="8" t="s">
        <v>80</v>
      </c>
      <c r="D1055" s="81"/>
      <c r="E1055" s="8"/>
      <c r="F1055" s="81"/>
      <c r="G1055" s="81"/>
      <c r="H1055" s="81"/>
      <c r="I1055" s="8"/>
      <c r="J1055" s="81"/>
      <c r="K1055" s="81"/>
      <c r="L1055" s="81"/>
      <c r="M1055" s="81"/>
      <c r="N1055" s="81"/>
      <c r="O1055" s="81"/>
      <c r="P1055" s="81"/>
      <c r="Q1055" s="81"/>
      <c r="R1055" s="81"/>
      <c r="S1055" s="81"/>
      <c r="T1055" s="81"/>
      <c r="U1055" s="81"/>
      <c r="V1055" s="81"/>
      <c r="W1055" s="81"/>
      <c r="X1055" s="81"/>
      <c r="Y1055" s="81"/>
      <c r="Z1055" s="81"/>
      <c r="AA1055" s="81"/>
      <c r="AB1055" s="81"/>
      <c r="AC1055" s="81"/>
      <c r="AD1055" s="81"/>
      <c r="AE1055" s="81"/>
      <c r="AF1055" s="81"/>
      <c r="AG1055" s="81"/>
      <c r="AH1055" s="81"/>
      <c r="AI1055" s="81"/>
      <c r="AJ1055" s="81"/>
      <c r="AK1055" s="81"/>
      <c r="AL1055" s="81"/>
      <c r="AM1055" s="8"/>
    </row>
    <row r="1056" spans="1:39" x14ac:dyDescent="0.25">
      <c r="A1056" s="81">
        <v>1055</v>
      </c>
      <c r="B1056" s="8" t="s">
        <v>2226</v>
      </c>
      <c r="C1056" s="8" t="s">
        <v>66</v>
      </c>
      <c r="D1056" s="81"/>
      <c r="E1056" s="8"/>
      <c r="F1056" s="81"/>
      <c r="G1056" s="81"/>
      <c r="H1056" s="81"/>
      <c r="I1056" s="8"/>
      <c r="J1056" s="81"/>
      <c r="K1056" s="81"/>
      <c r="L1056" s="81"/>
      <c r="M1056" s="81"/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X1056" s="81"/>
      <c r="Y1056" s="81"/>
      <c r="Z1056" s="81"/>
      <c r="AA1056" s="81"/>
      <c r="AB1056" s="81"/>
      <c r="AC1056" s="81"/>
      <c r="AD1056" s="81"/>
      <c r="AE1056" s="81"/>
      <c r="AF1056" s="81"/>
      <c r="AG1056" s="81"/>
      <c r="AH1056" s="81"/>
      <c r="AI1056" s="81"/>
      <c r="AJ1056" s="81"/>
      <c r="AK1056" s="81"/>
      <c r="AL1056" s="81"/>
      <c r="AM1056" s="8"/>
    </row>
    <row r="1057" spans="1:39" x14ac:dyDescent="0.25">
      <c r="A1057" s="81">
        <v>1056</v>
      </c>
      <c r="B1057" s="8" t="s">
        <v>2227</v>
      </c>
      <c r="C1057" s="8" t="s">
        <v>66</v>
      </c>
      <c r="D1057" s="81"/>
      <c r="E1057" s="8"/>
      <c r="F1057" s="81"/>
      <c r="G1057" s="81"/>
      <c r="H1057" s="81"/>
      <c r="I1057" s="8"/>
      <c r="J1057" s="81"/>
      <c r="K1057" s="81"/>
      <c r="L1057" s="81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81"/>
      <c r="AK1057" s="81"/>
      <c r="AL1057" s="81"/>
      <c r="AM1057" s="8"/>
    </row>
    <row r="1058" spans="1:39" x14ac:dyDescent="0.25">
      <c r="A1058" s="81">
        <v>1057</v>
      </c>
      <c r="B1058" s="8" t="s">
        <v>2228</v>
      </c>
      <c r="C1058" s="8" t="s">
        <v>139</v>
      </c>
      <c r="D1058" s="81"/>
      <c r="E1058" s="8"/>
      <c r="F1058" s="81"/>
      <c r="G1058" s="81"/>
      <c r="H1058" s="81"/>
      <c r="I1058" s="8"/>
      <c r="J1058" s="81"/>
      <c r="K1058" s="81"/>
      <c r="L1058" s="81"/>
      <c r="M1058" s="81"/>
      <c r="N1058" s="81"/>
      <c r="O1058" s="81"/>
      <c r="P1058" s="81"/>
      <c r="Q1058" s="81"/>
      <c r="R1058" s="81"/>
      <c r="S1058" s="81"/>
      <c r="T1058" s="81"/>
      <c r="U1058" s="81"/>
      <c r="V1058" s="81"/>
      <c r="W1058" s="81"/>
      <c r="X1058" s="81"/>
      <c r="Y1058" s="81"/>
      <c r="Z1058" s="81"/>
      <c r="AA1058" s="81"/>
      <c r="AB1058" s="81"/>
      <c r="AC1058" s="81"/>
      <c r="AD1058" s="81"/>
      <c r="AE1058" s="81"/>
      <c r="AF1058" s="81"/>
      <c r="AG1058" s="81"/>
      <c r="AH1058" s="81"/>
      <c r="AI1058" s="81"/>
      <c r="AJ1058" s="81"/>
      <c r="AK1058" s="81"/>
      <c r="AL1058" s="81"/>
      <c r="AM1058" s="8"/>
    </row>
    <row r="1059" spans="1:39" x14ac:dyDescent="0.25">
      <c r="A1059" s="81">
        <v>1058</v>
      </c>
      <c r="B1059" s="8" t="s">
        <v>2229</v>
      </c>
      <c r="C1059" s="8" t="s">
        <v>138</v>
      </c>
      <c r="D1059" s="81"/>
      <c r="E1059" s="8"/>
      <c r="F1059" s="81"/>
      <c r="G1059" s="81"/>
      <c r="H1059" s="81"/>
      <c r="I1059" s="8"/>
      <c r="J1059" s="81"/>
      <c r="K1059" s="81"/>
      <c r="L1059" s="81"/>
      <c r="M1059" s="81"/>
      <c r="N1059" s="81"/>
      <c r="O1059" s="81"/>
      <c r="P1059" s="81"/>
      <c r="Q1059" s="81"/>
      <c r="R1059" s="81"/>
      <c r="S1059" s="81"/>
      <c r="T1059" s="81"/>
      <c r="U1059" s="81"/>
      <c r="V1059" s="81"/>
      <c r="W1059" s="81"/>
      <c r="X1059" s="81"/>
      <c r="Y1059" s="81"/>
      <c r="Z1059" s="81"/>
      <c r="AA1059" s="81"/>
      <c r="AB1059" s="81"/>
      <c r="AC1059" s="81"/>
      <c r="AD1059" s="81"/>
      <c r="AE1059" s="81"/>
      <c r="AF1059" s="81"/>
      <c r="AG1059" s="81"/>
      <c r="AH1059" s="81"/>
      <c r="AI1059" s="81"/>
      <c r="AJ1059" s="81"/>
      <c r="AK1059" s="81"/>
      <c r="AL1059" s="81"/>
      <c r="AM1059" s="8"/>
    </row>
    <row r="1060" spans="1:39" x14ac:dyDescent="0.25">
      <c r="A1060" s="81">
        <v>1059</v>
      </c>
      <c r="B1060" s="8" t="s">
        <v>1806</v>
      </c>
      <c r="C1060" s="8" t="s">
        <v>66</v>
      </c>
      <c r="D1060" s="81"/>
      <c r="E1060" s="8"/>
      <c r="F1060" s="81"/>
      <c r="G1060" s="81"/>
      <c r="H1060" s="81"/>
      <c r="I1060" s="8"/>
      <c r="J1060" s="81"/>
      <c r="K1060" s="81"/>
      <c r="L1060" s="81"/>
      <c r="M1060" s="81"/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1"/>
      <c r="Y1060" s="81"/>
      <c r="Z1060" s="81"/>
      <c r="AA1060" s="81"/>
      <c r="AB1060" s="81"/>
      <c r="AC1060" s="81"/>
      <c r="AD1060" s="81"/>
      <c r="AE1060" s="81"/>
      <c r="AF1060" s="81"/>
      <c r="AG1060" s="81"/>
      <c r="AH1060" s="81"/>
      <c r="AI1060" s="81"/>
      <c r="AJ1060" s="81"/>
      <c r="AK1060" s="81"/>
      <c r="AL1060" s="81"/>
      <c r="AM1060" s="8"/>
    </row>
    <row r="1061" spans="1:39" x14ac:dyDescent="0.25">
      <c r="A1061" s="81">
        <v>1060</v>
      </c>
      <c r="B1061" s="8" t="s">
        <v>1845</v>
      </c>
      <c r="C1061" s="8" t="s">
        <v>105</v>
      </c>
      <c r="D1061" s="81"/>
      <c r="E1061" s="8"/>
      <c r="F1061" s="81"/>
      <c r="G1061" s="81"/>
      <c r="H1061" s="81"/>
      <c r="I1061" s="8"/>
      <c r="J1061" s="81"/>
      <c r="K1061" s="81"/>
      <c r="L1061" s="81"/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1"/>
      <c r="Y1061" s="81"/>
      <c r="Z1061" s="81"/>
      <c r="AA1061" s="81"/>
      <c r="AB1061" s="81"/>
      <c r="AC1061" s="81"/>
      <c r="AD1061" s="81"/>
      <c r="AE1061" s="81"/>
      <c r="AF1061" s="81"/>
      <c r="AG1061" s="81"/>
      <c r="AH1061" s="81"/>
      <c r="AI1061" s="81"/>
      <c r="AJ1061" s="81"/>
      <c r="AK1061" s="81"/>
      <c r="AL1061" s="81"/>
      <c r="AM1061" s="8"/>
    </row>
    <row r="1062" spans="1:39" x14ac:dyDescent="0.25">
      <c r="A1062" s="81">
        <v>1061</v>
      </c>
      <c r="B1062" s="8" t="s">
        <v>2276</v>
      </c>
      <c r="C1062" s="8" t="s">
        <v>56</v>
      </c>
      <c r="D1062" s="81"/>
      <c r="E1062" s="8"/>
      <c r="F1062" s="81"/>
      <c r="G1062" s="81"/>
      <c r="H1062" s="81"/>
      <c r="I1062" s="8"/>
      <c r="J1062" s="81"/>
      <c r="K1062" s="81"/>
      <c r="L1062" s="81"/>
      <c r="M1062" s="81"/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1"/>
      <c r="Y1062" s="81"/>
      <c r="Z1062" s="81"/>
      <c r="AA1062" s="81"/>
      <c r="AB1062" s="81"/>
      <c r="AC1062" s="81"/>
      <c r="AD1062" s="81"/>
      <c r="AE1062" s="81"/>
      <c r="AF1062" s="81"/>
      <c r="AG1062" s="81"/>
      <c r="AH1062" s="81"/>
      <c r="AI1062" s="81"/>
      <c r="AJ1062" s="81"/>
      <c r="AK1062" s="81"/>
      <c r="AL1062" s="81"/>
      <c r="AM1062" s="8"/>
    </row>
    <row r="1063" spans="1:39" x14ac:dyDescent="0.25">
      <c r="A1063" s="81">
        <v>1062</v>
      </c>
      <c r="B1063" s="8" t="s">
        <v>2</v>
      </c>
      <c r="C1063" s="8" t="s">
        <v>2</v>
      </c>
      <c r="D1063" s="81"/>
      <c r="E1063" s="8"/>
      <c r="F1063" s="81"/>
      <c r="G1063" s="81"/>
      <c r="H1063" s="81"/>
      <c r="I1063" s="8"/>
      <c r="J1063" s="81"/>
      <c r="K1063" s="81"/>
      <c r="L1063" s="81"/>
      <c r="M1063" s="81"/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1"/>
      <c r="Y1063" s="81"/>
      <c r="Z1063" s="81"/>
      <c r="AA1063" s="81"/>
      <c r="AB1063" s="81"/>
      <c r="AC1063" s="81"/>
      <c r="AD1063" s="81"/>
      <c r="AE1063" s="81"/>
      <c r="AF1063" s="81"/>
      <c r="AG1063" s="81"/>
      <c r="AH1063" s="81"/>
      <c r="AI1063" s="81"/>
      <c r="AJ1063" s="81"/>
      <c r="AK1063" s="81"/>
      <c r="AL1063" s="81"/>
      <c r="AM1063" s="8"/>
    </row>
    <row r="1064" spans="1:39" x14ac:dyDescent="0.25">
      <c r="A1064" s="81">
        <v>1063</v>
      </c>
      <c r="B1064" s="8" t="s">
        <v>52</v>
      </c>
      <c r="C1064" s="8" t="s">
        <v>2</v>
      </c>
      <c r="D1064" s="81"/>
      <c r="E1064" s="8"/>
      <c r="F1064" s="81"/>
      <c r="G1064" s="81"/>
      <c r="H1064" s="81"/>
      <c r="I1064" s="8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  <c r="X1064" s="81"/>
      <c r="Y1064" s="81"/>
      <c r="Z1064" s="81"/>
      <c r="AA1064" s="81"/>
      <c r="AB1064" s="81"/>
      <c r="AC1064" s="81"/>
      <c r="AD1064" s="81"/>
      <c r="AE1064" s="81"/>
      <c r="AF1064" s="81"/>
      <c r="AG1064" s="81"/>
      <c r="AH1064" s="81"/>
      <c r="AI1064" s="81"/>
      <c r="AJ1064" s="81"/>
      <c r="AK1064" s="81"/>
      <c r="AL1064" s="81"/>
      <c r="AM1064" s="8"/>
    </row>
    <row r="1065" spans="1:39" x14ac:dyDescent="0.25">
      <c r="A1065" s="81">
        <v>1064</v>
      </c>
      <c r="B1065" s="8" t="s">
        <v>1843</v>
      </c>
      <c r="C1065" s="8" t="s">
        <v>2318</v>
      </c>
      <c r="D1065" s="81"/>
      <c r="E1065" s="8"/>
      <c r="F1065" s="81"/>
      <c r="G1065" s="81"/>
      <c r="H1065" s="81"/>
      <c r="I1065" s="8"/>
      <c r="J1065" s="81"/>
      <c r="K1065" s="81"/>
      <c r="L1065" s="81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81"/>
      <c r="X1065" s="81"/>
      <c r="Y1065" s="81"/>
      <c r="Z1065" s="81"/>
      <c r="AA1065" s="81"/>
      <c r="AB1065" s="81"/>
      <c r="AC1065" s="81"/>
      <c r="AD1065" s="81"/>
      <c r="AE1065" s="81"/>
      <c r="AF1065" s="81"/>
      <c r="AG1065" s="81"/>
      <c r="AH1065" s="81"/>
      <c r="AI1065" s="81"/>
      <c r="AJ1065" s="81"/>
      <c r="AK1065" s="81"/>
      <c r="AL1065" s="81"/>
      <c r="AM1065" s="8"/>
    </row>
    <row r="1066" spans="1:39" x14ac:dyDescent="0.25">
      <c r="A1066" s="81">
        <v>1065</v>
      </c>
      <c r="B1066" s="8" t="s">
        <v>1844</v>
      </c>
      <c r="C1066" s="8" t="s">
        <v>56</v>
      </c>
      <c r="D1066" s="81"/>
      <c r="E1066" s="8"/>
      <c r="F1066" s="81"/>
      <c r="G1066" s="81"/>
      <c r="H1066" s="81"/>
      <c r="I1066" s="8"/>
      <c r="J1066" s="81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1"/>
      <c r="Y1066" s="81"/>
      <c r="Z1066" s="81"/>
      <c r="AA1066" s="81"/>
      <c r="AB1066" s="81"/>
      <c r="AC1066" s="81"/>
      <c r="AD1066" s="81"/>
      <c r="AE1066" s="81"/>
      <c r="AF1066" s="81"/>
      <c r="AG1066" s="81"/>
      <c r="AH1066" s="81"/>
      <c r="AI1066" s="81"/>
      <c r="AJ1066" s="81"/>
      <c r="AK1066" s="81"/>
      <c r="AL1066" s="81"/>
      <c r="AM1066" s="8"/>
    </row>
    <row r="1067" spans="1:39" x14ac:dyDescent="0.25">
      <c r="A1067" s="81">
        <v>1066</v>
      </c>
      <c r="B1067" s="8" t="s">
        <v>1846</v>
      </c>
      <c r="C1067" s="8" t="s">
        <v>2319</v>
      </c>
      <c r="D1067" s="81"/>
      <c r="E1067" s="8"/>
      <c r="F1067" s="81"/>
      <c r="G1067" s="81"/>
      <c r="H1067" s="81"/>
      <c r="I1067" s="8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1"/>
      <c r="AE1067" s="81"/>
      <c r="AF1067" s="81"/>
      <c r="AG1067" s="81"/>
      <c r="AH1067" s="81"/>
      <c r="AI1067" s="81"/>
      <c r="AJ1067" s="81"/>
      <c r="AK1067" s="81"/>
      <c r="AL1067" s="81"/>
      <c r="AM1067" s="8"/>
    </row>
    <row r="1068" spans="1:39" x14ac:dyDescent="0.25">
      <c r="A1068" s="81">
        <v>1067</v>
      </c>
      <c r="B1068" s="8" t="s">
        <v>1847</v>
      </c>
      <c r="C1068" s="8" t="s">
        <v>2320</v>
      </c>
      <c r="D1068" s="81"/>
      <c r="E1068" s="8"/>
      <c r="F1068" s="81"/>
      <c r="G1068" s="81"/>
      <c r="H1068" s="81"/>
      <c r="I1068" s="8"/>
      <c r="J1068" s="81"/>
      <c r="K1068" s="81"/>
      <c r="L1068" s="81"/>
      <c r="M1068" s="81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81"/>
      <c r="AE1068" s="81"/>
      <c r="AF1068" s="81"/>
      <c r="AG1068" s="81"/>
      <c r="AH1068" s="81"/>
      <c r="AI1068" s="81"/>
      <c r="AJ1068" s="81"/>
      <c r="AK1068" s="81"/>
      <c r="AL1068" s="81"/>
      <c r="AM1068" s="8"/>
    </row>
    <row r="1069" spans="1:39" x14ac:dyDescent="0.25">
      <c r="A1069" s="81">
        <v>1068</v>
      </c>
      <c r="B1069" s="8" t="s">
        <v>1850</v>
      </c>
      <c r="C1069" s="8" t="s">
        <v>61</v>
      </c>
      <c r="D1069" s="81"/>
      <c r="E1069" s="8"/>
      <c r="F1069" s="81"/>
      <c r="G1069" s="81"/>
      <c r="H1069" s="81"/>
      <c r="I1069" s="8"/>
      <c r="J1069" s="81"/>
      <c r="K1069" s="81"/>
      <c r="L1069" s="81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81"/>
      <c r="AE1069" s="81"/>
      <c r="AF1069" s="81"/>
      <c r="AG1069" s="81"/>
      <c r="AH1069" s="81"/>
      <c r="AI1069" s="81"/>
      <c r="AJ1069" s="81"/>
      <c r="AK1069" s="81"/>
      <c r="AL1069" s="81"/>
      <c r="AM1069" s="8"/>
    </row>
    <row r="1070" spans="1:39" x14ac:dyDescent="0.25">
      <c r="A1070" s="81">
        <v>1069</v>
      </c>
      <c r="B1070" s="8" t="s">
        <v>1851</v>
      </c>
      <c r="C1070" s="8" t="s">
        <v>56</v>
      </c>
      <c r="D1070" s="81"/>
      <c r="E1070" s="8"/>
      <c r="F1070" s="81"/>
      <c r="G1070" s="81"/>
      <c r="H1070" s="81"/>
      <c r="I1070" s="8"/>
      <c r="J1070" s="81"/>
      <c r="K1070" s="81"/>
      <c r="L1070" s="81"/>
      <c r="M1070" s="81"/>
      <c r="N1070" s="81"/>
      <c r="O1070" s="81"/>
      <c r="P1070" s="81"/>
      <c r="Q1070" s="81"/>
      <c r="R1070" s="81"/>
      <c r="S1070" s="81"/>
      <c r="T1070" s="81"/>
      <c r="U1070" s="81"/>
      <c r="V1070" s="81"/>
      <c r="W1070" s="81"/>
      <c r="X1070" s="81"/>
      <c r="Y1070" s="81"/>
      <c r="Z1070" s="81"/>
      <c r="AA1070" s="81"/>
      <c r="AB1070" s="81"/>
      <c r="AC1070" s="81"/>
      <c r="AD1070" s="81"/>
      <c r="AE1070" s="81"/>
      <c r="AF1070" s="81"/>
      <c r="AG1070" s="81"/>
      <c r="AH1070" s="81"/>
      <c r="AI1070" s="81"/>
      <c r="AJ1070" s="81"/>
      <c r="AK1070" s="81"/>
      <c r="AL1070" s="81"/>
      <c r="AM1070" s="8"/>
    </row>
    <row r="1071" spans="1:39" x14ac:dyDescent="0.25">
      <c r="A1071" s="81">
        <v>1070</v>
      </c>
      <c r="B1071" s="8" t="s">
        <v>1852</v>
      </c>
      <c r="C1071" s="8" t="s">
        <v>56</v>
      </c>
      <c r="D1071" s="81"/>
      <c r="E1071" s="8"/>
      <c r="F1071" s="81"/>
      <c r="G1071" s="81"/>
      <c r="H1071" s="81"/>
      <c r="I1071" s="8"/>
      <c r="J1071" s="81"/>
      <c r="K1071" s="81"/>
      <c r="L1071" s="81"/>
      <c r="M1071" s="81"/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1"/>
      <c r="Y1071" s="81"/>
      <c r="Z1071" s="81"/>
      <c r="AA1071" s="81"/>
      <c r="AB1071" s="81"/>
      <c r="AC1071" s="81"/>
      <c r="AD1071" s="81"/>
      <c r="AE1071" s="81"/>
      <c r="AF1071" s="81"/>
      <c r="AG1071" s="81"/>
      <c r="AH1071" s="81"/>
      <c r="AI1071" s="81"/>
      <c r="AJ1071" s="81"/>
      <c r="AK1071" s="81"/>
      <c r="AL1071" s="81"/>
      <c r="AM1071" s="8"/>
    </row>
    <row r="1072" spans="1:39" x14ac:dyDescent="0.25">
      <c r="A1072" s="81">
        <v>1071</v>
      </c>
      <c r="B1072" s="8" t="s">
        <v>1853</v>
      </c>
      <c r="C1072" s="8" t="s">
        <v>56</v>
      </c>
      <c r="D1072" s="81"/>
      <c r="E1072" s="8"/>
      <c r="F1072" s="81"/>
      <c r="G1072" s="81"/>
      <c r="H1072" s="81"/>
      <c r="I1072" s="8"/>
      <c r="J1072" s="81"/>
      <c r="K1072" s="81"/>
      <c r="L1072" s="81"/>
      <c r="M1072" s="81"/>
      <c r="N1072" s="81"/>
      <c r="O1072" s="81"/>
      <c r="P1072" s="81"/>
      <c r="Q1072" s="81"/>
      <c r="R1072" s="81"/>
      <c r="S1072" s="81"/>
      <c r="T1072" s="81"/>
      <c r="U1072" s="81"/>
      <c r="V1072" s="81"/>
      <c r="W1072" s="81"/>
      <c r="X1072" s="81"/>
      <c r="Y1072" s="81"/>
      <c r="Z1072" s="81"/>
      <c r="AA1072" s="81"/>
      <c r="AB1072" s="81"/>
      <c r="AC1072" s="81"/>
      <c r="AD1072" s="81"/>
      <c r="AE1072" s="81"/>
      <c r="AF1072" s="81"/>
      <c r="AG1072" s="81"/>
      <c r="AH1072" s="81"/>
      <c r="AI1072" s="81"/>
      <c r="AJ1072" s="81"/>
      <c r="AK1072" s="81"/>
      <c r="AL1072" s="81"/>
      <c r="AM1072" s="8"/>
    </row>
    <row r="1073" spans="1:39" x14ac:dyDescent="0.25">
      <c r="A1073" s="81">
        <v>1072</v>
      </c>
      <c r="B1073" s="8" t="s">
        <v>1854</v>
      </c>
      <c r="C1073" s="8" t="s">
        <v>2261</v>
      </c>
      <c r="D1073" s="81"/>
      <c r="E1073" s="8"/>
      <c r="F1073" s="81"/>
      <c r="G1073" s="81"/>
      <c r="H1073" s="81"/>
      <c r="I1073" s="8"/>
      <c r="J1073" s="81"/>
      <c r="K1073" s="81"/>
      <c r="L1073" s="81"/>
      <c r="M1073" s="81"/>
      <c r="N1073" s="81"/>
      <c r="O1073" s="81"/>
      <c r="P1073" s="81"/>
      <c r="Q1073" s="81"/>
      <c r="R1073" s="81"/>
      <c r="S1073" s="81"/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81"/>
      <c r="AE1073" s="81"/>
      <c r="AF1073" s="81"/>
      <c r="AG1073" s="81"/>
      <c r="AH1073" s="81"/>
      <c r="AI1073" s="81"/>
      <c r="AJ1073" s="81"/>
      <c r="AK1073" s="81"/>
      <c r="AL1073" s="81"/>
      <c r="AM1073" s="8"/>
    </row>
    <row r="1074" spans="1:39" x14ac:dyDescent="0.25">
      <c r="A1074" s="81">
        <v>1073</v>
      </c>
      <c r="B1074" s="8" t="s">
        <v>1856</v>
      </c>
      <c r="C1074" s="8" t="s">
        <v>64</v>
      </c>
      <c r="D1074" s="81"/>
      <c r="E1074" s="8"/>
      <c r="F1074" s="81"/>
      <c r="G1074" s="81"/>
      <c r="H1074" s="81"/>
      <c r="I1074" s="8"/>
      <c r="J1074" s="81"/>
      <c r="K1074" s="81"/>
      <c r="L1074" s="81"/>
      <c r="M1074" s="81"/>
      <c r="N1074" s="81"/>
      <c r="O1074" s="81"/>
      <c r="P1074" s="81"/>
      <c r="Q1074" s="81"/>
      <c r="R1074" s="81"/>
      <c r="S1074" s="81"/>
      <c r="T1074" s="81"/>
      <c r="U1074" s="81"/>
      <c r="V1074" s="81"/>
      <c r="W1074" s="81"/>
      <c r="X1074" s="81"/>
      <c r="Y1074" s="81"/>
      <c r="Z1074" s="81"/>
      <c r="AA1074" s="81"/>
      <c r="AB1074" s="81"/>
      <c r="AC1074" s="81"/>
      <c r="AD1074" s="81"/>
      <c r="AE1074" s="81"/>
      <c r="AF1074" s="81"/>
      <c r="AG1074" s="81"/>
      <c r="AH1074" s="81"/>
      <c r="AI1074" s="81"/>
      <c r="AJ1074" s="81"/>
      <c r="AK1074" s="81"/>
      <c r="AL1074" s="81"/>
      <c r="AM1074" s="8"/>
    </row>
    <row r="1075" spans="1:39" x14ac:dyDescent="0.25">
      <c r="A1075" s="81">
        <v>1074</v>
      </c>
      <c r="B1075" s="8" t="s">
        <v>1857</v>
      </c>
      <c r="C1075" s="8" t="s">
        <v>65</v>
      </c>
      <c r="D1075" s="81"/>
      <c r="E1075" s="8"/>
      <c r="F1075" s="81"/>
      <c r="G1075" s="81"/>
      <c r="H1075" s="81"/>
      <c r="I1075" s="8"/>
      <c r="J1075" s="81"/>
      <c r="K1075" s="81"/>
      <c r="L1075" s="81"/>
      <c r="M1075" s="81"/>
      <c r="N1075" s="81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81"/>
      <c r="AE1075" s="81"/>
      <c r="AF1075" s="81"/>
      <c r="AG1075" s="81"/>
      <c r="AH1075" s="81"/>
      <c r="AI1075" s="81"/>
      <c r="AJ1075" s="81"/>
      <c r="AK1075" s="81"/>
      <c r="AL1075" s="81"/>
      <c r="AM1075" s="8"/>
    </row>
    <row r="1076" spans="1:39" x14ac:dyDescent="0.25">
      <c r="A1076" s="81">
        <v>1075</v>
      </c>
      <c r="B1076" s="8" t="s">
        <v>1858</v>
      </c>
      <c r="C1076" s="8" t="s">
        <v>56</v>
      </c>
      <c r="D1076" s="81"/>
      <c r="E1076" s="8"/>
      <c r="F1076" s="81"/>
      <c r="G1076" s="81"/>
      <c r="H1076" s="81"/>
      <c r="I1076" s="8"/>
      <c r="J1076" s="81"/>
      <c r="K1076" s="81"/>
      <c r="L1076" s="81"/>
      <c r="M1076" s="81"/>
      <c r="N1076" s="81"/>
      <c r="O1076" s="81"/>
      <c r="P1076" s="81"/>
      <c r="Q1076" s="81"/>
      <c r="R1076" s="81"/>
      <c r="S1076" s="81"/>
      <c r="T1076" s="81"/>
      <c r="U1076" s="81"/>
      <c r="V1076" s="81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  <c r="AJ1076" s="81"/>
      <c r="AK1076" s="81"/>
      <c r="AL1076" s="81"/>
      <c r="AM1076" s="8"/>
    </row>
    <row r="1077" spans="1:39" x14ac:dyDescent="0.25">
      <c r="A1077" s="81">
        <v>1076</v>
      </c>
      <c r="B1077" s="8" t="s">
        <v>1859</v>
      </c>
      <c r="C1077" s="8" t="s">
        <v>105</v>
      </c>
      <c r="D1077" s="81"/>
      <c r="E1077" s="8"/>
      <c r="F1077" s="81"/>
      <c r="G1077" s="81"/>
      <c r="H1077" s="81"/>
      <c r="I1077" s="8"/>
      <c r="J1077" s="81"/>
      <c r="K1077" s="81"/>
      <c r="L1077" s="81"/>
      <c r="M1077" s="81"/>
      <c r="N1077" s="81"/>
      <c r="O1077" s="81"/>
      <c r="P1077" s="81"/>
      <c r="Q1077" s="81"/>
      <c r="R1077" s="81"/>
      <c r="S1077" s="81"/>
      <c r="T1077" s="81"/>
      <c r="U1077" s="81"/>
      <c r="V1077" s="81"/>
      <c r="W1077" s="81"/>
      <c r="X1077" s="81"/>
      <c r="Y1077" s="81"/>
      <c r="Z1077" s="81"/>
      <c r="AA1077" s="81"/>
      <c r="AB1077" s="81"/>
      <c r="AC1077" s="81"/>
      <c r="AD1077" s="81"/>
      <c r="AE1077" s="81"/>
      <c r="AF1077" s="81"/>
      <c r="AG1077" s="81"/>
      <c r="AH1077" s="81"/>
      <c r="AI1077" s="81"/>
      <c r="AJ1077" s="81"/>
      <c r="AK1077" s="81"/>
      <c r="AL1077" s="81"/>
      <c r="AM1077" s="8"/>
    </row>
    <row r="1078" spans="1:39" x14ac:dyDescent="0.25">
      <c r="A1078" s="81">
        <v>1077</v>
      </c>
      <c r="B1078" s="8" t="s">
        <v>2193</v>
      </c>
      <c r="C1078" s="8" t="s">
        <v>2321</v>
      </c>
      <c r="D1078" s="81"/>
      <c r="E1078" s="8"/>
      <c r="F1078" s="81"/>
      <c r="G1078" s="81"/>
      <c r="H1078" s="81"/>
      <c r="I1078" s="8"/>
      <c r="J1078" s="81"/>
      <c r="K1078" s="81"/>
      <c r="L1078" s="81"/>
      <c r="M1078" s="81"/>
      <c r="N1078" s="81"/>
      <c r="O1078" s="81"/>
      <c r="P1078" s="81"/>
      <c r="Q1078" s="81"/>
      <c r="R1078" s="81"/>
      <c r="S1078" s="81"/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"/>
    </row>
    <row r="1079" spans="1:39" x14ac:dyDescent="0.25">
      <c r="A1079" s="81">
        <v>1078</v>
      </c>
      <c r="B1079" s="8" t="s">
        <v>2198</v>
      </c>
      <c r="C1079" s="8" t="s">
        <v>149</v>
      </c>
      <c r="D1079" s="81"/>
      <c r="E1079" s="8"/>
      <c r="F1079" s="81"/>
      <c r="G1079" s="81"/>
      <c r="H1079" s="81"/>
      <c r="I1079" s="8"/>
      <c r="J1079" s="81"/>
      <c r="K1079" s="81"/>
      <c r="L1079" s="81"/>
      <c r="M1079" s="81"/>
      <c r="N1079" s="81"/>
      <c r="O1079" s="81"/>
      <c r="P1079" s="81"/>
      <c r="Q1079" s="81"/>
      <c r="R1079" s="81"/>
      <c r="S1079" s="81"/>
      <c r="T1079" s="81"/>
      <c r="U1079" s="81"/>
      <c r="V1079" s="81"/>
      <c r="W1079" s="81"/>
      <c r="X1079" s="81"/>
      <c r="Y1079" s="81"/>
      <c r="Z1079" s="81"/>
      <c r="AA1079" s="81"/>
      <c r="AB1079" s="81"/>
      <c r="AC1079" s="81"/>
      <c r="AD1079" s="81"/>
      <c r="AE1079" s="81"/>
      <c r="AF1079" s="81"/>
      <c r="AG1079" s="81"/>
      <c r="AH1079" s="81"/>
      <c r="AI1079" s="81"/>
      <c r="AJ1079" s="81"/>
      <c r="AK1079" s="81"/>
      <c r="AL1079" s="81"/>
      <c r="AM1079" s="8"/>
    </row>
    <row r="1080" spans="1:39" x14ac:dyDescent="0.25">
      <c r="A1080" s="81">
        <v>1079</v>
      </c>
      <c r="B1080" s="8" t="s">
        <v>2202</v>
      </c>
      <c r="C1080" s="8" t="s">
        <v>105</v>
      </c>
      <c r="D1080" s="81"/>
      <c r="E1080" s="8"/>
      <c r="F1080" s="81"/>
      <c r="G1080" s="81"/>
      <c r="H1080" s="81"/>
      <c r="I1080" s="8"/>
      <c r="J1080" s="81"/>
      <c r="K1080" s="81"/>
      <c r="L1080" s="81"/>
      <c r="M1080" s="81"/>
      <c r="N1080" s="81"/>
      <c r="O1080" s="81"/>
      <c r="P1080" s="81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81"/>
      <c r="AB1080" s="81"/>
      <c r="AC1080" s="81"/>
      <c r="AD1080" s="81"/>
      <c r="AE1080" s="81"/>
      <c r="AF1080" s="81"/>
      <c r="AG1080" s="81"/>
      <c r="AH1080" s="81"/>
      <c r="AI1080" s="81"/>
      <c r="AJ1080" s="81"/>
      <c r="AK1080" s="81"/>
      <c r="AL1080" s="81"/>
      <c r="AM1080" s="8"/>
    </row>
    <row r="1081" spans="1:39" x14ac:dyDescent="0.25">
      <c r="A1081" s="81">
        <v>1080</v>
      </c>
      <c r="B1081" s="8" t="s">
        <v>2205</v>
      </c>
      <c r="C1081" s="8" t="s">
        <v>77</v>
      </c>
      <c r="D1081" s="81"/>
      <c r="E1081" s="8"/>
      <c r="F1081" s="81"/>
      <c r="G1081" s="81"/>
      <c r="H1081" s="81"/>
      <c r="I1081" s="8"/>
      <c r="J1081" s="81"/>
      <c r="K1081" s="81"/>
      <c r="L1081" s="81"/>
      <c r="M1081" s="81"/>
      <c r="N1081" s="81"/>
      <c r="O1081" s="81"/>
      <c r="P1081" s="81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81"/>
      <c r="AB1081" s="81"/>
      <c r="AC1081" s="81"/>
      <c r="AD1081" s="81"/>
      <c r="AE1081" s="81"/>
      <c r="AF1081" s="81"/>
      <c r="AG1081" s="81"/>
      <c r="AH1081" s="81"/>
      <c r="AI1081" s="81"/>
      <c r="AJ1081" s="81"/>
      <c r="AK1081" s="81"/>
      <c r="AL1081" s="81"/>
      <c r="AM1081" s="8"/>
    </row>
    <row r="1082" spans="1:39" x14ac:dyDescent="0.25">
      <c r="A1082" s="81">
        <v>1081</v>
      </c>
      <c r="B1082" s="8" t="s">
        <v>2206</v>
      </c>
      <c r="C1082" s="8" t="s">
        <v>158</v>
      </c>
      <c r="D1082" s="81"/>
      <c r="E1082" s="8"/>
      <c r="F1082" s="81"/>
      <c r="G1082" s="81"/>
      <c r="H1082" s="81"/>
      <c r="I1082" s="8"/>
      <c r="J1082" s="81"/>
      <c r="K1082" s="81"/>
      <c r="L1082" s="81"/>
      <c r="M1082" s="81"/>
      <c r="N1082" s="81"/>
      <c r="O1082" s="81"/>
      <c r="P1082" s="81"/>
      <c r="Q1082" s="81"/>
      <c r="R1082" s="81"/>
      <c r="S1082" s="81"/>
      <c r="T1082" s="81"/>
      <c r="U1082" s="81"/>
      <c r="V1082" s="81"/>
      <c r="W1082" s="81"/>
      <c r="X1082" s="81"/>
      <c r="Y1082" s="81"/>
      <c r="Z1082" s="81"/>
      <c r="AA1082" s="81"/>
      <c r="AB1082" s="81"/>
      <c r="AC1082" s="81"/>
      <c r="AD1082" s="81"/>
      <c r="AE1082" s="81"/>
      <c r="AF1082" s="81"/>
      <c r="AG1082" s="81"/>
      <c r="AH1082" s="81"/>
      <c r="AI1082" s="81"/>
      <c r="AJ1082" s="81"/>
      <c r="AK1082" s="81"/>
      <c r="AL1082" s="81"/>
      <c r="AM1082" s="8"/>
    </row>
    <row r="1083" spans="1:39" x14ac:dyDescent="0.25">
      <c r="A1083" s="81">
        <v>1082</v>
      </c>
      <c r="B1083" s="8" t="s">
        <v>2207</v>
      </c>
      <c r="C1083" s="8" t="s">
        <v>146</v>
      </c>
      <c r="D1083" s="81"/>
      <c r="E1083" s="8"/>
      <c r="F1083" s="81"/>
      <c r="G1083" s="81"/>
      <c r="H1083" s="81"/>
      <c r="I1083" s="8"/>
      <c r="J1083" s="81"/>
      <c r="K1083" s="81"/>
      <c r="L1083" s="81"/>
      <c r="M1083" s="81"/>
      <c r="N1083" s="81"/>
      <c r="O1083" s="81"/>
      <c r="P1083" s="81"/>
      <c r="Q1083" s="81"/>
      <c r="R1083" s="81"/>
      <c r="S1083" s="81"/>
      <c r="T1083" s="81"/>
      <c r="U1083" s="81"/>
      <c r="V1083" s="81"/>
      <c r="W1083" s="81"/>
      <c r="X1083" s="81"/>
      <c r="Y1083" s="81"/>
      <c r="Z1083" s="81"/>
      <c r="AA1083" s="81"/>
      <c r="AB1083" s="81"/>
      <c r="AC1083" s="81"/>
      <c r="AD1083" s="81"/>
      <c r="AE1083" s="81"/>
      <c r="AF1083" s="81"/>
      <c r="AG1083" s="81"/>
      <c r="AH1083" s="81"/>
      <c r="AI1083" s="81"/>
      <c r="AJ1083" s="81"/>
      <c r="AK1083" s="81"/>
      <c r="AL1083" s="81"/>
      <c r="AM1083" s="8"/>
    </row>
    <row r="1084" spans="1:39" x14ac:dyDescent="0.25">
      <c r="A1084" s="81">
        <v>1083</v>
      </c>
      <c r="B1084" s="8" t="s">
        <v>2208</v>
      </c>
      <c r="C1084" s="8" t="s">
        <v>133</v>
      </c>
      <c r="D1084" s="81"/>
      <c r="E1084" s="8"/>
      <c r="F1084" s="81"/>
      <c r="G1084" s="81"/>
      <c r="H1084" s="81"/>
      <c r="I1084" s="8"/>
      <c r="J1084" s="81"/>
      <c r="K1084" s="81"/>
      <c r="L1084" s="81"/>
      <c r="M1084" s="81"/>
      <c r="N1084" s="81"/>
      <c r="O1084" s="81"/>
      <c r="P1084" s="81"/>
      <c r="Q1084" s="81"/>
      <c r="R1084" s="81"/>
      <c r="S1084" s="81"/>
      <c r="T1084" s="81"/>
      <c r="U1084" s="81"/>
      <c r="V1084" s="81"/>
      <c r="W1084" s="81"/>
      <c r="X1084" s="81"/>
      <c r="Y1084" s="81"/>
      <c r="Z1084" s="81"/>
      <c r="AA1084" s="81"/>
      <c r="AB1084" s="81"/>
      <c r="AC1084" s="81"/>
      <c r="AD1084" s="81"/>
      <c r="AE1084" s="81"/>
      <c r="AF1084" s="81"/>
      <c r="AG1084" s="81"/>
      <c r="AH1084" s="81"/>
      <c r="AI1084" s="81"/>
      <c r="AJ1084" s="81"/>
      <c r="AK1084" s="81"/>
      <c r="AL1084" s="81"/>
      <c r="AM1084" s="8"/>
    </row>
    <row r="1085" spans="1:39" x14ac:dyDescent="0.25">
      <c r="A1085" s="81">
        <v>1084</v>
      </c>
      <c r="B1085" s="8" t="s">
        <v>2210</v>
      </c>
      <c r="C1085" s="8" t="s">
        <v>126</v>
      </c>
      <c r="D1085" s="81"/>
      <c r="E1085" s="8"/>
      <c r="F1085" s="81"/>
      <c r="G1085" s="81"/>
      <c r="H1085" s="81"/>
      <c r="I1085" s="8"/>
      <c r="J1085" s="81"/>
      <c r="K1085" s="81"/>
      <c r="L1085" s="81"/>
      <c r="M1085" s="81"/>
      <c r="N1085" s="81"/>
      <c r="O1085" s="81"/>
      <c r="P1085" s="81"/>
      <c r="Q1085" s="81"/>
      <c r="R1085" s="81"/>
      <c r="S1085" s="81"/>
      <c r="T1085" s="81"/>
      <c r="U1085" s="81"/>
      <c r="V1085" s="81"/>
      <c r="W1085" s="81"/>
      <c r="X1085" s="81"/>
      <c r="Y1085" s="81"/>
      <c r="Z1085" s="81"/>
      <c r="AA1085" s="81"/>
      <c r="AB1085" s="81"/>
      <c r="AC1085" s="81"/>
      <c r="AD1085" s="81"/>
      <c r="AE1085" s="81"/>
      <c r="AF1085" s="81"/>
      <c r="AG1085" s="81"/>
      <c r="AH1085" s="81"/>
      <c r="AI1085" s="81"/>
      <c r="AJ1085" s="81"/>
      <c r="AK1085" s="81"/>
      <c r="AL1085" s="81"/>
      <c r="AM1085" s="8"/>
    </row>
    <row r="1086" spans="1:39" x14ac:dyDescent="0.25">
      <c r="A1086" s="81">
        <v>1085</v>
      </c>
      <c r="B1086" s="8" t="s">
        <v>2212</v>
      </c>
      <c r="C1086" s="8" t="s">
        <v>77</v>
      </c>
      <c r="D1086" s="81"/>
      <c r="E1086" s="8"/>
      <c r="F1086" s="81"/>
      <c r="G1086" s="81"/>
      <c r="H1086" s="81"/>
      <c r="I1086" s="8"/>
      <c r="J1086" s="81"/>
      <c r="K1086" s="81"/>
      <c r="L1086" s="81"/>
      <c r="M1086" s="81"/>
      <c r="N1086" s="81"/>
      <c r="O1086" s="81"/>
      <c r="P1086" s="81"/>
      <c r="Q1086" s="81"/>
      <c r="R1086" s="81"/>
      <c r="S1086" s="81"/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81"/>
      <c r="AE1086" s="81"/>
      <c r="AF1086" s="81"/>
      <c r="AG1086" s="81"/>
      <c r="AH1086" s="81"/>
      <c r="AI1086" s="81"/>
      <c r="AJ1086" s="81"/>
      <c r="AK1086" s="81"/>
      <c r="AL1086" s="81"/>
      <c r="AM1086" s="8"/>
    </row>
    <row r="1087" spans="1:39" x14ac:dyDescent="0.25">
      <c r="A1087" s="81">
        <v>1086</v>
      </c>
      <c r="B1087" s="8" t="s">
        <v>2216</v>
      </c>
      <c r="C1087" s="8" t="s">
        <v>80</v>
      </c>
      <c r="D1087" s="81"/>
      <c r="E1087" s="8"/>
      <c r="F1087" s="81"/>
      <c r="G1087" s="81"/>
      <c r="H1087" s="81"/>
      <c r="I1087" s="8"/>
      <c r="J1087" s="81"/>
      <c r="K1087" s="81"/>
      <c r="L1087" s="81"/>
      <c r="M1087" s="81"/>
      <c r="N1087" s="81"/>
      <c r="O1087" s="81"/>
      <c r="P1087" s="81"/>
      <c r="Q1087" s="81"/>
      <c r="R1087" s="81"/>
      <c r="S1087" s="81"/>
      <c r="T1087" s="81"/>
      <c r="U1087" s="81"/>
      <c r="V1087" s="81"/>
      <c r="W1087" s="81"/>
      <c r="X1087" s="81"/>
      <c r="Y1087" s="81"/>
      <c r="Z1087" s="81"/>
      <c r="AA1087" s="81"/>
      <c r="AB1087" s="81"/>
      <c r="AC1087" s="81"/>
      <c r="AD1087" s="81"/>
      <c r="AE1087" s="81"/>
      <c r="AF1087" s="81"/>
      <c r="AG1087" s="81"/>
      <c r="AH1087" s="81"/>
      <c r="AI1087" s="81"/>
      <c r="AJ1087" s="81"/>
      <c r="AK1087" s="81"/>
      <c r="AL1087" s="81"/>
      <c r="AM1087" s="8"/>
    </row>
    <row r="1088" spans="1:39" x14ac:dyDescent="0.25">
      <c r="A1088" s="81">
        <v>1087</v>
      </c>
      <c r="B1088" s="8" t="s">
        <v>2217</v>
      </c>
      <c r="C1088" s="8" t="s">
        <v>66</v>
      </c>
      <c r="D1088" s="81"/>
      <c r="E1088" s="8"/>
      <c r="F1088" s="81"/>
      <c r="G1088" s="81"/>
      <c r="H1088" s="81"/>
      <c r="I1088" s="8"/>
      <c r="J1088" s="81"/>
      <c r="K1088" s="81"/>
      <c r="L1088" s="81"/>
      <c r="M1088" s="81"/>
      <c r="N1088" s="81"/>
      <c r="O1088" s="81"/>
      <c r="P1088" s="81"/>
      <c r="Q1088" s="81"/>
      <c r="R1088" s="81"/>
      <c r="S1088" s="81"/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81"/>
      <c r="AE1088" s="81"/>
      <c r="AF1088" s="81"/>
      <c r="AG1088" s="81"/>
      <c r="AH1088" s="81"/>
      <c r="AI1088" s="81"/>
      <c r="AJ1088" s="81"/>
      <c r="AK1088" s="81"/>
      <c r="AL1088" s="81"/>
      <c r="AM1088" s="8"/>
    </row>
    <row r="1089" spans="1:39" x14ac:dyDescent="0.25">
      <c r="A1089" s="81">
        <v>1088</v>
      </c>
      <c r="B1089" s="8" t="s">
        <v>2218</v>
      </c>
      <c r="C1089" s="8" t="s">
        <v>66</v>
      </c>
      <c r="D1089" s="81"/>
      <c r="E1089" s="8"/>
      <c r="F1089" s="81"/>
      <c r="G1089" s="81"/>
      <c r="H1089" s="81"/>
      <c r="I1089" s="8"/>
      <c r="J1089" s="81"/>
      <c r="K1089" s="81"/>
      <c r="L1089" s="81"/>
      <c r="M1089" s="81"/>
      <c r="N1089" s="81"/>
      <c r="O1089" s="81"/>
      <c r="P1089" s="81"/>
      <c r="Q1089" s="81"/>
      <c r="R1089" s="81"/>
      <c r="S1089" s="81"/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81"/>
      <c r="AE1089" s="81"/>
      <c r="AF1089" s="81"/>
      <c r="AG1089" s="81"/>
      <c r="AH1089" s="81"/>
      <c r="AI1089" s="81"/>
      <c r="AJ1089" s="81"/>
      <c r="AK1089" s="81"/>
      <c r="AL1089" s="81"/>
      <c r="AM1089" s="8"/>
    </row>
    <row r="1090" spans="1:39" x14ac:dyDescent="0.25">
      <c r="A1090" s="81">
        <v>1089</v>
      </c>
      <c r="B1090" s="8" t="s">
        <v>2220</v>
      </c>
      <c r="C1090" s="8" t="s">
        <v>66</v>
      </c>
      <c r="D1090" s="81"/>
      <c r="E1090" s="8"/>
      <c r="F1090" s="81"/>
      <c r="G1090" s="81"/>
      <c r="H1090" s="81"/>
      <c r="I1090" s="8"/>
      <c r="J1090" s="81"/>
      <c r="K1090" s="81"/>
      <c r="L1090" s="81"/>
      <c r="M1090" s="81"/>
      <c r="N1090" s="81"/>
      <c r="O1090" s="81"/>
      <c r="P1090" s="81"/>
      <c r="Q1090" s="81"/>
      <c r="R1090" s="81"/>
      <c r="S1090" s="81"/>
      <c r="T1090" s="81"/>
      <c r="U1090" s="81"/>
      <c r="V1090" s="81"/>
      <c r="W1090" s="81"/>
      <c r="X1090" s="81"/>
      <c r="Y1090" s="81"/>
      <c r="Z1090" s="81"/>
      <c r="AA1090" s="81"/>
      <c r="AB1090" s="81"/>
      <c r="AC1090" s="81"/>
      <c r="AD1090" s="81"/>
      <c r="AE1090" s="81"/>
      <c r="AF1090" s="81"/>
      <c r="AG1090" s="81"/>
      <c r="AH1090" s="81"/>
      <c r="AI1090" s="81"/>
      <c r="AJ1090" s="81"/>
      <c r="AK1090" s="81"/>
      <c r="AL1090" s="81"/>
      <c r="AM1090" s="8"/>
    </row>
    <row r="1091" spans="1:39" x14ac:dyDescent="0.25">
      <c r="A1091" s="81">
        <v>1090</v>
      </c>
      <c r="B1091" s="8" t="s">
        <v>2222</v>
      </c>
      <c r="C1091" s="8" t="s">
        <v>73</v>
      </c>
      <c r="D1091" s="81"/>
      <c r="E1091" s="8"/>
      <c r="F1091" s="81"/>
      <c r="G1091" s="81"/>
      <c r="H1091" s="81"/>
      <c r="I1091" s="8"/>
      <c r="J1091" s="81"/>
      <c r="K1091" s="81"/>
      <c r="L1091" s="81"/>
      <c r="M1091" s="81"/>
      <c r="N1091" s="81"/>
      <c r="O1091" s="81"/>
      <c r="P1091" s="81"/>
      <c r="Q1091" s="81"/>
      <c r="R1091" s="81"/>
      <c r="S1091" s="81"/>
      <c r="T1091" s="81"/>
      <c r="U1091" s="81"/>
      <c r="V1091" s="81"/>
      <c r="W1091" s="81"/>
      <c r="X1091" s="81"/>
      <c r="Y1091" s="81"/>
      <c r="Z1091" s="81"/>
      <c r="AA1091" s="81"/>
      <c r="AB1091" s="81"/>
      <c r="AC1091" s="81"/>
      <c r="AD1091" s="81"/>
      <c r="AE1091" s="81"/>
      <c r="AF1091" s="81"/>
      <c r="AG1091" s="81"/>
      <c r="AH1091" s="81"/>
      <c r="AI1091" s="81"/>
      <c r="AJ1091" s="81"/>
      <c r="AK1091" s="81"/>
      <c r="AL1091" s="81"/>
      <c r="AM1091" s="8"/>
    </row>
    <row r="1092" spans="1:39" x14ac:dyDescent="0.25">
      <c r="A1092" s="81">
        <v>1091</v>
      </c>
      <c r="B1092" s="8" t="s">
        <v>2214</v>
      </c>
      <c r="C1092" s="8" t="s">
        <v>108</v>
      </c>
      <c r="D1092" s="81"/>
      <c r="E1092" s="8"/>
      <c r="F1092" s="81"/>
      <c r="G1092" s="81"/>
      <c r="H1092" s="81"/>
      <c r="I1092" s="8"/>
      <c r="J1092" s="81"/>
      <c r="K1092" s="81"/>
      <c r="L1092" s="81"/>
      <c r="M1092" s="81"/>
      <c r="N1092" s="81"/>
      <c r="O1092" s="81"/>
      <c r="P1092" s="81"/>
      <c r="Q1092" s="81"/>
      <c r="R1092" s="81"/>
      <c r="S1092" s="81"/>
      <c r="T1092" s="81"/>
      <c r="U1092" s="81"/>
      <c r="V1092" s="81"/>
      <c r="W1092" s="81"/>
      <c r="X1092" s="81"/>
      <c r="Y1092" s="81"/>
      <c r="Z1092" s="81"/>
      <c r="AA1092" s="81"/>
      <c r="AB1092" s="81"/>
      <c r="AC1092" s="81"/>
      <c r="AD1092" s="81"/>
      <c r="AE1092" s="81"/>
      <c r="AF1092" s="81"/>
      <c r="AG1092" s="81"/>
      <c r="AH1092" s="81"/>
      <c r="AI1092" s="81"/>
      <c r="AJ1092" s="81"/>
      <c r="AK1092" s="81"/>
      <c r="AL1092" s="81"/>
      <c r="AM1092" s="8"/>
    </row>
    <row r="1093" spans="1:39" x14ac:dyDescent="0.25">
      <c r="A1093" s="81">
        <v>1092</v>
      </c>
      <c r="B1093" s="8" t="s">
        <v>2223</v>
      </c>
      <c r="C1093" s="8" t="s">
        <v>105</v>
      </c>
      <c r="D1093" s="81"/>
      <c r="E1093" s="8"/>
      <c r="F1093" s="81"/>
      <c r="G1093" s="81"/>
      <c r="H1093" s="81"/>
      <c r="I1093" s="8"/>
      <c r="J1093" s="81"/>
      <c r="K1093" s="81"/>
      <c r="L1093" s="81"/>
      <c r="M1093" s="81"/>
      <c r="N1093" s="81"/>
      <c r="O1093" s="81"/>
      <c r="P1093" s="81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81"/>
      <c r="AB1093" s="81"/>
      <c r="AC1093" s="81"/>
      <c r="AD1093" s="81"/>
      <c r="AE1093" s="81"/>
      <c r="AF1093" s="81"/>
      <c r="AG1093" s="81"/>
      <c r="AH1093" s="81"/>
      <c r="AI1093" s="81"/>
      <c r="AJ1093" s="81"/>
      <c r="AK1093" s="81"/>
      <c r="AL1093" s="81"/>
      <c r="AM1093" s="8"/>
    </row>
    <row r="1094" spans="1:39" x14ac:dyDescent="0.25">
      <c r="A1094" s="81">
        <v>1093</v>
      </c>
      <c r="B1094" s="8" t="s">
        <v>2224</v>
      </c>
      <c r="C1094" s="8" t="s">
        <v>95</v>
      </c>
      <c r="D1094" s="81"/>
      <c r="E1094" s="8"/>
      <c r="F1094" s="81"/>
      <c r="G1094" s="81"/>
      <c r="H1094" s="81"/>
      <c r="I1094" s="8"/>
      <c r="J1094" s="81"/>
      <c r="K1094" s="81"/>
      <c r="L1094" s="81"/>
      <c r="M1094" s="81"/>
      <c r="N1094" s="81"/>
      <c r="O1094" s="81"/>
      <c r="P1094" s="81"/>
      <c r="Q1094" s="81"/>
      <c r="R1094" s="81"/>
      <c r="S1094" s="81"/>
      <c r="T1094" s="81"/>
      <c r="U1094" s="81"/>
      <c r="V1094" s="81"/>
      <c r="W1094" s="81"/>
      <c r="X1094" s="81"/>
      <c r="Y1094" s="81"/>
      <c r="Z1094" s="81"/>
      <c r="AA1094" s="81"/>
      <c r="AB1094" s="81"/>
      <c r="AC1094" s="81"/>
      <c r="AD1094" s="81"/>
      <c r="AE1094" s="81"/>
      <c r="AF1094" s="81"/>
      <c r="AG1094" s="81"/>
      <c r="AH1094" s="81"/>
      <c r="AI1094" s="81"/>
      <c r="AJ1094" s="81"/>
      <c r="AK1094" s="81"/>
      <c r="AL1094" s="81"/>
      <c r="AM1094" s="8"/>
    </row>
    <row r="1095" spans="1:39" x14ac:dyDescent="0.25">
      <c r="A1095" s="81">
        <v>1094</v>
      </c>
      <c r="B1095" s="8" t="s">
        <v>2225</v>
      </c>
      <c r="C1095" s="8" t="s">
        <v>80</v>
      </c>
      <c r="D1095" s="81"/>
      <c r="E1095" s="8"/>
      <c r="F1095" s="81"/>
      <c r="G1095" s="81"/>
      <c r="H1095" s="81"/>
      <c r="I1095" s="8"/>
      <c r="J1095" s="81"/>
      <c r="K1095" s="81"/>
      <c r="L1095" s="81"/>
      <c r="M1095" s="81"/>
      <c r="N1095" s="81"/>
      <c r="O1095" s="81"/>
      <c r="P1095" s="81"/>
      <c r="Q1095" s="81"/>
      <c r="R1095" s="81"/>
      <c r="S1095" s="81"/>
      <c r="T1095" s="81"/>
      <c r="U1095" s="81"/>
      <c r="V1095" s="81"/>
      <c r="W1095" s="81"/>
      <c r="X1095" s="81"/>
      <c r="Y1095" s="81"/>
      <c r="Z1095" s="81"/>
      <c r="AA1095" s="81"/>
      <c r="AB1095" s="81"/>
      <c r="AC1095" s="81"/>
      <c r="AD1095" s="81"/>
      <c r="AE1095" s="81"/>
      <c r="AF1095" s="81"/>
      <c r="AG1095" s="81"/>
      <c r="AH1095" s="81"/>
      <c r="AI1095" s="81"/>
      <c r="AJ1095" s="81"/>
      <c r="AK1095" s="81"/>
      <c r="AL1095" s="81"/>
      <c r="AM1095" s="8"/>
    </row>
    <row r="1096" spans="1:39" x14ac:dyDescent="0.25">
      <c r="A1096" s="81">
        <v>1095</v>
      </c>
      <c r="B1096" s="8" t="s">
        <v>2226</v>
      </c>
      <c r="C1096" s="8" t="s">
        <v>66</v>
      </c>
      <c r="D1096" s="81"/>
      <c r="E1096" s="8"/>
      <c r="F1096" s="81"/>
      <c r="G1096" s="81"/>
      <c r="H1096" s="81"/>
      <c r="I1096" s="8"/>
      <c r="J1096" s="81"/>
      <c r="K1096" s="81"/>
      <c r="L1096" s="81"/>
      <c r="M1096" s="81"/>
      <c r="N1096" s="81"/>
      <c r="O1096" s="81"/>
      <c r="P1096" s="81"/>
      <c r="Q1096" s="81"/>
      <c r="R1096" s="81"/>
      <c r="S1096" s="81"/>
      <c r="T1096" s="81"/>
      <c r="U1096" s="81"/>
      <c r="V1096" s="81"/>
      <c r="W1096" s="81"/>
      <c r="X1096" s="81"/>
      <c r="Y1096" s="81"/>
      <c r="Z1096" s="81"/>
      <c r="AA1096" s="81"/>
      <c r="AB1096" s="81"/>
      <c r="AC1096" s="81"/>
      <c r="AD1096" s="81"/>
      <c r="AE1096" s="81"/>
      <c r="AF1096" s="81"/>
      <c r="AG1096" s="81"/>
      <c r="AH1096" s="81"/>
      <c r="AI1096" s="81"/>
      <c r="AJ1096" s="81"/>
      <c r="AK1096" s="81"/>
      <c r="AL1096" s="81"/>
      <c r="AM1096" s="8"/>
    </row>
    <row r="1097" spans="1:39" x14ac:dyDescent="0.25">
      <c r="A1097" s="81">
        <v>1096</v>
      </c>
      <c r="B1097" s="8" t="s">
        <v>2227</v>
      </c>
      <c r="C1097" s="8" t="s">
        <v>66</v>
      </c>
      <c r="D1097" s="81"/>
      <c r="E1097" s="8"/>
      <c r="F1097" s="81"/>
      <c r="G1097" s="81"/>
      <c r="H1097" s="81"/>
      <c r="I1097" s="8"/>
      <c r="J1097" s="81"/>
      <c r="K1097" s="81"/>
      <c r="L1097" s="81"/>
      <c r="M1097" s="81"/>
      <c r="N1097" s="81"/>
      <c r="O1097" s="81"/>
      <c r="P1097" s="81"/>
      <c r="Q1097" s="81"/>
      <c r="R1097" s="81"/>
      <c r="S1097" s="81"/>
      <c r="T1097" s="81"/>
      <c r="U1097" s="81"/>
      <c r="V1097" s="81"/>
      <c r="W1097" s="81"/>
      <c r="X1097" s="81"/>
      <c r="Y1097" s="81"/>
      <c r="Z1097" s="81"/>
      <c r="AA1097" s="81"/>
      <c r="AB1097" s="81"/>
      <c r="AC1097" s="81"/>
      <c r="AD1097" s="81"/>
      <c r="AE1097" s="81"/>
      <c r="AF1097" s="81"/>
      <c r="AG1097" s="81"/>
      <c r="AH1097" s="81"/>
      <c r="AI1097" s="81"/>
      <c r="AJ1097" s="81"/>
      <c r="AK1097" s="81"/>
      <c r="AL1097" s="81"/>
      <c r="AM1097" s="8"/>
    </row>
    <row r="1098" spans="1:39" x14ac:dyDescent="0.25">
      <c r="A1098" s="81">
        <v>1097</v>
      </c>
      <c r="B1098" s="8" t="s">
        <v>1806</v>
      </c>
      <c r="C1098" s="8" t="s">
        <v>55</v>
      </c>
      <c r="D1098" s="81"/>
      <c r="E1098" s="8"/>
      <c r="F1098" s="81"/>
      <c r="G1098" s="81"/>
      <c r="H1098" s="81"/>
      <c r="I1098" s="8"/>
      <c r="J1098" s="81"/>
      <c r="K1098" s="81"/>
      <c r="L1098" s="81"/>
      <c r="M1098" s="81"/>
      <c r="N1098" s="81"/>
      <c r="O1098" s="81"/>
      <c r="P1098" s="81"/>
      <c r="Q1098" s="81"/>
      <c r="R1098" s="81"/>
      <c r="S1098" s="81"/>
      <c r="T1098" s="81"/>
      <c r="U1098" s="81"/>
      <c r="V1098" s="81"/>
      <c r="W1098" s="81"/>
      <c r="X1098" s="81"/>
      <c r="Y1098" s="81"/>
      <c r="Z1098" s="81"/>
      <c r="AA1098" s="81"/>
      <c r="AB1098" s="81"/>
      <c r="AC1098" s="81"/>
      <c r="AD1098" s="81"/>
      <c r="AE1098" s="81"/>
      <c r="AF1098" s="81"/>
      <c r="AG1098" s="81"/>
      <c r="AH1098" s="81"/>
      <c r="AI1098" s="81"/>
      <c r="AJ1098" s="81"/>
      <c r="AK1098" s="81"/>
      <c r="AL1098" s="81"/>
      <c r="AM1098" s="8"/>
    </row>
    <row r="1099" spans="1:39" x14ac:dyDescent="0.25">
      <c r="A1099" s="81">
        <v>1098</v>
      </c>
      <c r="B1099" s="8" t="s">
        <v>1845</v>
      </c>
      <c r="C1099" s="8" t="s">
        <v>105</v>
      </c>
      <c r="D1099" s="81"/>
      <c r="E1099" s="8"/>
      <c r="F1099" s="81"/>
      <c r="G1099" s="81"/>
      <c r="H1099" s="81"/>
      <c r="I1099" s="8"/>
      <c r="J1099" s="81"/>
      <c r="K1099" s="81"/>
      <c r="L1099" s="81"/>
      <c r="M1099" s="81"/>
      <c r="N1099" s="81"/>
      <c r="O1099" s="81"/>
      <c r="P1099" s="81"/>
      <c r="Q1099" s="81"/>
      <c r="R1099" s="81"/>
      <c r="S1099" s="81"/>
      <c r="T1099" s="81"/>
      <c r="U1099" s="81"/>
      <c r="V1099" s="81"/>
      <c r="W1099" s="81"/>
      <c r="X1099" s="81"/>
      <c r="Y1099" s="81"/>
      <c r="Z1099" s="81"/>
      <c r="AA1099" s="81"/>
      <c r="AB1099" s="81"/>
      <c r="AC1099" s="81"/>
      <c r="AD1099" s="81"/>
      <c r="AE1099" s="81"/>
      <c r="AF1099" s="81"/>
      <c r="AG1099" s="81"/>
      <c r="AH1099" s="81"/>
      <c r="AI1099" s="81"/>
      <c r="AJ1099" s="81"/>
      <c r="AK1099" s="81"/>
      <c r="AL1099" s="81"/>
      <c r="AM1099" s="8"/>
    </row>
    <row r="1100" spans="1:39" x14ac:dyDescent="0.25">
      <c r="A1100" s="81">
        <v>1099</v>
      </c>
      <c r="B1100" s="8" t="s">
        <v>2276</v>
      </c>
      <c r="C1100" s="8" t="s">
        <v>56</v>
      </c>
      <c r="D1100" s="81"/>
      <c r="E1100" s="8"/>
      <c r="F1100" s="81"/>
      <c r="G1100" s="81"/>
      <c r="H1100" s="81"/>
      <c r="I1100" s="8"/>
      <c r="J1100" s="81"/>
      <c r="K1100" s="81"/>
      <c r="L1100" s="81"/>
      <c r="M1100" s="81"/>
      <c r="N1100" s="81"/>
      <c r="O1100" s="81"/>
      <c r="P1100" s="81"/>
      <c r="Q1100" s="81"/>
      <c r="R1100" s="81"/>
      <c r="S1100" s="81"/>
      <c r="T1100" s="81"/>
      <c r="U1100" s="81"/>
      <c r="V1100" s="81"/>
      <c r="W1100" s="81"/>
      <c r="X1100" s="81"/>
      <c r="Y1100" s="81"/>
      <c r="Z1100" s="81"/>
      <c r="AA1100" s="81"/>
      <c r="AB1100" s="81"/>
      <c r="AC1100" s="81"/>
      <c r="AD1100" s="81"/>
      <c r="AE1100" s="81"/>
      <c r="AF1100" s="81"/>
      <c r="AG1100" s="81"/>
      <c r="AH1100" s="81"/>
      <c r="AI1100" s="81"/>
      <c r="AJ1100" s="81"/>
      <c r="AK1100" s="81"/>
      <c r="AL1100" s="81"/>
      <c r="AM1100" s="8"/>
    </row>
    <row r="1101" spans="1:39" x14ac:dyDescent="0.25">
      <c r="A1101" s="81">
        <v>1100</v>
      </c>
      <c r="B1101" s="8" t="s">
        <v>2</v>
      </c>
      <c r="C1101" s="8" t="s">
        <v>2</v>
      </c>
      <c r="D1101" s="81"/>
      <c r="E1101" s="8"/>
      <c r="F1101" s="81"/>
      <c r="G1101" s="81"/>
      <c r="H1101" s="81"/>
      <c r="I1101" s="8"/>
      <c r="J1101" s="81"/>
      <c r="K1101" s="81"/>
      <c r="L1101" s="81"/>
      <c r="M1101" s="81"/>
      <c r="N1101" s="81"/>
      <c r="O1101" s="81"/>
      <c r="P1101" s="81"/>
      <c r="Q1101" s="81"/>
      <c r="R1101" s="81"/>
      <c r="S1101" s="81"/>
      <c r="T1101" s="81"/>
      <c r="U1101" s="81"/>
      <c r="V1101" s="81"/>
      <c r="W1101" s="81"/>
      <c r="X1101" s="81"/>
      <c r="Y1101" s="81"/>
      <c r="Z1101" s="81"/>
      <c r="AA1101" s="81"/>
      <c r="AB1101" s="81"/>
      <c r="AC1101" s="81"/>
      <c r="AD1101" s="81"/>
      <c r="AE1101" s="81"/>
      <c r="AF1101" s="81"/>
      <c r="AG1101" s="81"/>
      <c r="AH1101" s="81"/>
      <c r="AI1101" s="81"/>
      <c r="AJ1101" s="81"/>
      <c r="AK1101" s="81"/>
      <c r="AL1101" s="81"/>
      <c r="AM1101" s="8"/>
    </row>
    <row r="1102" spans="1:39" x14ac:dyDescent="0.25">
      <c r="A1102" s="81">
        <v>1101</v>
      </c>
      <c r="B1102" s="8" t="s">
        <v>52</v>
      </c>
      <c r="C1102" s="8" t="s">
        <v>2</v>
      </c>
      <c r="D1102" s="81"/>
      <c r="E1102" s="8"/>
      <c r="F1102" s="81"/>
      <c r="G1102" s="81"/>
      <c r="H1102" s="81"/>
      <c r="I1102" s="8"/>
      <c r="J1102" s="81"/>
      <c r="K1102" s="81"/>
      <c r="L1102" s="81"/>
      <c r="M1102" s="81"/>
      <c r="N1102" s="81"/>
      <c r="O1102" s="81"/>
      <c r="P1102" s="81"/>
      <c r="Q1102" s="81"/>
      <c r="R1102" s="81"/>
      <c r="S1102" s="81"/>
      <c r="T1102" s="81"/>
      <c r="U1102" s="81"/>
      <c r="V1102" s="81"/>
      <c r="W1102" s="81"/>
      <c r="X1102" s="81"/>
      <c r="Y1102" s="81"/>
      <c r="Z1102" s="81"/>
      <c r="AA1102" s="81"/>
      <c r="AB1102" s="81"/>
      <c r="AC1102" s="81"/>
      <c r="AD1102" s="81"/>
      <c r="AE1102" s="81"/>
      <c r="AF1102" s="81"/>
      <c r="AG1102" s="81"/>
      <c r="AH1102" s="81"/>
      <c r="AI1102" s="81"/>
      <c r="AJ1102" s="81"/>
      <c r="AK1102" s="81"/>
      <c r="AL1102" s="81"/>
      <c r="AM1102" s="8"/>
    </row>
    <row r="1103" spans="1:39" x14ac:dyDescent="0.25">
      <c r="A1103" s="81">
        <v>1102</v>
      </c>
      <c r="B1103" s="8" t="s">
        <v>1843</v>
      </c>
      <c r="C1103" s="8" t="s">
        <v>2322</v>
      </c>
      <c r="D1103" s="81"/>
      <c r="E1103" s="8"/>
      <c r="F1103" s="81"/>
      <c r="G1103" s="81"/>
      <c r="H1103" s="81"/>
      <c r="I1103" s="8"/>
      <c r="J1103" s="81"/>
      <c r="K1103" s="81"/>
      <c r="L1103" s="81"/>
      <c r="M1103" s="81"/>
      <c r="N1103" s="81"/>
      <c r="O1103" s="81"/>
      <c r="P1103" s="81"/>
      <c r="Q1103" s="81"/>
      <c r="R1103" s="81"/>
      <c r="S1103" s="81"/>
      <c r="T1103" s="81"/>
      <c r="U1103" s="81"/>
      <c r="V1103" s="81"/>
      <c r="W1103" s="81"/>
      <c r="X1103" s="81"/>
      <c r="Y1103" s="81"/>
      <c r="Z1103" s="81"/>
      <c r="AA1103" s="81"/>
      <c r="AB1103" s="81"/>
      <c r="AC1103" s="81"/>
      <c r="AD1103" s="81"/>
      <c r="AE1103" s="81"/>
      <c r="AF1103" s="81"/>
      <c r="AG1103" s="81"/>
      <c r="AH1103" s="81"/>
      <c r="AI1103" s="81"/>
      <c r="AJ1103" s="81"/>
      <c r="AK1103" s="81"/>
      <c r="AL1103" s="81"/>
      <c r="AM1103" s="8"/>
    </row>
    <row r="1104" spans="1:39" x14ac:dyDescent="0.25">
      <c r="A1104" s="81">
        <v>1103</v>
      </c>
      <c r="B1104" s="8" t="s">
        <v>1844</v>
      </c>
      <c r="C1104" s="8" t="s">
        <v>56</v>
      </c>
      <c r="D1104" s="81"/>
      <c r="E1104" s="8"/>
      <c r="F1104" s="81"/>
      <c r="G1104" s="81"/>
      <c r="H1104" s="81"/>
      <c r="I1104" s="8"/>
      <c r="J1104" s="81"/>
      <c r="K1104" s="81"/>
      <c r="L1104" s="81"/>
      <c r="M1104" s="81"/>
      <c r="N1104" s="81"/>
      <c r="O1104" s="81"/>
      <c r="P1104" s="81"/>
      <c r="Q1104" s="81"/>
      <c r="R1104" s="81"/>
      <c r="S1104" s="81"/>
      <c r="T1104" s="81"/>
      <c r="U1104" s="81"/>
      <c r="V1104" s="81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  <c r="AJ1104" s="81"/>
      <c r="AK1104" s="81"/>
      <c r="AL1104" s="81"/>
      <c r="AM1104" s="8"/>
    </row>
    <row r="1105" spans="1:39" x14ac:dyDescent="0.25">
      <c r="A1105" s="81">
        <v>1104</v>
      </c>
      <c r="B1105" s="8" t="s">
        <v>1846</v>
      </c>
      <c r="C1105" s="8" t="s">
        <v>2319</v>
      </c>
      <c r="D1105" s="81"/>
      <c r="E1105" s="8"/>
      <c r="F1105" s="81"/>
      <c r="G1105" s="81"/>
      <c r="H1105" s="81"/>
      <c r="I1105" s="8"/>
      <c r="J1105" s="81"/>
      <c r="K1105" s="81"/>
      <c r="L1105" s="81"/>
      <c r="M1105" s="81"/>
      <c r="N1105" s="81"/>
      <c r="O1105" s="81"/>
      <c r="P1105" s="81"/>
      <c r="Q1105" s="81"/>
      <c r="R1105" s="81"/>
      <c r="S1105" s="81"/>
      <c r="T1105" s="81"/>
      <c r="U1105" s="81"/>
      <c r="V1105" s="81"/>
      <c r="W1105" s="81"/>
      <c r="X1105" s="81"/>
      <c r="Y1105" s="81"/>
      <c r="Z1105" s="81"/>
      <c r="AA1105" s="81"/>
      <c r="AB1105" s="81"/>
      <c r="AC1105" s="81"/>
      <c r="AD1105" s="81"/>
      <c r="AE1105" s="81"/>
      <c r="AF1105" s="81"/>
      <c r="AG1105" s="81"/>
      <c r="AH1105" s="81"/>
      <c r="AI1105" s="81"/>
      <c r="AJ1105" s="81"/>
      <c r="AK1105" s="81"/>
      <c r="AL1105" s="81"/>
      <c r="AM1105" s="8"/>
    </row>
    <row r="1106" spans="1:39" x14ac:dyDescent="0.25">
      <c r="A1106" s="81">
        <v>1105</v>
      </c>
      <c r="B1106" s="8" t="s">
        <v>1847</v>
      </c>
      <c r="C1106" s="8" t="s">
        <v>2323</v>
      </c>
      <c r="D1106" s="81"/>
      <c r="E1106" s="8"/>
      <c r="F1106" s="81"/>
      <c r="G1106" s="81"/>
      <c r="H1106" s="81"/>
      <c r="I1106" s="8"/>
      <c r="J1106" s="81"/>
      <c r="K1106" s="81"/>
      <c r="L1106" s="81"/>
      <c r="M1106" s="81"/>
      <c r="N1106" s="81"/>
      <c r="O1106" s="81"/>
      <c r="P1106" s="81"/>
      <c r="Q1106" s="81"/>
      <c r="R1106" s="81"/>
      <c r="S1106" s="81"/>
      <c r="T1106" s="81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1"/>
      <c r="AE1106" s="81"/>
      <c r="AF1106" s="81"/>
      <c r="AG1106" s="81"/>
      <c r="AH1106" s="81"/>
      <c r="AI1106" s="81"/>
      <c r="AJ1106" s="81"/>
      <c r="AK1106" s="81"/>
      <c r="AL1106" s="81"/>
      <c r="AM1106" s="8"/>
    </row>
    <row r="1107" spans="1:39" x14ac:dyDescent="0.25">
      <c r="A1107" s="81">
        <v>1106</v>
      </c>
      <c r="B1107" s="8" t="s">
        <v>1850</v>
      </c>
      <c r="C1107" s="8" t="s">
        <v>61</v>
      </c>
      <c r="D1107" s="81"/>
      <c r="E1107" s="8"/>
      <c r="F1107" s="81"/>
      <c r="G1107" s="81"/>
      <c r="H1107" s="81"/>
      <c r="I1107" s="8"/>
      <c r="J1107" s="81"/>
      <c r="K1107" s="81"/>
      <c r="L1107" s="81"/>
      <c r="M1107" s="81"/>
      <c r="N1107" s="81"/>
      <c r="O1107" s="81"/>
      <c r="P1107" s="81"/>
      <c r="Q1107" s="81"/>
      <c r="R1107" s="81"/>
      <c r="S1107" s="81"/>
      <c r="T1107" s="81"/>
      <c r="U1107" s="81"/>
      <c r="V1107" s="81"/>
      <c r="W1107" s="81"/>
      <c r="X1107" s="81"/>
      <c r="Y1107" s="81"/>
      <c r="Z1107" s="81"/>
      <c r="AA1107" s="81"/>
      <c r="AB1107" s="81"/>
      <c r="AC1107" s="81"/>
      <c r="AD1107" s="81"/>
      <c r="AE1107" s="81"/>
      <c r="AF1107" s="81"/>
      <c r="AG1107" s="81"/>
      <c r="AH1107" s="81"/>
      <c r="AI1107" s="81"/>
      <c r="AJ1107" s="81"/>
      <c r="AK1107" s="81"/>
      <c r="AL1107" s="81"/>
      <c r="AM1107" s="8"/>
    </row>
    <row r="1108" spans="1:39" x14ac:dyDescent="0.25">
      <c r="A1108" s="81">
        <v>1107</v>
      </c>
      <c r="B1108" s="8" t="s">
        <v>1851</v>
      </c>
      <c r="C1108" s="8" t="s">
        <v>56</v>
      </c>
      <c r="D1108" s="81"/>
      <c r="E1108" s="8"/>
      <c r="F1108" s="81"/>
      <c r="G1108" s="81"/>
      <c r="H1108" s="81"/>
      <c r="I1108" s="8"/>
      <c r="J1108" s="81"/>
      <c r="K1108" s="81"/>
      <c r="L1108" s="81"/>
      <c r="M1108" s="81"/>
      <c r="N1108" s="81"/>
      <c r="O1108" s="81"/>
      <c r="P1108" s="81"/>
      <c r="Q1108" s="81"/>
      <c r="R1108" s="81"/>
      <c r="S1108" s="81"/>
      <c r="T1108" s="81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81"/>
      <c r="AE1108" s="81"/>
      <c r="AF1108" s="81"/>
      <c r="AG1108" s="81"/>
      <c r="AH1108" s="81"/>
      <c r="AI1108" s="81"/>
      <c r="AJ1108" s="81"/>
      <c r="AK1108" s="81"/>
      <c r="AL1108" s="81"/>
      <c r="AM1108" s="8"/>
    </row>
    <row r="1109" spans="1:39" x14ac:dyDescent="0.25">
      <c r="A1109" s="81">
        <v>1108</v>
      </c>
      <c r="B1109" s="8" t="s">
        <v>1852</v>
      </c>
      <c r="C1109" s="8" t="s">
        <v>56</v>
      </c>
      <c r="D1109" s="81"/>
      <c r="E1109" s="8"/>
      <c r="F1109" s="81"/>
      <c r="G1109" s="81"/>
      <c r="H1109" s="81"/>
      <c r="I1109" s="8"/>
      <c r="J1109" s="81"/>
      <c r="K1109" s="81"/>
      <c r="L1109" s="81"/>
      <c r="M1109" s="81"/>
      <c r="N1109" s="81"/>
      <c r="O1109" s="81"/>
      <c r="P1109" s="81"/>
      <c r="Q1109" s="81"/>
      <c r="R1109" s="81"/>
      <c r="S1109" s="81"/>
      <c r="T1109" s="81"/>
      <c r="U1109" s="81"/>
      <c r="V1109" s="81"/>
      <c r="W1109" s="81"/>
      <c r="X1109" s="81"/>
      <c r="Y1109" s="81"/>
      <c r="Z1109" s="81"/>
      <c r="AA1109" s="81"/>
      <c r="AB1109" s="81"/>
      <c r="AC1109" s="81"/>
      <c r="AD1109" s="81"/>
      <c r="AE1109" s="81"/>
      <c r="AF1109" s="81"/>
      <c r="AG1109" s="81"/>
      <c r="AH1109" s="81"/>
      <c r="AI1109" s="81"/>
      <c r="AJ1109" s="81"/>
      <c r="AK1109" s="81"/>
      <c r="AL1109" s="81"/>
      <c r="AM1109" s="8"/>
    </row>
    <row r="1110" spans="1:39" x14ac:dyDescent="0.25">
      <c r="A1110" s="81">
        <v>1109</v>
      </c>
      <c r="B1110" s="8" t="s">
        <v>1853</v>
      </c>
      <c r="C1110" s="8" t="s">
        <v>56</v>
      </c>
      <c r="D1110" s="81"/>
      <c r="E1110" s="8"/>
      <c r="F1110" s="81"/>
      <c r="G1110" s="81"/>
      <c r="H1110" s="81"/>
      <c r="I1110" s="8"/>
      <c r="J1110" s="81"/>
      <c r="K1110" s="81"/>
      <c r="L1110" s="81"/>
      <c r="M1110" s="81"/>
      <c r="N1110" s="81"/>
      <c r="O1110" s="81"/>
      <c r="P1110" s="81"/>
      <c r="Q1110" s="81"/>
      <c r="R1110" s="81"/>
      <c r="S1110" s="81"/>
      <c r="T1110" s="81"/>
      <c r="U1110" s="81"/>
      <c r="V1110" s="81"/>
      <c r="W1110" s="81"/>
      <c r="X1110" s="81"/>
      <c r="Y1110" s="81"/>
      <c r="Z1110" s="81"/>
      <c r="AA1110" s="81"/>
      <c r="AB1110" s="81"/>
      <c r="AC1110" s="81"/>
      <c r="AD1110" s="81"/>
      <c r="AE1110" s="81"/>
      <c r="AF1110" s="81"/>
      <c r="AG1110" s="81"/>
      <c r="AH1110" s="81"/>
      <c r="AI1110" s="81"/>
      <c r="AJ1110" s="81"/>
      <c r="AK1110" s="81"/>
      <c r="AL1110" s="81"/>
      <c r="AM1110" s="8"/>
    </row>
    <row r="1111" spans="1:39" x14ac:dyDescent="0.25">
      <c r="A1111" s="81">
        <v>1110</v>
      </c>
      <c r="B1111" s="8" t="s">
        <v>1854</v>
      </c>
      <c r="C1111" s="8" t="s">
        <v>2261</v>
      </c>
      <c r="D1111" s="81"/>
      <c r="E1111" s="8"/>
      <c r="F1111" s="81"/>
      <c r="G1111" s="81"/>
      <c r="H1111" s="81"/>
      <c r="I1111" s="8"/>
      <c r="J1111" s="81"/>
      <c r="K1111" s="81"/>
      <c r="L1111" s="81"/>
      <c r="M1111" s="81"/>
      <c r="N1111" s="81"/>
      <c r="O1111" s="81"/>
      <c r="P1111" s="81"/>
      <c r="Q1111" s="81"/>
      <c r="R1111" s="81"/>
      <c r="S1111" s="81"/>
      <c r="T1111" s="81"/>
      <c r="U1111" s="81"/>
      <c r="V1111" s="81"/>
      <c r="W1111" s="81"/>
      <c r="X1111" s="81"/>
      <c r="Y1111" s="81"/>
      <c r="Z1111" s="81"/>
      <c r="AA1111" s="81"/>
      <c r="AB1111" s="81"/>
      <c r="AC1111" s="81"/>
      <c r="AD1111" s="81"/>
      <c r="AE1111" s="81"/>
      <c r="AF1111" s="81"/>
      <c r="AG1111" s="81"/>
      <c r="AH1111" s="81"/>
      <c r="AI1111" s="81"/>
      <c r="AJ1111" s="81"/>
      <c r="AK1111" s="81"/>
      <c r="AL1111" s="81"/>
      <c r="AM1111" s="8"/>
    </row>
    <row r="1112" spans="1:39" x14ac:dyDescent="0.25">
      <c r="A1112" s="81">
        <v>1111</v>
      </c>
      <c r="B1112" s="8" t="s">
        <v>1856</v>
      </c>
      <c r="C1112" s="8" t="s">
        <v>64</v>
      </c>
      <c r="D1112" s="81"/>
      <c r="E1112" s="8"/>
      <c r="F1112" s="81"/>
      <c r="G1112" s="81"/>
      <c r="H1112" s="81"/>
      <c r="I1112" s="8"/>
      <c r="J1112" s="81"/>
      <c r="K1112" s="81"/>
      <c r="L1112" s="81"/>
      <c r="M1112" s="81"/>
      <c r="N1112" s="81"/>
      <c r="O1112" s="81"/>
      <c r="P1112" s="81"/>
      <c r="Q1112" s="81"/>
      <c r="R1112" s="81"/>
      <c r="S1112" s="81"/>
      <c r="T1112" s="81"/>
      <c r="U1112" s="81"/>
      <c r="V1112" s="81"/>
      <c r="W1112" s="81"/>
      <c r="X1112" s="81"/>
      <c r="Y1112" s="81"/>
      <c r="Z1112" s="81"/>
      <c r="AA1112" s="81"/>
      <c r="AB1112" s="81"/>
      <c r="AC1112" s="81"/>
      <c r="AD1112" s="81"/>
      <c r="AE1112" s="81"/>
      <c r="AF1112" s="81"/>
      <c r="AG1112" s="81"/>
      <c r="AH1112" s="81"/>
      <c r="AI1112" s="81"/>
      <c r="AJ1112" s="81"/>
      <c r="AK1112" s="81"/>
      <c r="AL1112" s="81"/>
      <c r="AM1112" s="8"/>
    </row>
    <row r="1113" spans="1:39" x14ac:dyDescent="0.25">
      <c r="A1113" s="81">
        <v>1112</v>
      </c>
      <c r="B1113" s="8" t="s">
        <v>1857</v>
      </c>
      <c r="C1113" s="8" t="s">
        <v>65</v>
      </c>
      <c r="D1113" s="81"/>
      <c r="E1113" s="8"/>
      <c r="F1113" s="81"/>
      <c r="G1113" s="81"/>
      <c r="H1113" s="81"/>
      <c r="I1113" s="8"/>
      <c r="J1113" s="81"/>
      <c r="K1113" s="81"/>
      <c r="L1113" s="81"/>
      <c r="M1113" s="81"/>
      <c r="N1113" s="81"/>
      <c r="O1113" s="81"/>
      <c r="P1113" s="81"/>
      <c r="Q1113" s="81"/>
      <c r="R1113" s="81"/>
      <c r="S1113" s="81"/>
      <c r="T1113" s="81"/>
      <c r="U1113" s="81"/>
      <c r="V1113" s="81"/>
      <c r="W1113" s="81"/>
      <c r="X1113" s="81"/>
      <c r="Y1113" s="81"/>
      <c r="Z1113" s="81"/>
      <c r="AA1113" s="81"/>
      <c r="AB1113" s="81"/>
      <c r="AC1113" s="81"/>
      <c r="AD1113" s="81"/>
      <c r="AE1113" s="81"/>
      <c r="AF1113" s="81"/>
      <c r="AG1113" s="81"/>
      <c r="AH1113" s="81"/>
      <c r="AI1113" s="81"/>
      <c r="AJ1113" s="81"/>
      <c r="AK1113" s="81"/>
      <c r="AL1113" s="81"/>
      <c r="AM1113" s="8"/>
    </row>
    <row r="1114" spans="1:39" x14ac:dyDescent="0.25">
      <c r="A1114" s="81">
        <v>1113</v>
      </c>
      <c r="B1114" s="8" t="s">
        <v>1858</v>
      </c>
      <c r="C1114" s="8" t="s">
        <v>56</v>
      </c>
      <c r="D1114" s="81"/>
      <c r="E1114" s="8"/>
      <c r="F1114" s="81"/>
      <c r="G1114" s="81"/>
      <c r="H1114" s="81"/>
      <c r="I1114" s="8"/>
      <c r="J1114" s="81"/>
      <c r="K1114" s="81"/>
      <c r="L1114" s="81"/>
      <c r="M1114" s="81"/>
      <c r="N1114" s="81"/>
      <c r="O1114" s="81"/>
      <c r="P1114" s="81"/>
      <c r="Q1114" s="81"/>
      <c r="R1114" s="81"/>
      <c r="S1114" s="81"/>
      <c r="T1114" s="81"/>
      <c r="U1114" s="81"/>
      <c r="V1114" s="81"/>
      <c r="W1114" s="81"/>
      <c r="X1114" s="81"/>
      <c r="Y1114" s="81"/>
      <c r="Z1114" s="81"/>
      <c r="AA1114" s="81"/>
      <c r="AB1114" s="81"/>
      <c r="AC1114" s="81"/>
      <c r="AD1114" s="81"/>
      <c r="AE1114" s="81"/>
      <c r="AF1114" s="81"/>
      <c r="AG1114" s="81"/>
      <c r="AH1114" s="81"/>
      <c r="AI1114" s="81"/>
      <c r="AJ1114" s="81"/>
      <c r="AK1114" s="81"/>
      <c r="AL1114" s="81"/>
      <c r="AM1114" s="8"/>
    </row>
    <row r="1115" spans="1:39" x14ac:dyDescent="0.25">
      <c r="A1115" s="81">
        <v>1114</v>
      </c>
      <c r="B1115" s="8" t="s">
        <v>1859</v>
      </c>
      <c r="C1115" s="8" t="s">
        <v>67</v>
      </c>
      <c r="D1115" s="81"/>
      <c r="E1115" s="8"/>
      <c r="F1115" s="81"/>
      <c r="G1115" s="81"/>
      <c r="H1115" s="81"/>
      <c r="I1115" s="8"/>
      <c r="J1115" s="81"/>
      <c r="K1115" s="81"/>
      <c r="L1115" s="81"/>
      <c r="M1115" s="81"/>
      <c r="N1115" s="81"/>
      <c r="O1115" s="81"/>
      <c r="P1115" s="81"/>
      <c r="Q1115" s="81"/>
      <c r="R1115" s="81"/>
      <c r="S1115" s="81"/>
      <c r="T1115" s="81"/>
      <c r="U1115" s="81"/>
      <c r="V1115" s="81"/>
      <c r="W1115" s="81"/>
      <c r="X1115" s="81"/>
      <c r="Y1115" s="81"/>
      <c r="Z1115" s="81"/>
      <c r="AA1115" s="81"/>
      <c r="AB1115" s="81"/>
      <c r="AC1115" s="81"/>
      <c r="AD1115" s="81"/>
      <c r="AE1115" s="81"/>
      <c r="AF1115" s="81"/>
      <c r="AG1115" s="81"/>
      <c r="AH1115" s="81"/>
      <c r="AI1115" s="81"/>
      <c r="AJ1115" s="81"/>
      <c r="AK1115" s="81"/>
      <c r="AL1115" s="81"/>
      <c r="AM1115" s="8"/>
    </row>
    <row r="1116" spans="1:39" x14ac:dyDescent="0.25">
      <c r="A1116" s="81">
        <v>1115</v>
      </c>
      <c r="B1116" s="8" t="s">
        <v>2193</v>
      </c>
      <c r="C1116" s="8" t="s">
        <v>2321</v>
      </c>
      <c r="D1116" s="81"/>
      <c r="E1116" s="8"/>
      <c r="F1116" s="81"/>
      <c r="G1116" s="81"/>
      <c r="H1116" s="81"/>
      <c r="I1116" s="8"/>
      <c r="J1116" s="81"/>
      <c r="K1116" s="81"/>
      <c r="L1116" s="81"/>
      <c r="M1116" s="81"/>
      <c r="N1116" s="81"/>
      <c r="O1116" s="81"/>
      <c r="P1116" s="81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81"/>
      <c r="AB1116" s="81"/>
      <c r="AC1116" s="81"/>
      <c r="AD1116" s="81"/>
      <c r="AE1116" s="81"/>
      <c r="AF1116" s="81"/>
      <c r="AG1116" s="81"/>
      <c r="AH1116" s="81"/>
      <c r="AI1116" s="81"/>
      <c r="AJ1116" s="81"/>
      <c r="AK1116" s="81"/>
      <c r="AL1116" s="81"/>
      <c r="AM1116" s="8"/>
    </row>
    <row r="1117" spans="1:39" x14ac:dyDescent="0.25">
      <c r="A1117" s="81">
        <v>1116</v>
      </c>
      <c r="B1117" s="8" t="s">
        <v>2198</v>
      </c>
      <c r="C1117" s="8" t="s">
        <v>149</v>
      </c>
      <c r="D1117" s="81"/>
      <c r="E1117" s="8"/>
      <c r="F1117" s="81"/>
      <c r="G1117" s="81"/>
      <c r="H1117" s="81"/>
      <c r="I1117" s="8"/>
      <c r="J1117" s="81"/>
      <c r="K1117" s="81"/>
      <c r="L1117" s="81"/>
      <c r="M1117" s="81"/>
      <c r="N1117" s="81"/>
      <c r="O1117" s="81"/>
      <c r="P1117" s="81"/>
      <c r="Q1117" s="81"/>
      <c r="R1117" s="81"/>
      <c r="S1117" s="81"/>
      <c r="T1117" s="81"/>
      <c r="U1117" s="81"/>
      <c r="V1117" s="81"/>
      <c r="W1117" s="81"/>
      <c r="X1117" s="81"/>
      <c r="Y1117" s="81"/>
      <c r="Z1117" s="81"/>
      <c r="AA1117" s="81"/>
      <c r="AB1117" s="81"/>
      <c r="AC1117" s="81"/>
      <c r="AD1117" s="81"/>
      <c r="AE1117" s="81"/>
      <c r="AF1117" s="81"/>
      <c r="AG1117" s="81"/>
      <c r="AH1117" s="81"/>
      <c r="AI1117" s="81"/>
      <c r="AJ1117" s="81"/>
      <c r="AK1117" s="81"/>
      <c r="AL1117" s="81"/>
      <c r="AM1117" s="8"/>
    </row>
    <row r="1118" spans="1:39" x14ac:dyDescent="0.25">
      <c r="A1118" s="81">
        <v>1117</v>
      </c>
      <c r="B1118" s="8" t="s">
        <v>2202</v>
      </c>
      <c r="C1118" s="8" t="s">
        <v>105</v>
      </c>
      <c r="D1118" s="81"/>
      <c r="E1118" s="8"/>
      <c r="F1118" s="81"/>
      <c r="G1118" s="81"/>
      <c r="H1118" s="81"/>
      <c r="I1118" s="8"/>
      <c r="J1118" s="81"/>
      <c r="K1118" s="81"/>
      <c r="L1118" s="81"/>
      <c r="M1118" s="81"/>
      <c r="N1118" s="81"/>
      <c r="O1118" s="81"/>
      <c r="P1118" s="81"/>
      <c r="Q1118" s="81"/>
      <c r="R1118" s="81"/>
      <c r="S1118" s="81"/>
      <c r="T1118" s="81"/>
      <c r="U1118" s="81"/>
      <c r="V1118" s="81"/>
      <c r="W1118" s="81"/>
      <c r="X1118" s="81"/>
      <c r="Y1118" s="81"/>
      <c r="Z1118" s="81"/>
      <c r="AA1118" s="81"/>
      <c r="AB1118" s="81"/>
      <c r="AC1118" s="81"/>
      <c r="AD1118" s="81"/>
      <c r="AE1118" s="81"/>
      <c r="AF1118" s="81"/>
      <c r="AG1118" s="81"/>
      <c r="AH1118" s="81"/>
      <c r="AI1118" s="81"/>
      <c r="AJ1118" s="81"/>
      <c r="AK1118" s="81"/>
      <c r="AL1118" s="81"/>
      <c r="AM1118" s="8"/>
    </row>
    <row r="1119" spans="1:39" x14ac:dyDescent="0.25">
      <c r="A1119" s="81">
        <v>1118</v>
      </c>
      <c r="B1119" s="8" t="s">
        <v>2205</v>
      </c>
      <c r="C1119" s="8" t="s">
        <v>146</v>
      </c>
      <c r="D1119" s="81"/>
      <c r="E1119" s="8"/>
      <c r="F1119" s="81"/>
      <c r="G1119" s="81"/>
      <c r="H1119" s="81"/>
      <c r="I1119" s="8"/>
      <c r="J1119" s="81"/>
      <c r="K1119" s="81"/>
      <c r="L1119" s="81"/>
      <c r="M1119" s="81"/>
      <c r="N1119" s="81"/>
      <c r="O1119" s="81"/>
      <c r="P1119" s="81"/>
      <c r="Q1119" s="81"/>
      <c r="R1119" s="81"/>
      <c r="S1119" s="81"/>
      <c r="T1119" s="81"/>
      <c r="U1119" s="81"/>
      <c r="V1119" s="81"/>
      <c r="W1119" s="81"/>
      <c r="X1119" s="81"/>
      <c r="Y1119" s="81"/>
      <c r="Z1119" s="81"/>
      <c r="AA1119" s="81"/>
      <c r="AB1119" s="81"/>
      <c r="AC1119" s="81"/>
      <c r="AD1119" s="81"/>
      <c r="AE1119" s="81"/>
      <c r="AF1119" s="81"/>
      <c r="AG1119" s="81"/>
      <c r="AH1119" s="81"/>
      <c r="AI1119" s="81"/>
      <c r="AJ1119" s="81"/>
      <c r="AK1119" s="81"/>
      <c r="AL1119" s="81"/>
      <c r="AM1119" s="8"/>
    </row>
    <row r="1120" spans="1:39" x14ac:dyDescent="0.25">
      <c r="A1120" s="81">
        <v>1119</v>
      </c>
      <c r="B1120" s="8" t="s">
        <v>2206</v>
      </c>
      <c r="C1120" s="8" t="s">
        <v>158</v>
      </c>
      <c r="D1120" s="81"/>
      <c r="E1120" s="8"/>
      <c r="F1120" s="81"/>
      <c r="G1120" s="81"/>
      <c r="H1120" s="81"/>
      <c r="I1120" s="8"/>
      <c r="J1120" s="81"/>
      <c r="K1120" s="81"/>
      <c r="L1120" s="81"/>
      <c r="M1120" s="81"/>
      <c r="N1120" s="81"/>
      <c r="O1120" s="81"/>
      <c r="P1120" s="81"/>
      <c r="Q1120" s="81"/>
      <c r="R1120" s="81"/>
      <c r="S1120" s="81"/>
      <c r="T1120" s="81"/>
      <c r="U1120" s="81"/>
      <c r="V1120" s="81"/>
      <c r="W1120" s="81"/>
      <c r="X1120" s="81"/>
      <c r="Y1120" s="81"/>
      <c r="Z1120" s="81"/>
      <c r="AA1120" s="81"/>
      <c r="AB1120" s="81"/>
      <c r="AC1120" s="81"/>
      <c r="AD1120" s="81"/>
      <c r="AE1120" s="81"/>
      <c r="AF1120" s="81"/>
      <c r="AG1120" s="81"/>
      <c r="AH1120" s="81"/>
      <c r="AI1120" s="81"/>
      <c r="AJ1120" s="81"/>
      <c r="AK1120" s="81"/>
      <c r="AL1120" s="81"/>
      <c r="AM1120" s="8"/>
    </row>
    <row r="1121" spans="1:39" x14ac:dyDescent="0.25">
      <c r="A1121" s="81">
        <v>1120</v>
      </c>
      <c r="B1121" s="8" t="s">
        <v>2207</v>
      </c>
      <c r="C1121" s="8" t="s">
        <v>77</v>
      </c>
      <c r="D1121" s="81"/>
      <c r="E1121" s="8"/>
      <c r="F1121" s="81"/>
      <c r="G1121" s="81"/>
      <c r="H1121" s="81"/>
      <c r="I1121" s="8"/>
      <c r="J1121" s="81"/>
      <c r="K1121" s="81"/>
      <c r="L1121" s="81"/>
      <c r="M1121" s="81"/>
      <c r="N1121" s="81"/>
      <c r="O1121" s="81"/>
      <c r="P1121" s="81"/>
      <c r="Q1121" s="81"/>
      <c r="R1121" s="81"/>
      <c r="S1121" s="81"/>
      <c r="T1121" s="81"/>
      <c r="U1121" s="81"/>
      <c r="V1121" s="81"/>
      <c r="W1121" s="81"/>
      <c r="X1121" s="81"/>
      <c r="Y1121" s="81"/>
      <c r="Z1121" s="81"/>
      <c r="AA1121" s="81"/>
      <c r="AB1121" s="81"/>
      <c r="AC1121" s="81"/>
      <c r="AD1121" s="81"/>
      <c r="AE1121" s="81"/>
      <c r="AF1121" s="81"/>
      <c r="AG1121" s="81"/>
      <c r="AH1121" s="81"/>
      <c r="AI1121" s="81"/>
      <c r="AJ1121" s="81"/>
      <c r="AK1121" s="81"/>
      <c r="AL1121" s="81"/>
      <c r="AM1121" s="8"/>
    </row>
    <row r="1122" spans="1:39" x14ac:dyDescent="0.25">
      <c r="A1122" s="81">
        <v>1121</v>
      </c>
      <c r="B1122" s="8" t="s">
        <v>2208</v>
      </c>
      <c r="C1122" s="8" t="s">
        <v>146</v>
      </c>
      <c r="D1122" s="81"/>
      <c r="E1122" s="8"/>
      <c r="F1122" s="81"/>
      <c r="G1122" s="81"/>
      <c r="H1122" s="81"/>
      <c r="I1122" s="8"/>
      <c r="J1122" s="81"/>
      <c r="K1122" s="81"/>
      <c r="L1122" s="81"/>
      <c r="M1122" s="81"/>
      <c r="N1122" s="81"/>
      <c r="O1122" s="81"/>
      <c r="P1122" s="81"/>
      <c r="Q1122" s="81"/>
      <c r="R1122" s="81"/>
      <c r="S1122" s="81"/>
      <c r="T1122" s="81"/>
      <c r="U1122" s="81"/>
      <c r="V1122" s="81"/>
      <c r="W1122" s="81"/>
      <c r="X1122" s="81"/>
      <c r="Y1122" s="81"/>
      <c r="Z1122" s="81"/>
      <c r="AA1122" s="81"/>
      <c r="AB1122" s="81"/>
      <c r="AC1122" s="81"/>
      <c r="AD1122" s="81"/>
      <c r="AE1122" s="81"/>
      <c r="AF1122" s="81"/>
      <c r="AG1122" s="81"/>
      <c r="AH1122" s="81"/>
      <c r="AI1122" s="81"/>
      <c r="AJ1122" s="81"/>
      <c r="AK1122" s="81"/>
      <c r="AL1122" s="81"/>
      <c r="AM1122" s="8"/>
    </row>
    <row r="1123" spans="1:39" x14ac:dyDescent="0.25">
      <c r="A1123" s="81">
        <v>1122</v>
      </c>
      <c r="B1123" s="8" t="s">
        <v>2210</v>
      </c>
      <c r="C1123" s="8" t="s">
        <v>126</v>
      </c>
      <c r="D1123" s="81"/>
      <c r="E1123" s="8"/>
      <c r="F1123" s="81"/>
      <c r="G1123" s="81"/>
      <c r="H1123" s="81"/>
      <c r="I1123" s="8"/>
      <c r="J1123" s="81"/>
      <c r="K1123" s="81"/>
      <c r="L1123" s="81"/>
      <c r="M1123" s="81"/>
      <c r="N1123" s="81"/>
      <c r="O1123" s="81"/>
      <c r="P1123" s="81"/>
      <c r="Q1123" s="81"/>
      <c r="R1123" s="81"/>
      <c r="S1123" s="81"/>
      <c r="T1123" s="81"/>
      <c r="U1123" s="81"/>
      <c r="V1123" s="81"/>
      <c r="W1123" s="81"/>
      <c r="X1123" s="81"/>
      <c r="Y1123" s="81"/>
      <c r="Z1123" s="81"/>
      <c r="AA1123" s="81"/>
      <c r="AB1123" s="81"/>
      <c r="AC1123" s="81"/>
      <c r="AD1123" s="81"/>
      <c r="AE1123" s="81"/>
      <c r="AF1123" s="81"/>
      <c r="AG1123" s="81"/>
      <c r="AH1123" s="81"/>
      <c r="AI1123" s="81"/>
      <c r="AJ1123" s="81"/>
      <c r="AK1123" s="81"/>
      <c r="AL1123" s="81"/>
      <c r="AM1123" s="8"/>
    </row>
    <row r="1124" spans="1:39" x14ac:dyDescent="0.25">
      <c r="A1124" s="81">
        <v>1123</v>
      </c>
      <c r="B1124" s="8" t="s">
        <v>2212</v>
      </c>
      <c r="C1124" s="8" t="s">
        <v>148</v>
      </c>
      <c r="D1124" s="81"/>
      <c r="E1124" s="8"/>
      <c r="F1124" s="81"/>
      <c r="G1124" s="81"/>
      <c r="H1124" s="81"/>
      <c r="I1124" s="8"/>
      <c r="J1124" s="81"/>
      <c r="K1124" s="81"/>
      <c r="L1124" s="81"/>
      <c r="M1124" s="81"/>
      <c r="N1124" s="81"/>
      <c r="O1124" s="81"/>
      <c r="P1124" s="81"/>
      <c r="Q1124" s="81"/>
      <c r="R1124" s="81"/>
      <c r="S1124" s="81"/>
      <c r="T1124" s="81"/>
      <c r="U1124" s="81"/>
      <c r="V1124" s="81"/>
      <c r="W1124" s="81"/>
      <c r="X1124" s="81"/>
      <c r="Y1124" s="81"/>
      <c r="Z1124" s="81"/>
      <c r="AA1124" s="81"/>
      <c r="AB1124" s="81"/>
      <c r="AC1124" s="81"/>
      <c r="AD1124" s="81"/>
      <c r="AE1124" s="81"/>
      <c r="AF1124" s="81"/>
      <c r="AG1124" s="81"/>
      <c r="AH1124" s="81"/>
      <c r="AI1124" s="81"/>
      <c r="AJ1124" s="81"/>
      <c r="AK1124" s="81"/>
      <c r="AL1124" s="81"/>
      <c r="AM1124" s="8"/>
    </row>
    <row r="1125" spans="1:39" x14ac:dyDescent="0.25">
      <c r="A1125" s="81">
        <v>1124</v>
      </c>
      <c r="B1125" s="8" t="s">
        <v>2216</v>
      </c>
      <c r="C1125" s="8" t="s">
        <v>188</v>
      </c>
      <c r="D1125" s="81"/>
      <c r="E1125" s="8"/>
      <c r="F1125" s="81"/>
      <c r="G1125" s="81"/>
      <c r="H1125" s="81"/>
      <c r="I1125" s="8"/>
      <c r="J1125" s="81"/>
      <c r="K1125" s="81"/>
      <c r="L1125" s="81"/>
      <c r="M1125" s="81"/>
      <c r="N1125" s="81"/>
      <c r="O1125" s="81"/>
      <c r="P1125" s="81"/>
      <c r="Q1125" s="81"/>
      <c r="R1125" s="81"/>
      <c r="S1125" s="81"/>
      <c r="T1125" s="81"/>
      <c r="U1125" s="81"/>
      <c r="V1125" s="81"/>
      <c r="W1125" s="81"/>
      <c r="X1125" s="81"/>
      <c r="Y1125" s="81"/>
      <c r="Z1125" s="81"/>
      <c r="AA1125" s="81"/>
      <c r="AB1125" s="81"/>
      <c r="AC1125" s="81"/>
      <c r="AD1125" s="81"/>
      <c r="AE1125" s="81"/>
      <c r="AF1125" s="81"/>
      <c r="AG1125" s="81"/>
      <c r="AH1125" s="81"/>
      <c r="AI1125" s="81"/>
      <c r="AJ1125" s="81"/>
      <c r="AK1125" s="81"/>
      <c r="AL1125" s="81"/>
      <c r="AM1125" s="8"/>
    </row>
    <row r="1126" spans="1:39" x14ac:dyDescent="0.25">
      <c r="A1126" s="81">
        <v>1125</v>
      </c>
      <c r="B1126" s="8" t="s">
        <v>2217</v>
      </c>
      <c r="C1126" s="8" t="s">
        <v>70</v>
      </c>
      <c r="D1126" s="81"/>
      <c r="E1126" s="8"/>
      <c r="F1126" s="81"/>
      <c r="G1126" s="81"/>
      <c r="H1126" s="81"/>
      <c r="I1126" s="8"/>
      <c r="J1126" s="81"/>
      <c r="K1126" s="81"/>
      <c r="L1126" s="81"/>
      <c r="M1126" s="81"/>
      <c r="N1126" s="81"/>
      <c r="O1126" s="81"/>
      <c r="P1126" s="81"/>
      <c r="Q1126" s="81"/>
      <c r="R1126" s="81"/>
      <c r="S1126" s="81"/>
      <c r="T1126" s="81"/>
      <c r="U1126" s="81"/>
      <c r="V1126" s="81"/>
      <c r="W1126" s="81"/>
      <c r="X1126" s="81"/>
      <c r="Y1126" s="81"/>
      <c r="Z1126" s="81"/>
      <c r="AA1126" s="81"/>
      <c r="AB1126" s="81"/>
      <c r="AC1126" s="81"/>
      <c r="AD1126" s="81"/>
      <c r="AE1126" s="81"/>
      <c r="AF1126" s="81"/>
      <c r="AG1126" s="81"/>
      <c r="AH1126" s="81"/>
      <c r="AI1126" s="81"/>
      <c r="AJ1126" s="81"/>
      <c r="AK1126" s="81"/>
      <c r="AL1126" s="81"/>
      <c r="AM1126" s="8"/>
    </row>
    <row r="1127" spans="1:39" x14ac:dyDescent="0.25">
      <c r="A1127" s="81">
        <v>1126</v>
      </c>
      <c r="B1127" s="8" t="s">
        <v>2218</v>
      </c>
      <c r="C1127" s="8" t="s">
        <v>73</v>
      </c>
      <c r="D1127" s="81"/>
      <c r="E1127" s="8"/>
      <c r="F1127" s="81"/>
      <c r="G1127" s="81"/>
      <c r="H1127" s="81"/>
      <c r="I1127" s="8"/>
      <c r="J1127" s="81"/>
      <c r="K1127" s="81"/>
      <c r="L1127" s="81"/>
      <c r="M1127" s="81"/>
      <c r="N1127" s="81"/>
      <c r="O1127" s="81"/>
      <c r="P1127" s="81"/>
      <c r="Q1127" s="81"/>
      <c r="R1127" s="81"/>
      <c r="S1127" s="81"/>
      <c r="T1127" s="81"/>
      <c r="U1127" s="81"/>
      <c r="V1127" s="81"/>
      <c r="W1127" s="81"/>
      <c r="X1127" s="81"/>
      <c r="Y1127" s="81"/>
      <c r="Z1127" s="81"/>
      <c r="AA1127" s="81"/>
      <c r="AB1127" s="81"/>
      <c r="AC1127" s="81"/>
      <c r="AD1127" s="81"/>
      <c r="AE1127" s="81"/>
      <c r="AF1127" s="81"/>
      <c r="AG1127" s="81"/>
      <c r="AH1127" s="81"/>
      <c r="AI1127" s="81"/>
      <c r="AJ1127" s="81"/>
      <c r="AK1127" s="81"/>
      <c r="AL1127" s="81"/>
      <c r="AM1127" s="8"/>
    </row>
    <row r="1128" spans="1:39" x14ac:dyDescent="0.25">
      <c r="A1128" s="81">
        <v>1127</v>
      </c>
      <c r="B1128" s="8" t="s">
        <v>2220</v>
      </c>
      <c r="C1128" s="8" t="s">
        <v>70</v>
      </c>
      <c r="D1128" s="81"/>
      <c r="E1128" s="8"/>
      <c r="F1128" s="81"/>
      <c r="G1128" s="81"/>
      <c r="H1128" s="81"/>
      <c r="I1128" s="8"/>
      <c r="J1128" s="81"/>
      <c r="K1128" s="81"/>
      <c r="L1128" s="81"/>
      <c r="M1128" s="81"/>
      <c r="N1128" s="81"/>
      <c r="O1128" s="81"/>
      <c r="P1128" s="81"/>
      <c r="Q1128" s="81"/>
      <c r="R1128" s="81"/>
      <c r="S1128" s="81"/>
      <c r="T1128" s="81"/>
      <c r="U1128" s="81"/>
      <c r="V1128" s="81"/>
      <c r="W1128" s="81"/>
      <c r="X1128" s="81"/>
      <c r="Y1128" s="81"/>
      <c r="Z1128" s="81"/>
      <c r="AA1128" s="81"/>
      <c r="AB1128" s="81"/>
      <c r="AC1128" s="81"/>
      <c r="AD1128" s="81"/>
      <c r="AE1128" s="81"/>
      <c r="AF1128" s="81"/>
      <c r="AG1128" s="81"/>
      <c r="AH1128" s="81"/>
      <c r="AI1128" s="81"/>
      <c r="AJ1128" s="81"/>
      <c r="AK1128" s="81"/>
      <c r="AL1128" s="81"/>
      <c r="AM1128" s="8"/>
    </row>
    <row r="1129" spans="1:39" x14ac:dyDescent="0.25">
      <c r="A1129" s="81">
        <v>1128</v>
      </c>
      <c r="B1129" s="8" t="s">
        <v>2222</v>
      </c>
      <c r="C1129" s="8" t="s">
        <v>95</v>
      </c>
      <c r="D1129" s="81"/>
      <c r="E1129" s="8"/>
      <c r="F1129" s="81"/>
      <c r="G1129" s="81"/>
      <c r="H1129" s="81"/>
      <c r="I1129" s="8"/>
      <c r="J1129" s="81"/>
      <c r="K1129" s="81"/>
      <c r="L1129" s="81"/>
      <c r="M1129" s="81"/>
      <c r="N1129" s="81"/>
      <c r="O1129" s="81"/>
      <c r="P1129" s="81"/>
      <c r="Q1129" s="81"/>
      <c r="R1129" s="81"/>
      <c r="S1129" s="81"/>
      <c r="T1129" s="81"/>
      <c r="U1129" s="81"/>
      <c r="V1129" s="81"/>
      <c r="W1129" s="81"/>
      <c r="X1129" s="81"/>
      <c r="Y1129" s="81"/>
      <c r="Z1129" s="81"/>
      <c r="AA1129" s="81"/>
      <c r="AB1129" s="81"/>
      <c r="AC1129" s="81"/>
      <c r="AD1129" s="81"/>
      <c r="AE1129" s="81"/>
      <c r="AF1129" s="81"/>
      <c r="AG1129" s="81"/>
      <c r="AH1129" s="81"/>
      <c r="AI1129" s="81"/>
      <c r="AJ1129" s="81"/>
      <c r="AK1129" s="81"/>
      <c r="AL1129" s="81"/>
      <c r="AM1129" s="8"/>
    </row>
    <row r="1130" spans="1:39" x14ac:dyDescent="0.25">
      <c r="A1130" s="81">
        <v>1129</v>
      </c>
      <c r="B1130" s="8" t="s">
        <v>2214</v>
      </c>
      <c r="C1130" s="8" t="s">
        <v>124</v>
      </c>
      <c r="D1130" s="81"/>
      <c r="E1130" s="8"/>
      <c r="F1130" s="81"/>
      <c r="G1130" s="81"/>
      <c r="H1130" s="81"/>
      <c r="I1130" s="8"/>
      <c r="J1130" s="81"/>
      <c r="K1130" s="81"/>
      <c r="L1130" s="81"/>
      <c r="M1130" s="81"/>
      <c r="N1130" s="81"/>
      <c r="O1130" s="81"/>
      <c r="P1130" s="81"/>
      <c r="Q1130" s="81"/>
      <c r="R1130" s="81"/>
      <c r="S1130" s="81"/>
      <c r="T1130" s="81"/>
      <c r="U1130" s="81"/>
      <c r="V1130" s="81"/>
      <c r="W1130" s="81"/>
      <c r="X1130" s="81"/>
      <c r="Y1130" s="81"/>
      <c r="Z1130" s="81"/>
      <c r="AA1130" s="81"/>
      <c r="AB1130" s="81"/>
      <c r="AC1130" s="81"/>
      <c r="AD1130" s="81"/>
      <c r="AE1130" s="81"/>
      <c r="AF1130" s="81"/>
      <c r="AG1130" s="81"/>
      <c r="AH1130" s="81"/>
      <c r="AI1130" s="81"/>
      <c r="AJ1130" s="81"/>
      <c r="AK1130" s="81"/>
      <c r="AL1130" s="81"/>
      <c r="AM1130" s="8"/>
    </row>
    <row r="1131" spans="1:39" x14ac:dyDescent="0.25">
      <c r="A1131" s="81">
        <v>1130</v>
      </c>
      <c r="B1131" s="8" t="s">
        <v>2223</v>
      </c>
      <c r="C1131" s="8" t="s">
        <v>73</v>
      </c>
      <c r="D1131" s="81"/>
      <c r="E1131" s="8"/>
      <c r="F1131" s="81"/>
      <c r="G1131" s="81"/>
      <c r="H1131" s="81"/>
      <c r="I1131" s="8"/>
      <c r="J1131" s="81"/>
      <c r="K1131" s="81"/>
      <c r="L1131" s="81"/>
      <c r="M1131" s="81"/>
      <c r="N1131" s="81"/>
      <c r="O1131" s="81"/>
      <c r="P1131" s="81"/>
      <c r="Q1131" s="81"/>
      <c r="R1131" s="81"/>
      <c r="S1131" s="81"/>
      <c r="T1131" s="81"/>
      <c r="U1131" s="81"/>
      <c r="V1131" s="81"/>
      <c r="W1131" s="81"/>
      <c r="X1131" s="81"/>
      <c r="Y1131" s="81"/>
      <c r="Z1131" s="81"/>
      <c r="AA1131" s="81"/>
      <c r="AB1131" s="81"/>
      <c r="AC1131" s="81"/>
      <c r="AD1131" s="81"/>
      <c r="AE1131" s="81"/>
      <c r="AF1131" s="81"/>
      <c r="AG1131" s="81"/>
      <c r="AH1131" s="81"/>
      <c r="AI1131" s="81"/>
      <c r="AJ1131" s="81"/>
      <c r="AK1131" s="81"/>
      <c r="AL1131" s="81"/>
      <c r="AM1131" s="8"/>
    </row>
    <row r="1132" spans="1:39" x14ac:dyDescent="0.25">
      <c r="A1132" s="81">
        <v>1131</v>
      </c>
      <c r="B1132" s="8" t="s">
        <v>2224</v>
      </c>
      <c r="C1132" s="8" t="s">
        <v>95</v>
      </c>
      <c r="D1132" s="81"/>
      <c r="E1132" s="8"/>
      <c r="F1132" s="81"/>
      <c r="G1132" s="81"/>
      <c r="H1132" s="81"/>
      <c r="I1132" s="8"/>
      <c r="J1132" s="81"/>
      <c r="K1132" s="81"/>
      <c r="L1132" s="81"/>
      <c r="M1132" s="81"/>
      <c r="N1132" s="81"/>
      <c r="O1132" s="81"/>
      <c r="P1132" s="81"/>
      <c r="Q1132" s="81"/>
      <c r="R1132" s="81"/>
      <c r="S1132" s="81"/>
      <c r="T1132" s="81"/>
      <c r="U1132" s="81"/>
      <c r="V1132" s="81"/>
      <c r="W1132" s="81"/>
      <c r="X1132" s="81"/>
      <c r="Y1132" s="81"/>
      <c r="Z1132" s="81"/>
      <c r="AA1132" s="81"/>
      <c r="AB1132" s="81"/>
      <c r="AC1132" s="81"/>
      <c r="AD1132" s="81"/>
      <c r="AE1132" s="81"/>
      <c r="AF1132" s="81"/>
      <c r="AG1132" s="81"/>
      <c r="AH1132" s="81"/>
      <c r="AI1132" s="81"/>
      <c r="AJ1132" s="81"/>
      <c r="AK1132" s="81"/>
      <c r="AL1132" s="81"/>
      <c r="AM1132" s="8"/>
    </row>
    <row r="1133" spans="1:39" x14ac:dyDescent="0.25">
      <c r="A1133" s="81">
        <v>1132</v>
      </c>
      <c r="B1133" s="8" t="s">
        <v>2225</v>
      </c>
      <c r="C1133" s="8" t="s">
        <v>80</v>
      </c>
      <c r="D1133" s="81"/>
      <c r="E1133" s="8"/>
      <c r="F1133" s="81"/>
      <c r="G1133" s="81"/>
      <c r="H1133" s="81"/>
      <c r="I1133" s="8"/>
      <c r="J1133" s="81"/>
      <c r="K1133" s="81"/>
      <c r="L1133" s="81"/>
      <c r="M1133" s="81"/>
      <c r="N1133" s="81"/>
      <c r="O1133" s="81"/>
      <c r="P1133" s="81"/>
      <c r="Q1133" s="81"/>
      <c r="R1133" s="81"/>
      <c r="S1133" s="81"/>
      <c r="T1133" s="81"/>
      <c r="U1133" s="81"/>
      <c r="V1133" s="81"/>
      <c r="W1133" s="81"/>
      <c r="X1133" s="81"/>
      <c r="Y1133" s="81"/>
      <c r="Z1133" s="81"/>
      <c r="AA1133" s="81"/>
      <c r="AB1133" s="81"/>
      <c r="AC1133" s="81"/>
      <c r="AD1133" s="81"/>
      <c r="AE1133" s="81"/>
      <c r="AF1133" s="81"/>
      <c r="AG1133" s="81"/>
      <c r="AH1133" s="81"/>
      <c r="AI1133" s="81"/>
      <c r="AJ1133" s="81"/>
      <c r="AK1133" s="81"/>
      <c r="AL1133" s="81"/>
      <c r="AM1133" s="8"/>
    </row>
    <row r="1134" spans="1:39" x14ac:dyDescent="0.25">
      <c r="A1134" s="81">
        <v>1133</v>
      </c>
      <c r="B1134" s="8" t="s">
        <v>2226</v>
      </c>
      <c r="C1134" s="8" t="s">
        <v>66</v>
      </c>
      <c r="D1134" s="81"/>
      <c r="E1134" s="8"/>
      <c r="F1134" s="81"/>
      <c r="G1134" s="81"/>
      <c r="H1134" s="81"/>
      <c r="I1134" s="8"/>
      <c r="J1134" s="81"/>
      <c r="K1134" s="81"/>
      <c r="L1134" s="81"/>
      <c r="M1134" s="81"/>
      <c r="N1134" s="81"/>
      <c r="O1134" s="81"/>
      <c r="P1134" s="81"/>
      <c r="Q1134" s="81"/>
      <c r="R1134" s="81"/>
      <c r="S1134" s="81"/>
      <c r="T1134" s="81"/>
      <c r="U1134" s="81"/>
      <c r="V1134" s="81"/>
      <c r="W1134" s="81"/>
      <c r="X1134" s="81"/>
      <c r="Y1134" s="81"/>
      <c r="Z1134" s="81"/>
      <c r="AA1134" s="81"/>
      <c r="AB1134" s="81"/>
      <c r="AC1134" s="81"/>
      <c r="AD1134" s="81"/>
      <c r="AE1134" s="81"/>
      <c r="AF1134" s="81"/>
      <c r="AG1134" s="81"/>
      <c r="AH1134" s="81"/>
      <c r="AI1134" s="81"/>
      <c r="AJ1134" s="81"/>
      <c r="AK1134" s="81"/>
      <c r="AL1134" s="81"/>
      <c r="AM1134" s="8"/>
    </row>
    <row r="1135" spans="1:39" x14ac:dyDescent="0.25">
      <c r="A1135" s="81">
        <v>1134</v>
      </c>
      <c r="B1135" s="8" t="s">
        <v>2227</v>
      </c>
      <c r="C1135" s="8" t="s">
        <v>66</v>
      </c>
      <c r="D1135" s="81"/>
      <c r="E1135" s="8"/>
      <c r="F1135" s="81"/>
      <c r="G1135" s="81"/>
      <c r="H1135" s="81"/>
      <c r="I1135" s="8"/>
      <c r="J1135" s="81"/>
      <c r="K1135" s="81"/>
      <c r="L1135" s="81"/>
      <c r="M1135" s="81"/>
      <c r="N1135" s="81"/>
      <c r="O1135" s="81"/>
      <c r="P1135" s="81"/>
      <c r="Q1135" s="81"/>
      <c r="R1135" s="81"/>
      <c r="S1135" s="81"/>
      <c r="T1135" s="81"/>
      <c r="U1135" s="81"/>
      <c r="V1135" s="81"/>
      <c r="W1135" s="81"/>
      <c r="X1135" s="81"/>
      <c r="Y1135" s="81"/>
      <c r="Z1135" s="81"/>
      <c r="AA1135" s="81"/>
      <c r="AB1135" s="81"/>
      <c r="AC1135" s="81"/>
      <c r="AD1135" s="81"/>
      <c r="AE1135" s="81"/>
      <c r="AF1135" s="81"/>
      <c r="AG1135" s="81"/>
      <c r="AH1135" s="81"/>
      <c r="AI1135" s="81"/>
      <c r="AJ1135" s="81"/>
      <c r="AK1135" s="81"/>
      <c r="AL1135" s="81"/>
      <c r="AM1135" s="8"/>
    </row>
    <row r="1136" spans="1:39" x14ac:dyDescent="0.25">
      <c r="A1136" s="81">
        <v>1135</v>
      </c>
      <c r="B1136" s="8" t="s">
        <v>2228</v>
      </c>
      <c r="C1136" s="8" t="s">
        <v>139</v>
      </c>
      <c r="D1136" s="81"/>
      <c r="E1136" s="8"/>
      <c r="F1136" s="81"/>
      <c r="G1136" s="81"/>
      <c r="H1136" s="81"/>
      <c r="I1136" s="8"/>
      <c r="J1136" s="81"/>
      <c r="K1136" s="81"/>
      <c r="L1136" s="81"/>
      <c r="M1136" s="81"/>
      <c r="N1136" s="81"/>
      <c r="O1136" s="81"/>
      <c r="P1136" s="81"/>
      <c r="Q1136" s="81"/>
      <c r="R1136" s="81"/>
      <c r="S1136" s="81"/>
      <c r="T1136" s="81"/>
      <c r="U1136" s="81"/>
      <c r="V1136" s="81"/>
      <c r="W1136" s="81"/>
      <c r="X1136" s="81"/>
      <c r="Y1136" s="81"/>
      <c r="Z1136" s="81"/>
      <c r="AA1136" s="81"/>
      <c r="AB1136" s="81"/>
      <c r="AC1136" s="81"/>
      <c r="AD1136" s="81"/>
      <c r="AE1136" s="81"/>
      <c r="AF1136" s="81"/>
      <c r="AG1136" s="81"/>
      <c r="AH1136" s="81"/>
      <c r="AI1136" s="81"/>
      <c r="AJ1136" s="81"/>
      <c r="AK1136" s="81"/>
      <c r="AL1136" s="81"/>
      <c r="AM1136" s="8"/>
    </row>
    <row r="1137" spans="1:39" x14ac:dyDescent="0.25">
      <c r="A1137" s="81">
        <v>1136</v>
      </c>
      <c r="B1137" s="8" t="s">
        <v>1806</v>
      </c>
      <c r="C1137" s="8" t="s">
        <v>66</v>
      </c>
      <c r="D1137" s="81"/>
      <c r="E1137" s="8"/>
      <c r="F1137" s="81"/>
      <c r="G1137" s="81"/>
      <c r="H1137" s="81"/>
      <c r="I1137" s="8"/>
      <c r="J1137" s="81"/>
      <c r="K1137" s="81"/>
      <c r="L1137" s="81"/>
      <c r="M1137" s="81"/>
      <c r="N1137" s="81"/>
      <c r="O1137" s="81"/>
      <c r="P1137" s="81"/>
      <c r="Q1137" s="81"/>
      <c r="R1137" s="81"/>
      <c r="S1137" s="81"/>
      <c r="T1137" s="81"/>
      <c r="U1137" s="81"/>
      <c r="V1137" s="81"/>
      <c r="W1137" s="81"/>
      <c r="X1137" s="81"/>
      <c r="Y1137" s="81"/>
      <c r="Z1137" s="81"/>
      <c r="AA1137" s="81"/>
      <c r="AB1137" s="81"/>
      <c r="AC1137" s="81"/>
      <c r="AD1137" s="81"/>
      <c r="AE1137" s="81"/>
      <c r="AF1137" s="81"/>
      <c r="AG1137" s="81"/>
      <c r="AH1137" s="81"/>
      <c r="AI1137" s="81"/>
      <c r="AJ1137" s="81"/>
      <c r="AK1137" s="81"/>
      <c r="AL1137" s="81"/>
      <c r="AM1137" s="8"/>
    </row>
    <row r="1138" spans="1:39" x14ac:dyDescent="0.25">
      <c r="A1138" s="81">
        <v>1137</v>
      </c>
      <c r="B1138" s="8" t="s">
        <v>1845</v>
      </c>
      <c r="C1138" s="8" t="s">
        <v>105</v>
      </c>
      <c r="D1138" s="81"/>
      <c r="E1138" s="8"/>
      <c r="F1138" s="81"/>
      <c r="G1138" s="81"/>
      <c r="H1138" s="81"/>
      <c r="I1138" s="8"/>
      <c r="J1138" s="81"/>
      <c r="K1138" s="81"/>
      <c r="L1138" s="81"/>
      <c r="M1138" s="81"/>
      <c r="N1138" s="81"/>
      <c r="O1138" s="81"/>
      <c r="P1138" s="81"/>
      <c r="Q1138" s="81"/>
      <c r="R1138" s="81"/>
      <c r="S1138" s="81"/>
      <c r="T1138" s="81"/>
      <c r="U1138" s="81"/>
      <c r="V1138" s="81"/>
      <c r="W1138" s="81"/>
      <c r="X1138" s="81"/>
      <c r="Y1138" s="81"/>
      <c r="Z1138" s="81"/>
      <c r="AA1138" s="81"/>
      <c r="AB1138" s="81"/>
      <c r="AC1138" s="81"/>
      <c r="AD1138" s="81"/>
      <c r="AE1138" s="81"/>
      <c r="AF1138" s="81"/>
      <c r="AG1138" s="81"/>
      <c r="AH1138" s="81"/>
      <c r="AI1138" s="81"/>
      <c r="AJ1138" s="81"/>
      <c r="AK1138" s="81"/>
      <c r="AL1138" s="81"/>
      <c r="AM1138" s="8"/>
    </row>
    <row r="1139" spans="1:39" x14ac:dyDescent="0.25">
      <c r="A1139" s="81">
        <v>1138</v>
      </c>
      <c r="B1139" s="8" t="s">
        <v>2276</v>
      </c>
      <c r="C1139" s="8" t="s">
        <v>56</v>
      </c>
      <c r="D1139" s="81"/>
      <c r="E1139" s="8"/>
      <c r="F1139" s="81"/>
      <c r="G1139" s="81"/>
      <c r="H1139" s="81"/>
      <c r="I1139" s="8"/>
      <c r="J1139" s="81"/>
      <c r="K1139" s="81"/>
      <c r="L1139" s="81"/>
      <c r="M1139" s="81"/>
      <c r="N1139" s="81"/>
      <c r="O1139" s="81"/>
      <c r="P1139" s="81"/>
      <c r="Q1139" s="81"/>
      <c r="R1139" s="81"/>
      <c r="S1139" s="81"/>
      <c r="T1139" s="81"/>
      <c r="U1139" s="81"/>
      <c r="V1139" s="81"/>
      <c r="W1139" s="81"/>
      <c r="X1139" s="81"/>
      <c r="Y1139" s="81"/>
      <c r="Z1139" s="81"/>
      <c r="AA1139" s="81"/>
      <c r="AB1139" s="81"/>
      <c r="AC1139" s="81"/>
      <c r="AD1139" s="81"/>
      <c r="AE1139" s="81"/>
      <c r="AF1139" s="81"/>
      <c r="AG1139" s="81"/>
      <c r="AH1139" s="81"/>
      <c r="AI1139" s="81"/>
      <c r="AJ1139" s="81"/>
      <c r="AK1139" s="81"/>
      <c r="AL1139" s="81"/>
      <c r="AM1139" s="8"/>
    </row>
    <row r="1140" spans="1:39" x14ac:dyDescent="0.25">
      <c r="A1140" s="81">
        <v>1139</v>
      </c>
      <c r="B1140" s="8" t="s">
        <v>2</v>
      </c>
      <c r="C1140" s="8" t="s">
        <v>2</v>
      </c>
      <c r="D1140" s="81"/>
      <c r="E1140" s="8"/>
      <c r="F1140" s="81"/>
      <c r="G1140" s="81"/>
      <c r="H1140" s="81"/>
      <c r="I1140" s="8"/>
      <c r="J1140" s="81"/>
      <c r="K1140" s="81"/>
      <c r="L1140" s="81"/>
      <c r="M1140" s="81"/>
      <c r="N1140" s="81"/>
      <c r="O1140" s="81"/>
      <c r="P1140" s="81"/>
      <c r="Q1140" s="81"/>
      <c r="R1140" s="81"/>
      <c r="S1140" s="81"/>
      <c r="T1140" s="81"/>
      <c r="U1140" s="81"/>
      <c r="V1140" s="81"/>
      <c r="W1140" s="81"/>
      <c r="X1140" s="81"/>
      <c r="Y1140" s="81"/>
      <c r="Z1140" s="81"/>
      <c r="AA1140" s="81"/>
      <c r="AB1140" s="81"/>
      <c r="AC1140" s="81"/>
      <c r="AD1140" s="81"/>
      <c r="AE1140" s="81"/>
      <c r="AF1140" s="81"/>
      <c r="AG1140" s="81"/>
      <c r="AH1140" s="81"/>
      <c r="AI1140" s="81"/>
      <c r="AJ1140" s="81"/>
      <c r="AK1140" s="81"/>
      <c r="AL1140" s="81"/>
      <c r="AM1140" s="8"/>
    </row>
    <row r="1141" spans="1:39" x14ac:dyDescent="0.25">
      <c r="A1141" s="81">
        <v>1140</v>
      </c>
      <c r="B1141" s="8" t="s">
        <v>52</v>
      </c>
      <c r="C1141" s="8" t="s">
        <v>2</v>
      </c>
      <c r="D1141" s="81"/>
      <c r="E1141" s="8"/>
      <c r="F1141" s="81"/>
      <c r="G1141" s="81"/>
      <c r="H1141" s="81"/>
      <c r="I1141" s="8"/>
      <c r="J1141" s="81"/>
      <c r="K1141" s="81"/>
      <c r="L1141" s="81"/>
      <c r="M1141" s="81"/>
      <c r="N1141" s="81"/>
      <c r="O1141" s="81"/>
      <c r="P1141" s="81"/>
      <c r="Q1141" s="81"/>
      <c r="R1141" s="81"/>
      <c r="S1141" s="81"/>
      <c r="T1141" s="81"/>
      <c r="U1141" s="81"/>
      <c r="V1141" s="81"/>
      <c r="W1141" s="81"/>
      <c r="X1141" s="81"/>
      <c r="Y1141" s="81"/>
      <c r="Z1141" s="81"/>
      <c r="AA1141" s="81"/>
      <c r="AB1141" s="81"/>
      <c r="AC1141" s="81"/>
      <c r="AD1141" s="81"/>
      <c r="AE1141" s="81"/>
      <c r="AF1141" s="81"/>
      <c r="AG1141" s="81"/>
      <c r="AH1141" s="81"/>
      <c r="AI1141" s="81"/>
      <c r="AJ1141" s="81"/>
      <c r="AK1141" s="81"/>
      <c r="AL1141" s="81"/>
      <c r="AM1141" s="8"/>
    </row>
    <row r="1142" spans="1:39" x14ac:dyDescent="0.25">
      <c r="A1142" s="81">
        <v>1141</v>
      </c>
      <c r="B1142" s="8" t="s">
        <v>1843</v>
      </c>
      <c r="C1142" s="8" t="s">
        <v>2324</v>
      </c>
      <c r="D1142" s="81"/>
      <c r="E1142" s="8"/>
      <c r="F1142" s="81"/>
      <c r="G1142" s="81"/>
      <c r="H1142" s="81"/>
      <c r="I1142" s="8"/>
      <c r="J1142" s="81"/>
      <c r="K1142" s="81"/>
      <c r="L1142" s="81"/>
      <c r="M1142" s="81"/>
      <c r="N1142" s="81"/>
      <c r="O1142" s="81"/>
      <c r="P1142" s="81"/>
      <c r="Q1142" s="81"/>
      <c r="R1142" s="81"/>
      <c r="S1142" s="81"/>
      <c r="T1142" s="81"/>
      <c r="U1142" s="81"/>
      <c r="V1142" s="81"/>
      <c r="W1142" s="81"/>
      <c r="X1142" s="81"/>
      <c r="Y1142" s="81"/>
      <c r="Z1142" s="81"/>
      <c r="AA1142" s="81"/>
      <c r="AB1142" s="81"/>
      <c r="AC1142" s="81"/>
      <c r="AD1142" s="81"/>
      <c r="AE1142" s="81"/>
      <c r="AF1142" s="81"/>
      <c r="AG1142" s="81"/>
      <c r="AH1142" s="81"/>
      <c r="AI1142" s="81"/>
      <c r="AJ1142" s="81"/>
      <c r="AK1142" s="81"/>
      <c r="AL1142" s="81"/>
      <c r="AM1142" s="8"/>
    </row>
    <row r="1143" spans="1:39" x14ac:dyDescent="0.25">
      <c r="A1143" s="81">
        <v>1142</v>
      </c>
      <c r="B1143" s="8" t="s">
        <v>1844</v>
      </c>
      <c r="C1143" s="8" t="s">
        <v>56</v>
      </c>
      <c r="D1143" s="81"/>
      <c r="E1143" s="8"/>
      <c r="F1143" s="81"/>
      <c r="G1143" s="81"/>
      <c r="H1143" s="81"/>
      <c r="I1143" s="8"/>
      <c r="J1143" s="81"/>
      <c r="K1143" s="81"/>
      <c r="L1143" s="81"/>
      <c r="M1143" s="81"/>
      <c r="N1143" s="81"/>
      <c r="O1143" s="81"/>
      <c r="P1143" s="81"/>
      <c r="Q1143" s="81"/>
      <c r="R1143" s="81"/>
      <c r="S1143" s="81"/>
      <c r="T1143" s="81"/>
      <c r="U1143" s="81"/>
      <c r="V1143" s="81"/>
      <c r="W1143" s="81"/>
      <c r="X1143" s="81"/>
      <c r="Y1143" s="81"/>
      <c r="Z1143" s="81"/>
      <c r="AA1143" s="81"/>
      <c r="AB1143" s="81"/>
      <c r="AC1143" s="81"/>
      <c r="AD1143" s="81"/>
      <c r="AE1143" s="81"/>
      <c r="AF1143" s="81"/>
      <c r="AG1143" s="81"/>
      <c r="AH1143" s="81"/>
      <c r="AI1143" s="81"/>
      <c r="AJ1143" s="81"/>
      <c r="AK1143" s="81"/>
      <c r="AL1143" s="81"/>
      <c r="AM1143" s="8"/>
    </row>
    <row r="1144" spans="1:39" x14ac:dyDescent="0.25">
      <c r="A1144" s="81">
        <v>1143</v>
      </c>
      <c r="B1144" s="8" t="s">
        <v>1846</v>
      </c>
      <c r="C1144" s="8" t="s">
        <v>2319</v>
      </c>
      <c r="D1144" s="81"/>
      <c r="E1144" s="8"/>
      <c r="F1144" s="81"/>
      <c r="G1144" s="81"/>
      <c r="H1144" s="81"/>
      <c r="I1144" s="8"/>
      <c r="J1144" s="81"/>
      <c r="K1144" s="81"/>
      <c r="L1144" s="81"/>
      <c r="M1144" s="81"/>
      <c r="N1144" s="81"/>
      <c r="O1144" s="81"/>
      <c r="P1144" s="81"/>
      <c r="Q1144" s="81"/>
      <c r="R1144" s="81"/>
      <c r="S1144" s="81"/>
      <c r="T1144" s="81"/>
      <c r="U1144" s="81"/>
      <c r="V1144" s="81"/>
      <c r="W1144" s="81"/>
      <c r="X1144" s="81"/>
      <c r="Y1144" s="81"/>
      <c r="Z1144" s="81"/>
      <c r="AA1144" s="81"/>
      <c r="AB1144" s="81"/>
      <c r="AC1144" s="81"/>
      <c r="AD1144" s="81"/>
      <c r="AE1144" s="81"/>
      <c r="AF1144" s="81"/>
      <c r="AG1144" s="81"/>
      <c r="AH1144" s="81"/>
      <c r="AI1144" s="81"/>
      <c r="AJ1144" s="81"/>
      <c r="AK1144" s="81"/>
      <c r="AL1144" s="81"/>
      <c r="AM1144" s="8"/>
    </row>
    <row r="1145" spans="1:39" x14ac:dyDescent="0.25">
      <c r="A1145" s="81">
        <v>1144</v>
      </c>
      <c r="B1145" s="8" t="s">
        <v>1847</v>
      </c>
      <c r="C1145" s="8" t="s">
        <v>2323</v>
      </c>
      <c r="D1145" s="81"/>
      <c r="E1145" s="8"/>
      <c r="F1145" s="81"/>
      <c r="G1145" s="81"/>
      <c r="H1145" s="81"/>
      <c r="I1145" s="8"/>
      <c r="J1145" s="81"/>
      <c r="K1145" s="81"/>
      <c r="L1145" s="81"/>
      <c r="M1145" s="81"/>
      <c r="N1145" s="81"/>
      <c r="O1145" s="81"/>
      <c r="P1145" s="81"/>
      <c r="Q1145" s="81"/>
      <c r="R1145" s="81"/>
      <c r="S1145" s="81"/>
      <c r="T1145" s="81"/>
      <c r="U1145" s="81"/>
      <c r="V1145" s="81"/>
      <c r="W1145" s="81"/>
      <c r="X1145" s="81"/>
      <c r="Y1145" s="81"/>
      <c r="Z1145" s="81"/>
      <c r="AA1145" s="81"/>
      <c r="AB1145" s="81"/>
      <c r="AC1145" s="81"/>
      <c r="AD1145" s="81"/>
      <c r="AE1145" s="81"/>
      <c r="AF1145" s="81"/>
      <c r="AG1145" s="81"/>
      <c r="AH1145" s="81"/>
      <c r="AI1145" s="81"/>
      <c r="AJ1145" s="81"/>
      <c r="AK1145" s="81"/>
      <c r="AL1145" s="81"/>
      <c r="AM1145" s="8"/>
    </row>
    <row r="1146" spans="1:39" x14ac:dyDescent="0.25">
      <c r="A1146" s="81">
        <v>1145</v>
      </c>
      <c r="B1146" s="8" t="s">
        <v>1850</v>
      </c>
      <c r="C1146" s="8" t="s">
        <v>61</v>
      </c>
      <c r="D1146" s="81"/>
      <c r="E1146" s="8"/>
      <c r="F1146" s="81"/>
      <c r="G1146" s="81"/>
      <c r="H1146" s="81"/>
      <c r="I1146" s="8"/>
      <c r="J1146" s="81"/>
      <c r="K1146" s="81"/>
      <c r="L1146" s="81"/>
      <c r="M1146" s="81"/>
      <c r="N1146" s="81"/>
      <c r="O1146" s="81"/>
      <c r="P1146" s="81"/>
      <c r="Q1146" s="81"/>
      <c r="R1146" s="81"/>
      <c r="S1146" s="81"/>
      <c r="T1146" s="81"/>
      <c r="U1146" s="81"/>
      <c r="V1146" s="81"/>
      <c r="W1146" s="81"/>
      <c r="X1146" s="81"/>
      <c r="Y1146" s="81"/>
      <c r="Z1146" s="81"/>
      <c r="AA1146" s="81"/>
      <c r="AB1146" s="81"/>
      <c r="AC1146" s="81"/>
      <c r="AD1146" s="81"/>
      <c r="AE1146" s="81"/>
      <c r="AF1146" s="81"/>
      <c r="AG1146" s="81"/>
      <c r="AH1146" s="81"/>
      <c r="AI1146" s="81"/>
      <c r="AJ1146" s="81"/>
      <c r="AK1146" s="81"/>
      <c r="AL1146" s="81"/>
      <c r="AM1146" s="8"/>
    </row>
    <row r="1147" spans="1:39" x14ac:dyDescent="0.25">
      <c r="A1147" s="81">
        <v>1146</v>
      </c>
      <c r="B1147" s="8" t="s">
        <v>1851</v>
      </c>
      <c r="C1147" s="8" t="s">
        <v>56</v>
      </c>
      <c r="D1147" s="81"/>
      <c r="E1147" s="8"/>
      <c r="F1147" s="81"/>
      <c r="G1147" s="81"/>
      <c r="H1147" s="81"/>
      <c r="I1147" s="8"/>
      <c r="J1147" s="81"/>
      <c r="K1147" s="81"/>
      <c r="L1147" s="81"/>
      <c r="M1147" s="81"/>
      <c r="N1147" s="81"/>
      <c r="O1147" s="81"/>
      <c r="P1147" s="81"/>
      <c r="Q1147" s="81"/>
      <c r="R1147" s="81"/>
      <c r="S1147" s="81"/>
      <c r="T1147" s="81"/>
      <c r="U1147" s="81"/>
      <c r="V1147" s="81"/>
      <c r="W1147" s="81"/>
      <c r="X1147" s="81"/>
      <c r="Y1147" s="81"/>
      <c r="Z1147" s="81"/>
      <c r="AA1147" s="81"/>
      <c r="AB1147" s="81"/>
      <c r="AC1147" s="81"/>
      <c r="AD1147" s="81"/>
      <c r="AE1147" s="81"/>
      <c r="AF1147" s="81"/>
      <c r="AG1147" s="81"/>
      <c r="AH1147" s="81"/>
      <c r="AI1147" s="81"/>
      <c r="AJ1147" s="81"/>
      <c r="AK1147" s="81"/>
      <c r="AL1147" s="81"/>
      <c r="AM1147" s="8"/>
    </row>
    <row r="1148" spans="1:39" x14ac:dyDescent="0.25">
      <c r="A1148" s="81">
        <v>1147</v>
      </c>
      <c r="B1148" s="8" t="s">
        <v>1852</v>
      </c>
      <c r="C1148" s="8" t="s">
        <v>56</v>
      </c>
      <c r="D1148" s="81"/>
      <c r="E1148" s="8"/>
      <c r="F1148" s="81"/>
      <c r="G1148" s="81"/>
      <c r="H1148" s="81"/>
      <c r="I1148" s="8"/>
      <c r="J1148" s="81"/>
      <c r="K1148" s="81"/>
      <c r="L1148" s="81"/>
      <c r="M1148" s="81"/>
      <c r="N1148" s="81"/>
      <c r="O1148" s="81"/>
      <c r="P1148" s="81"/>
      <c r="Q1148" s="81"/>
      <c r="R1148" s="81"/>
      <c r="S1148" s="81"/>
      <c r="T1148" s="81"/>
      <c r="U1148" s="81"/>
      <c r="V1148" s="81"/>
      <c r="W1148" s="81"/>
      <c r="X1148" s="81"/>
      <c r="Y1148" s="81"/>
      <c r="Z1148" s="81"/>
      <c r="AA1148" s="81"/>
      <c r="AB1148" s="81"/>
      <c r="AC1148" s="81"/>
      <c r="AD1148" s="81"/>
      <c r="AE1148" s="81"/>
      <c r="AF1148" s="81"/>
      <c r="AG1148" s="81"/>
      <c r="AH1148" s="81"/>
      <c r="AI1148" s="81"/>
      <c r="AJ1148" s="81"/>
      <c r="AK1148" s="81"/>
      <c r="AL1148" s="81"/>
      <c r="AM1148" s="8"/>
    </row>
    <row r="1149" spans="1:39" x14ac:dyDescent="0.25">
      <c r="A1149" s="81">
        <v>1148</v>
      </c>
      <c r="B1149" s="8" t="s">
        <v>1853</v>
      </c>
      <c r="C1149" s="8" t="s">
        <v>56</v>
      </c>
      <c r="D1149" s="81"/>
      <c r="E1149" s="8"/>
      <c r="F1149" s="81"/>
      <c r="G1149" s="81"/>
      <c r="H1149" s="81"/>
      <c r="I1149" s="8"/>
      <c r="J1149" s="81"/>
      <c r="K1149" s="81"/>
      <c r="L1149" s="81"/>
      <c r="M1149" s="81"/>
      <c r="N1149" s="81"/>
      <c r="O1149" s="81"/>
      <c r="P1149" s="81"/>
      <c r="Q1149" s="81"/>
      <c r="R1149" s="81"/>
      <c r="S1149" s="81"/>
      <c r="T1149" s="81"/>
      <c r="U1149" s="81"/>
      <c r="V1149" s="81"/>
      <c r="W1149" s="81"/>
      <c r="X1149" s="81"/>
      <c r="Y1149" s="81"/>
      <c r="Z1149" s="81"/>
      <c r="AA1149" s="81"/>
      <c r="AB1149" s="81"/>
      <c r="AC1149" s="81"/>
      <c r="AD1149" s="81"/>
      <c r="AE1149" s="81"/>
      <c r="AF1149" s="81"/>
      <c r="AG1149" s="81"/>
      <c r="AH1149" s="81"/>
      <c r="AI1149" s="81"/>
      <c r="AJ1149" s="81"/>
      <c r="AK1149" s="81"/>
      <c r="AL1149" s="81"/>
      <c r="AM1149" s="8"/>
    </row>
    <row r="1150" spans="1:39" x14ac:dyDescent="0.25">
      <c r="A1150" s="81">
        <v>1149</v>
      </c>
      <c r="B1150" s="8" t="s">
        <v>1854</v>
      </c>
      <c r="C1150" s="8" t="s">
        <v>2261</v>
      </c>
      <c r="D1150" s="81"/>
      <c r="E1150" s="8"/>
      <c r="F1150" s="81"/>
      <c r="G1150" s="81"/>
      <c r="H1150" s="81"/>
      <c r="I1150" s="8"/>
      <c r="J1150" s="81"/>
      <c r="K1150" s="81"/>
      <c r="L1150" s="81"/>
      <c r="M1150" s="81"/>
      <c r="N1150" s="81"/>
      <c r="O1150" s="81"/>
      <c r="P1150" s="81"/>
      <c r="Q1150" s="81"/>
      <c r="R1150" s="81"/>
      <c r="S1150" s="81"/>
      <c r="T1150" s="81"/>
      <c r="U1150" s="81"/>
      <c r="V1150" s="81"/>
      <c r="W1150" s="81"/>
      <c r="X1150" s="81"/>
      <c r="Y1150" s="81"/>
      <c r="Z1150" s="81"/>
      <c r="AA1150" s="81"/>
      <c r="AB1150" s="81"/>
      <c r="AC1150" s="81"/>
      <c r="AD1150" s="81"/>
      <c r="AE1150" s="81"/>
      <c r="AF1150" s="81"/>
      <c r="AG1150" s="81"/>
      <c r="AH1150" s="81"/>
      <c r="AI1150" s="81"/>
      <c r="AJ1150" s="81"/>
      <c r="AK1150" s="81"/>
      <c r="AL1150" s="81"/>
      <c r="AM1150" s="8"/>
    </row>
    <row r="1151" spans="1:39" x14ac:dyDescent="0.25">
      <c r="A1151" s="81">
        <v>1150</v>
      </c>
      <c r="B1151" s="8" t="s">
        <v>1856</v>
      </c>
      <c r="C1151" s="8" t="s">
        <v>64</v>
      </c>
      <c r="D1151" s="81"/>
      <c r="E1151" s="8"/>
      <c r="F1151" s="81"/>
      <c r="G1151" s="81"/>
      <c r="H1151" s="81"/>
      <c r="I1151" s="8"/>
      <c r="J1151" s="81"/>
      <c r="K1151" s="81"/>
      <c r="L1151" s="81"/>
      <c r="M1151" s="81"/>
      <c r="N1151" s="81"/>
      <c r="O1151" s="81"/>
      <c r="P1151" s="81"/>
      <c r="Q1151" s="81"/>
      <c r="R1151" s="81"/>
      <c r="S1151" s="81"/>
      <c r="T1151" s="81"/>
      <c r="U1151" s="81"/>
      <c r="V1151" s="81"/>
      <c r="W1151" s="81"/>
      <c r="X1151" s="81"/>
      <c r="Y1151" s="81"/>
      <c r="Z1151" s="81"/>
      <c r="AA1151" s="81"/>
      <c r="AB1151" s="81"/>
      <c r="AC1151" s="81"/>
      <c r="AD1151" s="81"/>
      <c r="AE1151" s="81"/>
      <c r="AF1151" s="81"/>
      <c r="AG1151" s="81"/>
      <c r="AH1151" s="81"/>
      <c r="AI1151" s="81"/>
      <c r="AJ1151" s="81"/>
      <c r="AK1151" s="81"/>
      <c r="AL1151" s="81"/>
      <c r="AM1151" s="8"/>
    </row>
    <row r="1152" spans="1:39" x14ac:dyDescent="0.25">
      <c r="A1152" s="81">
        <v>1151</v>
      </c>
      <c r="B1152" s="8" t="s">
        <v>1857</v>
      </c>
      <c r="C1152" s="8" t="s">
        <v>65</v>
      </c>
      <c r="D1152" s="81"/>
      <c r="E1152" s="8"/>
      <c r="F1152" s="81"/>
      <c r="G1152" s="81"/>
      <c r="H1152" s="81"/>
      <c r="I1152" s="8"/>
      <c r="J1152" s="81"/>
      <c r="K1152" s="81"/>
      <c r="L1152" s="81"/>
      <c r="M1152" s="81"/>
      <c r="N1152" s="81"/>
      <c r="O1152" s="81"/>
      <c r="P1152" s="81"/>
      <c r="Q1152" s="81"/>
      <c r="R1152" s="81"/>
      <c r="S1152" s="81"/>
      <c r="T1152" s="81"/>
      <c r="U1152" s="81"/>
      <c r="V1152" s="81"/>
      <c r="W1152" s="81"/>
      <c r="X1152" s="81"/>
      <c r="Y1152" s="81"/>
      <c r="Z1152" s="81"/>
      <c r="AA1152" s="81"/>
      <c r="AB1152" s="81"/>
      <c r="AC1152" s="81"/>
      <c r="AD1152" s="81"/>
      <c r="AE1152" s="81"/>
      <c r="AF1152" s="81"/>
      <c r="AG1152" s="81"/>
      <c r="AH1152" s="81"/>
      <c r="AI1152" s="81"/>
      <c r="AJ1152" s="81"/>
      <c r="AK1152" s="81"/>
      <c r="AL1152" s="81"/>
      <c r="AM1152" s="8"/>
    </row>
    <row r="1153" spans="1:39" x14ac:dyDescent="0.25">
      <c r="A1153" s="81">
        <v>1152</v>
      </c>
      <c r="B1153" s="8" t="s">
        <v>1858</v>
      </c>
      <c r="C1153" s="8" t="s">
        <v>56</v>
      </c>
      <c r="D1153" s="81"/>
      <c r="E1153" s="8"/>
      <c r="F1153" s="81"/>
      <c r="G1153" s="81"/>
      <c r="H1153" s="81"/>
      <c r="I1153" s="8"/>
      <c r="J1153" s="81"/>
      <c r="K1153" s="81"/>
      <c r="L1153" s="81"/>
      <c r="M1153" s="81"/>
      <c r="N1153" s="81"/>
      <c r="O1153" s="81"/>
      <c r="P1153" s="81"/>
      <c r="Q1153" s="81"/>
      <c r="R1153" s="81"/>
      <c r="S1153" s="81"/>
      <c r="T1153" s="81"/>
      <c r="U1153" s="81"/>
      <c r="V1153" s="81"/>
      <c r="W1153" s="81"/>
      <c r="X1153" s="81"/>
      <c r="Y1153" s="81"/>
      <c r="Z1153" s="81"/>
      <c r="AA1153" s="81"/>
      <c r="AB1153" s="81"/>
      <c r="AC1153" s="81"/>
      <c r="AD1153" s="81"/>
      <c r="AE1153" s="81"/>
      <c r="AF1153" s="81"/>
      <c r="AG1153" s="81"/>
      <c r="AH1153" s="81"/>
      <c r="AI1153" s="81"/>
      <c r="AJ1153" s="81"/>
      <c r="AK1153" s="81"/>
      <c r="AL1153" s="81"/>
      <c r="AM1153" s="8"/>
    </row>
    <row r="1154" spans="1:39" x14ac:dyDescent="0.25">
      <c r="A1154" s="81">
        <v>1153</v>
      </c>
      <c r="B1154" s="8" t="s">
        <v>1859</v>
      </c>
      <c r="C1154" s="8" t="s">
        <v>67</v>
      </c>
      <c r="D1154" s="81"/>
      <c r="E1154" s="8"/>
      <c r="F1154" s="81"/>
      <c r="G1154" s="81"/>
      <c r="H1154" s="81"/>
      <c r="I1154" s="8"/>
      <c r="J1154" s="81"/>
      <c r="K1154" s="81"/>
      <c r="L1154" s="81"/>
      <c r="M1154" s="81"/>
      <c r="N1154" s="81"/>
      <c r="O1154" s="81"/>
      <c r="P1154" s="81"/>
      <c r="Q1154" s="81"/>
      <c r="R1154" s="81"/>
      <c r="S1154" s="81"/>
      <c r="T1154" s="81"/>
      <c r="U1154" s="81"/>
      <c r="V1154" s="81"/>
      <c r="W1154" s="81"/>
      <c r="X1154" s="81"/>
      <c r="Y1154" s="81"/>
      <c r="Z1154" s="81"/>
      <c r="AA1154" s="81"/>
      <c r="AB1154" s="81"/>
      <c r="AC1154" s="81"/>
      <c r="AD1154" s="81"/>
      <c r="AE1154" s="81"/>
      <c r="AF1154" s="81"/>
      <c r="AG1154" s="81"/>
      <c r="AH1154" s="81"/>
      <c r="AI1154" s="81"/>
      <c r="AJ1154" s="81"/>
      <c r="AK1154" s="81"/>
      <c r="AL1154" s="81"/>
      <c r="AM1154" s="8"/>
    </row>
    <row r="1155" spans="1:39" x14ac:dyDescent="0.25">
      <c r="A1155" s="81">
        <v>1154</v>
      </c>
      <c r="B1155" s="8" t="s">
        <v>2193</v>
      </c>
      <c r="C1155" s="8" t="s">
        <v>2321</v>
      </c>
      <c r="D1155" s="81"/>
      <c r="E1155" s="8"/>
      <c r="F1155" s="81"/>
      <c r="G1155" s="81"/>
      <c r="H1155" s="81"/>
      <c r="I1155" s="8"/>
      <c r="J1155" s="81"/>
      <c r="K1155" s="81"/>
      <c r="L1155" s="81"/>
      <c r="M1155" s="81"/>
      <c r="N1155" s="81"/>
      <c r="O1155" s="81"/>
      <c r="P1155" s="81"/>
      <c r="Q1155" s="81"/>
      <c r="R1155" s="81"/>
      <c r="S1155" s="81"/>
      <c r="T1155" s="81"/>
      <c r="U1155" s="81"/>
      <c r="V1155" s="81"/>
      <c r="W1155" s="81"/>
      <c r="X1155" s="81"/>
      <c r="Y1155" s="81"/>
      <c r="Z1155" s="81"/>
      <c r="AA1155" s="81"/>
      <c r="AB1155" s="81"/>
      <c r="AC1155" s="81"/>
      <c r="AD1155" s="81"/>
      <c r="AE1155" s="81"/>
      <c r="AF1155" s="81"/>
      <c r="AG1155" s="81"/>
      <c r="AH1155" s="81"/>
      <c r="AI1155" s="81"/>
      <c r="AJ1155" s="81"/>
      <c r="AK1155" s="81"/>
      <c r="AL1155" s="81"/>
      <c r="AM1155" s="8"/>
    </row>
    <row r="1156" spans="1:39" x14ac:dyDescent="0.25">
      <c r="A1156" s="81">
        <v>1155</v>
      </c>
      <c r="B1156" s="8" t="s">
        <v>2198</v>
      </c>
      <c r="C1156" s="8" t="s">
        <v>149</v>
      </c>
      <c r="D1156" s="81"/>
      <c r="E1156" s="8"/>
      <c r="F1156" s="81"/>
      <c r="G1156" s="81"/>
      <c r="H1156" s="81"/>
      <c r="I1156" s="8"/>
      <c r="J1156" s="81"/>
      <c r="K1156" s="81"/>
      <c r="L1156" s="81"/>
      <c r="M1156" s="81"/>
      <c r="N1156" s="81"/>
      <c r="O1156" s="81"/>
      <c r="P1156" s="81"/>
      <c r="Q1156" s="81"/>
      <c r="R1156" s="81"/>
      <c r="S1156" s="81"/>
      <c r="T1156" s="81"/>
      <c r="U1156" s="81"/>
      <c r="V1156" s="81"/>
      <c r="W1156" s="81"/>
      <c r="X1156" s="81"/>
      <c r="Y1156" s="81"/>
      <c r="Z1156" s="81"/>
      <c r="AA1156" s="81"/>
      <c r="AB1156" s="81"/>
      <c r="AC1156" s="81"/>
      <c r="AD1156" s="81"/>
      <c r="AE1156" s="81"/>
      <c r="AF1156" s="81"/>
      <c r="AG1156" s="81"/>
      <c r="AH1156" s="81"/>
      <c r="AI1156" s="81"/>
      <c r="AJ1156" s="81"/>
      <c r="AK1156" s="81"/>
      <c r="AL1156" s="81"/>
      <c r="AM1156" s="8"/>
    </row>
    <row r="1157" spans="1:39" x14ac:dyDescent="0.25">
      <c r="A1157" s="81">
        <v>1156</v>
      </c>
      <c r="B1157" s="8" t="s">
        <v>2202</v>
      </c>
      <c r="C1157" s="8" t="s">
        <v>105</v>
      </c>
      <c r="D1157" s="81"/>
      <c r="E1157" s="8"/>
      <c r="F1157" s="81"/>
      <c r="G1157" s="81"/>
      <c r="H1157" s="81"/>
      <c r="I1157" s="8"/>
      <c r="J1157" s="81"/>
      <c r="K1157" s="81"/>
      <c r="L1157" s="81"/>
      <c r="M1157" s="81"/>
      <c r="N1157" s="81"/>
      <c r="O1157" s="81"/>
      <c r="P1157" s="81"/>
      <c r="Q1157" s="81"/>
      <c r="R1157" s="81"/>
      <c r="S1157" s="81"/>
      <c r="T1157" s="81"/>
      <c r="U1157" s="81"/>
      <c r="V1157" s="81"/>
      <c r="W1157" s="81"/>
      <c r="X1157" s="81"/>
      <c r="Y1157" s="81"/>
      <c r="Z1157" s="81"/>
      <c r="AA1157" s="81"/>
      <c r="AB1157" s="81"/>
      <c r="AC1157" s="81"/>
      <c r="AD1157" s="81"/>
      <c r="AE1157" s="81"/>
      <c r="AF1157" s="81"/>
      <c r="AG1157" s="81"/>
      <c r="AH1157" s="81"/>
      <c r="AI1157" s="81"/>
      <c r="AJ1157" s="81"/>
      <c r="AK1157" s="81"/>
      <c r="AL1157" s="81"/>
      <c r="AM1157" s="8"/>
    </row>
    <row r="1158" spans="1:39" x14ac:dyDescent="0.25">
      <c r="A1158" s="81">
        <v>1157</v>
      </c>
      <c r="B1158" s="8" t="s">
        <v>2205</v>
      </c>
      <c r="C1158" s="8" t="s">
        <v>77</v>
      </c>
      <c r="D1158" s="81"/>
      <c r="E1158" s="8"/>
      <c r="F1158" s="81"/>
      <c r="G1158" s="81"/>
      <c r="H1158" s="81"/>
      <c r="I1158" s="8"/>
      <c r="J1158" s="81"/>
      <c r="K1158" s="81"/>
      <c r="L1158" s="81"/>
      <c r="M1158" s="81"/>
      <c r="N1158" s="81"/>
      <c r="O1158" s="81"/>
      <c r="P1158" s="81"/>
      <c r="Q1158" s="81"/>
      <c r="R1158" s="81"/>
      <c r="S1158" s="81"/>
      <c r="T1158" s="81"/>
      <c r="U1158" s="81"/>
      <c r="V1158" s="81"/>
      <c r="W1158" s="81"/>
      <c r="X1158" s="81"/>
      <c r="Y1158" s="81"/>
      <c r="Z1158" s="81"/>
      <c r="AA1158" s="81"/>
      <c r="AB1158" s="81"/>
      <c r="AC1158" s="81"/>
      <c r="AD1158" s="81"/>
      <c r="AE1158" s="81"/>
      <c r="AF1158" s="81"/>
      <c r="AG1158" s="81"/>
      <c r="AH1158" s="81"/>
      <c r="AI1158" s="81"/>
      <c r="AJ1158" s="81"/>
      <c r="AK1158" s="81"/>
      <c r="AL1158" s="81"/>
      <c r="AM1158" s="8"/>
    </row>
    <row r="1159" spans="1:39" x14ac:dyDescent="0.25">
      <c r="A1159" s="81">
        <v>1158</v>
      </c>
      <c r="B1159" s="8" t="s">
        <v>2206</v>
      </c>
      <c r="C1159" s="8" t="s">
        <v>268</v>
      </c>
      <c r="D1159" s="81"/>
      <c r="E1159" s="8"/>
      <c r="F1159" s="81"/>
      <c r="G1159" s="81"/>
      <c r="H1159" s="81"/>
      <c r="I1159" s="8"/>
      <c r="J1159" s="81"/>
      <c r="K1159" s="81"/>
      <c r="L1159" s="81"/>
      <c r="M1159" s="81"/>
      <c r="N1159" s="81"/>
      <c r="O1159" s="81"/>
      <c r="P1159" s="81"/>
      <c r="Q1159" s="81"/>
      <c r="R1159" s="81"/>
      <c r="S1159" s="81"/>
      <c r="T1159" s="81"/>
      <c r="U1159" s="81"/>
      <c r="V1159" s="81"/>
      <c r="W1159" s="81"/>
      <c r="X1159" s="81"/>
      <c r="Y1159" s="81"/>
      <c r="Z1159" s="81"/>
      <c r="AA1159" s="81"/>
      <c r="AB1159" s="81"/>
      <c r="AC1159" s="81"/>
      <c r="AD1159" s="81"/>
      <c r="AE1159" s="81"/>
      <c r="AF1159" s="81"/>
      <c r="AG1159" s="81"/>
      <c r="AH1159" s="81"/>
      <c r="AI1159" s="81"/>
      <c r="AJ1159" s="81"/>
      <c r="AK1159" s="81"/>
      <c r="AL1159" s="81"/>
      <c r="AM1159" s="8"/>
    </row>
    <row r="1160" spans="1:39" x14ac:dyDescent="0.25">
      <c r="A1160" s="81">
        <v>1159</v>
      </c>
      <c r="B1160" s="8" t="s">
        <v>2207</v>
      </c>
      <c r="C1160" s="8" t="s">
        <v>77</v>
      </c>
      <c r="D1160" s="81"/>
      <c r="E1160" s="8"/>
      <c r="F1160" s="81"/>
      <c r="G1160" s="81"/>
      <c r="H1160" s="81"/>
      <c r="I1160" s="8"/>
      <c r="J1160" s="81"/>
      <c r="K1160" s="81"/>
      <c r="L1160" s="81"/>
      <c r="M1160" s="81"/>
      <c r="N1160" s="81"/>
      <c r="O1160" s="81"/>
      <c r="P1160" s="81"/>
      <c r="Q1160" s="81"/>
      <c r="R1160" s="81"/>
      <c r="S1160" s="81"/>
      <c r="T1160" s="81"/>
      <c r="U1160" s="81"/>
      <c r="V1160" s="81"/>
      <c r="W1160" s="81"/>
      <c r="X1160" s="81"/>
      <c r="Y1160" s="81"/>
      <c r="Z1160" s="81"/>
      <c r="AA1160" s="81"/>
      <c r="AB1160" s="81"/>
      <c r="AC1160" s="81"/>
      <c r="AD1160" s="81"/>
      <c r="AE1160" s="81"/>
      <c r="AF1160" s="81"/>
      <c r="AG1160" s="81"/>
      <c r="AH1160" s="81"/>
      <c r="AI1160" s="81"/>
      <c r="AJ1160" s="81"/>
      <c r="AK1160" s="81"/>
      <c r="AL1160" s="81"/>
      <c r="AM1160" s="8"/>
    </row>
    <row r="1161" spans="1:39" x14ac:dyDescent="0.25">
      <c r="A1161" s="81">
        <v>1160</v>
      </c>
      <c r="B1161" s="8" t="s">
        <v>2208</v>
      </c>
      <c r="C1161" s="8" t="s">
        <v>146</v>
      </c>
      <c r="D1161" s="81"/>
      <c r="E1161" s="8"/>
      <c r="F1161" s="81"/>
      <c r="G1161" s="81"/>
      <c r="H1161" s="81"/>
      <c r="I1161" s="8"/>
      <c r="J1161" s="81"/>
      <c r="K1161" s="81"/>
      <c r="L1161" s="81"/>
      <c r="M1161" s="81"/>
      <c r="N1161" s="81"/>
      <c r="O1161" s="81"/>
      <c r="P1161" s="81"/>
      <c r="Q1161" s="81"/>
      <c r="R1161" s="81"/>
      <c r="S1161" s="81"/>
      <c r="T1161" s="81"/>
      <c r="U1161" s="81"/>
      <c r="V1161" s="81"/>
      <c r="W1161" s="81"/>
      <c r="X1161" s="81"/>
      <c r="Y1161" s="81"/>
      <c r="Z1161" s="81"/>
      <c r="AA1161" s="81"/>
      <c r="AB1161" s="81"/>
      <c r="AC1161" s="81"/>
      <c r="AD1161" s="81"/>
      <c r="AE1161" s="81"/>
      <c r="AF1161" s="81"/>
      <c r="AG1161" s="81"/>
      <c r="AH1161" s="81"/>
      <c r="AI1161" s="81"/>
      <c r="AJ1161" s="81"/>
      <c r="AK1161" s="81"/>
      <c r="AL1161" s="81"/>
      <c r="AM1161" s="8"/>
    </row>
    <row r="1162" spans="1:39" x14ac:dyDescent="0.25">
      <c r="A1162" s="81">
        <v>1161</v>
      </c>
      <c r="B1162" s="8" t="s">
        <v>2210</v>
      </c>
      <c r="C1162" s="8" t="s">
        <v>126</v>
      </c>
      <c r="D1162" s="81"/>
      <c r="E1162" s="8"/>
      <c r="F1162" s="81"/>
      <c r="G1162" s="81"/>
      <c r="H1162" s="81"/>
      <c r="I1162" s="8"/>
      <c r="J1162" s="81"/>
      <c r="K1162" s="81"/>
      <c r="L1162" s="81"/>
      <c r="M1162" s="81"/>
      <c r="N1162" s="81"/>
      <c r="O1162" s="81"/>
      <c r="P1162" s="81"/>
      <c r="Q1162" s="81"/>
      <c r="R1162" s="81"/>
      <c r="S1162" s="81"/>
      <c r="T1162" s="81"/>
      <c r="U1162" s="81"/>
      <c r="V1162" s="81"/>
      <c r="W1162" s="81"/>
      <c r="X1162" s="81"/>
      <c r="Y1162" s="81"/>
      <c r="Z1162" s="81"/>
      <c r="AA1162" s="81"/>
      <c r="AB1162" s="81"/>
      <c r="AC1162" s="81"/>
      <c r="AD1162" s="81"/>
      <c r="AE1162" s="81"/>
      <c r="AF1162" s="81"/>
      <c r="AG1162" s="81"/>
      <c r="AH1162" s="81"/>
      <c r="AI1162" s="81"/>
      <c r="AJ1162" s="81"/>
      <c r="AK1162" s="81"/>
      <c r="AL1162" s="81"/>
      <c r="AM1162" s="8"/>
    </row>
    <row r="1163" spans="1:39" x14ac:dyDescent="0.25">
      <c r="A1163" s="81">
        <v>1162</v>
      </c>
      <c r="B1163" s="8" t="s">
        <v>2212</v>
      </c>
      <c r="C1163" s="8" t="s">
        <v>77</v>
      </c>
      <c r="D1163" s="81"/>
      <c r="E1163" s="8"/>
      <c r="F1163" s="81"/>
      <c r="G1163" s="81"/>
      <c r="H1163" s="81"/>
      <c r="I1163" s="8"/>
      <c r="J1163" s="81"/>
      <c r="K1163" s="81"/>
      <c r="L1163" s="81"/>
      <c r="M1163" s="81"/>
      <c r="N1163" s="81"/>
      <c r="O1163" s="81"/>
      <c r="P1163" s="81"/>
      <c r="Q1163" s="81"/>
      <c r="R1163" s="81"/>
      <c r="S1163" s="81"/>
      <c r="T1163" s="81"/>
      <c r="U1163" s="81"/>
      <c r="V1163" s="81"/>
      <c r="W1163" s="81"/>
      <c r="X1163" s="81"/>
      <c r="Y1163" s="81"/>
      <c r="Z1163" s="81"/>
      <c r="AA1163" s="81"/>
      <c r="AB1163" s="81"/>
      <c r="AC1163" s="81"/>
      <c r="AD1163" s="81"/>
      <c r="AE1163" s="81"/>
      <c r="AF1163" s="81"/>
      <c r="AG1163" s="81"/>
      <c r="AH1163" s="81"/>
      <c r="AI1163" s="81"/>
      <c r="AJ1163" s="81"/>
      <c r="AK1163" s="81"/>
      <c r="AL1163" s="81"/>
      <c r="AM1163" s="8"/>
    </row>
    <row r="1164" spans="1:39" x14ac:dyDescent="0.25">
      <c r="A1164" s="81">
        <v>1163</v>
      </c>
      <c r="B1164" s="8" t="s">
        <v>2216</v>
      </c>
      <c r="C1164" s="8" t="s">
        <v>95</v>
      </c>
      <c r="D1164" s="81"/>
      <c r="E1164" s="8"/>
      <c r="F1164" s="81"/>
      <c r="G1164" s="81"/>
      <c r="H1164" s="81"/>
      <c r="I1164" s="8"/>
      <c r="J1164" s="81"/>
      <c r="K1164" s="81"/>
      <c r="L1164" s="81"/>
      <c r="M1164" s="81"/>
      <c r="N1164" s="81"/>
      <c r="O1164" s="81"/>
      <c r="P1164" s="81"/>
      <c r="Q1164" s="81"/>
      <c r="R1164" s="81"/>
      <c r="S1164" s="81"/>
      <c r="T1164" s="81"/>
      <c r="U1164" s="81"/>
      <c r="V1164" s="81"/>
      <c r="W1164" s="81"/>
      <c r="X1164" s="81"/>
      <c r="Y1164" s="81"/>
      <c r="Z1164" s="81"/>
      <c r="AA1164" s="81"/>
      <c r="AB1164" s="81"/>
      <c r="AC1164" s="81"/>
      <c r="AD1164" s="81"/>
      <c r="AE1164" s="81"/>
      <c r="AF1164" s="81"/>
      <c r="AG1164" s="81"/>
      <c r="AH1164" s="81"/>
      <c r="AI1164" s="81"/>
      <c r="AJ1164" s="81"/>
      <c r="AK1164" s="81"/>
      <c r="AL1164" s="81"/>
      <c r="AM1164" s="8"/>
    </row>
    <row r="1165" spans="1:39" x14ac:dyDescent="0.25">
      <c r="A1165" s="81">
        <v>1164</v>
      </c>
      <c r="B1165" s="8" t="s">
        <v>2217</v>
      </c>
      <c r="C1165" s="8" t="s">
        <v>73</v>
      </c>
      <c r="D1165" s="81"/>
      <c r="E1165" s="8"/>
      <c r="F1165" s="81"/>
      <c r="G1165" s="81"/>
      <c r="H1165" s="81"/>
      <c r="I1165" s="8"/>
      <c r="J1165" s="81"/>
      <c r="K1165" s="81"/>
      <c r="L1165" s="81"/>
      <c r="M1165" s="81"/>
      <c r="N1165" s="81"/>
      <c r="O1165" s="81"/>
      <c r="P1165" s="81"/>
      <c r="Q1165" s="81"/>
      <c r="R1165" s="81"/>
      <c r="S1165" s="81"/>
      <c r="T1165" s="81"/>
      <c r="U1165" s="81"/>
      <c r="V1165" s="81"/>
      <c r="W1165" s="81"/>
      <c r="X1165" s="81"/>
      <c r="Y1165" s="81"/>
      <c r="Z1165" s="81"/>
      <c r="AA1165" s="81"/>
      <c r="AB1165" s="81"/>
      <c r="AC1165" s="81"/>
      <c r="AD1165" s="81"/>
      <c r="AE1165" s="81"/>
      <c r="AF1165" s="81"/>
      <c r="AG1165" s="81"/>
      <c r="AH1165" s="81"/>
      <c r="AI1165" s="81"/>
      <c r="AJ1165" s="81"/>
      <c r="AK1165" s="81"/>
      <c r="AL1165" s="81"/>
      <c r="AM1165" s="8"/>
    </row>
    <row r="1166" spans="1:39" x14ac:dyDescent="0.25">
      <c r="A1166" s="81">
        <v>1165</v>
      </c>
      <c r="B1166" s="8" t="s">
        <v>2218</v>
      </c>
      <c r="C1166" s="8" t="s">
        <v>73</v>
      </c>
      <c r="D1166" s="81"/>
      <c r="E1166" s="8"/>
      <c r="F1166" s="81"/>
      <c r="G1166" s="81"/>
      <c r="H1166" s="81"/>
      <c r="I1166" s="8"/>
      <c r="J1166" s="81"/>
      <c r="K1166" s="81"/>
      <c r="L1166" s="81"/>
      <c r="M1166" s="81"/>
      <c r="N1166" s="81"/>
      <c r="O1166" s="81"/>
      <c r="P1166" s="81"/>
      <c r="Q1166" s="81"/>
      <c r="R1166" s="81"/>
      <c r="S1166" s="81"/>
      <c r="T1166" s="81"/>
      <c r="U1166" s="81"/>
      <c r="V1166" s="81"/>
      <c r="W1166" s="81"/>
      <c r="X1166" s="81"/>
      <c r="Y1166" s="81"/>
      <c r="Z1166" s="81"/>
      <c r="AA1166" s="81"/>
      <c r="AB1166" s="81"/>
      <c r="AC1166" s="81"/>
      <c r="AD1166" s="81"/>
      <c r="AE1166" s="81"/>
      <c r="AF1166" s="81"/>
      <c r="AG1166" s="81"/>
      <c r="AH1166" s="81"/>
      <c r="AI1166" s="81"/>
      <c r="AJ1166" s="81"/>
      <c r="AK1166" s="81"/>
      <c r="AL1166" s="81"/>
      <c r="AM1166" s="8"/>
    </row>
    <row r="1167" spans="1:39" x14ac:dyDescent="0.25">
      <c r="A1167" s="81">
        <v>1166</v>
      </c>
      <c r="B1167" s="8" t="s">
        <v>2220</v>
      </c>
      <c r="C1167" s="8" t="s">
        <v>70</v>
      </c>
      <c r="D1167" s="81"/>
      <c r="E1167" s="8"/>
      <c r="F1167" s="81"/>
      <c r="G1167" s="81"/>
      <c r="H1167" s="81"/>
      <c r="I1167" s="8"/>
      <c r="J1167" s="81"/>
      <c r="K1167" s="81"/>
      <c r="L1167" s="81"/>
      <c r="M1167" s="81"/>
      <c r="N1167" s="81"/>
      <c r="O1167" s="81"/>
      <c r="P1167" s="81"/>
      <c r="Q1167" s="81"/>
      <c r="R1167" s="81"/>
      <c r="S1167" s="81"/>
      <c r="T1167" s="81"/>
      <c r="U1167" s="81"/>
      <c r="V1167" s="81"/>
      <c r="W1167" s="81"/>
      <c r="X1167" s="81"/>
      <c r="Y1167" s="81"/>
      <c r="Z1167" s="81"/>
      <c r="AA1167" s="81"/>
      <c r="AB1167" s="81"/>
      <c r="AC1167" s="81"/>
      <c r="AD1167" s="81"/>
      <c r="AE1167" s="81"/>
      <c r="AF1167" s="81"/>
      <c r="AG1167" s="81"/>
      <c r="AH1167" s="81"/>
      <c r="AI1167" s="81"/>
      <c r="AJ1167" s="81"/>
      <c r="AK1167" s="81"/>
      <c r="AL1167" s="81"/>
      <c r="AM1167" s="8"/>
    </row>
    <row r="1168" spans="1:39" x14ac:dyDescent="0.25">
      <c r="A1168" s="81">
        <v>1167</v>
      </c>
      <c r="B1168" s="8" t="s">
        <v>2222</v>
      </c>
      <c r="C1168" s="8" t="s">
        <v>95</v>
      </c>
      <c r="D1168" s="81"/>
      <c r="E1168" s="8"/>
      <c r="F1168" s="81"/>
      <c r="G1168" s="81"/>
      <c r="H1168" s="81"/>
      <c r="I1168" s="8"/>
      <c r="J1168" s="81"/>
      <c r="K1168" s="81"/>
      <c r="L1168" s="81"/>
      <c r="M1168" s="81"/>
      <c r="N1168" s="81"/>
      <c r="O1168" s="81"/>
      <c r="P1168" s="81"/>
      <c r="Q1168" s="81"/>
      <c r="R1168" s="81"/>
      <c r="S1168" s="81"/>
      <c r="T1168" s="81"/>
      <c r="U1168" s="81"/>
      <c r="V1168" s="81"/>
      <c r="W1168" s="81"/>
      <c r="X1168" s="81"/>
      <c r="Y1168" s="81"/>
      <c r="Z1168" s="81"/>
      <c r="AA1168" s="81"/>
      <c r="AB1168" s="81"/>
      <c r="AC1168" s="81"/>
      <c r="AD1168" s="81"/>
      <c r="AE1168" s="81"/>
      <c r="AF1168" s="81"/>
      <c r="AG1168" s="81"/>
      <c r="AH1168" s="81"/>
      <c r="AI1168" s="81"/>
      <c r="AJ1168" s="81"/>
      <c r="AK1168" s="81"/>
      <c r="AL1168" s="81"/>
      <c r="AM1168" s="8"/>
    </row>
    <row r="1169" spans="1:39" x14ac:dyDescent="0.25">
      <c r="A1169" s="81">
        <v>1168</v>
      </c>
      <c r="B1169" s="8" t="s">
        <v>2214</v>
      </c>
      <c r="C1169" s="8" t="s">
        <v>108</v>
      </c>
      <c r="D1169" s="81"/>
      <c r="E1169" s="8"/>
      <c r="F1169" s="81"/>
      <c r="G1169" s="81"/>
      <c r="H1169" s="81"/>
      <c r="I1169" s="8"/>
      <c r="J1169" s="81"/>
      <c r="K1169" s="81"/>
      <c r="L1169" s="81"/>
      <c r="M1169" s="81"/>
      <c r="N1169" s="81"/>
      <c r="O1169" s="81"/>
      <c r="P1169" s="81"/>
      <c r="Q1169" s="81"/>
      <c r="R1169" s="81"/>
      <c r="S1169" s="81"/>
      <c r="T1169" s="81"/>
      <c r="U1169" s="81"/>
      <c r="V1169" s="81"/>
      <c r="W1169" s="81"/>
      <c r="X1169" s="81"/>
      <c r="Y1169" s="81"/>
      <c r="Z1169" s="81"/>
      <c r="AA1169" s="81"/>
      <c r="AB1169" s="81"/>
      <c r="AC1169" s="81"/>
      <c r="AD1169" s="81"/>
      <c r="AE1169" s="81"/>
      <c r="AF1169" s="81"/>
      <c r="AG1169" s="81"/>
      <c r="AH1169" s="81"/>
      <c r="AI1169" s="81"/>
      <c r="AJ1169" s="81"/>
      <c r="AK1169" s="81"/>
      <c r="AL1169" s="81"/>
      <c r="AM1169" s="8"/>
    </row>
    <row r="1170" spans="1:39" x14ac:dyDescent="0.25">
      <c r="A1170" s="81">
        <v>1169</v>
      </c>
      <c r="B1170" s="8" t="s">
        <v>2223</v>
      </c>
      <c r="C1170" s="8" t="s">
        <v>66</v>
      </c>
      <c r="D1170" s="81"/>
      <c r="E1170" s="8"/>
      <c r="F1170" s="81"/>
      <c r="G1170" s="81"/>
      <c r="H1170" s="81"/>
      <c r="I1170" s="8"/>
      <c r="J1170" s="81"/>
      <c r="K1170" s="81"/>
      <c r="L1170" s="81"/>
      <c r="M1170" s="81"/>
      <c r="N1170" s="81"/>
      <c r="O1170" s="81"/>
      <c r="P1170" s="81"/>
      <c r="Q1170" s="81"/>
      <c r="R1170" s="81"/>
      <c r="S1170" s="81"/>
      <c r="T1170" s="81"/>
      <c r="U1170" s="81"/>
      <c r="V1170" s="81"/>
      <c r="W1170" s="81"/>
      <c r="X1170" s="81"/>
      <c r="Y1170" s="81"/>
      <c r="Z1170" s="81"/>
      <c r="AA1170" s="81"/>
      <c r="AB1170" s="81"/>
      <c r="AC1170" s="81"/>
      <c r="AD1170" s="81"/>
      <c r="AE1170" s="81"/>
      <c r="AF1170" s="81"/>
      <c r="AG1170" s="81"/>
      <c r="AH1170" s="81"/>
      <c r="AI1170" s="81"/>
      <c r="AJ1170" s="81"/>
      <c r="AK1170" s="81"/>
      <c r="AL1170" s="81"/>
      <c r="AM1170" s="8"/>
    </row>
    <row r="1171" spans="1:39" x14ac:dyDescent="0.25">
      <c r="A1171" s="81">
        <v>1170</v>
      </c>
      <c r="B1171" s="8" t="s">
        <v>2224</v>
      </c>
      <c r="C1171" s="8" t="s">
        <v>95</v>
      </c>
      <c r="D1171" s="81"/>
      <c r="E1171" s="8"/>
      <c r="F1171" s="81"/>
      <c r="G1171" s="81"/>
      <c r="H1171" s="81"/>
      <c r="I1171" s="8"/>
      <c r="J1171" s="81"/>
      <c r="K1171" s="81"/>
      <c r="L1171" s="81"/>
      <c r="M1171" s="81"/>
      <c r="N1171" s="81"/>
      <c r="O1171" s="81"/>
      <c r="P1171" s="81"/>
      <c r="Q1171" s="81"/>
      <c r="R1171" s="81"/>
      <c r="S1171" s="81"/>
      <c r="T1171" s="81"/>
      <c r="U1171" s="81"/>
      <c r="V1171" s="81"/>
      <c r="W1171" s="81"/>
      <c r="X1171" s="81"/>
      <c r="Y1171" s="81"/>
      <c r="Z1171" s="81"/>
      <c r="AA1171" s="81"/>
      <c r="AB1171" s="81"/>
      <c r="AC1171" s="81"/>
      <c r="AD1171" s="81"/>
      <c r="AE1171" s="81"/>
      <c r="AF1171" s="81"/>
      <c r="AG1171" s="81"/>
      <c r="AH1171" s="81"/>
      <c r="AI1171" s="81"/>
      <c r="AJ1171" s="81"/>
      <c r="AK1171" s="81"/>
      <c r="AL1171" s="81"/>
      <c r="AM1171" s="8"/>
    </row>
    <row r="1172" spans="1:39" x14ac:dyDescent="0.25">
      <c r="A1172" s="81">
        <v>1171</v>
      </c>
      <c r="B1172" s="8" t="s">
        <v>2225</v>
      </c>
      <c r="C1172" s="8" t="s">
        <v>80</v>
      </c>
      <c r="D1172" s="81"/>
      <c r="E1172" s="8"/>
      <c r="F1172" s="81"/>
      <c r="G1172" s="81"/>
      <c r="H1172" s="81"/>
      <c r="I1172" s="8"/>
      <c r="J1172" s="81"/>
      <c r="K1172" s="81"/>
      <c r="L1172" s="81"/>
      <c r="M1172" s="81"/>
      <c r="N1172" s="81"/>
      <c r="O1172" s="81"/>
      <c r="P1172" s="81"/>
      <c r="Q1172" s="81"/>
      <c r="R1172" s="81"/>
      <c r="S1172" s="81"/>
      <c r="T1172" s="81"/>
      <c r="U1172" s="81"/>
      <c r="V1172" s="81"/>
      <c r="W1172" s="81"/>
      <c r="X1172" s="81"/>
      <c r="Y1172" s="81"/>
      <c r="Z1172" s="81"/>
      <c r="AA1172" s="81"/>
      <c r="AB1172" s="81"/>
      <c r="AC1172" s="81"/>
      <c r="AD1172" s="81"/>
      <c r="AE1172" s="81"/>
      <c r="AF1172" s="81"/>
      <c r="AG1172" s="81"/>
      <c r="AH1172" s="81"/>
      <c r="AI1172" s="81"/>
      <c r="AJ1172" s="81"/>
      <c r="AK1172" s="81"/>
      <c r="AL1172" s="81"/>
      <c r="AM1172" s="8"/>
    </row>
    <row r="1173" spans="1:39" x14ac:dyDescent="0.25">
      <c r="A1173" s="81">
        <v>1172</v>
      </c>
      <c r="B1173" s="8" t="s">
        <v>2226</v>
      </c>
      <c r="C1173" s="8" t="s">
        <v>66</v>
      </c>
      <c r="D1173" s="81"/>
      <c r="E1173" s="8"/>
      <c r="F1173" s="81"/>
      <c r="G1173" s="81"/>
      <c r="H1173" s="81"/>
      <c r="I1173" s="8"/>
      <c r="J1173" s="81"/>
      <c r="K1173" s="81"/>
      <c r="L1173" s="81"/>
      <c r="M1173" s="81"/>
      <c r="N1173" s="81"/>
      <c r="O1173" s="81"/>
      <c r="P1173" s="81"/>
      <c r="Q1173" s="81"/>
      <c r="R1173" s="81"/>
      <c r="S1173" s="81"/>
      <c r="T1173" s="81"/>
      <c r="U1173" s="81"/>
      <c r="V1173" s="81"/>
      <c r="W1173" s="81"/>
      <c r="X1173" s="81"/>
      <c r="Y1173" s="81"/>
      <c r="Z1173" s="81"/>
      <c r="AA1173" s="81"/>
      <c r="AB1173" s="81"/>
      <c r="AC1173" s="81"/>
      <c r="AD1173" s="81"/>
      <c r="AE1173" s="81"/>
      <c r="AF1173" s="81"/>
      <c r="AG1173" s="81"/>
      <c r="AH1173" s="81"/>
      <c r="AI1173" s="81"/>
      <c r="AJ1173" s="81"/>
      <c r="AK1173" s="81"/>
      <c r="AL1173" s="81"/>
      <c r="AM1173" s="8"/>
    </row>
    <row r="1174" spans="1:39" x14ac:dyDescent="0.25">
      <c r="A1174" s="81">
        <v>1173</v>
      </c>
      <c r="B1174" s="8" t="s">
        <v>2227</v>
      </c>
      <c r="C1174" s="8" t="s">
        <v>66</v>
      </c>
      <c r="D1174" s="81"/>
      <c r="E1174" s="8"/>
      <c r="F1174" s="81"/>
      <c r="G1174" s="81"/>
      <c r="H1174" s="81"/>
      <c r="I1174" s="8"/>
      <c r="J1174" s="81"/>
      <c r="K1174" s="81"/>
      <c r="L1174" s="81"/>
      <c r="M1174" s="81"/>
      <c r="N1174" s="81"/>
      <c r="O1174" s="81"/>
      <c r="P1174" s="81"/>
      <c r="Q1174" s="81"/>
      <c r="R1174" s="81"/>
      <c r="S1174" s="81"/>
      <c r="T1174" s="81"/>
      <c r="U1174" s="81"/>
      <c r="V1174" s="81"/>
      <c r="W1174" s="81"/>
      <c r="X1174" s="81"/>
      <c r="Y1174" s="81"/>
      <c r="Z1174" s="81"/>
      <c r="AA1174" s="81"/>
      <c r="AB1174" s="81"/>
      <c r="AC1174" s="81"/>
      <c r="AD1174" s="81"/>
      <c r="AE1174" s="81"/>
      <c r="AF1174" s="81"/>
      <c r="AG1174" s="81"/>
      <c r="AH1174" s="81"/>
      <c r="AI1174" s="81"/>
      <c r="AJ1174" s="81"/>
      <c r="AK1174" s="81"/>
      <c r="AL1174" s="81"/>
      <c r="AM1174" s="8"/>
    </row>
    <row r="1175" spans="1:39" x14ac:dyDescent="0.25">
      <c r="A1175" s="81">
        <v>1174</v>
      </c>
      <c r="B1175" s="8" t="s">
        <v>2228</v>
      </c>
      <c r="C1175" s="8" t="s">
        <v>139</v>
      </c>
      <c r="D1175" s="81"/>
      <c r="E1175" s="8"/>
      <c r="F1175" s="81"/>
      <c r="G1175" s="81"/>
      <c r="H1175" s="81"/>
      <c r="I1175" s="8"/>
      <c r="J1175" s="81"/>
      <c r="K1175" s="81"/>
      <c r="L1175" s="81"/>
      <c r="M1175" s="81"/>
      <c r="N1175" s="81"/>
      <c r="O1175" s="81"/>
      <c r="P1175" s="81"/>
      <c r="Q1175" s="81"/>
      <c r="R1175" s="81"/>
      <c r="S1175" s="81"/>
      <c r="T1175" s="81"/>
      <c r="U1175" s="81"/>
      <c r="V1175" s="81"/>
      <c r="W1175" s="81"/>
      <c r="X1175" s="81"/>
      <c r="Y1175" s="81"/>
      <c r="Z1175" s="81"/>
      <c r="AA1175" s="81"/>
      <c r="AB1175" s="81"/>
      <c r="AC1175" s="81"/>
      <c r="AD1175" s="81"/>
      <c r="AE1175" s="81"/>
      <c r="AF1175" s="81"/>
      <c r="AG1175" s="81"/>
      <c r="AH1175" s="81"/>
      <c r="AI1175" s="81"/>
      <c r="AJ1175" s="81"/>
      <c r="AK1175" s="81"/>
      <c r="AL1175" s="81"/>
      <c r="AM1175" s="8"/>
    </row>
    <row r="1176" spans="1:39" x14ac:dyDescent="0.25">
      <c r="A1176" s="81">
        <v>1175</v>
      </c>
      <c r="B1176" s="8" t="s">
        <v>2229</v>
      </c>
      <c r="C1176" s="8" t="s">
        <v>138</v>
      </c>
      <c r="D1176" s="81"/>
      <c r="E1176" s="8"/>
      <c r="F1176" s="81"/>
      <c r="G1176" s="81"/>
      <c r="H1176" s="81"/>
      <c r="I1176" s="8"/>
      <c r="J1176" s="81"/>
      <c r="K1176" s="81"/>
      <c r="L1176" s="81"/>
      <c r="M1176" s="81"/>
      <c r="N1176" s="81"/>
      <c r="O1176" s="81"/>
      <c r="P1176" s="81"/>
      <c r="Q1176" s="81"/>
      <c r="R1176" s="81"/>
      <c r="S1176" s="81"/>
      <c r="T1176" s="81"/>
      <c r="U1176" s="81"/>
      <c r="V1176" s="81"/>
      <c r="W1176" s="81"/>
      <c r="X1176" s="81"/>
      <c r="Y1176" s="81"/>
      <c r="Z1176" s="81"/>
      <c r="AA1176" s="81"/>
      <c r="AB1176" s="81"/>
      <c r="AC1176" s="81"/>
      <c r="AD1176" s="81"/>
      <c r="AE1176" s="81"/>
      <c r="AF1176" s="81"/>
      <c r="AG1176" s="81"/>
      <c r="AH1176" s="81"/>
      <c r="AI1176" s="81"/>
      <c r="AJ1176" s="81"/>
      <c r="AK1176" s="81"/>
      <c r="AL1176" s="81"/>
      <c r="AM1176" s="8"/>
    </row>
    <row r="1177" spans="1:39" x14ac:dyDescent="0.25">
      <c r="A1177" s="81">
        <v>1176</v>
      </c>
      <c r="B1177" s="8" t="s">
        <v>1806</v>
      </c>
      <c r="C1177" s="8" t="s">
        <v>66</v>
      </c>
      <c r="D1177" s="81"/>
      <c r="E1177" s="8"/>
      <c r="F1177" s="81"/>
      <c r="G1177" s="81"/>
      <c r="H1177" s="81"/>
      <c r="I1177" s="8"/>
      <c r="J1177" s="81"/>
      <c r="K1177" s="81"/>
      <c r="L1177" s="81"/>
      <c r="M1177" s="81"/>
      <c r="N1177" s="81"/>
      <c r="O1177" s="81"/>
      <c r="P1177" s="81"/>
      <c r="Q1177" s="81"/>
      <c r="R1177" s="81"/>
      <c r="S1177" s="81"/>
      <c r="T1177" s="81"/>
      <c r="U1177" s="81"/>
      <c r="V1177" s="81"/>
      <c r="W1177" s="81"/>
      <c r="X1177" s="81"/>
      <c r="Y1177" s="81"/>
      <c r="Z1177" s="81"/>
      <c r="AA1177" s="81"/>
      <c r="AB1177" s="81"/>
      <c r="AC1177" s="81"/>
      <c r="AD1177" s="81"/>
      <c r="AE1177" s="81"/>
      <c r="AF1177" s="81"/>
      <c r="AG1177" s="81"/>
      <c r="AH1177" s="81"/>
      <c r="AI1177" s="81"/>
      <c r="AJ1177" s="81"/>
      <c r="AK1177" s="81"/>
      <c r="AL1177" s="81"/>
      <c r="AM1177" s="8"/>
    </row>
    <row r="1178" spans="1:39" x14ac:dyDescent="0.25">
      <c r="A1178" s="81">
        <v>1177</v>
      </c>
      <c r="B1178" s="8" t="s">
        <v>1845</v>
      </c>
      <c r="C1178" s="8" t="s">
        <v>105</v>
      </c>
      <c r="D1178" s="81"/>
      <c r="E1178" s="8"/>
      <c r="F1178" s="81"/>
      <c r="G1178" s="81"/>
      <c r="H1178" s="81"/>
      <c r="I1178" s="8"/>
      <c r="J1178" s="81"/>
      <c r="K1178" s="81"/>
      <c r="L1178" s="81"/>
      <c r="M1178" s="81"/>
      <c r="N1178" s="81"/>
      <c r="O1178" s="81"/>
      <c r="P1178" s="81"/>
      <c r="Q1178" s="81"/>
      <c r="R1178" s="81"/>
      <c r="S1178" s="81"/>
      <c r="T1178" s="81"/>
      <c r="U1178" s="81"/>
      <c r="V1178" s="81"/>
      <c r="W1178" s="81"/>
      <c r="X1178" s="81"/>
      <c r="Y1178" s="81"/>
      <c r="Z1178" s="81"/>
      <c r="AA1178" s="81"/>
      <c r="AB1178" s="81"/>
      <c r="AC1178" s="81"/>
      <c r="AD1178" s="81"/>
      <c r="AE1178" s="81"/>
      <c r="AF1178" s="81"/>
      <c r="AG1178" s="81"/>
      <c r="AH1178" s="81"/>
      <c r="AI1178" s="81"/>
      <c r="AJ1178" s="81"/>
      <c r="AK1178" s="81"/>
      <c r="AL1178" s="81"/>
      <c r="AM1178" s="8"/>
    </row>
    <row r="1179" spans="1:39" x14ac:dyDescent="0.25">
      <c r="A1179" s="81">
        <v>1178</v>
      </c>
      <c r="B1179" s="8" t="s">
        <v>2276</v>
      </c>
      <c r="C1179" s="8" t="s">
        <v>56</v>
      </c>
      <c r="D1179" s="81"/>
      <c r="E1179" s="8"/>
      <c r="F1179" s="81"/>
      <c r="G1179" s="81"/>
      <c r="H1179" s="81"/>
      <c r="I1179" s="8"/>
      <c r="J1179" s="81"/>
      <c r="K1179" s="81"/>
      <c r="L1179" s="81"/>
      <c r="M1179" s="81"/>
      <c r="N1179" s="81"/>
      <c r="O1179" s="81"/>
      <c r="P1179" s="81"/>
      <c r="Q1179" s="81"/>
      <c r="R1179" s="81"/>
      <c r="S1179" s="81"/>
      <c r="T1179" s="81"/>
      <c r="U1179" s="81"/>
      <c r="V1179" s="81"/>
      <c r="W1179" s="81"/>
      <c r="X1179" s="81"/>
      <c r="Y1179" s="81"/>
      <c r="Z1179" s="81"/>
      <c r="AA1179" s="81"/>
      <c r="AB1179" s="81"/>
      <c r="AC1179" s="81"/>
      <c r="AD1179" s="81"/>
      <c r="AE1179" s="81"/>
      <c r="AF1179" s="81"/>
      <c r="AG1179" s="81"/>
      <c r="AH1179" s="81"/>
      <c r="AI1179" s="81"/>
      <c r="AJ1179" s="81"/>
      <c r="AK1179" s="81"/>
      <c r="AL1179" s="81"/>
      <c r="AM1179" s="8"/>
    </row>
    <row r="1180" spans="1:39" x14ac:dyDescent="0.25">
      <c r="A1180" s="81">
        <v>1179</v>
      </c>
      <c r="B1180" s="8" t="s">
        <v>2</v>
      </c>
      <c r="C1180" s="8" t="s">
        <v>2</v>
      </c>
      <c r="D1180" s="81"/>
      <c r="E1180" s="8"/>
      <c r="F1180" s="81"/>
      <c r="G1180" s="81"/>
      <c r="H1180" s="81"/>
      <c r="I1180" s="8"/>
      <c r="J1180" s="81"/>
      <c r="K1180" s="81"/>
      <c r="L1180" s="81"/>
      <c r="M1180" s="81"/>
      <c r="N1180" s="81"/>
      <c r="O1180" s="81"/>
      <c r="P1180" s="81"/>
      <c r="Q1180" s="81"/>
      <c r="R1180" s="81"/>
      <c r="S1180" s="81"/>
      <c r="T1180" s="81"/>
      <c r="U1180" s="81"/>
      <c r="V1180" s="81"/>
      <c r="W1180" s="81"/>
      <c r="X1180" s="81"/>
      <c r="Y1180" s="81"/>
      <c r="Z1180" s="81"/>
      <c r="AA1180" s="81"/>
      <c r="AB1180" s="81"/>
      <c r="AC1180" s="81"/>
      <c r="AD1180" s="81"/>
      <c r="AE1180" s="81"/>
      <c r="AF1180" s="81"/>
      <c r="AG1180" s="81"/>
      <c r="AH1180" s="81"/>
      <c r="AI1180" s="81"/>
      <c r="AJ1180" s="81"/>
      <c r="AK1180" s="81"/>
      <c r="AL1180" s="81"/>
      <c r="AM1180" s="8"/>
    </row>
    <row r="1181" spans="1:39" x14ac:dyDescent="0.25">
      <c r="A1181" s="81">
        <v>1180</v>
      </c>
      <c r="B1181" s="8" t="s">
        <v>52</v>
      </c>
      <c r="C1181" s="8" t="s">
        <v>2</v>
      </c>
      <c r="D1181" s="81"/>
      <c r="E1181" s="8"/>
      <c r="F1181" s="81"/>
      <c r="G1181" s="81"/>
      <c r="H1181" s="81"/>
      <c r="I1181" s="8"/>
      <c r="J1181" s="81"/>
      <c r="K1181" s="81"/>
      <c r="L1181" s="81"/>
      <c r="M1181" s="81"/>
      <c r="N1181" s="81"/>
      <c r="O1181" s="81"/>
      <c r="P1181" s="81"/>
      <c r="Q1181" s="81"/>
      <c r="R1181" s="81"/>
      <c r="S1181" s="81"/>
      <c r="T1181" s="81"/>
      <c r="U1181" s="81"/>
      <c r="V1181" s="81"/>
      <c r="W1181" s="81"/>
      <c r="X1181" s="81"/>
      <c r="Y1181" s="81"/>
      <c r="Z1181" s="81"/>
      <c r="AA1181" s="81"/>
      <c r="AB1181" s="81"/>
      <c r="AC1181" s="81"/>
      <c r="AD1181" s="81"/>
      <c r="AE1181" s="81"/>
      <c r="AF1181" s="81"/>
      <c r="AG1181" s="81"/>
      <c r="AH1181" s="81"/>
      <c r="AI1181" s="81"/>
      <c r="AJ1181" s="81"/>
      <c r="AK1181" s="81"/>
      <c r="AL1181" s="81"/>
      <c r="AM1181" s="8"/>
    </row>
    <row r="1182" spans="1:39" x14ac:dyDescent="0.25">
      <c r="A1182" s="81">
        <v>1181</v>
      </c>
      <c r="B1182" s="8" t="s">
        <v>1843</v>
      </c>
      <c r="C1182" s="8" t="s">
        <v>2325</v>
      </c>
      <c r="D1182" s="81"/>
      <c r="E1182" s="8"/>
      <c r="F1182" s="81"/>
      <c r="G1182" s="81"/>
      <c r="H1182" s="81"/>
      <c r="I1182" s="8"/>
      <c r="J1182" s="81"/>
      <c r="K1182" s="81"/>
      <c r="L1182" s="81"/>
      <c r="M1182" s="81"/>
      <c r="N1182" s="81"/>
      <c r="O1182" s="81"/>
      <c r="P1182" s="81"/>
      <c r="Q1182" s="81"/>
      <c r="R1182" s="81"/>
      <c r="S1182" s="81"/>
      <c r="T1182" s="81"/>
      <c r="U1182" s="81"/>
      <c r="V1182" s="81"/>
      <c r="W1182" s="81"/>
      <c r="X1182" s="81"/>
      <c r="Y1182" s="81"/>
      <c r="Z1182" s="81"/>
      <c r="AA1182" s="81"/>
      <c r="AB1182" s="81"/>
      <c r="AC1182" s="81"/>
      <c r="AD1182" s="81"/>
      <c r="AE1182" s="81"/>
      <c r="AF1182" s="81"/>
      <c r="AG1182" s="81"/>
      <c r="AH1182" s="81"/>
      <c r="AI1182" s="81"/>
      <c r="AJ1182" s="81"/>
      <c r="AK1182" s="81"/>
      <c r="AL1182" s="81"/>
      <c r="AM1182" s="8"/>
    </row>
    <row r="1183" spans="1:39" x14ac:dyDescent="0.25">
      <c r="A1183" s="81">
        <v>1182</v>
      </c>
      <c r="B1183" s="8" t="s">
        <v>1844</v>
      </c>
      <c r="C1183" s="8" t="s">
        <v>56</v>
      </c>
      <c r="D1183" s="81"/>
      <c r="E1183" s="8"/>
      <c r="F1183" s="81"/>
      <c r="G1183" s="81"/>
      <c r="H1183" s="81"/>
      <c r="I1183" s="8"/>
      <c r="J1183" s="81"/>
      <c r="K1183" s="81"/>
      <c r="L1183" s="81"/>
      <c r="M1183" s="81"/>
      <c r="N1183" s="81"/>
      <c r="O1183" s="81"/>
      <c r="P1183" s="81"/>
      <c r="Q1183" s="81"/>
      <c r="R1183" s="81"/>
      <c r="S1183" s="81"/>
      <c r="T1183" s="81"/>
      <c r="U1183" s="81"/>
      <c r="V1183" s="81"/>
      <c r="W1183" s="81"/>
      <c r="X1183" s="81"/>
      <c r="Y1183" s="81"/>
      <c r="Z1183" s="81"/>
      <c r="AA1183" s="81"/>
      <c r="AB1183" s="81"/>
      <c r="AC1183" s="81"/>
      <c r="AD1183" s="81"/>
      <c r="AE1183" s="81"/>
      <c r="AF1183" s="81"/>
      <c r="AG1183" s="81"/>
      <c r="AH1183" s="81"/>
      <c r="AI1183" s="81"/>
      <c r="AJ1183" s="81"/>
      <c r="AK1183" s="81"/>
      <c r="AL1183" s="81"/>
      <c r="AM1183" s="8"/>
    </row>
    <row r="1184" spans="1:39" x14ac:dyDescent="0.25">
      <c r="A1184" s="81">
        <v>1183</v>
      </c>
      <c r="B1184" s="8" t="s">
        <v>1846</v>
      </c>
      <c r="C1184" s="8" t="s">
        <v>2326</v>
      </c>
      <c r="D1184" s="81"/>
      <c r="E1184" s="8"/>
      <c r="F1184" s="81"/>
      <c r="G1184" s="81"/>
      <c r="H1184" s="81"/>
      <c r="I1184" s="8"/>
      <c r="J1184" s="81"/>
      <c r="K1184" s="81"/>
      <c r="L1184" s="81"/>
      <c r="M1184" s="81"/>
      <c r="N1184" s="81"/>
      <c r="O1184" s="81"/>
      <c r="P1184" s="81"/>
      <c r="Q1184" s="81"/>
      <c r="R1184" s="81"/>
      <c r="S1184" s="81"/>
      <c r="T1184" s="81"/>
      <c r="U1184" s="81"/>
      <c r="V1184" s="81"/>
      <c r="W1184" s="81"/>
      <c r="X1184" s="81"/>
      <c r="Y1184" s="81"/>
      <c r="Z1184" s="81"/>
      <c r="AA1184" s="81"/>
      <c r="AB1184" s="81"/>
      <c r="AC1184" s="81"/>
      <c r="AD1184" s="81"/>
      <c r="AE1184" s="81"/>
      <c r="AF1184" s="81"/>
      <c r="AG1184" s="81"/>
      <c r="AH1184" s="81"/>
      <c r="AI1184" s="81"/>
      <c r="AJ1184" s="81"/>
      <c r="AK1184" s="81"/>
      <c r="AL1184" s="81"/>
      <c r="AM1184" s="8"/>
    </row>
    <row r="1185" spans="1:39" x14ac:dyDescent="0.25">
      <c r="A1185" s="81">
        <v>1184</v>
      </c>
      <c r="B1185" s="8" t="s">
        <v>1847</v>
      </c>
      <c r="C1185" s="8" t="s">
        <v>2327</v>
      </c>
      <c r="D1185" s="81"/>
      <c r="E1185" s="8"/>
      <c r="F1185" s="81"/>
      <c r="G1185" s="81"/>
      <c r="H1185" s="81"/>
      <c r="I1185" s="8"/>
      <c r="J1185" s="81"/>
      <c r="K1185" s="81"/>
      <c r="L1185" s="81"/>
      <c r="M1185" s="81"/>
      <c r="N1185" s="81"/>
      <c r="O1185" s="81"/>
      <c r="P1185" s="81"/>
      <c r="Q1185" s="81"/>
      <c r="R1185" s="81"/>
      <c r="S1185" s="81"/>
      <c r="T1185" s="81"/>
      <c r="U1185" s="81"/>
      <c r="V1185" s="81"/>
      <c r="W1185" s="81"/>
      <c r="X1185" s="81"/>
      <c r="Y1185" s="81"/>
      <c r="Z1185" s="81"/>
      <c r="AA1185" s="81"/>
      <c r="AB1185" s="81"/>
      <c r="AC1185" s="81"/>
      <c r="AD1185" s="81"/>
      <c r="AE1185" s="81"/>
      <c r="AF1185" s="81"/>
      <c r="AG1185" s="81"/>
      <c r="AH1185" s="81"/>
      <c r="AI1185" s="81"/>
      <c r="AJ1185" s="81"/>
      <c r="AK1185" s="81"/>
      <c r="AL1185" s="81"/>
      <c r="AM1185" s="8"/>
    </row>
    <row r="1186" spans="1:39" x14ac:dyDescent="0.25">
      <c r="A1186" s="81">
        <v>1185</v>
      </c>
      <c r="B1186" s="8" t="s">
        <v>1850</v>
      </c>
      <c r="C1186" s="8" t="s">
        <v>61</v>
      </c>
      <c r="D1186" s="81"/>
      <c r="E1186" s="8"/>
      <c r="F1186" s="81"/>
      <c r="G1186" s="81"/>
      <c r="H1186" s="81"/>
      <c r="I1186" s="8"/>
      <c r="J1186" s="81"/>
      <c r="K1186" s="81"/>
      <c r="L1186" s="81"/>
      <c r="M1186" s="81"/>
      <c r="N1186" s="81"/>
      <c r="O1186" s="81"/>
      <c r="P1186" s="81"/>
      <c r="Q1186" s="81"/>
      <c r="R1186" s="81"/>
      <c r="S1186" s="81"/>
      <c r="T1186" s="81"/>
      <c r="U1186" s="81"/>
      <c r="V1186" s="81"/>
      <c r="W1186" s="81"/>
      <c r="X1186" s="81"/>
      <c r="Y1186" s="81"/>
      <c r="Z1186" s="81"/>
      <c r="AA1186" s="81"/>
      <c r="AB1186" s="81"/>
      <c r="AC1186" s="81"/>
      <c r="AD1186" s="81"/>
      <c r="AE1186" s="81"/>
      <c r="AF1186" s="81"/>
      <c r="AG1186" s="81"/>
      <c r="AH1186" s="81"/>
      <c r="AI1186" s="81"/>
      <c r="AJ1186" s="81"/>
      <c r="AK1186" s="81"/>
      <c r="AL1186" s="81"/>
      <c r="AM1186" s="8"/>
    </row>
    <row r="1187" spans="1:39" x14ac:dyDescent="0.25">
      <c r="A1187" s="81">
        <v>1186</v>
      </c>
      <c r="B1187" s="8" t="s">
        <v>1851</v>
      </c>
      <c r="C1187" s="8" t="s">
        <v>56</v>
      </c>
      <c r="D1187" s="81"/>
      <c r="E1187" s="8"/>
      <c r="F1187" s="81"/>
      <c r="G1187" s="81"/>
      <c r="H1187" s="81"/>
      <c r="I1187" s="8"/>
      <c r="J1187" s="81"/>
      <c r="K1187" s="81"/>
      <c r="L1187" s="81"/>
      <c r="M1187" s="81"/>
      <c r="N1187" s="81"/>
      <c r="O1187" s="81"/>
      <c r="P1187" s="81"/>
      <c r="Q1187" s="81"/>
      <c r="R1187" s="81"/>
      <c r="S1187" s="81"/>
      <c r="T1187" s="81"/>
      <c r="U1187" s="81"/>
      <c r="V1187" s="81"/>
      <c r="W1187" s="81"/>
      <c r="X1187" s="81"/>
      <c r="Y1187" s="81"/>
      <c r="Z1187" s="81"/>
      <c r="AA1187" s="81"/>
      <c r="AB1187" s="81"/>
      <c r="AC1187" s="81"/>
      <c r="AD1187" s="81"/>
      <c r="AE1187" s="81"/>
      <c r="AF1187" s="81"/>
      <c r="AG1187" s="81"/>
      <c r="AH1187" s="81"/>
      <c r="AI1187" s="81"/>
      <c r="AJ1187" s="81"/>
      <c r="AK1187" s="81"/>
      <c r="AL1187" s="81"/>
      <c r="AM1187" s="8"/>
    </row>
    <row r="1188" spans="1:39" x14ac:dyDescent="0.25">
      <c r="A1188" s="81">
        <v>1187</v>
      </c>
      <c r="B1188" s="8" t="s">
        <v>1852</v>
      </c>
      <c r="C1188" s="8" t="s">
        <v>56</v>
      </c>
      <c r="D1188" s="81"/>
      <c r="E1188" s="8"/>
      <c r="F1188" s="81"/>
      <c r="G1188" s="81"/>
      <c r="H1188" s="81"/>
      <c r="I1188" s="8"/>
      <c r="J1188" s="81"/>
      <c r="K1188" s="81"/>
      <c r="L1188" s="81"/>
      <c r="M1188" s="81"/>
      <c r="N1188" s="81"/>
      <c r="O1188" s="81"/>
      <c r="P1188" s="81"/>
      <c r="Q1188" s="81"/>
      <c r="R1188" s="81"/>
      <c r="S1188" s="81"/>
      <c r="T1188" s="81"/>
      <c r="U1188" s="81"/>
      <c r="V1188" s="81"/>
      <c r="W1188" s="81"/>
      <c r="X1188" s="81"/>
      <c r="Y1188" s="81"/>
      <c r="Z1188" s="81"/>
      <c r="AA1188" s="81"/>
      <c r="AB1188" s="81"/>
      <c r="AC1188" s="81"/>
      <c r="AD1188" s="81"/>
      <c r="AE1188" s="81"/>
      <c r="AF1188" s="81"/>
      <c r="AG1188" s="81"/>
      <c r="AH1188" s="81"/>
      <c r="AI1188" s="81"/>
      <c r="AJ1188" s="81"/>
      <c r="AK1188" s="81"/>
      <c r="AL1188" s="81"/>
      <c r="AM1188" s="8"/>
    </row>
    <row r="1189" spans="1:39" x14ac:dyDescent="0.25">
      <c r="A1189" s="81">
        <v>1188</v>
      </c>
      <c r="B1189" s="8" t="s">
        <v>1853</v>
      </c>
      <c r="C1189" s="8" t="s">
        <v>56</v>
      </c>
      <c r="D1189" s="81"/>
      <c r="E1189" s="8"/>
      <c r="F1189" s="81"/>
      <c r="G1189" s="81"/>
      <c r="H1189" s="81"/>
      <c r="I1189" s="8"/>
      <c r="J1189" s="81"/>
      <c r="K1189" s="81"/>
      <c r="L1189" s="81"/>
      <c r="M1189" s="81"/>
      <c r="N1189" s="81"/>
      <c r="O1189" s="81"/>
      <c r="P1189" s="81"/>
      <c r="Q1189" s="81"/>
      <c r="R1189" s="81"/>
      <c r="S1189" s="81"/>
      <c r="T1189" s="81"/>
      <c r="U1189" s="81"/>
      <c r="V1189" s="81"/>
      <c r="W1189" s="81"/>
      <c r="X1189" s="81"/>
      <c r="Y1189" s="81"/>
      <c r="Z1189" s="81"/>
      <c r="AA1189" s="81"/>
      <c r="AB1189" s="81"/>
      <c r="AC1189" s="81"/>
      <c r="AD1189" s="81"/>
      <c r="AE1189" s="81"/>
      <c r="AF1189" s="81"/>
      <c r="AG1189" s="81"/>
      <c r="AH1189" s="81"/>
      <c r="AI1189" s="81"/>
      <c r="AJ1189" s="81"/>
      <c r="AK1189" s="81"/>
      <c r="AL1189" s="81"/>
      <c r="AM1189" s="8"/>
    </row>
    <row r="1190" spans="1:39" x14ac:dyDescent="0.25">
      <c r="A1190" s="81">
        <v>1189</v>
      </c>
      <c r="B1190" s="8" t="s">
        <v>1854</v>
      </c>
      <c r="C1190" s="8" t="s">
        <v>2261</v>
      </c>
      <c r="D1190" s="81"/>
      <c r="E1190" s="8"/>
      <c r="F1190" s="81"/>
      <c r="G1190" s="81"/>
      <c r="H1190" s="81"/>
      <c r="I1190" s="8"/>
      <c r="J1190" s="81"/>
      <c r="K1190" s="81"/>
      <c r="L1190" s="81"/>
      <c r="M1190" s="81"/>
      <c r="N1190" s="81"/>
      <c r="O1190" s="81"/>
      <c r="P1190" s="81"/>
      <c r="Q1190" s="81"/>
      <c r="R1190" s="81"/>
      <c r="S1190" s="81"/>
      <c r="T1190" s="81"/>
      <c r="U1190" s="81"/>
      <c r="V1190" s="81"/>
      <c r="W1190" s="81"/>
      <c r="X1190" s="81"/>
      <c r="Y1190" s="81"/>
      <c r="Z1190" s="81"/>
      <c r="AA1190" s="81"/>
      <c r="AB1190" s="81"/>
      <c r="AC1190" s="81"/>
      <c r="AD1190" s="81"/>
      <c r="AE1190" s="81"/>
      <c r="AF1190" s="81"/>
      <c r="AG1190" s="81"/>
      <c r="AH1190" s="81"/>
      <c r="AI1190" s="81"/>
      <c r="AJ1190" s="81"/>
      <c r="AK1190" s="81"/>
      <c r="AL1190" s="81"/>
      <c r="AM1190" s="8"/>
    </row>
    <row r="1191" spans="1:39" x14ac:dyDescent="0.25">
      <c r="A1191" s="81">
        <v>1190</v>
      </c>
      <c r="B1191" s="8" t="s">
        <v>1856</v>
      </c>
      <c r="C1191" s="8" t="s">
        <v>64</v>
      </c>
      <c r="D1191" s="81"/>
      <c r="E1191" s="8"/>
      <c r="F1191" s="81"/>
      <c r="G1191" s="81"/>
      <c r="H1191" s="81"/>
      <c r="I1191" s="8"/>
      <c r="J1191" s="81"/>
      <c r="K1191" s="81"/>
      <c r="L1191" s="81"/>
      <c r="M1191" s="81"/>
      <c r="N1191" s="81"/>
      <c r="O1191" s="81"/>
      <c r="P1191" s="81"/>
      <c r="Q1191" s="81"/>
      <c r="R1191" s="81"/>
      <c r="S1191" s="81"/>
      <c r="T1191" s="81"/>
      <c r="U1191" s="81"/>
      <c r="V1191" s="81"/>
      <c r="W1191" s="81"/>
      <c r="X1191" s="81"/>
      <c r="Y1191" s="81"/>
      <c r="Z1191" s="81"/>
      <c r="AA1191" s="81"/>
      <c r="AB1191" s="81"/>
      <c r="AC1191" s="81"/>
      <c r="AD1191" s="81"/>
      <c r="AE1191" s="81"/>
      <c r="AF1191" s="81"/>
      <c r="AG1191" s="81"/>
      <c r="AH1191" s="81"/>
      <c r="AI1191" s="81"/>
      <c r="AJ1191" s="81"/>
      <c r="AK1191" s="81"/>
      <c r="AL1191" s="81"/>
      <c r="AM1191" s="8"/>
    </row>
    <row r="1192" spans="1:39" x14ac:dyDescent="0.25">
      <c r="A1192" s="81">
        <v>1191</v>
      </c>
      <c r="B1192" s="8" t="s">
        <v>1857</v>
      </c>
      <c r="C1192" s="8" t="s">
        <v>65</v>
      </c>
      <c r="D1192" s="81"/>
      <c r="E1192" s="8"/>
      <c r="F1192" s="81"/>
      <c r="G1192" s="81"/>
      <c r="H1192" s="81"/>
      <c r="I1192" s="8"/>
      <c r="J1192" s="81"/>
      <c r="K1192" s="81"/>
      <c r="L1192" s="81"/>
      <c r="M1192" s="81"/>
      <c r="N1192" s="81"/>
      <c r="O1192" s="81"/>
      <c r="P1192" s="81"/>
      <c r="Q1192" s="81"/>
      <c r="R1192" s="81"/>
      <c r="S1192" s="81"/>
      <c r="T1192" s="81"/>
      <c r="U1192" s="81"/>
      <c r="V1192" s="81"/>
      <c r="W1192" s="81"/>
      <c r="X1192" s="81"/>
      <c r="Y1192" s="81"/>
      <c r="Z1192" s="81"/>
      <c r="AA1192" s="81"/>
      <c r="AB1192" s="81"/>
      <c r="AC1192" s="81"/>
      <c r="AD1192" s="81"/>
      <c r="AE1192" s="81"/>
      <c r="AF1192" s="81"/>
      <c r="AG1192" s="81"/>
      <c r="AH1192" s="81"/>
      <c r="AI1192" s="81"/>
      <c r="AJ1192" s="81"/>
      <c r="AK1192" s="81"/>
      <c r="AL1192" s="81"/>
      <c r="AM1192" s="8"/>
    </row>
    <row r="1193" spans="1:39" x14ac:dyDescent="0.25">
      <c r="A1193" s="81">
        <v>1192</v>
      </c>
      <c r="B1193" s="8" t="s">
        <v>1858</v>
      </c>
      <c r="C1193" s="8" t="s">
        <v>56</v>
      </c>
      <c r="D1193" s="81"/>
      <c r="E1193" s="8"/>
      <c r="F1193" s="81"/>
      <c r="G1193" s="81"/>
      <c r="H1193" s="81"/>
      <c r="I1193" s="8"/>
      <c r="J1193" s="81"/>
      <c r="K1193" s="81"/>
      <c r="L1193" s="81"/>
      <c r="M1193" s="81"/>
      <c r="N1193" s="81"/>
      <c r="O1193" s="81"/>
      <c r="P1193" s="81"/>
      <c r="Q1193" s="81"/>
      <c r="R1193" s="81"/>
      <c r="S1193" s="81"/>
      <c r="T1193" s="81"/>
      <c r="U1193" s="81"/>
      <c r="V1193" s="81"/>
      <c r="W1193" s="81"/>
      <c r="X1193" s="81"/>
      <c r="Y1193" s="81"/>
      <c r="Z1193" s="81"/>
      <c r="AA1193" s="81"/>
      <c r="AB1193" s="81"/>
      <c r="AC1193" s="81"/>
      <c r="AD1193" s="81"/>
      <c r="AE1193" s="81"/>
      <c r="AF1193" s="81"/>
      <c r="AG1193" s="81"/>
      <c r="AH1193" s="81"/>
      <c r="AI1193" s="81"/>
      <c r="AJ1193" s="81"/>
      <c r="AK1193" s="81"/>
      <c r="AL1193" s="81"/>
      <c r="AM1193" s="8"/>
    </row>
    <row r="1194" spans="1:39" x14ac:dyDescent="0.25">
      <c r="A1194" s="81">
        <v>1193</v>
      </c>
      <c r="B1194" s="8" t="s">
        <v>1859</v>
      </c>
      <c r="C1194" s="8" t="s">
        <v>105</v>
      </c>
      <c r="D1194" s="81"/>
      <c r="E1194" s="8"/>
      <c r="F1194" s="81"/>
      <c r="G1194" s="81"/>
      <c r="H1194" s="81"/>
      <c r="I1194" s="8"/>
      <c r="J1194" s="81"/>
      <c r="K1194" s="81"/>
      <c r="L1194" s="81"/>
      <c r="M1194" s="81"/>
      <c r="N1194" s="81"/>
      <c r="O1194" s="81"/>
      <c r="P1194" s="81"/>
      <c r="Q1194" s="81"/>
      <c r="R1194" s="81"/>
      <c r="S1194" s="81"/>
      <c r="T1194" s="81"/>
      <c r="U1194" s="81"/>
      <c r="V1194" s="81"/>
      <c r="W1194" s="81"/>
      <c r="X1194" s="81"/>
      <c r="Y1194" s="81"/>
      <c r="Z1194" s="81"/>
      <c r="AA1194" s="81"/>
      <c r="AB1194" s="81"/>
      <c r="AC1194" s="81"/>
      <c r="AD1194" s="81"/>
      <c r="AE1194" s="81"/>
      <c r="AF1194" s="81"/>
      <c r="AG1194" s="81"/>
      <c r="AH1194" s="81"/>
      <c r="AI1194" s="81"/>
      <c r="AJ1194" s="81"/>
      <c r="AK1194" s="81"/>
      <c r="AL1194" s="81"/>
      <c r="AM1194" s="8"/>
    </row>
    <row r="1195" spans="1:39" x14ac:dyDescent="0.25">
      <c r="A1195" s="81">
        <v>1194</v>
      </c>
      <c r="B1195" s="8" t="s">
        <v>2193</v>
      </c>
      <c r="C1195" s="8" t="s">
        <v>291</v>
      </c>
      <c r="D1195" s="81"/>
      <c r="E1195" s="8"/>
      <c r="F1195" s="81"/>
      <c r="G1195" s="81"/>
      <c r="H1195" s="81"/>
      <c r="I1195" s="8"/>
      <c r="J1195" s="81"/>
      <c r="K1195" s="81"/>
      <c r="L1195" s="81"/>
      <c r="M1195" s="81"/>
      <c r="N1195" s="81"/>
      <c r="O1195" s="81"/>
      <c r="P1195" s="81"/>
      <c r="Q1195" s="81"/>
      <c r="R1195" s="81"/>
      <c r="S1195" s="81"/>
      <c r="T1195" s="81"/>
      <c r="U1195" s="81"/>
      <c r="V1195" s="81"/>
      <c r="W1195" s="81"/>
      <c r="X1195" s="81"/>
      <c r="Y1195" s="81"/>
      <c r="Z1195" s="81"/>
      <c r="AA1195" s="81"/>
      <c r="AB1195" s="81"/>
      <c r="AC1195" s="81"/>
      <c r="AD1195" s="81"/>
      <c r="AE1195" s="81"/>
      <c r="AF1195" s="81"/>
      <c r="AG1195" s="81"/>
      <c r="AH1195" s="81"/>
      <c r="AI1195" s="81"/>
      <c r="AJ1195" s="81"/>
      <c r="AK1195" s="81"/>
      <c r="AL1195" s="81"/>
      <c r="AM1195" s="8"/>
    </row>
    <row r="1196" spans="1:39" x14ac:dyDescent="0.25">
      <c r="A1196" s="81">
        <v>1195</v>
      </c>
      <c r="B1196" s="8" t="s">
        <v>2198</v>
      </c>
      <c r="C1196" s="8" t="s">
        <v>2328</v>
      </c>
      <c r="D1196" s="81"/>
      <c r="E1196" s="8"/>
      <c r="F1196" s="81"/>
      <c r="G1196" s="81"/>
      <c r="H1196" s="81"/>
      <c r="I1196" s="8"/>
      <c r="J1196" s="81"/>
      <c r="K1196" s="81"/>
      <c r="L1196" s="81"/>
      <c r="M1196" s="81"/>
      <c r="N1196" s="81"/>
      <c r="O1196" s="81"/>
      <c r="P1196" s="81"/>
      <c r="Q1196" s="81"/>
      <c r="R1196" s="81"/>
      <c r="S1196" s="81"/>
      <c r="T1196" s="81"/>
      <c r="U1196" s="81"/>
      <c r="V1196" s="81"/>
      <c r="W1196" s="81"/>
      <c r="X1196" s="81"/>
      <c r="Y1196" s="81"/>
      <c r="Z1196" s="81"/>
      <c r="AA1196" s="81"/>
      <c r="AB1196" s="81"/>
      <c r="AC1196" s="81"/>
      <c r="AD1196" s="81"/>
      <c r="AE1196" s="81"/>
      <c r="AF1196" s="81"/>
      <c r="AG1196" s="81"/>
      <c r="AH1196" s="81"/>
      <c r="AI1196" s="81"/>
      <c r="AJ1196" s="81"/>
      <c r="AK1196" s="81"/>
      <c r="AL1196" s="81"/>
      <c r="AM1196" s="8"/>
    </row>
    <row r="1197" spans="1:39" x14ac:dyDescent="0.25">
      <c r="A1197" s="81">
        <v>1196</v>
      </c>
      <c r="B1197" s="8" t="s">
        <v>2202</v>
      </c>
      <c r="C1197" s="8" t="s">
        <v>105</v>
      </c>
      <c r="D1197" s="81"/>
      <c r="E1197" s="8"/>
      <c r="F1197" s="81"/>
      <c r="G1197" s="81"/>
      <c r="H1197" s="81"/>
      <c r="I1197" s="8"/>
      <c r="J1197" s="81"/>
      <c r="K1197" s="81"/>
      <c r="L1197" s="81"/>
      <c r="M1197" s="81"/>
      <c r="N1197" s="81"/>
      <c r="O1197" s="81"/>
      <c r="P1197" s="81"/>
      <c r="Q1197" s="81"/>
      <c r="R1197" s="81"/>
      <c r="S1197" s="81"/>
      <c r="T1197" s="81"/>
      <c r="U1197" s="81"/>
      <c r="V1197" s="81"/>
      <c r="W1197" s="81"/>
      <c r="X1197" s="81"/>
      <c r="Y1197" s="81"/>
      <c r="Z1197" s="81"/>
      <c r="AA1197" s="81"/>
      <c r="AB1197" s="81"/>
      <c r="AC1197" s="81"/>
      <c r="AD1197" s="81"/>
      <c r="AE1197" s="81"/>
      <c r="AF1197" s="81"/>
      <c r="AG1197" s="81"/>
      <c r="AH1197" s="81"/>
      <c r="AI1197" s="81"/>
      <c r="AJ1197" s="81"/>
      <c r="AK1197" s="81"/>
      <c r="AL1197" s="81"/>
      <c r="AM1197" s="8"/>
    </row>
    <row r="1198" spans="1:39" x14ac:dyDescent="0.25">
      <c r="A1198" s="81">
        <v>1197</v>
      </c>
      <c r="B1198" s="8" t="s">
        <v>2205</v>
      </c>
      <c r="C1198" s="8" t="s">
        <v>77</v>
      </c>
      <c r="D1198" s="81"/>
      <c r="E1198" s="8"/>
      <c r="F1198" s="81"/>
      <c r="G1198" s="81"/>
      <c r="H1198" s="81"/>
      <c r="I1198" s="8"/>
      <c r="J1198" s="81"/>
      <c r="K1198" s="81"/>
      <c r="L1198" s="81"/>
      <c r="M1198" s="81"/>
      <c r="N1198" s="81"/>
      <c r="O1198" s="81"/>
      <c r="P1198" s="81"/>
      <c r="Q1198" s="81"/>
      <c r="R1198" s="81"/>
      <c r="S1198" s="81"/>
      <c r="T1198" s="81"/>
      <c r="U1198" s="81"/>
      <c r="V1198" s="81"/>
      <c r="W1198" s="81"/>
      <c r="X1198" s="81"/>
      <c r="Y1198" s="81"/>
      <c r="Z1198" s="81"/>
      <c r="AA1198" s="81"/>
      <c r="AB1198" s="81"/>
      <c r="AC1198" s="81"/>
      <c r="AD1198" s="81"/>
      <c r="AE1198" s="81"/>
      <c r="AF1198" s="81"/>
      <c r="AG1198" s="81"/>
      <c r="AH1198" s="81"/>
      <c r="AI1198" s="81"/>
      <c r="AJ1198" s="81"/>
      <c r="AK1198" s="81"/>
      <c r="AL1198" s="81"/>
      <c r="AM1198" s="8"/>
    </row>
    <row r="1199" spans="1:39" x14ac:dyDescent="0.25">
      <c r="A1199" s="81">
        <v>1198</v>
      </c>
      <c r="B1199" s="8" t="s">
        <v>2206</v>
      </c>
      <c r="C1199" s="8" t="s">
        <v>158</v>
      </c>
      <c r="D1199" s="81"/>
      <c r="E1199" s="8"/>
      <c r="F1199" s="81"/>
      <c r="G1199" s="81"/>
      <c r="H1199" s="81"/>
      <c r="I1199" s="8"/>
      <c r="J1199" s="81"/>
      <c r="K1199" s="81"/>
      <c r="L1199" s="81"/>
      <c r="M1199" s="81"/>
      <c r="N1199" s="81"/>
      <c r="O1199" s="81"/>
      <c r="P1199" s="81"/>
      <c r="Q1199" s="81"/>
      <c r="R1199" s="81"/>
      <c r="S1199" s="81"/>
      <c r="T1199" s="81"/>
      <c r="U1199" s="81"/>
      <c r="V1199" s="81"/>
      <c r="W1199" s="81"/>
      <c r="X1199" s="81"/>
      <c r="Y1199" s="81"/>
      <c r="Z1199" s="81"/>
      <c r="AA1199" s="81"/>
      <c r="AB1199" s="81"/>
      <c r="AC1199" s="81"/>
      <c r="AD1199" s="81"/>
      <c r="AE1199" s="81"/>
      <c r="AF1199" s="81"/>
      <c r="AG1199" s="81"/>
      <c r="AH1199" s="81"/>
      <c r="AI1199" s="81"/>
      <c r="AJ1199" s="81"/>
      <c r="AK1199" s="81"/>
      <c r="AL1199" s="81"/>
      <c r="AM1199" s="8"/>
    </row>
    <row r="1200" spans="1:39" x14ac:dyDescent="0.25">
      <c r="A1200" s="81">
        <v>1199</v>
      </c>
      <c r="B1200" s="8" t="s">
        <v>2207</v>
      </c>
      <c r="C1200" s="8" t="s">
        <v>146</v>
      </c>
      <c r="D1200" s="81"/>
      <c r="E1200" s="8"/>
      <c r="F1200" s="81"/>
      <c r="G1200" s="81"/>
      <c r="H1200" s="81"/>
      <c r="I1200" s="8"/>
      <c r="J1200" s="81"/>
      <c r="K1200" s="81"/>
      <c r="L1200" s="81"/>
      <c r="M1200" s="81"/>
      <c r="N1200" s="81"/>
      <c r="O1200" s="81"/>
      <c r="P1200" s="81"/>
      <c r="Q1200" s="81"/>
      <c r="R1200" s="81"/>
      <c r="S1200" s="81"/>
      <c r="T1200" s="81"/>
      <c r="U1200" s="81"/>
      <c r="V1200" s="81"/>
      <c r="W1200" s="81"/>
      <c r="X1200" s="81"/>
      <c r="Y1200" s="81"/>
      <c r="Z1200" s="81"/>
      <c r="AA1200" s="81"/>
      <c r="AB1200" s="81"/>
      <c r="AC1200" s="81"/>
      <c r="AD1200" s="81"/>
      <c r="AE1200" s="81"/>
      <c r="AF1200" s="81"/>
      <c r="AG1200" s="81"/>
      <c r="AH1200" s="81"/>
      <c r="AI1200" s="81"/>
      <c r="AJ1200" s="81"/>
      <c r="AK1200" s="81"/>
      <c r="AL1200" s="81"/>
      <c r="AM1200" s="8"/>
    </row>
    <row r="1201" spans="1:39" x14ac:dyDescent="0.25">
      <c r="A1201" s="81">
        <v>1200</v>
      </c>
      <c r="B1201" s="8" t="s">
        <v>2208</v>
      </c>
      <c r="C1201" s="8" t="s">
        <v>133</v>
      </c>
      <c r="D1201" s="81"/>
      <c r="E1201" s="8"/>
      <c r="F1201" s="81"/>
      <c r="G1201" s="81"/>
      <c r="H1201" s="81"/>
      <c r="I1201" s="8"/>
      <c r="J1201" s="81"/>
      <c r="K1201" s="81"/>
      <c r="L1201" s="81"/>
      <c r="M1201" s="81"/>
      <c r="N1201" s="81"/>
      <c r="O1201" s="81"/>
      <c r="P1201" s="81"/>
      <c r="Q1201" s="81"/>
      <c r="R1201" s="81"/>
      <c r="S1201" s="81"/>
      <c r="T1201" s="81"/>
      <c r="U1201" s="81"/>
      <c r="V1201" s="81"/>
      <c r="W1201" s="81"/>
      <c r="X1201" s="81"/>
      <c r="Y1201" s="81"/>
      <c r="Z1201" s="81"/>
      <c r="AA1201" s="81"/>
      <c r="AB1201" s="81"/>
      <c r="AC1201" s="81"/>
      <c r="AD1201" s="81"/>
      <c r="AE1201" s="81"/>
      <c r="AF1201" s="81"/>
      <c r="AG1201" s="81"/>
      <c r="AH1201" s="81"/>
      <c r="AI1201" s="81"/>
      <c r="AJ1201" s="81"/>
      <c r="AK1201" s="81"/>
      <c r="AL1201" s="81"/>
      <c r="AM1201" s="8"/>
    </row>
    <row r="1202" spans="1:39" x14ac:dyDescent="0.25">
      <c r="A1202" s="81">
        <v>1201</v>
      </c>
      <c r="B1202" s="8" t="s">
        <v>2210</v>
      </c>
      <c r="C1202" s="8" t="s">
        <v>126</v>
      </c>
      <c r="D1202" s="81"/>
      <c r="E1202" s="8"/>
      <c r="F1202" s="81"/>
      <c r="G1202" s="81"/>
      <c r="H1202" s="81"/>
      <c r="I1202" s="8"/>
      <c r="J1202" s="81"/>
      <c r="K1202" s="81"/>
      <c r="L1202" s="81"/>
      <c r="M1202" s="81"/>
      <c r="N1202" s="81"/>
      <c r="O1202" s="81"/>
      <c r="P1202" s="81"/>
      <c r="Q1202" s="81"/>
      <c r="R1202" s="81"/>
      <c r="S1202" s="81"/>
      <c r="T1202" s="81"/>
      <c r="U1202" s="81"/>
      <c r="V1202" s="81"/>
      <c r="W1202" s="81"/>
      <c r="X1202" s="81"/>
      <c r="Y1202" s="81"/>
      <c r="Z1202" s="81"/>
      <c r="AA1202" s="81"/>
      <c r="AB1202" s="81"/>
      <c r="AC1202" s="81"/>
      <c r="AD1202" s="81"/>
      <c r="AE1202" s="81"/>
      <c r="AF1202" s="81"/>
      <c r="AG1202" s="81"/>
      <c r="AH1202" s="81"/>
      <c r="AI1202" s="81"/>
      <c r="AJ1202" s="81"/>
      <c r="AK1202" s="81"/>
      <c r="AL1202" s="81"/>
      <c r="AM1202" s="8"/>
    </row>
    <row r="1203" spans="1:39" x14ac:dyDescent="0.25">
      <c r="A1203" s="81">
        <v>1202</v>
      </c>
      <c r="B1203" s="8" t="s">
        <v>2212</v>
      </c>
      <c r="C1203" s="8" t="s">
        <v>77</v>
      </c>
      <c r="D1203" s="81"/>
      <c r="E1203" s="8"/>
      <c r="F1203" s="81"/>
      <c r="G1203" s="81"/>
      <c r="H1203" s="81"/>
      <c r="I1203" s="8"/>
      <c r="J1203" s="81"/>
      <c r="K1203" s="81"/>
      <c r="L1203" s="81"/>
      <c r="M1203" s="81"/>
      <c r="N1203" s="81"/>
      <c r="O1203" s="81"/>
      <c r="P1203" s="81"/>
      <c r="Q1203" s="81"/>
      <c r="R1203" s="81"/>
      <c r="S1203" s="81"/>
      <c r="T1203" s="81"/>
      <c r="U1203" s="81"/>
      <c r="V1203" s="81"/>
      <c r="W1203" s="81"/>
      <c r="X1203" s="81"/>
      <c r="Y1203" s="81"/>
      <c r="Z1203" s="81"/>
      <c r="AA1203" s="81"/>
      <c r="AB1203" s="81"/>
      <c r="AC1203" s="81"/>
      <c r="AD1203" s="81"/>
      <c r="AE1203" s="81"/>
      <c r="AF1203" s="81"/>
      <c r="AG1203" s="81"/>
      <c r="AH1203" s="81"/>
      <c r="AI1203" s="81"/>
      <c r="AJ1203" s="81"/>
      <c r="AK1203" s="81"/>
      <c r="AL1203" s="81"/>
      <c r="AM1203" s="8"/>
    </row>
    <row r="1204" spans="1:39" x14ac:dyDescent="0.25">
      <c r="A1204" s="81">
        <v>1203</v>
      </c>
      <c r="B1204" s="8" t="s">
        <v>2216</v>
      </c>
      <c r="C1204" s="8" t="s">
        <v>80</v>
      </c>
      <c r="D1204" s="81"/>
      <c r="E1204" s="8"/>
      <c r="F1204" s="81"/>
      <c r="G1204" s="81"/>
      <c r="H1204" s="81"/>
      <c r="I1204" s="8"/>
      <c r="J1204" s="81"/>
      <c r="K1204" s="81"/>
      <c r="L1204" s="81"/>
      <c r="M1204" s="81"/>
      <c r="N1204" s="81"/>
      <c r="O1204" s="81"/>
      <c r="P1204" s="81"/>
      <c r="Q1204" s="81"/>
      <c r="R1204" s="81"/>
      <c r="S1204" s="81"/>
      <c r="T1204" s="81"/>
      <c r="U1204" s="81"/>
      <c r="V1204" s="81"/>
      <c r="W1204" s="81"/>
      <c r="X1204" s="81"/>
      <c r="Y1204" s="81"/>
      <c r="Z1204" s="81"/>
      <c r="AA1204" s="81"/>
      <c r="AB1204" s="81"/>
      <c r="AC1204" s="81"/>
      <c r="AD1204" s="81"/>
      <c r="AE1204" s="81"/>
      <c r="AF1204" s="81"/>
      <c r="AG1204" s="81"/>
      <c r="AH1204" s="81"/>
      <c r="AI1204" s="81"/>
      <c r="AJ1204" s="81"/>
      <c r="AK1204" s="81"/>
      <c r="AL1204" s="81"/>
      <c r="AM1204" s="8"/>
    </row>
    <row r="1205" spans="1:39" x14ac:dyDescent="0.25">
      <c r="A1205" s="81">
        <v>1204</v>
      </c>
      <c r="B1205" s="8" t="s">
        <v>2217</v>
      </c>
      <c r="C1205" s="8" t="s">
        <v>66</v>
      </c>
      <c r="D1205" s="81"/>
      <c r="E1205" s="8"/>
      <c r="F1205" s="81"/>
      <c r="G1205" s="81"/>
      <c r="H1205" s="81"/>
      <c r="I1205" s="8"/>
      <c r="J1205" s="81"/>
      <c r="K1205" s="81"/>
      <c r="L1205" s="81"/>
      <c r="M1205" s="81"/>
      <c r="N1205" s="81"/>
      <c r="O1205" s="81"/>
      <c r="P1205" s="81"/>
      <c r="Q1205" s="81"/>
      <c r="R1205" s="81"/>
      <c r="S1205" s="81"/>
      <c r="T1205" s="81"/>
      <c r="U1205" s="81"/>
      <c r="V1205" s="81"/>
      <c r="W1205" s="81"/>
      <c r="X1205" s="81"/>
      <c r="Y1205" s="81"/>
      <c r="Z1205" s="81"/>
      <c r="AA1205" s="81"/>
      <c r="AB1205" s="81"/>
      <c r="AC1205" s="81"/>
      <c r="AD1205" s="81"/>
      <c r="AE1205" s="81"/>
      <c r="AF1205" s="81"/>
      <c r="AG1205" s="81"/>
      <c r="AH1205" s="81"/>
      <c r="AI1205" s="81"/>
      <c r="AJ1205" s="81"/>
      <c r="AK1205" s="81"/>
      <c r="AL1205" s="81"/>
      <c r="AM1205" s="8"/>
    </row>
    <row r="1206" spans="1:39" x14ac:dyDescent="0.25">
      <c r="A1206" s="81">
        <v>1205</v>
      </c>
      <c r="B1206" s="8" t="s">
        <v>2218</v>
      </c>
      <c r="C1206" s="8" t="s">
        <v>66</v>
      </c>
      <c r="D1206" s="81"/>
      <c r="E1206" s="8"/>
      <c r="F1206" s="81"/>
      <c r="G1206" s="81"/>
      <c r="H1206" s="81"/>
      <c r="I1206" s="8"/>
      <c r="J1206" s="81"/>
      <c r="K1206" s="81"/>
      <c r="L1206" s="81"/>
      <c r="M1206" s="81"/>
      <c r="N1206" s="81"/>
      <c r="O1206" s="81"/>
      <c r="P1206" s="81"/>
      <c r="Q1206" s="81"/>
      <c r="R1206" s="81"/>
      <c r="S1206" s="81"/>
      <c r="T1206" s="81"/>
      <c r="U1206" s="81"/>
      <c r="V1206" s="81"/>
      <c r="W1206" s="81"/>
      <c r="X1206" s="81"/>
      <c r="Y1206" s="81"/>
      <c r="Z1206" s="81"/>
      <c r="AA1206" s="81"/>
      <c r="AB1206" s="81"/>
      <c r="AC1206" s="81"/>
      <c r="AD1206" s="81"/>
      <c r="AE1206" s="81"/>
      <c r="AF1206" s="81"/>
      <c r="AG1206" s="81"/>
      <c r="AH1206" s="81"/>
      <c r="AI1206" s="81"/>
      <c r="AJ1206" s="81"/>
      <c r="AK1206" s="81"/>
      <c r="AL1206" s="81"/>
      <c r="AM1206" s="8"/>
    </row>
    <row r="1207" spans="1:39" x14ac:dyDescent="0.25">
      <c r="A1207" s="81">
        <v>1206</v>
      </c>
      <c r="B1207" s="8" t="s">
        <v>2220</v>
      </c>
      <c r="C1207" s="8" t="s">
        <v>66</v>
      </c>
      <c r="D1207" s="81"/>
      <c r="E1207" s="8"/>
      <c r="F1207" s="81"/>
      <c r="G1207" s="81"/>
      <c r="H1207" s="81"/>
      <c r="I1207" s="8"/>
      <c r="J1207" s="81"/>
      <c r="K1207" s="81"/>
      <c r="L1207" s="81"/>
      <c r="M1207" s="81"/>
      <c r="N1207" s="81"/>
      <c r="O1207" s="81"/>
      <c r="P1207" s="81"/>
      <c r="Q1207" s="81"/>
      <c r="R1207" s="81"/>
      <c r="S1207" s="81"/>
      <c r="T1207" s="81"/>
      <c r="U1207" s="81"/>
      <c r="V1207" s="81"/>
      <c r="W1207" s="81"/>
      <c r="X1207" s="81"/>
      <c r="Y1207" s="81"/>
      <c r="Z1207" s="81"/>
      <c r="AA1207" s="81"/>
      <c r="AB1207" s="81"/>
      <c r="AC1207" s="81"/>
      <c r="AD1207" s="81"/>
      <c r="AE1207" s="81"/>
      <c r="AF1207" s="81"/>
      <c r="AG1207" s="81"/>
      <c r="AH1207" s="81"/>
      <c r="AI1207" s="81"/>
      <c r="AJ1207" s="81"/>
      <c r="AK1207" s="81"/>
      <c r="AL1207" s="81"/>
      <c r="AM1207" s="8"/>
    </row>
    <row r="1208" spans="1:39" x14ac:dyDescent="0.25">
      <c r="A1208" s="81">
        <v>1207</v>
      </c>
      <c r="B1208" s="8" t="s">
        <v>2222</v>
      </c>
      <c r="C1208" s="8" t="s">
        <v>73</v>
      </c>
      <c r="D1208" s="81"/>
      <c r="E1208" s="8"/>
      <c r="F1208" s="81"/>
      <c r="G1208" s="81"/>
      <c r="H1208" s="81"/>
      <c r="I1208" s="8"/>
      <c r="J1208" s="81"/>
      <c r="K1208" s="81"/>
      <c r="L1208" s="81"/>
      <c r="M1208" s="81"/>
      <c r="N1208" s="81"/>
      <c r="O1208" s="81"/>
      <c r="P1208" s="81"/>
      <c r="Q1208" s="81"/>
      <c r="R1208" s="81"/>
      <c r="S1208" s="81"/>
      <c r="T1208" s="81"/>
      <c r="U1208" s="81"/>
      <c r="V1208" s="81"/>
      <c r="W1208" s="81"/>
      <c r="X1208" s="81"/>
      <c r="Y1208" s="81"/>
      <c r="Z1208" s="81"/>
      <c r="AA1208" s="81"/>
      <c r="AB1208" s="81"/>
      <c r="AC1208" s="81"/>
      <c r="AD1208" s="81"/>
      <c r="AE1208" s="81"/>
      <c r="AF1208" s="81"/>
      <c r="AG1208" s="81"/>
      <c r="AH1208" s="81"/>
      <c r="AI1208" s="81"/>
      <c r="AJ1208" s="81"/>
      <c r="AK1208" s="81"/>
      <c r="AL1208" s="81"/>
      <c r="AM1208" s="8"/>
    </row>
    <row r="1209" spans="1:39" x14ac:dyDescent="0.25">
      <c r="A1209" s="81">
        <v>1208</v>
      </c>
      <c r="B1209" s="8" t="s">
        <v>2214</v>
      </c>
      <c r="C1209" s="8" t="s">
        <v>108</v>
      </c>
      <c r="D1209" s="81"/>
      <c r="E1209" s="8"/>
      <c r="F1209" s="81"/>
      <c r="G1209" s="81"/>
      <c r="H1209" s="81"/>
      <c r="I1209" s="8"/>
      <c r="J1209" s="81"/>
      <c r="K1209" s="81"/>
      <c r="L1209" s="81"/>
      <c r="M1209" s="81"/>
      <c r="N1209" s="81"/>
      <c r="O1209" s="81"/>
      <c r="P1209" s="81"/>
      <c r="Q1209" s="81"/>
      <c r="R1209" s="81"/>
      <c r="S1209" s="81"/>
      <c r="T1209" s="81"/>
      <c r="U1209" s="81"/>
      <c r="V1209" s="81"/>
      <c r="W1209" s="81"/>
      <c r="X1209" s="81"/>
      <c r="Y1209" s="81"/>
      <c r="Z1209" s="81"/>
      <c r="AA1209" s="81"/>
      <c r="AB1209" s="81"/>
      <c r="AC1209" s="81"/>
      <c r="AD1209" s="81"/>
      <c r="AE1209" s="81"/>
      <c r="AF1209" s="81"/>
      <c r="AG1209" s="81"/>
      <c r="AH1209" s="81"/>
      <c r="AI1209" s="81"/>
      <c r="AJ1209" s="81"/>
      <c r="AK1209" s="81"/>
      <c r="AL1209" s="81"/>
      <c r="AM1209" s="8"/>
    </row>
    <row r="1210" spans="1:39" x14ac:dyDescent="0.25">
      <c r="A1210" s="81">
        <v>1209</v>
      </c>
      <c r="B1210" s="8" t="s">
        <v>2223</v>
      </c>
      <c r="C1210" s="8" t="s">
        <v>105</v>
      </c>
      <c r="D1210" s="81"/>
      <c r="E1210" s="8"/>
      <c r="F1210" s="81"/>
      <c r="G1210" s="81"/>
      <c r="H1210" s="81"/>
      <c r="I1210" s="8"/>
      <c r="J1210" s="81"/>
      <c r="K1210" s="81"/>
      <c r="L1210" s="81"/>
      <c r="M1210" s="81"/>
      <c r="N1210" s="81"/>
      <c r="O1210" s="81"/>
      <c r="P1210" s="81"/>
      <c r="Q1210" s="81"/>
      <c r="R1210" s="81"/>
      <c r="S1210" s="81"/>
      <c r="T1210" s="81"/>
      <c r="U1210" s="81"/>
      <c r="V1210" s="81"/>
      <c r="W1210" s="81"/>
      <c r="X1210" s="81"/>
      <c r="Y1210" s="81"/>
      <c r="Z1210" s="81"/>
      <c r="AA1210" s="81"/>
      <c r="AB1210" s="81"/>
      <c r="AC1210" s="81"/>
      <c r="AD1210" s="81"/>
      <c r="AE1210" s="81"/>
      <c r="AF1210" s="81"/>
      <c r="AG1210" s="81"/>
      <c r="AH1210" s="81"/>
      <c r="AI1210" s="81"/>
      <c r="AJ1210" s="81"/>
      <c r="AK1210" s="81"/>
      <c r="AL1210" s="81"/>
      <c r="AM1210" s="8"/>
    </row>
    <row r="1211" spans="1:39" x14ac:dyDescent="0.25">
      <c r="A1211" s="81">
        <v>1210</v>
      </c>
      <c r="B1211" s="8" t="s">
        <v>2224</v>
      </c>
      <c r="C1211" s="8" t="s">
        <v>95</v>
      </c>
      <c r="D1211" s="81"/>
      <c r="E1211" s="8"/>
      <c r="F1211" s="81"/>
      <c r="G1211" s="81"/>
      <c r="H1211" s="81"/>
      <c r="I1211" s="8"/>
      <c r="J1211" s="81"/>
      <c r="K1211" s="81"/>
      <c r="L1211" s="81"/>
      <c r="M1211" s="81"/>
      <c r="N1211" s="81"/>
      <c r="O1211" s="81"/>
      <c r="P1211" s="81"/>
      <c r="Q1211" s="81"/>
      <c r="R1211" s="81"/>
      <c r="S1211" s="81"/>
      <c r="T1211" s="81"/>
      <c r="U1211" s="81"/>
      <c r="V1211" s="81"/>
      <c r="W1211" s="81"/>
      <c r="X1211" s="81"/>
      <c r="Y1211" s="81"/>
      <c r="Z1211" s="81"/>
      <c r="AA1211" s="81"/>
      <c r="AB1211" s="81"/>
      <c r="AC1211" s="81"/>
      <c r="AD1211" s="81"/>
      <c r="AE1211" s="81"/>
      <c r="AF1211" s="81"/>
      <c r="AG1211" s="81"/>
      <c r="AH1211" s="81"/>
      <c r="AI1211" s="81"/>
      <c r="AJ1211" s="81"/>
      <c r="AK1211" s="81"/>
      <c r="AL1211" s="81"/>
      <c r="AM1211" s="8"/>
    </row>
    <row r="1212" spans="1:39" x14ac:dyDescent="0.25">
      <c r="A1212" s="81">
        <v>1211</v>
      </c>
      <c r="B1212" s="8" t="s">
        <v>2225</v>
      </c>
      <c r="C1212" s="8" t="s">
        <v>80</v>
      </c>
      <c r="D1212" s="81"/>
      <c r="E1212" s="8"/>
      <c r="F1212" s="81"/>
      <c r="G1212" s="81"/>
      <c r="H1212" s="81"/>
      <c r="I1212" s="8"/>
      <c r="J1212" s="81"/>
      <c r="K1212" s="81"/>
      <c r="L1212" s="81"/>
      <c r="M1212" s="81"/>
      <c r="N1212" s="81"/>
      <c r="O1212" s="81"/>
      <c r="P1212" s="81"/>
      <c r="Q1212" s="81"/>
      <c r="R1212" s="81"/>
      <c r="S1212" s="81"/>
      <c r="T1212" s="81"/>
      <c r="U1212" s="81"/>
      <c r="V1212" s="81"/>
      <c r="W1212" s="81"/>
      <c r="X1212" s="81"/>
      <c r="Y1212" s="81"/>
      <c r="Z1212" s="81"/>
      <c r="AA1212" s="81"/>
      <c r="AB1212" s="81"/>
      <c r="AC1212" s="81"/>
      <c r="AD1212" s="81"/>
      <c r="AE1212" s="81"/>
      <c r="AF1212" s="81"/>
      <c r="AG1212" s="81"/>
      <c r="AH1212" s="81"/>
      <c r="AI1212" s="81"/>
      <c r="AJ1212" s="81"/>
      <c r="AK1212" s="81"/>
      <c r="AL1212" s="81"/>
      <c r="AM1212" s="8"/>
    </row>
    <row r="1213" spans="1:39" x14ac:dyDescent="0.25">
      <c r="A1213" s="81">
        <v>1212</v>
      </c>
      <c r="B1213" s="8" t="s">
        <v>2226</v>
      </c>
      <c r="C1213" s="8" t="s">
        <v>66</v>
      </c>
      <c r="D1213" s="81"/>
      <c r="E1213" s="8"/>
      <c r="F1213" s="81"/>
      <c r="G1213" s="81"/>
      <c r="H1213" s="81"/>
      <c r="I1213" s="8"/>
      <c r="J1213" s="81"/>
      <c r="K1213" s="81"/>
      <c r="L1213" s="81"/>
      <c r="M1213" s="81"/>
      <c r="N1213" s="81"/>
      <c r="O1213" s="81"/>
      <c r="P1213" s="81"/>
      <c r="Q1213" s="81"/>
      <c r="R1213" s="81"/>
      <c r="S1213" s="81"/>
      <c r="T1213" s="81"/>
      <c r="U1213" s="81"/>
      <c r="V1213" s="81"/>
      <c r="W1213" s="81"/>
      <c r="X1213" s="81"/>
      <c r="Y1213" s="81"/>
      <c r="Z1213" s="81"/>
      <c r="AA1213" s="81"/>
      <c r="AB1213" s="81"/>
      <c r="AC1213" s="81"/>
      <c r="AD1213" s="81"/>
      <c r="AE1213" s="81"/>
      <c r="AF1213" s="81"/>
      <c r="AG1213" s="81"/>
      <c r="AH1213" s="81"/>
      <c r="AI1213" s="81"/>
      <c r="AJ1213" s="81"/>
      <c r="AK1213" s="81"/>
      <c r="AL1213" s="81"/>
      <c r="AM1213" s="8"/>
    </row>
    <row r="1214" spans="1:39" x14ac:dyDescent="0.25">
      <c r="A1214" s="81">
        <v>1213</v>
      </c>
      <c r="B1214" s="8" t="s">
        <v>2227</v>
      </c>
      <c r="C1214" s="8" t="s">
        <v>66</v>
      </c>
      <c r="D1214" s="81"/>
      <c r="E1214" s="8"/>
      <c r="F1214" s="81"/>
      <c r="G1214" s="81"/>
      <c r="H1214" s="81"/>
      <c r="I1214" s="8"/>
      <c r="J1214" s="81"/>
      <c r="K1214" s="81"/>
      <c r="L1214" s="81"/>
      <c r="M1214" s="81"/>
      <c r="N1214" s="81"/>
      <c r="O1214" s="81"/>
      <c r="P1214" s="81"/>
      <c r="Q1214" s="81"/>
      <c r="R1214" s="81"/>
      <c r="S1214" s="81"/>
      <c r="T1214" s="81"/>
      <c r="U1214" s="81"/>
      <c r="V1214" s="81"/>
      <c r="W1214" s="81"/>
      <c r="X1214" s="81"/>
      <c r="Y1214" s="81"/>
      <c r="Z1214" s="81"/>
      <c r="AA1214" s="81"/>
      <c r="AB1214" s="81"/>
      <c r="AC1214" s="81"/>
      <c r="AD1214" s="81"/>
      <c r="AE1214" s="81"/>
      <c r="AF1214" s="81"/>
      <c r="AG1214" s="81"/>
      <c r="AH1214" s="81"/>
      <c r="AI1214" s="81"/>
      <c r="AJ1214" s="81"/>
      <c r="AK1214" s="81"/>
      <c r="AL1214" s="81"/>
      <c r="AM1214" s="8"/>
    </row>
    <row r="1215" spans="1:39" x14ac:dyDescent="0.25">
      <c r="A1215" s="81">
        <v>1214</v>
      </c>
      <c r="B1215" s="8" t="s">
        <v>1806</v>
      </c>
      <c r="C1215" s="8" t="s">
        <v>55</v>
      </c>
      <c r="D1215" s="81"/>
      <c r="E1215" s="8"/>
      <c r="F1215" s="81"/>
      <c r="G1215" s="81"/>
      <c r="H1215" s="81"/>
      <c r="I1215" s="8"/>
      <c r="J1215" s="81"/>
      <c r="K1215" s="81"/>
      <c r="L1215" s="81"/>
      <c r="M1215" s="81"/>
      <c r="N1215" s="81"/>
      <c r="O1215" s="81"/>
      <c r="P1215" s="81"/>
      <c r="Q1215" s="81"/>
      <c r="R1215" s="81"/>
      <c r="S1215" s="81"/>
      <c r="T1215" s="81"/>
      <c r="U1215" s="81"/>
      <c r="V1215" s="81"/>
      <c r="W1215" s="81"/>
      <c r="X1215" s="81"/>
      <c r="Y1215" s="81"/>
      <c r="Z1215" s="81"/>
      <c r="AA1215" s="81"/>
      <c r="AB1215" s="81"/>
      <c r="AC1215" s="81"/>
      <c r="AD1215" s="81"/>
      <c r="AE1215" s="81"/>
      <c r="AF1215" s="81"/>
      <c r="AG1215" s="81"/>
      <c r="AH1215" s="81"/>
      <c r="AI1215" s="81"/>
      <c r="AJ1215" s="81"/>
      <c r="AK1215" s="81"/>
      <c r="AL1215" s="81"/>
      <c r="AM1215" s="8"/>
    </row>
    <row r="1216" spans="1:39" x14ac:dyDescent="0.25">
      <c r="A1216" s="81">
        <v>1215</v>
      </c>
      <c r="B1216" s="8" t="s">
        <v>1845</v>
      </c>
      <c r="C1216" s="8" t="s">
        <v>105</v>
      </c>
      <c r="D1216" s="81"/>
      <c r="E1216" s="8"/>
      <c r="F1216" s="81"/>
      <c r="G1216" s="81"/>
      <c r="H1216" s="81"/>
      <c r="I1216" s="8"/>
      <c r="J1216" s="81"/>
      <c r="K1216" s="81"/>
      <c r="L1216" s="81"/>
      <c r="M1216" s="81"/>
      <c r="N1216" s="81"/>
      <c r="O1216" s="81"/>
      <c r="P1216" s="81"/>
      <c r="Q1216" s="81"/>
      <c r="R1216" s="81"/>
      <c r="S1216" s="81"/>
      <c r="T1216" s="81"/>
      <c r="U1216" s="81"/>
      <c r="V1216" s="81"/>
      <c r="W1216" s="81"/>
      <c r="X1216" s="81"/>
      <c r="Y1216" s="81"/>
      <c r="Z1216" s="81"/>
      <c r="AA1216" s="81"/>
      <c r="AB1216" s="81"/>
      <c r="AC1216" s="81"/>
      <c r="AD1216" s="81"/>
      <c r="AE1216" s="81"/>
      <c r="AF1216" s="81"/>
      <c r="AG1216" s="81"/>
      <c r="AH1216" s="81"/>
      <c r="AI1216" s="81"/>
      <c r="AJ1216" s="81"/>
      <c r="AK1216" s="81"/>
      <c r="AL1216" s="81"/>
      <c r="AM1216" s="8"/>
    </row>
    <row r="1217" spans="1:39" x14ac:dyDescent="0.25">
      <c r="A1217" s="81">
        <v>1216</v>
      </c>
      <c r="B1217" s="8" t="s">
        <v>2276</v>
      </c>
      <c r="C1217" s="8" t="s">
        <v>56</v>
      </c>
      <c r="D1217" s="81"/>
      <c r="E1217" s="8"/>
      <c r="F1217" s="81"/>
      <c r="G1217" s="81"/>
      <c r="H1217" s="81"/>
      <c r="I1217" s="8"/>
      <c r="J1217" s="81"/>
      <c r="K1217" s="81"/>
      <c r="L1217" s="81"/>
      <c r="M1217" s="81"/>
      <c r="N1217" s="81"/>
      <c r="O1217" s="81"/>
      <c r="P1217" s="81"/>
      <c r="Q1217" s="81"/>
      <c r="R1217" s="81"/>
      <c r="S1217" s="81"/>
      <c r="T1217" s="81"/>
      <c r="U1217" s="81"/>
      <c r="V1217" s="81"/>
      <c r="W1217" s="81"/>
      <c r="X1217" s="81"/>
      <c r="Y1217" s="81"/>
      <c r="Z1217" s="81"/>
      <c r="AA1217" s="81"/>
      <c r="AB1217" s="81"/>
      <c r="AC1217" s="81"/>
      <c r="AD1217" s="81"/>
      <c r="AE1217" s="81"/>
      <c r="AF1217" s="81"/>
      <c r="AG1217" s="81"/>
      <c r="AH1217" s="81"/>
      <c r="AI1217" s="81"/>
      <c r="AJ1217" s="81"/>
      <c r="AK1217" s="81"/>
      <c r="AL1217" s="81"/>
      <c r="AM1217" s="8"/>
    </row>
    <row r="1218" spans="1:39" x14ac:dyDescent="0.25">
      <c r="A1218" s="81">
        <v>1217</v>
      </c>
      <c r="B1218" s="8" t="s">
        <v>2</v>
      </c>
      <c r="C1218" s="8" t="s">
        <v>2</v>
      </c>
      <c r="D1218" s="81"/>
      <c r="E1218" s="8"/>
      <c r="F1218" s="81"/>
      <c r="G1218" s="81"/>
      <c r="H1218" s="81"/>
      <c r="I1218" s="8"/>
      <c r="J1218" s="81"/>
      <c r="K1218" s="81"/>
      <c r="L1218" s="81"/>
      <c r="M1218" s="81"/>
      <c r="N1218" s="81"/>
      <c r="O1218" s="81"/>
      <c r="P1218" s="81"/>
      <c r="Q1218" s="81"/>
      <c r="R1218" s="81"/>
      <c r="S1218" s="81"/>
      <c r="T1218" s="81"/>
      <c r="U1218" s="81"/>
      <c r="V1218" s="81"/>
      <c r="W1218" s="81"/>
      <c r="X1218" s="81"/>
      <c r="Y1218" s="81"/>
      <c r="Z1218" s="81"/>
      <c r="AA1218" s="81"/>
      <c r="AB1218" s="81"/>
      <c r="AC1218" s="81"/>
      <c r="AD1218" s="81"/>
      <c r="AE1218" s="81"/>
      <c r="AF1218" s="81"/>
      <c r="AG1218" s="81"/>
      <c r="AH1218" s="81"/>
      <c r="AI1218" s="81"/>
      <c r="AJ1218" s="81"/>
      <c r="AK1218" s="81"/>
      <c r="AL1218" s="81"/>
      <c r="AM1218" s="8"/>
    </row>
    <row r="1219" spans="1:39" x14ac:dyDescent="0.25">
      <c r="A1219" s="81">
        <v>1218</v>
      </c>
      <c r="B1219" s="8" t="s">
        <v>52</v>
      </c>
      <c r="C1219" s="8" t="s">
        <v>2</v>
      </c>
      <c r="D1219" s="81"/>
      <c r="E1219" s="8"/>
      <c r="F1219" s="81"/>
      <c r="G1219" s="81"/>
      <c r="H1219" s="81"/>
      <c r="I1219" s="8"/>
      <c r="J1219" s="81"/>
      <c r="K1219" s="81"/>
      <c r="L1219" s="81"/>
      <c r="M1219" s="81"/>
      <c r="N1219" s="81"/>
      <c r="O1219" s="81"/>
      <c r="P1219" s="81"/>
      <c r="Q1219" s="81"/>
      <c r="R1219" s="81"/>
      <c r="S1219" s="81"/>
      <c r="T1219" s="81"/>
      <c r="U1219" s="81"/>
      <c r="V1219" s="81"/>
      <c r="W1219" s="81"/>
      <c r="X1219" s="81"/>
      <c r="Y1219" s="81"/>
      <c r="Z1219" s="81"/>
      <c r="AA1219" s="81"/>
      <c r="AB1219" s="81"/>
      <c r="AC1219" s="81"/>
      <c r="AD1219" s="81"/>
      <c r="AE1219" s="81"/>
      <c r="AF1219" s="81"/>
      <c r="AG1219" s="81"/>
      <c r="AH1219" s="81"/>
      <c r="AI1219" s="81"/>
      <c r="AJ1219" s="81"/>
      <c r="AK1219" s="81"/>
      <c r="AL1219" s="81"/>
      <c r="AM1219" s="8"/>
    </row>
    <row r="1220" spans="1:39" x14ac:dyDescent="0.25">
      <c r="A1220" s="81">
        <v>1219</v>
      </c>
      <c r="B1220" s="8" t="s">
        <v>1843</v>
      </c>
      <c r="C1220" s="8" t="s">
        <v>2329</v>
      </c>
      <c r="D1220" s="81"/>
      <c r="E1220" s="8"/>
      <c r="F1220" s="81"/>
      <c r="G1220" s="81"/>
      <c r="H1220" s="81"/>
      <c r="I1220" s="8"/>
      <c r="J1220" s="81"/>
      <c r="K1220" s="81"/>
      <c r="L1220" s="81"/>
      <c r="M1220" s="81"/>
      <c r="N1220" s="81"/>
      <c r="O1220" s="81"/>
      <c r="P1220" s="81"/>
      <c r="Q1220" s="81"/>
      <c r="R1220" s="81"/>
      <c r="S1220" s="81"/>
      <c r="T1220" s="81"/>
      <c r="U1220" s="81"/>
      <c r="V1220" s="81"/>
      <c r="W1220" s="81"/>
      <c r="X1220" s="81"/>
      <c r="Y1220" s="81"/>
      <c r="Z1220" s="81"/>
      <c r="AA1220" s="81"/>
      <c r="AB1220" s="81"/>
      <c r="AC1220" s="81"/>
      <c r="AD1220" s="81"/>
      <c r="AE1220" s="81"/>
      <c r="AF1220" s="81"/>
      <c r="AG1220" s="81"/>
      <c r="AH1220" s="81"/>
      <c r="AI1220" s="81"/>
      <c r="AJ1220" s="81"/>
      <c r="AK1220" s="81"/>
      <c r="AL1220" s="81"/>
      <c r="AM1220" s="8"/>
    </row>
    <row r="1221" spans="1:39" x14ac:dyDescent="0.25">
      <c r="A1221" s="81">
        <v>1220</v>
      </c>
      <c r="B1221" s="8" t="s">
        <v>1844</v>
      </c>
      <c r="C1221" s="8" t="s">
        <v>56</v>
      </c>
      <c r="D1221" s="81"/>
      <c r="E1221" s="8"/>
      <c r="F1221" s="81"/>
      <c r="G1221" s="81"/>
      <c r="H1221" s="81"/>
      <c r="I1221" s="8"/>
      <c r="J1221" s="81"/>
      <c r="K1221" s="81"/>
      <c r="L1221" s="81"/>
      <c r="M1221" s="81"/>
      <c r="N1221" s="81"/>
      <c r="O1221" s="81"/>
      <c r="P1221" s="81"/>
      <c r="Q1221" s="81"/>
      <c r="R1221" s="81"/>
      <c r="S1221" s="81"/>
      <c r="T1221" s="81"/>
      <c r="U1221" s="81"/>
      <c r="V1221" s="81"/>
      <c r="W1221" s="81"/>
      <c r="X1221" s="81"/>
      <c r="Y1221" s="81"/>
      <c r="Z1221" s="81"/>
      <c r="AA1221" s="81"/>
      <c r="AB1221" s="81"/>
      <c r="AC1221" s="81"/>
      <c r="AD1221" s="81"/>
      <c r="AE1221" s="81"/>
      <c r="AF1221" s="81"/>
      <c r="AG1221" s="81"/>
      <c r="AH1221" s="81"/>
      <c r="AI1221" s="81"/>
      <c r="AJ1221" s="81"/>
      <c r="AK1221" s="81"/>
      <c r="AL1221" s="81"/>
      <c r="AM1221" s="8"/>
    </row>
    <row r="1222" spans="1:39" x14ac:dyDescent="0.25">
      <c r="A1222" s="81">
        <v>1221</v>
      </c>
      <c r="B1222" s="8" t="s">
        <v>1846</v>
      </c>
      <c r="C1222" s="8" t="s">
        <v>2330</v>
      </c>
      <c r="D1222" s="81"/>
      <c r="E1222" s="8"/>
      <c r="F1222" s="81"/>
      <c r="G1222" s="81"/>
      <c r="H1222" s="81"/>
      <c r="I1222" s="8"/>
      <c r="J1222" s="81"/>
      <c r="K1222" s="81"/>
      <c r="L1222" s="81"/>
      <c r="M1222" s="81"/>
      <c r="N1222" s="81"/>
      <c r="O1222" s="81"/>
      <c r="P1222" s="81"/>
      <c r="Q1222" s="81"/>
      <c r="R1222" s="81"/>
      <c r="S1222" s="81"/>
      <c r="T1222" s="81"/>
      <c r="U1222" s="81"/>
      <c r="V1222" s="81"/>
      <c r="W1222" s="81"/>
      <c r="X1222" s="81"/>
      <c r="Y1222" s="81"/>
      <c r="Z1222" s="81"/>
      <c r="AA1222" s="81"/>
      <c r="AB1222" s="81"/>
      <c r="AC1222" s="81"/>
      <c r="AD1222" s="81"/>
      <c r="AE1222" s="81"/>
      <c r="AF1222" s="81"/>
      <c r="AG1222" s="81"/>
      <c r="AH1222" s="81"/>
      <c r="AI1222" s="81"/>
      <c r="AJ1222" s="81"/>
      <c r="AK1222" s="81"/>
      <c r="AL1222" s="81"/>
      <c r="AM1222" s="8"/>
    </row>
    <row r="1223" spans="1:39" x14ac:dyDescent="0.25">
      <c r="A1223" s="81">
        <v>1222</v>
      </c>
      <c r="B1223" s="8" t="s">
        <v>1847</v>
      </c>
      <c r="C1223" s="8" t="s">
        <v>2331</v>
      </c>
      <c r="D1223" s="81"/>
      <c r="E1223" s="8"/>
      <c r="F1223" s="81"/>
      <c r="G1223" s="81"/>
      <c r="H1223" s="81"/>
      <c r="I1223" s="8"/>
      <c r="J1223" s="81"/>
      <c r="K1223" s="81"/>
      <c r="L1223" s="81"/>
      <c r="M1223" s="81"/>
      <c r="N1223" s="81"/>
      <c r="O1223" s="81"/>
      <c r="P1223" s="81"/>
      <c r="Q1223" s="81"/>
      <c r="R1223" s="81"/>
      <c r="S1223" s="81"/>
      <c r="T1223" s="81"/>
      <c r="U1223" s="81"/>
      <c r="V1223" s="81"/>
      <c r="W1223" s="81"/>
      <c r="X1223" s="81"/>
      <c r="Y1223" s="81"/>
      <c r="Z1223" s="81"/>
      <c r="AA1223" s="81"/>
      <c r="AB1223" s="81"/>
      <c r="AC1223" s="81"/>
      <c r="AD1223" s="81"/>
      <c r="AE1223" s="81"/>
      <c r="AF1223" s="81"/>
      <c r="AG1223" s="81"/>
      <c r="AH1223" s="81"/>
      <c r="AI1223" s="81"/>
      <c r="AJ1223" s="81"/>
      <c r="AK1223" s="81"/>
      <c r="AL1223" s="81"/>
      <c r="AM1223" s="8"/>
    </row>
    <row r="1224" spans="1:39" x14ac:dyDescent="0.25">
      <c r="A1224" s="81">
        <v>1223</v>
      </c>
      <c r="B1224" s="8" t="s">
        <v>1850</v>
      </c>
      <c r="C1224" s="8" t="s">
        <v>61</v>
      </c>
      <c r="D1224" s="81"/>
      <c r="E1224" s="8"/>
      <c r="F1224" s="81"/>
      <c r="G1224" s="81"/>
      <c r="H1224" s="81"/>
      <c r="I1224" s="8"/>
      <c r="J1224" s="81"/>
      <c r="K1224" s="81"/>
      <c r="L1224" s="81"/>
      <c r="M1224" s="81"/>
      <c r="N1224" s="81"/>
      <c r="O1224" s="81"/>
      <c r="P1224" s="81"/>
      <c r="Q1224" s="81"/>
      <c r="R1224" s="81"/>
      <c r="S1224" s="81"/>
      <c r="T1224" s="81"/>
      <c r="U1224" s="81"/>
      <c r="V1224" s="81"/>
      <c r="W1224" s="81"/>
      <c r="X1224" s="81"/>
      <c r="Y1224" s="81"/>
      <c r="Z1224" s="81"/>
      <c r="AA1224" s="81"/>
      <c r="AB1224" s="81"/>
      <c r="AC1224" s="81"/>
      <c r="AD1224" s="81"/>
      <c r="AE1224" s="81"/>
      <c r="AF1224" s="81"/>
      <c r="AG1224" s="81"/>
      <c r="AH1224" s="81"/>
      <c r="AI1224" s="81"/>
      <c r="AJ1224" s="81"/>
      <c r="AK1224" s="81"/>
      <c r="AL1224" s="81"/>
      <c r="AM1224" s="8"/>
    </row>
    <row r="1225" spans="1:39" x14ac:dyDescent="0.25">
      <c r="A1225" s="81">
        <v>1224</v>
      </c>
      <c r="B1225" s="8" t="s">
        <v>1851</v>
      </c>
      <c r="C1225" s="8" t="s">
        <v>56</v>
      </c>
      <c r="D1225" s="81"/>
      <c r="E1225" s="8"/>
      <c r="F1225" s="81"/>
      <c r="G1225" s="81"/>
      <c r="H1225" s="81"/>
      <c r="I1225" s="8"/>
      <c r="J1225" s="81"/>
      <c r="K1225" s="81"/>
      <c r="L1225" s="81"/>
      <c r="M1225" s="81"/>
      <c r="N1225" s="81"/>
      <c r="O1225" s="81"/>
      <c r="P1225" s="81"/>
      <c r="Q1225" s="81"/>
      <c r="R1225" s="81"/>
      <c r="S1225" s="81"/>
      <c r="T1225" s="81"/>
      <c r="U1225" s="81"/>
      <c r="V1225" s="81"/>
      <c r="W1225" s="81"/>
      <c r="X1225" s="81"/>
      <c r="Y1225" s="81"/>
      <c r="Z1225" s="81"/>
      <c r="AA1225" s="81"/>
      <c r="AB1225" s="81"/>
      <c r="AC1225" s="81"/>
      <c r="AD1225" s="81"/>
      <c r="AE1225" s="81"/>
      <c r="AF1225" s="81"/>
      <c r="AG1225" s="81"/>
      <c r="AH1225" s="81"/>
      <c r="AI1225" s="81"/>
      <c r="AJ1225" s="81"/>
      <c r="AK1225" s="81"/>
      <c r="AL1225" s="81"/>
      <c r="AM1225" s="8"/>
    </row>
    <row r="1226" spans="1:39" x14ac:dyDescent="0.25">
      <c r="A1226" s="81">
        <v>1225</v>
      </c>
      <c r="B1226" s="8" t="s">
        <v>1852</v>
      </c>
      <c r="C1226" s="8" t="s">
        <v>56</v>
      </c>
      <c r="D1226" s="81"/>
      <c r="E1226" s="8"/>
      <c r="F1226" s="81"/>
      <c r="G1226" s="81"/>
      <c r="H1226" s="81"/>
      <c r="I1226" s="8"/>
      <c r="J1226" s="81"/>
      <c r="K1226" s="81"/>
      <c r="L1226" s="81"/>
      <c r="M1226" s="81"/>
      <c r="N1226" s="81"/>
      <c r="O1226" s="81"/>
      <c r="P1226" s="81"/>
      <c r="Q1226" s="81"/>
      <c r="R1226" s="81"/>
      <c r="S1226" s="81"/>
      <c r="T1226" s="81"/>
      <c r="U1226" s="81"/>
      <c r="V1226" s="81"/>
      <c r="W1226" s="81"/>
      <c r="X1226" s="81"/>
      <c r="Y1226" s="81"/>
      <c r="Z1226" s="81"/>
      <c r="AA1226" s="81"/>
      <c r="AB1226" s="81"/>
      <c r="AC1226" s="81"/>
      <c r="AD1226" s="81"/>
      <c r="AE1226" s="81"/>
      <c r="AF1226" s="81"/>
      <c r="AG1226" s="81"/>
      <c r="AH1226" s="81"/>
      <c r="AI1226" s="81"/>
      <c r="AJ1226" s="81"/>
      <c r="AK1226" s="81"/>
      <c r="AL1226" s="81"/>
      <c r="AM1226" s="8"/>
    </row>
    <row r="1227" spans="1:39" x14ac:dyDescent="0.25">
      <c r="A1227" s="81">
        <v>1226</v>
      </c>
      <c r="B1227" s="8" t="s">
        <v>1853</v>
      </c>
      <c r="C1227" s="8" t="s">
        <v>56</v>
      </c>
      <c r="D1227" s="81"/>
      <c r="E1227" s="8"/>
      <c r="F1227" s="81"/>
      <c r="G1227" s="81"/>
      <c r="H1227" s="81"/>
      <c r="I1227" s="8"/>
      <c r="J1227" s="81"/>
      <c r="K1227" s="81"/>
      <c r="L1227" s="81"/>
      <c r="M1227" s="81"/>
      <c r="N1227" s="81"/>
      <c r="O1227" s="81"/>
      <c r="P1227" s="81"/>
      <c r="Q1227" s="81"/>
      <c r="R1227" s="81"/>
      <c r="S1227" s="81"/>
      <c r="T1227" s="81"/>
      <c r="U1227" s="81"/>
      <c r="V1227" s="81"/>
      <c r="W1227" s="81"/>
      <c r="X1227" s="81"/>
      <c r="Y1227" s="81"/>
      <c r="Z1227" s="81"/>
      <c r="AA1227" s="81"/>
      <c r="AB1227" s="81"/>
      <c r="AC1227" s="81"/>
      <c r="AD1227" s="81"/>
      <c r="AE1227" s="81"/>
      <c r="AF1227" s="81"/>
      <c r="AG1227" s="81"/>
      <c r="AH1227" s="81"/>
      <c r="AI1227" s="81"/>
      <c r="AJ1227" s="81"/>
      <c r="AK1227" s="81"/>
      <c r="AL1227" s="81"/>
      <c r="AM1227" s="8"/>
    </row>
    <row r="1228" spans="1:39" x14ac:dyDescent="0.25">
      <c r="A1228" s="81">
        <v>1227</v>
      </c>
      <c r="B1228" s="8" t="s">
        <v>1854</v>
      </c>
      <c r="C1228" s="8" t="s">
        <v>2261</v>
      </c>
      <c r="D1228" s="81"/>
      <c r="E1228" s="8"/>
      <c r="F1228" s="81"/>
      <c r="G1228" s="81"/>
      <c r="H1228" s="81"/>
      <c r="I1228" s="8"/>
      <c r="J1228" s="81"/>
      <c r="K1228" s="81"/>
      <c r="L1228" s="81"/>
      <c r="M1228" s="81"/>
      <c r="N1228" s="81"/>
      <c r="O1228" s="81"/>
      <c r="P1228" s="81"/>
      <c r="Q1228" s="81"/>
      <c r="R1228" s="81"/>
      <c r="S1228" s="81"/>
      <c r="T1228" s="81"/>
      <c r="U1228" s="81"/>
      <c r="V1228" s="81"/>
      <c r="W1228" s="81"/>
      <c r="X1228" s="81"/>
      <c r="Y1228" s="81"/>
      <c r="Z1228" s="81"/>
      <c r="AA1228" s="81"/>
      <c r="AB1228" s="81"/>
      <c r="AC1228" s="81"/>
      <c r="AD1228" s="81"/>
      <c r="AE1228" s="81"/>
      <c r="AF1228" s="81"/>
      <c r="AG1228" s="81"/>
      <c r="AH1228" s="81"/>
      <c r="AI1228" s="81"/>
      <c r="AJ1228" s="81"/>
      <c r="AK1228" s="81"/>
      <c r="AL1228" s="81"/>
      <c r="AM1228" s="8"/>
    </row>
    <row r="1229" spans="1:39" x14ac:dyDescent="0.25">
      <c r="A1229" s="81">
        <v>1228</v>
      </c>
      <c r="B1229" s="8" t="s">
        <v>1856</v>
      </c>
      <c r="C1229" s="8" t="s">
        <v>64</v>
      </c>
      <c r="D1229" s="81"/>
      <c r="E1229" s="8"/>
      <c r="F1229" s="81"/>
      <c r="G1229" s="81"/>
      <c r="H1229" s="81"/>
      <c r="I1229" s="8"/>
      <c r="J1229" s="81"/>
      <c r="K1229" s="81"/>
      <c r="L1229" s="81"/>
      <c r="M1229" s="81"/>
      <c r="N1229" s="81"/>
      <c r="O1229" s="81"/>
      <c r="P1229" s="81"/>
      <c r="Q1229" s="81"/>
      <c r="R1229" s="81"/>
      <c r="S1229" s="81"/>
      <c r="T1229" s="81"/>
      <c r="U1229" s="81"/>
      <c r="V1229" s="81"/>
      <c r="W1229" s="81"/>
      <c r="X1229" s="81"/>
      <c r="Y1229" s="81"/>
      <c r="Z1229" s="81"/>
      <c r="AA1229" s="81"/>
      <c r="AB1229" s="81"/>
      <c r="AC1229" s="81"/>
      <c r="AD1229" s="81"/>
      <c r="AE1229" s="81"/>
      <c r="AF1229" s="81"/>
      <c r="AG1229" s="81"/>
      <c r="AH1229" s="81"/>
      <c r="AI1229" s="81"/>
      <c r="AJ1229" s="81"/>
      <c r="AK1229" s="81"/>
      <c r="AL1229" s="81"/>
      <c r="AM1229" s="8"/>
    </row>
    <row r="1230" spans="1:39" x14ac:dyDescent="0.25">
      <c r="A1230" s="81">
        <v>1229</v>
      </c>
      <c r="B1230" s="8" t="s">
        <v>1857</v>
      </c>
      <c r="C1230" s="8" t="s">
        <v>65</v>
      </c>
      <c r="D1230" s="81"/>
      <c r="E1230" s="8"/>
      <c r="F1230" s="81"/>
      <c r="G1230" s="81"/>
      <c r="H1230" s="81"/>
      <c r="I1230" s="8"/>
      <c r="J1230" s="81"/>
      <c r="K1230" s="81"/>
      <c r="L1230" s="81"/>
      <c r="M1230" s="81"/>
      <c r="N1230" s="81"/>
      <c r="O1230" s="81"/>
      <c r="P1230" s="81"/>
      <c r="Q1230" s="81"/>
      <c r="R1230" s="81"/>
      <c r="S1230" s="81"/>
      <c r="T1230" s="81"/>
      <c r="U1230" s="81"/>
      <c r="V1230" s="81"/>
      <c r="W1230" s="81"/>
      <c r="X1230" s="81"/>
      <c r="Y1230" s="81"/>
      <c r="Z1230" s="81"/>
      <c r="AA1230" s="81"/>
      <c r="AB1230" s="81"/>
      <c r="AC1230" s="81"/>
      <c r="AD1230" s="81"/>
      <c r="AE1230" s="81"/>
      <c r="AF1230" s="81"/>
      <c r="AG1230" s="81"/>
      <c r="AH1230" s="81"/>
      <c r="AI1230" s="81"/>
      <c r="AJ1230" s="81"/>
      <c r="AK1230" s="81"/>
      <c r="AL1230" s="81"/>
      <c r="AM1230" s="8"/>
    </row>
    <row r="1231" spans="1:39" x14ac:dyDescent="0.25">
      <c r="A1231" s="81">
        <v>1230</v>
      </c>
      <c r="B1231" s="8" t="s">
        <v>1858</v>
      </c>
      <c r="C1231" s="8" t="s">
        <v>56</v>
      </c>
      <c r="D1231" s="81"/>
      <c r="E1231" s="8"/>
      <c r="F1231" s="81"/>
      <c r="G1231" s="81"/>
      <c r="H1231" s="81"/>
      <c r="I1231" s="8"/>
      <c r="J1231" s="81"/>
      <c r="K1231" s="81"/>
      <c r="L1231" s="81"/>
      <c r="M1231" s="81"/>
      <c r="N1231" s="81"/>
      <c r="O1231" s="81"/>
      <c r="P1231" s="81"/>
      <c r="Q1231" s="81"/>
      <c r="R1231" s="81"/>
      <c r="S1231" s="81"/>
      <c r="T1231" s="81"/>
      <c r="U1231" s="81"/>
      <c r="V1231" s="81"/>
      <c r="W1231" s="81"/>
      <c r="X1231" s="81"/>
      <c r="Y1231" s="81"/>
      <c r="Z1231" s="81"/>
      <c r="AA1231" s="81"/>
      <c r="AB1231" s="81"/>
      <c r="AC1231" s="81"/>
      <c r="AD1231" s="81"/>
      <c r="AE1231" s="81"/>
      <c r="AF1231" s="81"/>
      <c r="AG1231" s="81"/>
      <c r="AH1231" s="81"/>
      <c r="AI1231" s="81"/>
      <c r="AJ1231" s="81"/>
      <c r="AK1231" s="81"/>
      <c r="AL1231" s="81"/>
      <c r="AM1231" s="8"/>
    </row>
    <row r="1232" spans="1:39" x14ac:dyDescent="0.25">
      <c r="A1232" s="81">
        <v>1231</v>
      </c>
      <c r="B1232" s="8" t="s">
        <v>1896</v>
      </c>
      <c r="C1232" s="8" t="s">
        <v>65</v>
      </c>
      <c r="D1232" s="81"/>
      <c r="E1232" s="8"/>
      <c r="F1232" s="81"/>
      <c r="G1232" s="81"/>
      <c r="H1232" s="81"/>
      <c r="I1232" s="8"/>
      <c r="J1232" s="81"/>
      <c r="K1232" s="81"/>
      <c r="L1232" s="81"/>
      <c r="M1232" s="81"/>
      <c r="N1232" s="81"/>
      <c r="O1232" s="81"/>
      <c r="P1232" s="81"/>
      <c r="Q1232" s="81"/>
      <c r="R1232" s="81"/>
      <c r="S1232" s="81"/>
      <c r="T1232" s="81"/>
      <c r="U1232" s="81"/>
      <c r="V1232" s="81"/>
      <c r="W1232" s="81"/>
      <c r="X1232" s="81"/>
      <c r="Y1232" s="81"/>
      <c r="Z1232" s="81"/>
      <c r="AA1232" s="81"/>
      <c r="AB1232" s="81"/>
      <c r="AC1232" s="81"/>
      <c r="AD1232" s="81"/>
      <c r="AE1232" s="81"/>
      <c r="AF1232" s="81"/>
      <c r="AG1232" s="81"/>
      <c r="AH1232" s="81"/>
      <c r="AI1232" s="81"/>
      <c r="AJ1232" s="81"/>
      <c r="AK1232" s="81"/>
      <c r="AL1232" s="81"/>
      <c r="AM1232" s="8"/>
    </row>
    <row r="1233" spans="1:39" x14ac:dyDescent="0.25">
      <c r="A1233" s="81">
        <v>1232</v>
      </c>
      <c r="B1233" s="8" t="s">
        <v>1859</v>
      </c>
      <c r="C1233" s="8" t="s">
        <v>67</v>
      </c>
      <c r="D1233" s="81"/>
      <c r="E1233" s="8"/>
      <c r="F1233" s="81"/>
      <c r="G1233" s="81"/>
      <c r="H1233" s="81"/>
      <c r="I1233" s="8"/>
      <c r="J1233" s="81"/>
      <c r="K1233" s="81"/>
      <c r="L1233" s="81"/>
      <c r="M1233" s="81"/>
      <c r="N1233" s="81"/>
      <c r="O1233" s="81"/>
      <c r="P1233" s="81"/>
      <c r="Q1233" s="81"/>
      <c r="R1233" s="81"/>
      <c r="S1233" s="81"/>
      <c r="T1233" s="81"/>
      <c r="U1233" s="81"/>
      <c r="V1233" s="81"/>
      <c r="W1233" s="81"/>
      <c r="X1233" s="81"/>
      <c r="Y1233" s="81"/>
      <c r="Z1233" s="81"/>
      <c r="AA1233" s="81"/>
      <c r="AB1233" s="81"/>
      <c r="AC1233" s="81"/>
      <c r="AD1233" s="81"/>
      <c r="AE1233" s="81"/>
      <c r="AF1233" s="81"/>
      <c r="AG1233" s="81"/>
      <c r="AH1233" s="81"/>
      <c r="AI1233" s="81"/>
      <c r="AJ1233" s="81"/>
      <c r="AK1233" s="81"/>
      <c r="AL1233" s="81"/>
      <c r="AM1233" s="8"/>
    </row>
    <row r="1234" spans="1:39" x14ac:dyDescent="0.25">
      <c r="A1234" s="81">
        <v>1233</v>
      </c>
      <c r="B1234" s="8" t="s">
        <v>2193</v>
      </c>
      <c r="C1234" s="8" t="s">
        <v>2332</v>
      </c>
      <c r="D1234" s="81"/>
      <c r="E1234" s="8"/>
      <c r="F1234" s="81"/>
      <c r="G1234" s="81"/>
      <c r="H1234" s="81"/>
      <c r="I1234" s="8"/>
      <c r="J1234" s="81"/>
      <c r="K1234" s="81"/>
      <c r="L1234" s="81"/>
      <c r="M1234" s="81"/>
      <c r="N1234" s="81"/>
      <c r="O1234" s="81"/>
      <c r="P1234" s="81"/>
      <c r="Q1234" s="81"/>
      <c r="R1234" s="81"/>
      <c r="S1234" s="81"/>
      <c r="T1234" s="81"/>
      <c r="U1234" s="81"/>
      <c r="V1234" s="81"/>
      <c r="W1234" s="81"/>
      <c r="X1234" s="81"/>
      <c r="Y1234" s="81"/>
      <c r="Z1234" s="81"/>
      <c r="AA1234" s="81"/>
      <c r="AB1234" s="81"/>
      <c r="AC1234" s="81"/>
      <c r="AD1234" s="81"/>
      <c r="AE1234" s="81"/>
      <c r="AF1234" s="81"/>
      <c r="AG1234" s="81"/>
      <c r="AH1234" s="81"/>
      <c r="AI1234" s="81"/>
      <c r="AJ1234" s="81"/>
      <c r="AK1234" s="81"/>
      <c r="AL1234" s="81"/>
      <c r="AM1234" s="8"/>
    </row>
    <row r="1235" spans="1:39" x14ac:dyDescent="0.25">
      <c r="A1235" s="81">
        <v>1234</v>
      </c>
      <c r="B1235" s="8" t="s">
        <v>2198</v>
      </c>
      <c r="C1235" s="8" t="s">
        <v>2328</v>
      </c>
      <c r="D1235" s="81"/>
      <c r="E1235" s="8"/>
      <c r="F1235" s="81"/>
      <c r="G1235" s="81"/>
      <c r="H1235" s="81"/>
      <c r="I1235" s="8"/>
      <c r="J1235" s="81"/>
      <c r="K1235" s="81"/>
      <c r="L1235" s="81"/>
      <c r="M1235" s="81"/>
      <c r="N1235" s="81"/>
      <c r="O1235" s="81"/>
      <c r="P1235" s="81"/>
      <c r="Q1235" s="81"/>
      <c r="R1235" s="81"/>
      <c r="S1235" s="81"/>
      <c r="T1235" s="81"/>
      <c r="U1235" s="81"/>
      <c r="V1235" s="81"/>
      <c r="W1235" s="81"/>
      <c r="X1235" s="81"/>
      <c r="Y1235" s="81"/>
      <c r="Z1235" s="81"/>
      <c r="AA1235" s="81"/>
      <c r="AB1235" s="81"/>
      <c r="AC1235" s="81"/>
      <c r="AD1235" s="81"/>
      <c r="AE1235" s="81"/>
      <c r="AF1235" s="81"/>
      <c r="AG1235" s="81"/>
      <c r="AH1235" s="81"/>
      <c r="AI1235" s="81"/>
      <c r="AJ1235" s="81"/>
      <c r="AK1235" s="81"/>
      <c r="AL1235" s="81"/>
      <c r="AM1235" s="8"/>
    </row>
    <row r="1236" spans="1:39" x14ac:dyDescent="0.25">
      <c r="A1236" s="81">
        <v>1235</v>
      </c>
      <c r="B1236" s="8" t="s">
        <v>2202</v>
      </c>
      <c r="C1236" s="8" t="s">
        <v>105</v>
      </c>
      <c r="D1236" s="81"/>
      <c r="E1236" s="8"/>
      <c r="F1236" s="81"/>
      <c r="G1236" s="81"/>
      <c r="H1236" s="81"/>
      <c r="I1236" s="8"/>
      <c r="J1236" s="81"/>
      <c r="K1236" s="81"/>
      <c r="L1236" s="81"/>
      <c r="M1236" s="81"/>
      <c r="N1236" s="81"/>
      <c r="O1236" s="81"/>
      <c r="P1236" s="81"/>
      <c r="Q1236" s="81"/>
      <c r="R1236" s="81"/>
      <c r="S1236" s="81"/>
      <c r="T1236" s="81"/>
      <c r="U1236" s="81"/>
      <c r="V1236" s="81"/>
      <c r="W1236" s="81"/>
      <c r="X1236" s="81"/>
      <c r="Y1236" s="81"/>
      <c r="Z1236" s="81"/>
      <c r="AA1236" s="81"/>
      <c r="AB1236" s="81"/>
      <c r="AC1236" s="81"/>
      <c r="AD1236" s="81"/>
      <c r="AE1236" s="81"/>
      <c r="AF1236" s="81"/>
      <c r="AG1236" s="81"/>
      <c r="AH1236" s="81"/>
      <c r="AI1236" s="81"/>
      <c r="AJ1236" s="81"/>
      <c r="AK1236" s="81"/>
      <c r="AL1236" s="81"/>
      <c r="AM1236" s="8"/>
    </row>
    <row r="1237" spans="1:39" x14ac:dyDescent="0.25">
      <c r="A1237" s="81">
        <v>1236</v>
      </c>
      <c r="B1237" s="8" t="s">
        <v>2205</v>
      </c>
      <c r="C1237" s="8" t="s">
        <v>146</v>
      </c>
      <c r="D1237" s="81"/>
      <c r="E1237" s="8"/>
      <c r="F1237" s="81"/>
      <c r="G1237" s="81"/>
      <c r="H1237" s="81"/>
      <c r="I1237" s="8"/>
      <c r="J1237" s="81"/>
      <c r="K1237" s="81"/>
      <c r="L1237" s="81"/>
      <c r="M1237" s="81"/>
      <c r="N1237" s="81"/>
      <c r="O1237" s="81"/>
      <c r="P1237" s="81"/>
      <c r="Q1237" s="81"/>
      <c r="R1237" s="81"/>
      <c r="S1237" s="81"/>
      <c r="T1237" s="81"/>
      <c r="U1237" s="81"/>
      <c r="V1237" s="81"/>
      <c r="W1237" s="81"/>
      <c r="X1237" s="81"/>
      <c r="Y1237" s="81"/>
      <c r="Z1237" s="81"/>
      <c r="AA1237" s="81"/>
      <c r="AB1237" s="81"/>
      <c r="AC1237" s="81"/>
      <c r="AD1237" s="81"/>
      <c r="AE1237" s="81"/>
      <c r="AF1237" s="81"/>
      <c r="AG1237" s="81"/>
      <c r="AH1237" s="81"/>
      <c r="AI1237" s="81"/>
      <c r="AJ1237" s="81"/>
      <c r="AK1237" s="81"/>
      <c r="AL1237" s="81"/>
      <c r="AM1237" s="8"/>
    </row>
    <row r="1238" spans="1:39" x14ac:dyDescent="0.25">
      <c r="A1238" s="81">
        <v>1237</v>
      </c>
      <c r="B1238" s="8" t="s">
        <v>2206</v>
      </c>
      <c r="C1238" s="8" t="s">
        <v>158</v>
      </c>
      <c r="D1238" s="81"/>
      <c r="E1238" s="8"/>
      <c r="F1238" s="81"/>
      <c r="G1238" s="81"/>
      <c r="H1238" s="81"/>
      <c r="I1238" s="8"/>
      <c r="J1238" s="81"/>
      <c r="K1238" s="81"/>
      <c r="L1238" s="81"/>
      <c r="M1238" s="81"/>
      <c r="N1238" s="81"/>
      <c r="O1238" s="81"/>
      <c r="P1238" s="81"/>
      <c r="Q1238" s="81"/>
      <c r="R1238" s="81"/>
      <c r="S1238" s="81"/>
      <c r="T1238" s="81"/>
      <c r="U1238" s="81"/>
      <c r="V1238" s="81"/>
      <c r="W1238" s="81"/>
      <c r="X1238" s="81"/>
      <c r="Y1238" s="81"/>
      <c r="Z1238" s="81"/>
      <c r="AA1238" s="81"/>
      <c r="AB1238" s="81"/>
      <c r="AC1238" s="81"/>
      <c r="AD1238" s="81"/>
      <c r="AE1238" s="81"/>
      <c r="AF1238" s="81"/>
      <c r="AG1238" s="81"/>
      <c r="AH1238" s="81"/>
      <c r="AI1238" s="81"/>
      <c r="AJ1238" s="81"/>
      <c r="AK1238" s="81"/>
      <c r="AL1238" s="81"/>
      <c r="AM1238" s="8"/>
    </row>
    <row r="1239" spans="1:39" x14ac:dyDescent="0.25">
      <c r="A1239" s="81">
        <v>1238</v>
      </c>
      <c r="B1239" s="8" t="s">
        <v>2207</v>
      </c>
      <c r="C1239" s="8" t="s">
        <v>77</v>
      </c>
      <c r="D1239" s="81"/>
      <c r="E1239" s="8"/>
      <c r="F1239" s="81"/>
      <c r="G1239" s="81"/>
      <c r="H1239" s="81"/>
      <c r="I1239" s="8"/>
      <c r="J1239" s="81"/>
      <c r="K1239" s="81"/>
      <c r="L1239" s="81"/>
      <c r="M1239" s="81"/>
      <c r="N1239" s="81"/>
      <c r="O1239" s="81"/>
      <c r="P1239" s="81"/>
      <c r="Q1239" s="81"/>
      <c r="R1239" s="81"/>
      <c r="S1239" s="81"/>
      <c r="T1239" s="81"/>
      <c r="U1239" s="81"/>
      <c r="V1239" s="81"/>
      <c r="W1239" s="81"/>
      <c r="X1239" s="81"/>
      <c r="Y1239" s="81"/>
      <c r="Z1239" s="81"/>
      <c r="AA1239" s="81"/>
      <c r="AB1239" s="81"/>
      <c r="AC1239" s="81"/>
      <c r="AD1239" s="81"/>
      <c r="AE1239" s="81"/>
      <c r="AF1239" s="81"/>
      <c r="AG1239" s="81"/>
      <c r="AH1239" s="81"/>
      <c r="AI1239" s="81"/>
      <c r="AJ1239" s="81"/>
      <c r="AK1239" s="81"/>
      <c r="AL1239" s="81"/>
      <c r="AM1239" s="8"/>
    </row>
    <row r="1240" spans="1:39" x14ac:dyDescent="0.25">
      <c r="A1240" s="81">
        <v>1239</v>
      </c>
      <c r="B1240" s="8" t="s">
        <v>2208</v>
      </c>
      <c r="C1240" s="8" t="s">
        <v>146</v>
      </c>
      <c r="D1240" s="81"/>
      <c r="E1240" s="8"/>
      <c r="F1240" s="81"/>
      <c r="G1240" s="81"/>
      <c r="H1240" s="81"/>
      <c r="I1240" s="8"/>
      <c r="J1240" s="81"/>
      <c r="K1240" s="81"/>
      <c r="L1240" s="81"/>
      <c r="M1240" s="81"/>
      <c r="N1240" s="81"/>
      <c r="O1240" s="81"/>
      <c r="P1240" s="81"/>
      <c r="Q1240" s="81"/>
      <c r="R1240" s="81"/>
      <c r="S1240" s="81"/>
      <c r="T1240" s="81"/>
      <c r="U1240" s="81"/>
      <c r="V1240" s="81"/>
      <c r="W1240" s="81"/>
      <c r="X1240" s="81"/>
      <c r="Y1240" s="81"/>
      <c r="Z1240" s="81"/>
      <c r="AA1240" s="81"/>
      <c r="AB1240" s="81"/>
      <c r="AC1240" s="81"/>
      <c r="AD1240" s="81"/>
      <c r="AE1240" s="81"/>
      <c r="AF1240" s="81"/>
      <c r="AG1240" s="81"/>
      <c r="AH1240" s="81"/>
      <c r="AI1240" s="81"/>
      <c r="AJ1240" s="81"/>
      <c r="AK1240" s="81"/>
      <c r="AL1240" s="81"/>
      <c r="AM1240" s="8"/>
    </row>
    <row r="1241" spans="1:39" x14ac:dyDescent="0.25">
      <c r="A1241" s="81">
        <v>1240</v>
      </c>
      <c r="B1241" s="8" t="s">
        <v>2210</v>
      </c>
      <c r="C1241" s="8" t="s">
        <v>126</v>
      </c>
      <c r="D1241" s="81"/>
      <c r="E1241" s="8"/>
      <c r="F1241" s="81"/>
      <c r="G1241" s="81"/>
      <c r="H1241" s="81"/>
      <c r="I1241" s="8"/>
      <c r="J1241" s="81"/>
      <c r="K1241" s="81"/>
      <c r="L1241" s="81"/>
      <c r="M1241" s="81"/>
      <c r="N1241" s="81"/>
      <c r="O1241" s="81"/>
      <c r="P1241" s="81"/>
      <c r="Q1241" s="81"/>
      <c r="R1241" s="81"/>
      <c r="S1241" s="81"/>
      <c r="T1241" s="81"/>
      <c r="U1241" s="81"/>
      <c r="V1241" s="81"/>
      <c r="W1241" s="81"/>
      <c r="X1241" s="81"/>
      <c r="Y1241" s="81"/>
      <c r="Z1241" s="81"/>
      <c r="AA1241" s="81"/>
      <c r="AB1241" s="81"/>
      <c r="AC1241" s="81"/>
      <c r="AD1241" s="81"/>
      <c r="AE1241" s="81"/>
      <c r="AF1241" s="81"/>
      <c r="AG1241" s="81"/>
      <c r="AH1241" s="81"/>
      <c r="AI1241" s="81"/>
      <c r="AJ1241" s="81"/>
      <c r="AK1241" s="81"/>
      <c r="AL1241" s="81"/>
      <c r="AM1241" s="8"/>
    </row>
    <row r="1242" spans="1:39" x14ac:dyDescent="0.25">
      <c r="A1242" s="81">
        <v>1241</v>
      </c>
      <c r="B1242" s="8" t="s">
        <v>2212</v>
      </c>
      <c r="C1242" s="8" t="s">
        <v>148</v>
      </c>
      <c r="D1242" s="81"/>
      <c r="E1242" s="8"/>
      <c r="F1242" s="81"/>
      <c r="G1242" s="81"/>
      <c r="H1242" s="81"/>
      <c r="I1242" s="8"/>
      <c r="J1242" s="81"/>
      <c r="K1242" s="81"/>
      <c r="L1242" s="81"/>
      <c r="M1242" s="81"/>
      <c r="N1242" s="81"/>
      <c r="O1242" s="81"/>
      <c r="P1242" s="81"/>
      <c r="Q1242" s="81"/>
      <c r="R1242" s="81"/>
      <c r="S1242" s="81"/>
      <c r="T1242" s="81"/>
      <c r="U1242" s="81"/>
      <c r="V1242" s="81"/>
      <c r="W1242" s="81"/>
      <c r="X1242" s="81"/>
      <c r="Y1242" s="81"/>
      <c r="Z1242" s="81"/>
      <c r="AA1242" s="81"/>
      <c r="AB1242" s="81"/>
      <c r="AC1242" s="81"/>
      <c r="AD1242" s="81"/>
      <c r="AE1242" s="81"/>
      <c r="AF1242" s="81"/>
      <c r="AG1242" s="81"/>
      <c r="AH1242" s="81"/>
      <c r="AI1242" s="81"/>
      <c r="AJ1242" s="81"/>
      <c r="AK1242" s="81"/>
      <c r="AL1242" s="81"/>
      <c r="AM1242" s="8"/>
    </row>
    <row r="1243" spans="1:39" x14ac:dyDescent="0.25">
      <c r="A1243" s="81">
        <v>1242</v>
      </c>
      <c r="B1243" s="8" t="s">
        <v>2216</v>
      </c>
      <c r="C1243" s="8" t="s">
        <v>188</v>
      </c>
      <c r="D1243" s="81"/>
      <c r="E1243" s="8"/>
      <c r="F1243" s="81"/>
      <c r="G1243" s="81"/>
      <c r="H1243" s="81"/>
      <c r="I1243" s="8"/>
      <c r="J1243" s="81"/>
      <c r="K1243" s="81"/>
      <c r="L1243" s="81"/>
      <c r="M1243" s="81"/>
      <c r="N1243" s="81"/>
      <c r="O1243" s="81"/>
      <c r="P1243" s="81"/>
      <c r="Q1243" s="81"/>
      <c r="R1243" s="81"/>
      <c r="S1243" s="81"/>
      <c r="T1243" s="81"/>
      <c r="U1243" s="81"/>
      <c r="V1243" s="81"/>
      <c r="W1243" s="81"/>
      <c r="X1243" s="81"/>
      <c r="Y1243" s="81"/>
      <c r="Z1243" s="81"/>
      <c r="AA1243" s="81"/>
      <c r="AB1243" s="81"/>
      <c r="AC1243" s="81"/>
      <c r="AD1243" s="81"/>
      <c r="AE1243" s="81"/>
      <c r="AF1243" s="81"/>
      <c r="AG1243" s="81"/>
      <c r="AH1243" s="81"/>
      <c r="AI1243" s="81"/>
      <c r="AJ1243" s="81"/>
      <c r="AK1243" s="81"/>
      <c r="AL1243" s="81"/>
      <c r="AM1243" s="8"/>
    </row>
    <row r="1244" spans="1:39" x14ac:dyDescent="0.25">
      <c r="A1244" s="81">
        <v>1243</v>
      </c>
      <c r="B1244" s="8" t="s">
        <v>2217</v>
      </c>
      <c r="C1244" s="8" t="s">
        <v>70</v>
      </c>
      <c r="D1244" s="81"/>
      <c r="E1244" s="8"/>
      <c r="F1244" s="81"/>
      <c r="G1244" s="81"/>
      <c r="H1244" s="81"/>
      <c r="I1244" s="8"/>
      <c r="J1244" s="81"/>
      <c r="K1244" s="81"/>
      <c r="L1244" s="81"/>
      <c r="M1244" s="81"/>
      <c r="N1244" s="81"/>
      <c r="O1244" s="81"/>
      <c r="P1244" s="81"/>
      <c r="Q1244" s="81"/>
      <c r="R1244" s="81"/>
      <c r="S1244" s="81"/>
      <c r="T1244" s="81"/>
      <c r="U1244" s="81"/>
      <c r="V1244" s="81"/>
      <c r="W1244" s="81"/>
      <c r="X1244" s="81"/>
      <c r="Y1244" s="81"/>
      <c r="Z1244" s="81"/>
      <c r="AA1244" s="81"/>
      <c r="AB1244" s="81"/>
      <c r="AC1244" s="81"/>
      <c r="AD1244" s="81"/>
      <c r="AE1244" s="81"/>
      <c r="AF1244" s="81"/>
      <c r="AG1244" s="81"/>
      <c r="AH1244" s="81"/>
      <c r="AI1244" s="81"/>
      <c r="AJ1244" s="81"/>
      <c r="AK1244" s="81"/>
      <c r="AL1244" s="81"/>
      <c r="AM1244" s="8"/>
    </row>
    <row r="1245" spans="1:39" x14ac:dyDescent="0.25">
      <c r="A1245" s="81">
        <v>1244</v>
      </c>
      <c r="B1245" s="8" t="s">
        <v>2218</v>
      </c>
      <c r="C1245" s="8" t="s">
        <v>73</v>
      </c>
      <c r="D1245" s="81"/>
      <c r="E1245" s="8"/>
      <c r="F1245" s="81"/>
      <c r="G1245" s="81"/>
      <c r="H1245" s="81"/>
      <c r="I1245" s="8"/>
      <c r="J1245" s="81"/>
      <c r="K1245" s="81"/>
      <c r="L1245" s="81"/>
      <c r="M1245" s="81"/>
      <c r="N1245" s="81"/>
      <c r="O1245" s="81"/>
      <c r="P1245" s="81"/>
      <c r="Q1245" s="81"/>
      <c r="R1245" s="81"/>
      <c r="S1245" s="81"/>
      <c r="T1245" s="81"/>
      <c r="U1245" s="81"/>
      <c r="V1245" s="81"/>
      <c r="W1245" s="81"/>
      <c r="X1245" s="81"/>
      <c r="Y1245" s="81"/>
      <c r="Z1245" s="81"/>
      <c r="AA1245" s="81"/>
      <c r="AB1245" s="81"/>
      <c r="AC1245" s="81"/>
      <c r="AD1245" s="81"/>
      <c r="AE1245" s="81"/>
      <c r="AF1245" s="81"/>
      <c r="AG1245" s="81"/>
      <c r="AH1245" s="81"/>
      <c r="AI1245" s="81"/>
      <c r="AJ1245" s="81"/>
      <c r="AK1245" s="81"/>
      <c r="AL1245" s="81"/>
      <c r="AM1245" s="8"/>
    </row>
    <row r="1246" spans="1:39" x14ac:dyDescent="0.25">
      <c r="A1246" s="81">
        <v>1245</v>
      </c>
      <c r="B1246" s="8" t="s">
        <v>2220</v>
      </c>
      <c r="C1246" s="8" t="s">
        <v>70</v>
      </c>
      <c r="D1246" s="81"/>
      <c r="E1246" s="8"/>
      <c r="F1246" s="81"/>
      <c r="G1246" s="81"/>
      <c r="H1246" s="81"/>
      <c r="I1246" s="8"/>
      <c r="J1246" s="81"/>
      <c r="K1246" s="81"/>
      <c r="L1246" s="81"/>
      <c r="M1246" s="81"/>
      <c r="N1246" s="81"/>
      <c r="O1246" s="81"/>
      <c r="P1246" s="81"/>
      <c r="Q1246" s="81"/>
      <c r="R1246" s="81"/>
      <c r="S1246" s="81"/>
      <c r="T1246" s="81"/>
      <c r="U1246" s="81"/>
      <c r="V1246" s="81"/>
      <c r="W1246" s="81"/>
      <c r="X1246" s="81"/>
      <c r="Y1246" s="81"/>
      <c r="Z1246" s="81"/>
      <c r="AA1246" s="81"/>
      <c r="AB1246" s="81"/>
      <c r="AC1246" s="81"/>
      <c r="AD1246" s="81"/>
      <c r="AE1246" s="81"/>
      <c r="AF1246" s="81"/>
      <c r="AG1246" s="81"/>
      <c r="AH1246" s="81"/>
      <c r="AI1246" s="81"/>
      <c r="AJ1246" s="81"/>
      <c r="AK1246" s="81"/>
      <c r="AL1246" s="81"/>
      <c r="AM1246" s="8"/>
    </row>
    <row r="1247" spans="1:39" x14ac:dyDescent="0.25">
      <c r="A1247" s="81">
        <v>1246</v>
      </c>
      <c r="B1247" s="8" t="s">
        <v>2222</v>
      </c>
      <c r="C1247" s="8" t="s">
        <v>95</v>
      </c>
      <c r="D1247" s="81"/>
      <c r="E1247" s="8"/>
      <c r="F1247" s="81"/>
      <c r="G1247" s="81"/>
      <c r="H1247" s="81"/>
      <c r="I1247" s="8"/>
      <c r="J1247" s="81"/>
      <c r="K1247" s="81"/>
      <c r="L1247" s="81"/>
      <c r="M1247" s="81"/>
      <c r="N1247" s="81"/>
      <c r="O1247" s="81"/>
      <c r="P1247" s="81"/>
      <c r="Q1247" s="81"/>
      <c r="R1247" s="81"/>
      <c r="S1247" s="81"/>
      <c r="T1247" s="81"/>
      <c r="U1247" s="81"/>
      <c r="V1247" s="81"/>
      <c r="W1247" s="81"/>
      <c r="X1247" s="81"/>
      <c r="Y1247" s="81"/>
      <c r="Z1247" s="81"/>
      <c r="AA1247" s="81"/>
      <c r="AB1247" s="81"/>
      <c r="AC1247" s="81"/>
      <c r="AD1247" s="81"/>
      <c r="AE1247" s="81"/>
      <c r="AF1247" s="81"/>
      <c r="AG1247" s="81"/>
      <c r="AH1247" s="81"/>
      <c r="AI1247" s="81"/>
      <c r="AJ1247" s="81"/>
      <c r="AK1247" s="81"/>
      <c r="AL1247" s="81"/>
      <c r="AM1247" s="8"/>
    </row>
    <row r="1248" spans="1:39" x14ac:dyDescent="0.25">
      <c r="A1248" s="81">
        <v>1247</v>
      </c>
      <c r="B1248" s="8" t="s">
        <v>2214</v>
      </c>
      <c r="C1248" s="8" t="s">
        <v>124</v>
      </c>
      <c r="D1248" s="81"/>
      <c r="E1248" s="8"/>
      <c r="F1248" s="81"/>
      <c r="G1248" s="81"/>
      <c r="H1248" s="81"/>
      <c r="I1248" s="8"/>
      <c r="J1248" s="81"/>
      <c r="K1248" s="81"/>
      <c r="L1248" s="81"/>
      <c r="M1248" s="81"/>
      <c r="N1248" s="81"/>
      <c r="O1248" s="81"/>
      <c r="P1248" s="81"/>
      <c r="Q1248" s="81"/>
      <c r="R1248" s="81"/>
      <c r="S1248" s="81"/>
      <c r="T1248" s="81"/>
      <c r="U1248" s="81"/>
      <c r="V1248" s="81"/>
      <c r="W1248" s="81"/>
      <c r="X1248" s="81"/>
      <c r="Y1248" s="81"/>
      <c r="Z1248" s="81"/>
      <c r="AA1248" s="81"/>
      <c r="AB1248" s="81"/>
      <c r="AC1248" s="81"/>
      <c r="AD1248" s="81"/>
      <c r="AE1248" s="81"/>
      <c r="AF1248" s="81"/>
      <c r="AG1248" s="81"/>
      <c r="AH1248" s="81"/>
      <c r="AI1248" s="81"/>
      <c r="AJ1248" s="81"/>
      <c r="AK1248" s="81"/>
      <c r="AL1248" s="81"/>
      <c r="AM1248" s="8"/>
    </row>
    <row r="1249" spans="1:39" x14ac:dyDescent="0.25">
      <c r="A1249" s="81">
        <v>1248</v>
      </c>
      <c r="B1249" s="8" t="s">
        <v>2223</v>
      </c>
      <c r="C1249" s="8" t="s">
        <v>73</v>
      </c>
      <c r="D1249" s="81"/>
      <c r="E1249" s="8"/>
      <c r="F1249" s="81"/>
      <c r="G1249" s="81"/>
      <c r="H1249" s="81"/>
      <c r="I1249" s="8"/>
      <c r="J1249" s="81"/>
      <c r="K1249" s="81"/>
      <c r="L1249" s="81"/>
      <c r="M1249" s="81"/>
      <c r="N1249" s="81"/>
      <c r="O1249" s="81"/>
      <c r="P1249" s="81"/>
      <c r="Q1249" s="81"/>
      <c r="R1249" s="81"/>
      <c r="S1249" s="81"/>
      <c r="T1249" s="81"/>
      <c r="U1249" s="81"/>
      <c r="V1249" s="81"/>
      <c r="W1249" s="81"/>
      <c r="X1249" s="81"/>
      <c r="Y1249" s="81"/>
      <c r="Z1249" s="81"/>
      <c r="AA1249" s="81"/>
      <c r="AB1249" s="81"/>
      <c r="AC1249" s="81"/>
      <c r="AD1249" s="81"/>
      <c r="AE1249" s="81"/>
      <c r="AF1249" s="81"/>
      <c r="AG1249" s="81"/>
      <c r="AH1249" s="81"/>
      <c r="AI1249" s="81"/>
      <c r="AJ1249" s="81"/>
      <c r="AK1249" s="81"/>
      <c r="AL1249" s="81"/>
      <c r="AM1249" s="8"/>
    </row>
    <row r="1250" spans="1:39" x14ac:dyDescent="0.25">
      <c r="A1250" s="81">
        <v>1249</v>
      </c>
      <c r="B1250" s="8" t="s">
        <v>2224</v>
      </c>
      <c r="C1250" s="8" t="s">
        <v>95</v>
      </c>
      <c r="D1250" s="81"/>
      <c r="E1250" s="8"/>
      <c r="F1250" s="81"/>
      <c r="G1250" s="81"/>
      <c r="H1250" s="81"/>
      <c r="I1250" s="8"/>
      <c r="J1250" s="81"/>
      <c r="K1250" s="81"/>
      <c r="L1250" s="81"/>
      <c r="M1250" s="81"/>
      <c r="N1250" s="81"/>
      <c r="O1250" s="81"/>
      <c r="P1250" s="81"/>
      <c r="Q1250" s="81"/>
      <c r="R1250" s="81"/>
      <c r="S1250" s="81"/>
      <c r="T1250" s="81"/>
      <c r="U1250" s="81"/>
      <c r="V1250" s="81"/>
      <c r="W1250" s="81"/>
      <c r="X1250" s="81"/>
      <c r="Y1250" s="81"/>
      <c r="Z1250" s="81"/>
      <c r="AA1250" s="81"/>
      <c r="AB1250" s="81"/>
      <c r="AC1250" s="81"/>
      <c r="AD1250" s="81"/>
      <c r="AE1250" s="81"/>
      <c r="AF1250" s="81"/>
      <c r="AG1250" s="81"/>
      <c r="AH1250" s="81"/>
      <c r="AI1250" s="81"/>
      <c r="AJ1250" s="81"/>
      <c r="AK1250" s="81"/>
      <c r="AL1250" s="81"/>
      <c r="AM1250" s="8"/>
    </row>
    <row r="1251" spans="1:39" x14ac:dyDescent="0.25">
      <c r="A1251" s="81">
        <v>1250</v>
      </c>
      <c r="B1251" s="8" t="s">
        <v>2225</v>
      </c>
      <c r="C1251" s="8" t="s">
        <v>80</v>
      </c>
      <c r="D1251" s="81"/>
      <c r="E1251" s="8"/>
      <c r="F1251" s="81"/>
      <c r="G1251" s="81"/>
      <c r="H1251" s="81"/>
      <c r="I1251" s="8"/>
      <c r="J1251" s="81"/>
      <c r="K1251" s="81"/>
      <c r="L1251" s="81"/>
      <c r="M1251" s="81"/>
      <c r="N1251" s="81"/>
      <c r="O1251" s="81"/>
      <c r="P1251" s="81"/>
      <c r="Q1251" s="81"/>
      <c r="R1251" s="81"/>
      <c r="S1251" s="81"/>
      <c r="T1251" s="81"/>
      <c r="U1251" s="81"/>
      <c r="V1251" s="81"/>
      <c r="W1251" s="81"/>
      <c r="X1251" s="81"/>
      <c r="Y1251" s="81"/>
      <c r="Z1251" s="81"/>
      <c r="AA1251" s="81"/>
      <c r="AB1251" s="81"/>
      <c r="AC1251" s="81"/>
      <c r="AD1251" s="81"/>
      <c r="AE1251" s="81"/>
      <c r="AF1251" s="81"/>
      <c r="AG1251" s="81"/>
      <c r="AH1251" s="81"/>
      <c r="AI1251" s="81"/>
      <c r="AJ1251" s="81"/>
      <c r="AK1251" s="81"/>
      <c r="AL1251" s="81"/>
      <c r="AM1251" s="8"/>
    </row>
    <row r="1252" spans="1:39" x14ac:dyDescent="0.25">
      <c r="A1252" s="81">
        <v>1251</v>
      </c>
      <c r="B1252" s="8" t="s">
        <v>2226</v>
      </c>
      <c r="C1252" s="8" t="s">
        <v>66</v>
      </c>
      <c r="D1252" s="81"/>
      <c r="E1252" s="8"/>
      <c r="F1252" s="81"/>
      <c r="G1252" s="81"/>
      <c r="H1252" s="81"/>
      <c r="I1252" s="8"/>
      <c r="J1252" s="81"/>
      <c r="K1252" s="81"/>
      <c r="L1252" s="81"/>
      <c r="M1252" s="81"/>
      <c r="N1252" s="81"/>
      <c r="O1252" s="81"/>
      <c r="P1252" s="81"/>
      <c r="Q1252" s="81"/>
      <c r="R1252" s="81"/>
      <c r="S1252" s="81"/>
      <c r="T1252" s="81"/>
      <c r="U1252" s="81"/>
      <c r="V1252" s="81"/>
      <c r="W1252" s="81"/>
      <c r="X1252" s="81"/>
      <c r="Y1252" s="81"/>
      <c r="Z1252" s="81"/>
      <c r="AA1252" s="81"/>
      <c r="AB1252" s="81"/>
      <c r="AC1252" s="81"/>
      <c r="AD1252" s="81"/>
      <c r="AE1252" s="81"/>
      <c r="AF1252" s="81"/>
      <c r="AG1252" s="81"/>
      <c r="AH1252" s="81"/>
      <c r="AI1252" s="81"/>
      <c r="AJ1252" s="81"/>
      <c r="AK1252" s="81"/>
      <c r="AL1252" s="81"/>
      <c r="AM1252" s="8"/>
    </row>
    <row r="1253" spans="1:39" x14ac:dyDescent="0.25">
      <c r="A1253" s="81">
        <v>1252</v>
      </c>
      <c r="B1253" s="8" t="s">
        <v>2227</v>
      </c>
      <c r="C1253" s="8" t="s">
        <v>66</v>
      </c>
      <c r="D1253" s="81"/>
      <c r="E1253" s="8"/>
      <c r="F1253" s="81"/>
      <c r="G1253" s="81"/>
      <c r="H1253" s="81"/>
      <c r="I1253" s="8"/>
      <c r="J1253" s="81"/>
      <c r="K1253" s="81"/>
      <c r="L1253" s="81"/>
      <c r="M1253" s="81"/>
      <c r="N1253" s="81"/>
      <c r="O1253" s="81"/>
      <c r="P1253" s="81"/>
      <c r="Q1253" s="81"/>
      <c r="R1253" s="81"/>
      <c r="S1253" s="81"/>
      <c r="T1253" s="81"/>
      <c r="U1253" s="81"/>
      <c r="V1253" s="81"/>
      <c r="W1253" s="81"/>
      <c r="X1253" s="81"/>
      <c r="Y1253" s="81"/>
      <c r="Z1253" s="81"/>
      <c r="AA1253" s="81"/>
      <c r="AB1253" s="81"/>
      <c r="AC1253" s="81"/>
      <c r="AD1253" s="81"/>
      <c r="AE1253" s="81"/>
      <c r="AF1253" s="81"/>
      <c r="AG1253" s="81"/>
      <c r="AH1253" s="81"/>
      <c r="AI1253" s="81"/>
      <c r="AJ1253" s="81"/>
      <c r="AK1253" s="81"/>
      <c r="AL1253" s="81"/>
      <c r="AM1253" s="8"/>
    </row>
    <row r="1254" spans="1:39" x14ac:dyDescent="0.25">
      <c r="A1254" s="81">
        <v>1253</v>
      </c>
      <c r="B1254" s="8" t="s">
        <v>2228</v>
      </c>
      <c r="C1254" s="8" t="s">
        <v>139</v>
      </c>
      <c r="D1254" s="81"/>
      <c r="E1254" s="8"/>
      <c r="F1254" s="81"/>
      <c r="G1254" s="81"/>
      <c r="H1254" s="81"/>
      <c r="I1254" s="8"/>
      <c r="J1254" s="81"/>
      <c r="K1254" s="81"/>
      <c r="L1254" s="81"/>
      <c r="M1254" s="81"/>
      <c r="N1254" s="81"/>
      <c r="O1254" s="81"/>
      <c r="P1254" s="81"/>
      <c r="Q1254" s="81"/>
      <c r="R1254" s="81"/>
      <c r="S1254" s="81"/>
      <c r="T1254" s="81"/>
      <c r="U1254" s="81"/>
      <c r="V1254" s="81"/>
      <c r="W1254" s="81"/>
      <c r="X1254" s="81"/>
      <c r="Y1254" s="81"/>
      <c r="Z1254" s="81"/>
      <c r="AA1254" s="81"/>
      <c r="AB1254" s="81"/>
      <c r="AC1254" s="81"/>
      <c r="AD1254" s="81"/>
      <c r="AE1254" s="81"/>
      <c r="AF1254" s="81"/>
      <c r="AG1254" s="81"/>
      <c r="AH1254" s="81"/>
      <c r="AI1254" s="81"/>
      <c r="AJ1254" s="81"/>
      <c r="AK1254" s="81"/>
      <c r="AL1254" s="81"/>
      <c r="AM1254" s="8"/>
    </row>
    <row r="1255" spans="1:39" x14ac:dyDescent="0.25">
      <c r="A1255" s="81">
        <v>1254</v>
      </c>
      <c r="B1255" s="8" t="s">
        <v>1806</v>
      </c>
      <c r="C1255" s="8" t="s">
        <v>66</v>
      </c>
      <c r="D1255" s="81"/>
      <c r="E1255" s="8"/>
      <c r="F1255" s="81"/>
      <c r="G1255" s="81"/>
      <c r="H1255" s="81"/>
      <c r="I1255" s="8"/>
      <c r="J1255" s="81"/>
      <c r="K1255" s="81"/>
      <c r="L1255" s="81"/>
      <c r="M1255" s="81"/>
      <c r="N1255" s="81"/>
      <c r="O1255" s="81"/>
      <c r="P1255" s="81"/>
      <c r="Q1255" s="81"/>
      <c r="R1255" s="81"/>
      <c r="S1255" s="81"/>
      <c r="T1255" s="81"/>
      <c r="U1255" s="81"/>
      <c r="V1255" s="81"/>
      <c r="W1255" s="81"/>
      <c r="X1255" s="81"/>
      <c r="Y1255" s="81"/>
      <c r="Z1255" s="81"/>
      <c r="AA1255" s="81"/>
      <c r="AB1255" s="81"/>
      <c r="AC1255" s="81"/>
      <c r="AD1255" s="81"/>
      <c r="AE1255" s="81"/>
      <c r="AF1255" s="81"/>
      <c r="AG1255" s="81"/>
      <c r="AH1255" s="81"/>
      <c r="AI1255" s="81"/>
      <c r="AJ1255" s="81"/>
      <c r="AK1255" s="81"/>
      <c r="AL1255" s="81"/>
      <c r="AM1255" s="8"/>
    </row>
    <row r="1256" spans="1:39" x14ac:dyDescent="0.25">
      <c r="A1256" s="81">
        <v>1255</v>
      </c>
      <c r="B1256" s="8" t="s">
        <v>1845</v>
      </c>
      <c r="C1256" s="8" t="s">
        <v>105</v>
      </c>
      <c r="D1256" s="81"/>
      <c r="E1256" s="8"/>
      <c r="F1256" s="81"/>
      <c r="G1256" s="81"/>
      <c r="H1256" s="81"/>
      <c r="I1256" s="8"/>
      <c r="J1256" s="81"/>
      <c r="K1256" s="81"/>
      <c r="L1256" s="81"/>
      <c r="M1256" s="81"/>
      <c r="N1256" s="81"/>
      <c r="O1256" s="81"/>
      <c r="P1256" s="81"/>
      <c r="Q1256" s="81"/>
      <c r="R1256" s="81"/>
      <c r="S1256" s="81"/>
      <c r="T1256" s="81"/>
      <c r="U1256" s="81"/>
      <c r="V1256" s="81"/>
      <c r="W1256" s="81"/>
      <c r="X1256" s="81"/>
      <c r="Y1256" s="81"/>
      <c r="Z1256" s="81"/>
      <c r="AA1256" s="81"/>
      <c r="AB1256" s="81"/>
      <c r="AC1256" s="81"/>
      <c r="AD1256" s="81"/>
      <c r="AE1256" s="81"/>
      <c r="AF1256" s="81"/>
      <c r="AG1256" s="81"/>
      <c r="AH1256" s="81"/>
      <c r="AI1256" s="81"/>
      <c r="AJ1256" s="81"/>
      <c r="AK1256" s="81"/>
      <c r="AL1256" s="81"/>
      <c r="AM1256" s="8"/>
    </row>
    <row r="1257" spans="1:39" x14ac:dyDescent="0.25">
      <c r="A1257" s="81">
        <v>1256</v>
      </c>
      <c r="B1257" s="8" t="s">
        <v>2276</v>
      </c>
      <c r="C1257" s="8" t="s">
        <v>56</v>
      </c>
      <c r="D1257" s="81"/>
      <c r="E1257" s="8"/>
      <c r="F1257" s="81"/>
      <c r="G1257" s="81"/>
      <c r="H1257" s="81"/>
      <c r="I1257" s="8"/>
      <c r="J1257" s="81"/>
      <c r="K1257" s="81"/>
      <c r="L1257" s="81"/>
      <c r="M1257" s="81"/>
      <c r="N1257" s="81"/>
      <c r="O1257" s="81"/>
      <c r="P1257" s="81"/>
      <c r="Q1257" s="81"/>
      <c r="R1257" s="81"/>
      <c r="S1257" s="81"/>
      <c r="T1257" s="81"/>
      <c r="U1257" s="81"/>
      <c r="V1257" s="81"/>
      <c r="W1257" s="81"/>
      <c r="X1257" s="81"/>
      <c r="Y1257" s="81"/>
      <c r="Z1257" s="81"/>
      <c r="AA1257" s="81"/>
      <c r="AB1257" s="81"/>
      <c r="AC1257" s="81"/>
      <c r="AD1257" s="81"/>
      <c r="AE1257" s="81"/>
      <c r="AF1257" s="81"/>
      <c r="AG1257" s="81"/>
      <c r="AH1257" s="81"/>
      <c r="AI1257" s="81"/>
      <c r="AJ1257" s="81"/>
      <c r="AK1257" s="81"/>
      <c r="AL1257" s="81"/>
      <c r="AM1257" s="8"/>
    </row>
    <row r="1258" spans="1:39" x14ac:dyDescent="0.25">
      <c r="A1258" s="81">
        <v>1257</v>
      </c>
      <c r="B1258" s="8" t="s">
        <v>2</v>
      </c>
      <c r="C1258" s="8" t="s">
        <v>2</v>
      </c>
      <c r="D1258" s="81"/>
      <c r="E1258" s="8"/>
      <c r="F1258" s="81"/>
      <c r="G1258" s="81"/>
      <c r="H1258" s="81"/>
      <c r="I1258" s="8"/>
      <c r="J1258" s="81"/>
      <c r="K1258" s="81"/>
      <c r="L1258" s="81"/>
      <c r="M1258" s="81"/>
      <c r="N1258" s="81"/>
      <c r="O1258" s="81"/>
      <c r="P1258" s="81"/>
      <c r="Q1258" s="81"/>
      <c r="R1258" s="81"/>
      <c r="S1258" s="81"/>
      <c r="T1258" s="81"/>
      <c r="U1258" s="81"/>
      <c r="V1258" s="81"/>
      <c r="W1258" s="81"/>
      <c r="X1258" s="81"/>
      <c r="Y1258" s="81"/>
      <c r="Z1258" s="81"/>
      <c r="AA1258" s="81"/>
      <c r="AB1258" s="81"/>
      <c r="AC1258" s="81"/>
      <c r="AD1258" s="81"/>
      <c r="AE1258" s="81"/>
      <c r="AF1258" s="81"/>
      <c r="AG1258" s="81"/>
      <c r="AH1258" s="81"/>
      <c r="AI1258" s="81"/>
      <c r="AJ1258" s="81"/>
      <c r="AK1258" s="81"/>
      <c r="AL1258" s="81"/>
      <c r="AM1258" s="8"/>
    </row>
    <row r="1259" spans="1:39" x14ac:dyDescent="0.25">
      <c r="A1259" s="81">
        <v>1258</v>
      </c>
      <c r="B1259" s="8" t="s">
        <v>52</v>
      </c>
      <c r="C1259" s="8" t="s">
        <v>2</v>
      </c>
      <c r="D1259" s="81"/>
      <c r="E1259" s="8"/>
      <c r="F1259" s="81"/>
      <c r="G1259" s="81"/>
      <c r="H1259" s="81"/>
      <c r="I1259" s="8"/>
      <c r="J1259" s="81"/>
      <c r="K1259" s="81"/>
      <c r="L1259" s="81"/>
      <c r="M1259" s="81"/>
      <c r="N1259" s="81"/>
      <c r="O1259" s="81"/>
      <c r="P1259" s="81"/>
      <c r="Q1259" s="81"/>
      <c r="R1259" s="81"/>
      <c r="S1259" s="81"/>
      <c r="T1259" s="81"/>
      <c r="U1259" s="81"/>
      <c r="V1259" s="81"/>
      <c r="W1259" s="81"/>
      <c r="X1259" s="81"/>
      <c r="Y1259" s="81"/>
      <c r="Z1259" s="81"/>
      <c r="AA1259" s="81"/>
      <c r="AB1259" s="81"/>
      <c r="AC1259" s="81"/>
      <c r="AD1259" s="81"/>
      <c r="AE1259" s="81"/>
      <c r="AF1259" s="81"/>
      <c r="AG1259" s="81"/>
      <c r="AH1259" s="81"/>
      <c r="AI1259" s="81"/>
      <c r="AJ1259" s="81"/>
      <c r="AK1259" s="81"/>
      <c r="AL1259" s="81"/>
      <c r="AM1259" s="8"/>
    </row>
    <row r="1260" spans="1:39" x14ac:dyDescent="0.25">
      <c r="A1260" s="81">
        <v>1259</v>
      </c>
      <c r="B1260" s="8" t="s">
        <v>1843</v>
      </c>
      <c r="C1260" s="8" t="s">
        <v>2333</v>
      </c>
      <c r="D1260" s="81"/>
      <c r="E1260" s="8"/>
      <c r="F1260" s="81"/>
      <c r="G1260" s="81"/>
      <c r="H1260" s="81"/>
      <c r="I1260" s="8"/>
      <c r="J1260" s="81"/>
      <c r="K1260" s="81"/>
      <c r="L1260" s="81"/>
      <c r="M1260" s="81"/>
      <c r="N1260" s="81"/>
      <c r="O1260" s="81"/>
      <c r="P1260" s="81"/>
      <c r="Q1260" s="81"/>
      <c r="R1260" s="81"/>
      <c r="S1260" s="81"/>
      <c r="T1260" s="81"/>
      <c r="U1260" s="81"/>
      <c r="V1260" s="81"/>
      <c r="W1260" s="81"/>
      <c r="X1260" s="81"/>
      <c r="Y1260" s="81"/>
      <c r="Z1260" s="81"/>
      <c r="AA1260" s="81"/>
      <c r="AB1260" s="81"/>
      <c r="AC1260" s="81"/>
      <c r="AD1260" s="81"/>
      <c r="AE1260" s="81"/>
      <c r="AF1260" s="81"/>
      <c r="AG1260" s="81"/>
      <c r="AH1260" s="81"/>
      <c r="AI1260" s="81"/>
      <c r="AJ1260" s="81"/>
      <c r="AK1260" s="81"/>
      <c r="AL1260" s="81"/>
      <c r="AM1260" s="8"/>
    </row>
    <row r="1261" spans="1:39" x14ac:dyDescent="0.25">
      <c r="A1261" s="81">
        <v>1260</v>
      </c>
      <c r="B1261" s="8" t="s">
        <v>1844</v>
      </c>
      <c r="C1261" s="8" t="s">
        <v>56</v>
      </c>
      <c r="D1261" s="81"/>
      <c r="E1261" s="8"/>
      <c r="F1261" s="81"/>
      <c r="G1261" s="81"/>
      <c r="H1261" s="81"/>
      <c r="I1261" s="8"/>
      <c r="J1261" s="81"/>
      <c r="K1261" s="81"/>
      <c r="L1261" s="81"/>
      <c r="M1261" s="81"/>
      <c r="N1261" s="81"/>
      <c r="O1261" s="81"/>
      <c r="P1261" s="81"/>
      <c r="Q1261" s="81"/>
      <c r="R1261" s="81"/>
      <c r="S1261" s="81"/>
      <c r="T1261" s="81"/>
      <c r="U1261" s="81"/>
      <c r="V1261" s="81"/>
      <c r="W1261" s="81"/>
      <c r="X1261" s="81"/>
      <c r="Y1261" s="81"/>
      <c r="Z1261" s="81"/>
      <c r="AA1261" s="81"/>
      <c r="AB1261" s="81"/>
      <c r="AC1261" s="81"/>
      <c r="AD1261" s="81"/>
      <c r="AE1261" s="81"/>
      <c r="AF1261" s="81"/>
      <c r="AG1261" s="81"/>
      <c r="AH1261" s="81"/>
      <c r="AI1261" s="81"/>
      <c r="AJ1261" s="81"/>
      <c r="AK1261" s="81"/>
      <c r="AL1261" s="81"/>
      <c r="AM1261" s="8"/>
    </row>
    <row r="1262" spans="1:39" x14ac:dyDescent="0.25">
      <c r="A1262" s="81">
        <v>1261</v>
      </c>
      <c r="B1262" s="8" t="s">
        <v>1846</v>
      </c>
      <c r="C1262" s="8" t="s">
        <v>2330</v>
      </c>
      <c r="D1262" s="81"/>
      <c r="E1262" s="8"/>
      <c r="F1262" s="81"/>
      <c r="G1262" s="81"/>
      <c r="H1262" s="81"/>
      <c r="I1262" s="8"/>
      <c r="J1262" s="81"/>
      <c r="K1262" s="81"/>
      <c r="L1262" s="81"/>
      <c r="M1262" s="81"/>
      <c r="N1262" s="81"/>
      <c r="O1262" s="81"/>
      <c r="P1262" s="81"/>
      <c r="Q1262" s="81"/>
      <c r="R1262" s="81"/>
      <c r="S1262" s="81"/>
      <c r="T1262" s="81"/>
      <c r="U1262" s="81"/>
      <c r="V1262" s="81"/>
      <c r="W1262" s="81"/>
      <c r="X1262" s="81"/>
      <c r="Y1262" s="81"/>
      <c r="Z1262" s="81"/>
      <c r="AA1262" s="81"/>
      <c r="AB1262" s="81"/>
      <c r="AC1262" s="81"/>
      <c r="AD1262" s="81"/>
      <c r="AE1262" s="81"/>
      <c r="AF1262" s="81"/>
      <c r="AG1262" s="81"/>
      <c r="AH1262" s="81"/>
      <c r="AI1262" s="81"/>
      <c r="AJ1262" s="81"/>
      <c r="AK1262" s="81"/>
      <c r="AL1262" s="81"/>
      <c r="AM1262" s="8"/>
    </row>
    <row r="1263" spans="1:39" x14ac:dyDescent="0.25">
      <c r="A1263" s="81">
        <v>1262</v>
      </c>
      <c r="B1263" s="8" t="s">
        <v>1847</v>
      </c>
      <c r="C1263" s="8" t="s">
        <v>2331</v>
      </c>
      <c r="D1263" s="81"/>
      <c r="E1263" s="8"/>
      <c r="F1263" s="81"/>
      <c r="G1263" s="81"/>
      <c r="H1263" s="81"/>
      <c r="I1263" s="8"/>
      <c r="J1263" s="81"/>
      <c r="K1263" s="81"/>
      <c r="L1263" s="81"/>
      <c r="M1263" s="81"/>
      <c r="N1263" s="81"/>
      <c r="O1263" s="81"/>
      <c r="P1263" s="81"/>
      <c r="Q1263" s="81"/>
      <c r="R1263" s="81"/>
      <c r="S1263" s="81"/>
      <c r="T1263" s="81"/>
      <c r="U1263" s="81"/>
      <c r="V1263" s="81"/>
      <c r="W1263" s="81"/>
      <c r="X1263" s="81"/>
      <c r="Y1263" s="81"/>
      <c r="Z1263" s="81"/>
      <c r="AA1263" s="81"/>
      <c r="AB1263" s="81"/>
      <c r="AC1263" s="81"/>
      <c r="AD1263" s="81"/>
      <c r="AE1263" s="81"/>
      <c r="AF1263" s="81"/>
      <c r="AG1263" s="81"/>
      <c r="AH1263" s="81"/>
      <c r="AI1263" s="81"/>
      <c r="AJ1263" s="81"/>
      <c r="AK1263" s="81"/>
      <c r="AL1263" s="81"/>
      <c r="AM1263" s="8"/>
    </row>
    <row r="1264" spans="1:39" x14ac:dyDescent="0.25">
      <c r="A1264" s="81">
        <v>1263</v>
      </c>
      <c r="B1264" s="8" t="s">
        <v>1850</v>
      </c>
      <c r="C1264" s="8" t="s">
        <v>61</v>
      </c>
      <c r="D1264" s="81"/>
      <c r="E1264" s="8"/>
      <c r="F1264" s="81"/>
      <c r="G1264" s="81"/>
      <c r="H1264" s="81"/>
      <c r="I1264" s="8"/>
      <c r="J1264" s="81"/>
      <c r="K1264" s="81"/>
      <c r="L1264" s="81"/>
      <c r="M1264" s="81"/>
      <c r="N1264" s="81"/>
      <c r="O1264" s="81"/>
      <c r="P1264" s="81"/>
      <c r="Q1264" s="81"/>
      <c r="R1264" s="81"/>
      <c r="S1264" s="81"/>
      <c r="T1264" s="81"/>
      <c r="U1264" s="81"/>
      <c r="V1264" s="81"/>
      <c r="W1264" s="81"/>
      <c r="X1264" s="81"/>
      <c r="Y1264" s="81"/>
      <c r="Z1264" s="81"/>
      <c r="AA1264" s="81"/>
      <c r="AB1264" s="81"/>
      <c r="AC1264" s="81"/>
      <c r="AD1264" s="81"/>
      <c r="AE1264" s="81"/>
      <c r="AF1264" s="81"/>
      <c r="AG1264" s="81"/>
      <c r="AH1264" s="81"/>
      <c r="AI1264" s="81"/>
      <c r="AJ1264" s="81"/>
      <c r="AK1264" s="81"/>
      <c r="AL1264" s="81"/>
      <c r="AM1264" s="8"/>
    </row>
    <row r="1265" spans="1:39" x14ac:dyDescent="0.25">
      <c r="A1265" s="81">
        <v>1264</v>
      </c>
      <c r="B1265" s="8" t="s">
        <v>1851</v>
      </c>
      <c r="C1265" s="8" t="s">
        <v>56</v>
      </c>
      <c r="D1265" s="81"/>
      <c r="E1265" s="8"/>
      <c r="F1265" s="81"/>
      <c r="G1265" s="81"/>
      <c r="H1265" s="81"/>
      <c r="I1265" s="8"/>
      <c r="J1265" s="81"/>
      <c r="K1265" s="81"/>
      <c r="L1265" s="81"/>
      <c r="M1265" s="81"/>
      <c r="N1265" s="81"/>
      <c r="O1265" s="81"/>
      <c r="P1265" s="81"/>
      <c r="Q1265" s="81"/>
      <c r="R1265" s="81"/>
      <c r="S1265" s="81"/>
      <c r="T1265" s="81"/>
      <c r="U1265" s="81"/>
      <c r="V1265" s="81"/>
      <c r="W1265" s="81"/>
      <c r="X1265" s="81"/>
      <c r="Y1265" s="81"/>
      <c r="Z1265" s="81"/>
      <c r="AA1265" s="81"/>
      <c r="AB1265" s="81"/>
      <c r="AC1265" s="81"/>
      <c r="AD1265" s="81"/>
      <c r="AE1265" s="81"/>
      <c r="AF1265" s="81"/>
      <c r="AG1265" s="81"/>
      <c r="AH1265" s="81"/>
      <c r="AI1265" s="81"/>
      <c r="AJ1265" s="81"/>
      <c r="AK1265" s="81"/>
      <c r="AL1265" s="81"/>
      <c r="AM1265" s="8"/>
    </row>
    <row r="1266" spans="1:39" x14ac:dyDescent="0.25">
      <c r="A1266" s="81">
        <v>1265</v>
      </c>
      <c r="B1266" s="8" t="s">
        <v>1852</v>
      </c>
      <c r="C1266" s="8" t="s">
        <v>56</v>
      </c>
      <c r="D1266" s="81"/>
      <c r="E1266" s="8"/>
      <c r="F1266" s="81"/>
      <c r="G1266" s="81"/>
      <c r="H1266" s="81"/>
      <c r="I1266" s="8"/>
      <c r="J1266" s="81"/>
      <c r="K1266" s="81"/>
      <c r="L1266" s="81"/>
      <c r="M1266" s="81"/>
      <c r="N1266" s="81"/>
      <c r="O1266" s="81"/>
      <c r="P1266" s="81"/>
      <c r="Q1266" s="81"/>
      <c r="R1266" s="81"/>
      <c r="S1266" s="81"/>
      <c r="T1266" s="81"/>
      <c r="U1266" s="81"/>
      <c r="V1266" s="81"/>
      <c r="W1266" s="81"/>
      <c r="X1266" s="81"/>
      <c r="Y1266" s="81"/>
      <c r="Z1266" s="81"/>
      <c r="AA1266" s="81"/>
      <c r="AB1266" s="81"/>
      <c r="AC1266" s="81"/>
      <c r="AD1266" s="81"/>
      <c r="AE1266" s="81"/>
      <c r="AF1266" s="81"/>
      <c r="AG1266" s="81"/>
      <c r="AH1266" s="81"/>
      <c r="AI1266" s="81"/>
      <c r="AJ1266" s="81"/>
      <c r="AK1266" s="81"/>
      <c r="AL1266" s="81"/>
      <c r="AM1266" s="8"/>
    </row>
    <row r="1267" spans="1:39" x14ac:dyDescent="0.25">
      <c r="A1267" s="81">
        <v>1266</v>
      </c>
      <c r="B1267" s="8" t="s">
        <v>1853</v>
      </c>
      <c r="C1267" s="8" t="s">
        <v>56</v>
      </c>
      <c r="D1267" s="81"/>
      <c r="E1267" s="8"/>
      <c r="F1267" s="81"/>
      <c r="G1267" s="81"/>
      <c r="H1267" s="81"/>
      <c r="I1267" s="8"/>
      <c r="J1267" s="81"/>
      <c r="K1267" s="81"/>
      <c r="L1267" s="81"/>
      <c r="M1267" s="81"/>
      <c r="N1267" s="81"/>
      <c r="O1267" s="81"/>
      <c r="P1267" s="81"/>
      <c r="Q1267" s="81"/>
      <c r="R1267" s="81"/>
      <c r="S1267" s="81"/>
      <c r="T1267" s="81"/>
      <c r="U1267" s="81"/>
      <c r="V1267" s="81"/>
      <c r="W1267" s="81"/>
      <c r="X1267" s="81"/>
      <c r="Y1267" s="81"/>
      <c r="Z1267" s="81"/>
      <c r="AA1267" s="81"/>
      <c r="AB1267" s="81"/>
      <c r="AC1267" s="81"/>
      <c r="AD1267" s="81"/>
      <c r="AE1267" s="81"/>
      <c r="AF1267" s="81"/>
      <c r="AG1267" s="81"/>
      <c r="AH1267" s="81"/>
      <c r="AI1267" s="81"/>
      <c r="AJ1267" s="81"/>
      <c r="AK1267" s="81"/>
      <c r="AL1267" s="81"/>
      <c r="AM1267" s="8"/>
    </row>
    <row r="1268" spans="1:39" x14ac:dyDescent="0.25">
      <c r="A1268" s="81">
        <v>1267</v>
      </c>
      <c r="B1268" s="8" t="s">
        <v>1854</v>
      </c>
      <c r="C1268" s="8" t="s">
        <v>2261</v>
      </c>
      <c r="D1268" s="81"/>
      <c r="E1268" s="8"/>
      <c r="F1268" s="81"/>
      <c r="G1268" s="81"/>
      <c r="H1268" s="81"/>
      <c r="I1268" s="8"/>
      <c r="J1268" s="81"/>
      <c r="K1268" s="81"/>
      <c r="L1268" s="81"/>
      <c r="M1268" s="81"/>
      <c r="N1268" s="81"/>
      <c r="O1268" s="81"/>
      <c r="P1268" s="81"/>
      <c r="Q1268" s="81"/>
      <c r="R1268" s="81"/>
      <c r="S1268" s="81"/>
      <c r="T1268" s="81"/>
      <c r="U1268" s="81"/>
      <c r="V1268" s="81"/>
      <c r="W1268" s="81"/>
      <c r="X1268" s="81"/>
      <c r="Y1268" s="81"/>
      <c r="Z1268" s="81"/>
      <c r="AA1268" s="81"/>
      <c r="AB1268" s="81"/>
      <c r="AC1268" s="81"/>
      <c r="AD1268" s="81"/>
      <c r="AE1268" s="81"/>
      <c r="AF1268" s="81"/>
      <c r="AG1268" s="81"/>
      <c r="AH1268" s="81"/>
      <c r="AI1268" s="81"/>
      <c r="AJ1268" s="81"/>
      <c r="AK1268" s="81"/>
      <c r="AL1268" s="81"/>
      <c r="AM1268" s="8"/>
    </row>
    <row r="1269" spans="1:39" x14ac:dyDescent="0.25">
      <c r="A1269" s="81">
        <v>1268</v>
      </c>
      <c r="B1269" s="8" t="s">
        <v>1856</v>
      </c>
      <c r="C1269" s="8" t="s">
        <v>64</v>
      </c>
      <c r="D1269" s="81"/>
      <c r="E1269" s="8"/>
      <c r="F1269" s="81"/>
      <c r="G1269" s="81"/>
      <c r="H1269" s="81"/>
      <c r="I1269" s="8"/>
      <c r="J1269" s="81"/>
      <c r="K1269" s="81"/>
      <c r="L1269" s="81"/>
      <c r="M1269" s="81"/>
      <c r="N1269" s="81"/>
      <c r="O1269" s="81"/>
      <c r="P1269" s="81"/>
      <c r="Q1269" s="81"/>
      <c r="R1269" s="81"/>
      <c r="S1269" s="81"/>
      <c r="T1269" s="81"/>
      <c r="U1269" s="81"/>
      <c r="V1269" s="81"/>
      <c r="W1269" s="81"/>
      <c r="X1269" s="81"/>
      <c r="Y1269" s="81"/>
      <c r="Z1269" s="81"/>
      <c r="AA1269" s="81"/>
      <c r="AB1269" s="81"/>
      <c r="AC1269" s="81"/>
      <c r="AD1269" s="81"/>
      <c r="AE1269" s="81"/>
      <c r="AF1269" s="81"/>
      <c r="AG1269" s="81"/>
      <c r="AH1269" s="81"/>
      <c r="AI1269" s="81"/>
      <c r="AJ1269" s="81"/>
      <c r="AK1269" s="81"/>
      <c r="AL1269" s="81"/>
      <c r="AM1269" s="8"/>
    </row>
    <row r="1270" spans="1:39" x14ac:dyDescent="0.25">
      <c r="A1270" s="81">
        <v>1269</v>
      </c>
      <c r="B1270" s="8" t="s">
        <v>1857</v>
      </c>
      <c r="C1270" s="8" t="s">
        <v>65</v>
      </c>
      <c r="D1270" s="81"/>
      <c r="E1270" s="8"/>
      <c r="F1270" s="81"/>
      <c r="G1270" s="81"/>
      <c r="H1270" s="81"/>
      <c r="I1270" s="8"/>
      <c r="J1270" s="81"/>
      <c r="K1270" s="81"/>
      <c r="L1270" s="81"/>
      <c r="M1270" s="81"/>
      <c r="N1270" s="81"/>
      <c r="O1270" s="81"/>
      <c r="P1270" s="81"/>
      <c r="Q1270" s="81"/>
      <c r="R1270" s="81"/>
      <c r="S1270" s="81"/>
      <c r="T1270" s="81"/>
      <c r="U1270" s="81"/>
      <c r="V1270" s="81"/>
      <c r="W1270" s="81"/>
      <c r="X1270" s="81"/>
      <c r="Y1270" s="81"/>
      <c r="Z1270" s="81"/>
      <c r="AA1270" s="81"/>
      <c r="AB1270" s="81"/>
      <c r="AC1270" s="81"/>
      <c r="AD1270" s="81"/>
      <c r="AE1270" s="81"/>
      <c r="AF1270" s="81"/>
      <c r="AG1270" s="81"/>
      <c r="AH1270" s="81"/>
      <c r="AI1270" s="81"/>
      <c r="AJ1270" s="81"/>
      <c r="AK1270" s="81"/>
      <c r="AL1270" s="81"/>
      <c r="AM1270" s="8"/>
    </row>
    <row r="1271" spans="1:39" x14ac:dyDescent="0.25">
      <c r="A1271" s="81">
        <v>1270</v>
      </c>
      <c r="B1271" s="8" t="s">
        <v>1858</v>
      </c>
      <c r="C1271" s="8" t="s">
        <v>56</v>
      </c>
      <c r="D1271" s="81"/>
      <c r="E1271" s="8"/>
      <c r="F1271" s="81"/>
      <c r="G1271" s="81"/>
      <c r="H1271" s="81"/>
      <c r="I1271" s="8"/>
      <c r="J1271" s="81"/>
      <c r="K1271" s="81"/>
      <c r="L1271" s="81"/>
      <c r="M1271" s="81"/>
      <c r="N1271" s="81"/>
      <c r="O1271" s="81"/>
      <c r="P1271" s="81"/>
      <c r="Q1271" s="81"/>
      <c r="R1271" s="81"/>
      <c r="S1271" s="81"/>
      <c r="T1271" s="81"/>
      <c r="U1271" s="81"/>
      <c r="V1271" s="81"/>
      <c r="W1271" s="81"/>
      <c r="X1271" s="81"/>
      <c r="Y1271" s="81"/>
      <c r="Z1271" s="81"/>
      <c r="AA1271" s="81"/>
      <c r="AB1271" s="81"/>
      <c r="AC1271" s="81"/>
      <c r="AD1271" s="81"/>
      <c r="AE1271" s="81"/>
      <c r="AF1271" s="81"/>
      <c r="AG1271" s="81"/>
      <c r="AH1271" s="81"/>
      <c r="AI1271" s="81"/>
      <c r="AJ1271" s="81"/>
      <c r="AK1271" s="81"/>
      <c r="AL1271" s="81"/>
      <c r="AM1271" s="8"/>
    </row>
    <row r="1272" spans="1:39" x14ac:dyDescent="0.25">
      <c r="A1272" s="81">
        <v>1271</v>
      </c>
      <c r="B1272" s="8" t="s">
        <v>1896</v>
      </c>
      <c r="C1272" s="8" t="s">
        <v>65</v>
      </c>
      <c r="D1272" s="81"/>
      <c r="E1272" s="8"/>
      <c r="F1272" s="81"/>
      <c r="G1272" s="81"/>
      <c r="H1272" s="81"/>
      <c r="I1272" s="8"/>
      <c r="J1272" s="81"/>
      <c r="K1272" s="81"/>
      <c r="L1272" s="81"/>
      <c r="M1272" s="81"/>
      <c r="N1272" s="81"/>
      <c r="O1272" s="81"/>
      <c r="P1272" s="81"/>
      <c r="Q1272" s="81"/>
      <c r="R1272" s="81"/>
      <c r="S1272" s="81"/>
      <c r="T1272" s="81"/>
      <c r="U1272" s="81"/>
      <c r="V1272" s="81"/>
      <c r="W1272" s="81"/>
      <c r="X1272" s="81"/>
      <c r="Y1272" s="81"/>
      <c r="Z1272" s="81"/>
      <c r="AA1272" s="81"/>
      <c r="AB1272" s="81"/>
      <c r="AC1272" s="81"/>
      <c r="AD1272" s="81"/>
      <c r="AE1272" s="81"/>
      <c r="AF1272" s="81"/>
      <c r="AG1272" s="81"/>
      <c r="AH1272" s="81"/>
      <c r="AI1272" s="81"/>
      <c r="AJ1272" s="81"/>
      <c r="AK1272" s="81"/>
      <c r="AL1272" s="81"/>
      <c r="AM1272" s="8"/>
    </row>
    <row r="1273" spans="1:39" x14ac:dyDescent="0.25">
      <c r="A1273" s="81">
        <v>1272</v>
      </c>
      <c r="B1273" s="8" t="s">
        <v>1859</v>
      </c>
      <c r="C1273" s="8" t="s">
        <v>67</v>
      </c>
      <c r="D1273" s="81"/>
      <c r="E1273" s="8"/>
      <c r="F1273" s="81"/>
      <c r="G1273" s="81"/>
      <c r="H1273" s="81"/>
      <c r="I1273" s="8"/>
      <c r="J1273" s="81"/>
      <c r="K1273" s="81"/>
      <c r="L1273" s="81"/>
      <c r="M1273" s="81"/>
      <c r="N1273" s="81"/>
      <c r="O1273" s="81"/>
      <c r="P1273" s="81"/>
      <c r="Q1273" s="81"/>
      <c r="R1273" s="81"/>
      <c r="S1273" s="81"/>
      <c r="T1273" s="81"/>
      <c r="U1273" s="81"/>
      <c r="V1273" s="81"/>
      <c r="W1273" s="81"/>
      <c r="X1273" s="81"/>
      <c r="Y1273" s="81"/>
      <c r="Z1273" s="81"/>
      <c r="AA1273" s="81"/>
      <c r="AB1273" s="81"/>
      <c r="AC1273" s="81"/>
      <c r="AD1273" s="81"/>
      <c r="AE1273" s="81"/>
      <c r="AF1273" s="81"/>
      <c r="AG1273" s="81"/>
      <c r="AH1273" s="81"/>
      <c r="AI1273" s="81"/>
      <c r="AJ1273" s="81"/>
      <c r="AK1273" s="81"/>
      <c r="AL1273" s="81"/>
      <c r="AM1273" s="8"/>
    </row>
    <row r="1274" spans="1:39" x14ac:dyDescent="0.25">
      <c r="A1274" s="81">
        <v>1273</v>
      </c>
      <c r="B1274" s="8" t="s">
        <v>2193</v>
      </c>
      <c r="C1274" s="8" t="s">
        <v>2332</v>
      </c>
      <c r="D1274" s="81"/>
      <c r="E1274" s="8"/>
      <c r="F1274" s="81"/>
      <c r="G1274" s="81"/>
      <c r="H1274" s="81"/>
      <c r="I1274" s="8"/>
      <c r="J1274" s="81"/>
      <c r="K1274" s="81"/>
      <c r="L1274" s="81"/>
      <c r="M1274" s="81"/>
      <c r="N1274" s="81"/>
      <c r="O1274" s="81"/>
      <c r="P1274" s="81"/>
      <c r="Q1274" s="81"/>
      <c r="R1274" s="81"/>
      <c r="S1274" s="81"/>
      <c r="T1274" s="81"/>
      <c r="U1274" s="81"/>
      <c r="V1274" s="81"/>
      <c r="W1274" s="81"/>
      <c r="X1274" s="81"/>
      <c r="Y1274" s="81"/>
      <c r="Z1274" s="81"/>
      <c r="AA1274" s="81"/>
      <c r="AB1274" s="81"/>
      <c r="AC1274" s="81"/>
      <c r="AD1274" s="81"/>
      <c r="AE1274" s="81"/>
      <c r="AF1274" s="81"/>
      <c r="AG1274" s="81"/>
      <c r="AH1274" s="81"/>
      <c r="AI1274" s="81"/>
      <c r="AJ1274" s="81"/>
      <c r="AK1274" s="81"/>
      <c r="AL1274" s="81"/>
      <c r="AM1274" s="8"/>
    </row>
    <row r="1275" spans="1:39" x14ac:dyDescent="0.25">
      <c r="A1275" s="81">
        <v>1274</v>
      </c>
      <c r="B1275" s="8" t="s">
        <v>2198</v>
      </c>
      <c r="C1275" s="8" t="s">
        <v>2328</v>
      </c>
      <c r="D1275" s="81"/>
      <c r="E1275" s="8"/>
      <c r="F1275" s="81"/>
      <c r="G1275" s="81"/>
      <c r="H1275" s="81"/>
      <c r="I1275" s="8"/>
      <c r="J1275" s="81"/>
      <c r="K1275" s="81"/>
      <c r="L1275" s="81"/>
      <c r="M1275" s="81"/>
      <c r="N1275" s="81"/>
      <c r="O1275" s="81"/>
      <c r="P1275" s="81"/>
      <c r="Q1275" s="81"/>
      <c r="R1275" s="81"/>
      <c r="S1275" s="81"/>
      <c r="T1275" s="81"/>
      <c r="U1275" s="81"/>
      <c r="V1275" s="81"/>
      <c r="W1275" s="81"/>
      <c r="X1275" s="81"/>
      <c r="Y1275" s="81"/>
      <c r="Z1275" s="81"/>
      <c r="AA1275" s="81"/>
      <c r="AB1275" s="81"/>
      <c r="AC1275" s="81"/>
      <c r="AD1275" s="81"/>
      <c r="AE1275" s="81"/>
      <c r="AF1275" s="81"/>
      <c r="AG1275" s="81"/>
      <c r="AH1275" s="81"/>
      <c r="AI1275" s="81"/>
      <c r="AJ1275" s="81"/>
      <c r="AK1275" s="81"/>
      <c r="AL1275" s="81"/>
      <c r="AM1275" s="8"/>
    </row>
    <row r="1276" spans="1:39" x14ac:dyDescent="0.25">
      <c r="A1276" s="81">
        <v>1275</v>
      </c>
      <c r="B1276" s="8" t="s">
        <v>2202</v>
      </c>
      <c r="C1276" s="8" t="s">
        <v>105</v>
      </c>
      <c r="D1276" s="81"/>
      <c r="E1276" s="8"/>
      <c r="F1276" s="81"/>
      <c r="G1276" s="81"/>
      <c r="H1276" s="81"/>
      <c r="I1276" s="8"/>
      <c r="J1276" s="81"/>
      <c r="K1276" s="81"/>
      <c r="L1276" s="81"/>
      <c r="M1276" s="81"/>
      <c r="N1276" s="81"/>
      <c r="O1276" s="81"/>
      <c r="P1276" s="81"/>
      <c r="Q1276" s="81"/>
      <c r="R1276" s="81"/>
      <c r="S1276" s="81"/>
      <c r="T1276" s="81"/>
      <c r="U1276" s="81"/>
      <c r="V1276" s="81"/>
      <c r="W1276" s="81"/>
      <c r="X1276" s="81"/>
      <c r="Y1276" s="81"/>
      <c r="Z1276" s="81"/>
      <c r="AA1276" s="81"/>
      <c r="AB1276" s="81"/>
      <c r="AC1276" s="81"/>
      <c r="AD1276" s="81"/>
      <c r="AE1276" s="81"/>
      <c r="AF1276" s="81"/>
      <c r="AG1276" s="81"/>
      <c r="AH1276" s="81"/>
      <c r="AI1276" s="81"/>
      <c r="AJ1276" s="81"/>
      <c r="AK1276" s="81"/>
      <c r="AL1276" s="81"/>
      <c r="AM1276" s="8"/>
    </row>
    <row r="1277" spans="1:39" x14ac:dyDescent="0.25">
      <c r="A1277" s="81">
        <v>1276</v>
      </c>
      <c r="B1277" s="8" t="s">
        <v>2205</v>
      </c>
      <c r="C1277" s="8" t="s">
        <v>77</v>
      </c>
      <c r="D1277" s="81"/>
      <c r="E1277" s="8"/>
      <c r="F1277" s="81"/>
      <c r="G1277" s="81"/>
      <c r="H1277" s="81"/>
      <c r="I1277" s="8"/>
      <c r="J1277" s="81"/>
      <c r="K1277" s="81"/>
      <c r="L1277" s="81"/>
      <c r="M1277" s="81"/>
      <c r="N1277" s="81"/>
      <c r="O1277" s="81"/>
      <c r="P1277" s="81"/>
      <c r="Q1277" s="81"/>
      <c r="R1277" s="81"/>
      <c r="S1277" s="81"/>
      <c r="T1277" s="81"/>
      <c r="U1277" s="81"/>
      <c r="V1277" s="81"/>
      <c r="W1277" s="81"/>
      <c r="X1277" s="81"/>
      <c r="Y1277" s="81"/>
      <c r="Z1277" s="81"/>
      <c r="AA1277" s="81"/>
      <c r="AB1277" s="81"/>
      <c r="AC1277" s="81"/>
      <c r="AD1277" s="81"/>
      <c r="AE1277" s="81"/>
      <c r="AF1277" s="81"/>
      <c r="AG1277" s="81"/>
      <c r="AH1277" s="81"/>
      <c r="AI1277" s="81"/>
      <c r="AJ1277" s="81"/>
      <c r="AK1277" s="81"/>
      <c r="AL1277" s="81"/>
      <c r="AM1277" s="8"/>
    </row>
    <row r="1278" spans="1:39" x14ac:dyDescent="0.25">
      <c r="A1278" s="81">
        <v>1277</v>
      </c>
      <c r="B1278" s="8" t="s">
        <v>2206</v>
      </c>
      <c r="C1278" s="8" t="s">
        <v>268</v>
      </c>
      <c r="D1278" s="81"/>
      <c r="E1278" s="8"/>
      <c r="F1278" s="81"/>
      <c r="G1278" s="81"/>
      <c r="H1278" s="81"/>
      <c r="I1278" s="8"/>
      <c r="J1278" s="81"/>
      <c r="K1278" s="81"/>
      <c r="L1278" s="81"/>
      <c r="M1278" s="81"/>
      <c r="N1278" s="81"/>
      <c r="O1278" s="81"/>
      <c r="P1278" s="81"/>
      <c r="Q1278" s="81"/>
      <c r="R1278" s="81"/>
      <c r="S1278" s="81"/>
      <c r="T1278" s="81"/>
      <c r="U1278" s="81"/>
      <c r="V1278" s="81"/>
      <c r="W1278" s="81"/>
      <c r="X1278" s="81"/>
      <c r="Y1278" s="81"/>
      <c r="Z1278" s="81"/>
      <c r="AA1278" s="81"/>
      <c r="AB1278" s="81"/>
      <c r="AC1278" s="81"/>
      <c r="AD1278" s="81"/>
      <c r="AE1278" s="81"/>
      <c r="AF1278" s="81"/>
      <c r="AG1278" s="81"/>
      <c r="AH1278" s="81"/>
      <c r="AI1278" s="81"/>
      <c r="AJ1278" s="81"/>
      <c r="AK1278" s="81"/>
      <c r="AL1278" s="81"/>
      <c r="AM1278" s="8"/>
    </row>
    <row r="1279" spans="1:39" x14ac:dyDescent="0.25">
      <c r="A1279" s="81">
        <v>1278</v>
      </c>
      <c r="B1279" s="8" t="s">
        <v>2207</v>
      </c>
      <c r="C1279" s="8" t="s">
        <v>77</v>
      </c>
      <c r="D1279" s="81"/>
      <c r="E1279" s="8"/>
      <c r="F1279" s="81"/>
      <c r="G1279" s="81"/>
      <c r="H1279" s="81"/>
      <c r="I1279" s="8"/>
      <c r="J1279" s="81"/>
      <c r="K1279" s="81"/>
      <c r="L1279" s="81"/>
      <c r="M1279" s="81"/>
      <c r="N1279" s="81"/>
      <c r="O1279" s="81"/>
      <c r="P1279" s="81"/>
      <c r="Q1279" s="81"/>
      <c r="R1279" s="81"/>
      <c r="S1279" s="81"/>
      <c r="T1279" s="81"/>
      <c r="U1279" s="81"/>
      <c r="V1279" s="81"/>
      <c r="W1279" s="81"/>
      <c r="X1279" s="81"/>
      <c r="Y1279" s="81"/>
      <c r="Z1279" s="81"/>
      <c r="AA1279" s="81"/>
      <c r="AB1279" s="81"/>
      <c r="AC1279" s="81"/>
      <c r="AD1279" s="81"/>
      <c r="AE1279" s="81"/>
      <c r="AF1279" s="81"/>
      <c r="AG1279" s="81"/>
      <c r="AH1279" s="81"/>
      <c r="AI1279" s="81"/>
      <c r="AJ1279" s="81"/>
      <c r="AK1279" s="81"/>
      <c r="AL1279" s="81"/>
      <c r="AM1279" s="8"/>
    </row>
    <row r="1280" spans="1:39" x14ac:dyDescent="0.25">
      <c r="A1280" s="81">
        <v>1279</v>
      </c>
      <c r="B1280" s="8" t="s">
        <v>2208</v>
      </c>
      <c r="C1280" s="8" t="s">
        <v>146</v>
      </c>
      <c r="D1280" s="81"/>
      <c r="E1280" s="8"/>
      <c r="F1280" s="81"/>
      <c r="G1280" s="81"/>
      <c r="H1280" s="81"/>
      <c r="I1280" s="8"/>
      <c r="J1280" s="81"/>
      <c r="K1280" s="81"/>
      <c r="L1280" s="81"/>
      <c r="M1280" s="81"/>
      <c r="N1280" s="81"/>
      <c r="O1280" s="81"/>
      <c r="P1280" s="81"/>
      <c r="Q1280" s="81"/>
      <c r="R1280" s="81"/>
      <c r="S1280" s="81"/>
      <c r="T1280" s="81"/>
      <c r="U1280" s="81"/>
      <c r="V1280" s="81"/>
      <c r="W1280" s="81"/>
      <c r="X1280" s="81"/>
      <c r="Y1280" s="81"/>
      <c r="Z1280" s="81"/>
      <c r="AA1280" s="81"/>
      <c r="AB1280" s="81"/>
      <c r="AC1280" s="81"/>
      <c r="AD1280" s="81"/>
      <c r="AE1280" s="81"/>
      <c r="AF1280" s="81"/>
      <c r="AG1280" s="81"/>
      <c r="AH1280" s="81"/>
      <c r="AI1280" s="81"/>
      <c r="AJ1280" s="81"/>
      <c r="AK1280" s="81"/>
      <c r="AL1280" s="81"/>
      <c r="AM1280" s="8"/>
    </row>
    <row r="1281" spans="1:39" x14ac:dyDescent="0.25">
      <c r="A1281" s="81">
        <v>1280</v>
      </c>
      <c r="B1281" s="8" t="s">
        <v>2210</v>
      </c>
      <c r="C1281" s="8" t="s">
        <v>126</v>
      </c>
      <c r="D1281" s="81"/>
      <c r="E1281" s="8"/>
      <c r="F1281" s="81"/>
      <c r="G1281" s="81"/>
      <c r="H1281" s="81"/>
      <c r="I1281" s="8"/>
      <c r="J1281" s="81"/>
      <c r="K1281" s="81"/>
      <c r="L1281" s="81"/>
      <c r="M1281" s="81"/>
      <c r="N1281" s="81"/>
      <c r="O1281" s="81"/>
      <c r="P1281" s="81"/>
      <c r="Q1281" s="81"/>
      <c r="R1281" s="81"/>
      <c r="S1281" s="81"/>
      <c r="T1281" s="81"/>
      <c r="U1281" s="81"/>
      <c r="V1281" s="81"/>
      <c r="W1281" s="81"/>
      <c r="X1281" s="81"/>
      <c r="Y1281" s="81"/>
      <c r="Z1281" s="81"/>
      <c r="AA1281" s="81"/>
      <c r="AB1281" s="81"/>
      <c r="AC1281" s="81"/>
      <c r="AD1281" s="81"/>
      <c r="AE1281" s="81"/>
      <c r="AF1281" s="81"/>
      <c r="AG1281" s="81"/>
      <c r="AH1281" s="81"/>
      <c r="AI1281" s="81"/>
      <c r="AJ1281" s="81"/>
      <c r="AK1281" s="81"/>
      <c r="AL1281" s="81"/>
      <c r="AM1281" s="8"/>
    </row>
    <row r="1282" spans="1:39" x14ac:dyDescent="0.25">
      <c r="A1282" s="81">
        <v>1281</v>
      </c>
      <c r="B1282" s="8" t="s">
        <v>2212</v>
      </c>
      <c r="C1282" s="8" t="s">
        <v>77</v>
      </c>
      <c r="D1282" s="81"/>
      <c r="E1282" s="8"/>
      <c r="F1282" s="81"/>
      <c r="G1282" s="81"/>
      <c r="H1282" s="81"/>
      <c r="I1282" s="8"/>
      <c r="J1282" s="81"/>
      <c r="K1282" s="81"/>
      <c r="L1282" s="81"/>
      <c r="M1282" s="81"/>
      <c r="N1282" s="81"/>
      <c r="O1282" s="81"/>
      <c r="P1282" s="81"/>
      <c r="Q1282" s="81"/>
      <c r="R1282" s="81"/>
      <c r="S1282" s="81"/>
      <c r="T1282" s="81"/>
      <c r="U1282" s="81"/>
      <c r="V1282" s="81"/>
      <c r="W1282" s="81"/>
      <c r="X1282" s="81"/>
      <c r="Y1282" s="81"/>
      <c r="Z1282" s="81"/>
      <c r="AA1282" s="81"/>
      <c r="AB1282" s="81"/>
      <c r="AC1282" s="81"/>
      <c r="AD1282" s="81"/>
      <c r="AE1282" s="81"/>
      <c r="AF1282" s="81"/>
      <c r="AG1282" s="81"/>
      <c r="AH1282" s="81"/>
      <c r="AI1282" s="81"/>
      <c r="AJ1282" s="81"/>
      <c r="AK1282" s="81"/>
      <c r="AL1282" s="81"/>
      <c r="AM1282" s="8"/>
    </row>
    <row r="1283" spans="1:39" x14ac:dyDescent="0.25">
      <c r="A1283" s="81">
        <v>1282</v>
      </c>
      <c r="B1283" s="8" t="s">
        <v>2216</v>
      </c>
      <c r="C1283" s="8" t="s">
        <v>95</v>
      </c>
      <c r="D1283" s="81"/>
      <c r="E1283" s="8"/>
      <c r="F1283" s="81"/>
      <c r="G1283" s="81"/>
      <c r="H1283" s="81"/>
      <c r="I1283" s="8"/>
      <c r="J1283" s="81"/>
      <c r="K1283" s="81"/>
      <c r="L1283" s="81"/>
      <c r="M1283" s="81"/>
      <c r="N1283" s="81"/>
      <c r="O1283" s="81"/>
      <c r="P1283" s="81"/>
      <c r="Q1283" s="81"/>
      <c r="R1283" s="81"/>
      <c r="S1283" s="81"/>
      <c r="T1283" s="81"/>
      <c r="U1283" s="81"/>
      <c r="V1283" s="81"/>
      <c r="W1283" s="81"/>
      <c r="X1283" s="81"/>
      <c r="Y1283" s="81"/>
      <c r="Z1283" s="81"/>
      <c r="AA1283" s="81"/>
      <c r="AB1283" s="81"/>
      <c r="AC1283" s="81"/>
      <c r="AD1283" s="81"/>
      <c r="AE1283" s="81"/>
      <c r="AF1283" s="81"/>
      <c r="AG1283" s="81"/>
      <c r="AH1283" s="81"/>
      <c r="AI1283" s="81"/>
      <c r="AJ1283" s="81"/>
      <c r="AK1283" s="81"/>
      <c r="AL1283" s="81"/>
      <c r="AM1283" s="8"/>
    </row>
    <row r="1284" spans="1:39" x14ac:dyDescent="0.25">
      <c r="A1284" s="81">
        <v>1283</v>
      </c>
      <c r="B1284" s="8" t="s">
        <v>2217</v>
      </c>
      <c r="C1284" s="8" t="s">
        <v>73</v>
      </c>
      <c r="D1284" s="81"/>
      <c r="E1284" s="8"/>
      <c r="F1284" s="81"/>
      <c r="G1284" s="81"/>
      <c r="H1284" s="81"/>
      <c r="I1284" s="8"/>
      <c r="J1284" s="81"/>
      <c r="K1284" s="81"/>
      <c r="L1284" s="81"/>
      <c r="M1284" s="81"/>
      <c r="N1284" s="81"/>
      <c r="O1284" s="81"/>
      <c r="P1284" s="81"/>
      <c r="Q1284" s="81"/>
      <c r="R1284" s="81"/>
      <c r="S1284" s="81"/>
      <c r="T1284" s="81"/>
      <c r="U1284" s="81"/>
      <c r="V1284" s="81"/>
      <c r="W1284" s="81"/>
      <c r="X1284" s="81"/>
      <c r="Y1284" s="81"/>
      <c r="Z1284" s="81"/>
      <c r="AA1284" s="81"/>
      <c r="AB1284" s="81"/>
      <c r="AC1284" s="81"/>
      <c r="AD1284" s="81"/>
      <c r="AE1284" s="81"/>
      <c r="AF1284" s="81"/>
      <c r="AG1284" s="81"/>
      <c r="AH1284" s="81"/>
      <c r="AI1284" s="81"/>
      <c r="AJ1284" s="81"/>
      <c r="AK1284" s="81"/>
      <c r="AL1284" s="81"/>
      <c r="AM1284" s="8"/>
    </row>
    <row r="1285" spans="1:39" x14ac:dyDescent="0.25">
      <c r="A1285" s="81">
        <v>1284</v>
      </c>
      <c r="B1285" s="8" t="s">
        <v>2218</v>
      </c>
      <c r="C1285" s="8" t="s">
        <v>73</v>
      </c>
      <c r="D1285" s="81"/>
      <c r="E1285" s="8"/>
      <c r="F1285" s="81"/>
      <c r="G1285" s="81"/>
      <c r="H1285" s="81"/>
      <c r="I1285" s="8"/>
      <c r="J1285" s="81"/>
      <c r="K1285" s="81"/>
      <c r="L1285" s="81"/>
      <c r="M1285" s="81"/>
      <c r="N1285" s="81"/>
      <c r="O1285" s="81"/>
      <c r="P1285" s="81"/>
      <c r="Q1285" s="81"/>
      <c r="R1285" s="81"/>
      <c r="S1285" s="81"/>
      <c r="T1285" s="81"/>
      <c r="U1285" s="81"/>
      <c r="V1285" s="81"/>
      <c r="W1285" s="81"/>
      <c r="X1285" s="81"/>
      <c r="Y1285" s="81"/>
      <c r="Z1285" s="81"/>
      <c r="AA1285" s="81"/>
      <c r="AB1285" s="81"/>
      <c r="AC1285" s="81"/>
      <c r="AD1285" s="81"/>
      <c r="AE1285" s="81"/>
      <c r="AF1285" s="81"/>
      <c r="AG1285" s="81"/>
      <c r="AH1285" s="81"/>
      <c r="AI1285" s="81"/>
      <c r="AJ1285" s="81"/>
      <c r="AK1285" s="81"/>
      <c r="AL1285" s="81"/>
      <c r="AM1285" s="8"/>
    </row>
    <row r="1286" spans="1:39" x14ac:dyDescent="0.25">
      <c r="A1286" s="81">
        <v>1285</v>
      </c>
      <c r="B1286" s="8" t="s">
        <v>2220</v>
      </c>
      <c r="C1286" s="8" t="s">
        <v>70</v>
      </c>
      <c r="D1286" s="81"/>
      <c r="E1286" s="8"/>
      <c r="F1286" s="81"/>
      <c r="G1286" s="81"/>
      <c r="H1286" s="81"/>
      <c r="I1286" s="8"/>
      <c r="J1286" s="81"/>
      <c r="K1286" s="81"/>
      <c r="L1286" s="81"/>
      <c r="M1286" s="81"/>
      <c r="N1286" s="81"/>
      <c r="O1286" s="81"/>
      <c r="P1286" s="81"/>
      <c r="Q1286" s="81"/>
      <c r="R1286" s="81"/>
      <c r="S1286" s="81"/>
      <c r="T1286" s="81"/>
      <c r="U1286" s="81"/>
      <c r="V1286" s="81"/>
      <c r="W1286" s="81"/>
      <c r="X1286" s="81"/>
      <c r="Y1286" s="81"/>
      <c r="Z1286" s="81"/>
      <c r="AA1286" s="81"/>
      <c r="AB1286" s="81"/>
      <c r="AC1286" s="81"/>
      <c r="AD1286" s="81"/>
      <c r="AE1286" s="81"/>
      <c r="AF1286" s="81"/>
      <c r="AG1286" s="81"/>
      <c r="AH1286" s="81"/>
      <c r="AI1286" s="81"/>
      <c r="AJ1286" s="81"/>
      <c r="AK1286" s="81"/>
      <c r="AL1286" s="81"/>
      <c r="AM1286" s="8"/>
    </row>
    <row r="1287" spans="1:39" x14ac:dyDescent="0.25">
      <c r="A1287" s="81">
        <v>1286</v>
      </c>
      <c r="B1287" s="8" t="s">
        <v>2222</v>
      </c>
      <c r="C1287" s="8" t="s">
        <v>95</v>
      </c>
      <c r="D1287" s="81"/>
      <c r="E1287" s="8"/>
      <c r="F1287" s="81"/>
      <c r="G1287" s="81"/>
      <c r="H1287" s="81"/>
      <c r="I1287" s="8"/>
      <c r="J1287" s="81"/>
      <c r="K1287" s="81"/>
      <c r="L1287" s="81"/>
      <c r="M1287" s="81"/>
      <c r="N1287" s="81"/>
      <c r="O1287" s="81"/>
      <c r="P1287" s="81"/>
      <c r="Q1287" s="81"/>
      <c r="R1287" s="81"/>
      <c r="S1287" s="81"/>
      <c r="T1287" s="81"/>
      <c r="U1287" s="81"/>
      <c r="V1287" s="81"/>
      <c r="W1287" s="81"/>
      <c r="X1287" s="81"/>
      <c r="Y1287" s="81"/>
      <c r="Z1287" s="81"/>
      <c r="AA1287" s="81"/>
      <c r="AB1287" s="81"/>
      <c r="AC1287" s="81"/>
      <c r="AD1287" s="81"/>
      <c r="AE1287" s="81"/>
      <c r="AF1287" s="81"/>
      <c r="AG1287" s="81"/>
      <c r="AH1287" s="81"/>
      <c r="AI1287" s="81"/>
      <c r="AJ1287" s="81"/>
      <c r="AK1287" s="81"/>
      <c r="AL1287" s="81"/>
      <c r="AM1287" s="8"/>
    </row>
    <row r="1288" spans="1:39" x14ac:dyDescent="0.25">
      <c r="A1288" s="81">
        <v>1287</v>
      </c>
      <c r="B1288" s="8" t="s">
        <v>2214</v>
      </c>
      <c r="C1288" s="8" t="s">
        <v>108</v>
      </c>
      <c r="D1288" s="81"/>
      <c r="E1288" s="8"/>
      <c r="F1288" s="81"/>
      <c r="G1288" s="81"/>
      <c r="H1288" s="81"/>
      <c r="I1288" s="8"/>
      <c r="J1288" s="81"/>
      <c r="K1288" s="81"/>
      <c r="L1288" s="81"/>
      <c r="M1288" s="81"/>
      <c r="N1288" s="81"/>
      <c r="O1288" s="81"/>
      <c r="P1288" s="81"/>
      <c r="Q1288" s="81"/>
      <c r="R1288" s="81"/>
      <c r="S1288" s="81"/>
      <c r="T1288" s="81"/>
      <c r="U1288" s="81"/>
      <c r="V1288" s="81"/>
      <c r="W1288" s="81"/>
      <c r="X1288" s="81"/>
      <c r="Y1288" s="81"/>
      <c r="Z1288" s="81"/>
      <c r="AA1288" s="81"/>
      <c r="AB1288" s="81"/>
      <c r="AC1288" s="81"/>
      <c r="AD1288" s="81"/>
      <c r="AE1288" s="81"/>
      <c r="AF1288" s="81"/>
      <c r="AG1288" s="81"/>
      <c r="AH1288" s="81"/>
      <c r="AI1288" s="81"/>
      <c r="AJ1288" s="81"/>
      <c r="AK1288" s="81"/>
      <c r="AL1288" s="81"/>
      <c r="AM1288" s="8"/>
    </row>
    <row r="1289" spans="1:39" x14ac:dyDescent="0.25">
      <c r="A1289" s="81">
        <v>1288</v>
      </c>
      <c r="B1289" s="8" t="s">
        <v>2223</v>
      </c>
      <c r="C1289" s="8" t="s">
        <v>66</v>
      </c>
      <c r="D1289" s="81"/>
      <c r="E1289" s="8"/>
      <c r="F1289" s="81"/>
      <c r="G1289" s="81"/>
      <c r="H1289" s="81"/>
      <c r="I1289" s="8"/>
      <c r="J1289" s="81"/>
      <c r="K1289" s="81"/>
      <c r="L1289" s="81"/>
      <c r="M1289" s="81"/>
      <c r="N1289" s="81"/>
      <c r="O1289" s="81"/>
      <c r="P1289" s="81"/>
      <c r="Q1289" s="81"/>
      <c r="R1289" s="81"/>
      <c r="S1289" s="81"/>
      <c r="T1289" s="81"/>
      <c r="U1289" s="81"/>
      <c r="V1289" s="81"/>
      <c r="W1289" s="81"/>
      <c r="X1289" s="81"/>
      <c r="Y1289" s="81"/>
      <c r="Z1289" s="81"/>
      <c r="AA1289" s="81"/>
      <c r="AB1289" s="81"/>
      <c r="AC1289" s="81"/>
      <c r="AD1289" s="81"/>
      <c r="AE1289" s="81"/>
      <c r="AF1289" s="81"/>
      <c r="AG1289" s="81"/>
      <c r="AH1289" s="81"/>
      <c r="AI1289" s="81"/>
      <c r="AJ1289" s="81"/>
      <c r="AK1289" s="81"/>
      <c r="AL1289" s="81"/>
      <c r="AM1289" s="8"/>
    </row>
    <row r="1290" spans="1:39" x14ac:dyDescent="0.25">
      <c r="A1290" s="81">
        <v>1289</v>
      </c>
      <c r="B1290" s="8" t="s">
        <v>2224</v>
      </c>
      <c r="C1290" s="8" t="s">
        <v>95</v>
      </c>
      <c r="D1290" s="81"/>
      <c r="E1290" s="8"/>
      <c r="F1290" s="81"/>
      <c r="G1290" s="81"/>
      <c r="H1290" s="81"/>
      <c r="I1290" s="8"/>
      <c r="J1290" s="81"/>
      <c r="K1290" s="81"/>
      <c r="L1290" s="81"/>
      <c r="M1290" s="81"/>
      <c r="N1290" s="81"/>
      <c r="O1290" s="81"/>
      <c r="P1290" s="81"/>
      <c r="Q1290" s="81"/>
      <c r="R1290" s="81"/>
      <c r="S1290" s="81"/>
      <c r="T1290" s="81"/>
      <c r="U1290" s="81"/>
      <c r="V1290" s="81"/>
      <c r="W1290" s="81"/>
      <c r="X1290" s="81"/>
      <c r="Y1290" s="81"/>
      <c r="Z1290" s="81"/>
      <c r="AA1290" s="81"/>
      <c r="AB1290" s="81"/>
      <c r="AC1290" s="81"/>
      <c r="AD1290" s="81"/>
      <c r="AE1290" s="81"/>
      <c r="AF1290" s="81"/>
      <c r="AG1290" s="81"/>
      <c r="AH1290" s="81"/>
      <c r="AI1290" s="81"/>
      <c r="AJ1290" s="81"/>
      <c r="AK1290" s="81"/>
      <c r="AL1290" s="81"/>
      <c r="AM1290" s="8"/>
    </row>
    <row r="1291" spans="1:39" x14ac:dyDescent="0.25">
      <c r="A1291" s="81">
        <v>1290</v>
      </c>
      <c r="B1291" s="8" t="s">
        <v>2225</v>
      </c>
      <c r="C1291" s="8" t="s">
        <v>80</v>
      </c>
      <c r="D1291" s="81"/>
      <c r="E1291" s="8"/>
      <c r="F1291" s="81"/>
      <c r="G1291" s="81"/>
      <c r="H1291" s="81"/>
      <c r="I1291" s="8"/>
      <c r="J1291" s="81"/>
      <c r="K1291" s="81"/>
      <c r="L1291" s="81"/>
      <c r="M1291" s="81"/>
      <c r="N1291" s="81"/>
      <c r="O1291" s="81"/>
      <c r="P1291" s="81"/>
      <c r="Q1291" s="81"/>
      <c r="R1291" s="81"/>
      <c r="S1291" s="81"/>
      <c r="T1291" s="81"/>
      <c r="U1291" s="81"/>
      <c r="V1291" s="81"/>
      <c r="W1291" s="81"/>
      <c r="X1291" s="81"/>
      <c r="Y1291" s="81"/>
      <c r="Z1291" s="81"/>
      <c r="AA1291" s="81"/>
      <c r="AB1291" s="81"/>
      <c r="AC1291" s="81"/>
      <c r="AD1291" s="81"/>
      <c r="AE1291" s="81"/>
      <c r="AF1291" s="81"/>
      <c r="AG1291" s="81"/>
      <c r="AH1291" s="81"/>
      <c r="AI1291" s="81"/>
      <c r="AJ1291" s="81"/>
      <c r="AK1291" s="81"/>
      <c r="AL1291" s="81"/>
      <c r="AM1291" s="8"/>
    </row>
    <row r="1292" spans="1:39" x14ac:dyDescent="0.25">
      <c r="A1292" s="81">
        <v>1291</v>
      </c>
      <c r="B1292" s="8" t="s">
        <v>2226</v>
      </c>
      <c r="C1292" s="8" t="s">
        <v>66</v>
      </c>
      <c r="D1292" s="81"/>
      <c r="E1292" s="8"/>
      <c r="F1292" s="81"/>
      <c r="G1292" s="81"/>
      <c r="H1292" s="81"/>
      <c r="I1292" s="8"/>
      <c r="J1292" s="81"/>
      <c r="K1292" s="81"/>
      <c r="L1292" s="81"/>
      <c r="M1292" s="81"/>
      <c r="N1292" s="81"/>
      <c r="O1292" s="81"/>
      <c r="P1292" s="81"/>
      <c r="Q1292" s="81"/>
      <c r="R1292" s="81"/>
      <c r="S1292" s="81"/>
      <c r="T1292" s="81"/>
      <c r="U1292" s="81"/>
      <c r="V1292" s="81"/>
      <c r="W1292" s="81"/>
      <c r="X1292" s="81"/>
      <c r="Y1292" s="81"/>
      <c r="Z1292" s="81"/>
      <c r="AA1292" s="81"/>
      <c r="AB1292" s="81"/>
      <c r="AC1292" s="81"/>
      <c r="AD1292" s="81"/>
      <c r="AE1292" s="81"/>
      <c r="AF1292" s="81"/>
      <c r="AG1292" s="81"/>
      <c r="AH1292" s="81"/>
      <c r="AI1292" s="81"/>
      <c r="AJ1292" s="81"/>
      <c r="AK1292" s="81"/>
      <c r="AL1292" s="81"/>
      <c r="AM1292" s="8"/>
    </row>
    <row r="1293" spans="1:39" x14ac:dyDescent="0.25">
      <c r="A1293" s="81">
        <v>1292</v>
      </c>
      <c r="B1293" s="8" t="s">
        <v>2227</v>
      </c>
      <c r="C1293" s="8" t="s">
        <v>66</v>
      </c>
      <c r="D1293" s="81"/>
      <c r="E1293" s="8"/>
      <c r="F1293" s="81"/>
      <c r="G1293" s="81"/>
      <c r="H1293" s="81"/>
      <c r="I1293" s="8"/>
      <c r="J1293" s="81"/>
      <c r="K1293" s="81"/>
      <c r="L1293" s="81"/>
      <c r="M1293" s="81"/>
      <c r="N1293" s="81"/>
      <c r="O1293" s="81"/>
      <c r="P1293" s="81"/>
      <c r="Q1293" s="81"/>
      <c r="R1293" s="81"/>
      <c r="S1293" s="81"/>
      <c r="T1293" s="81"/>
      <c r="U1293" s="81"/>
      <c r="V1293" s="81"/>
      <c r="W1293" s="81"/>
      <c r="X1293" s="81"/>
      <c r="Y1293" s="81"/>
      <c r="Z1293" s="81"/>
      <c r="AA1293" s="81"/>
      <c r="AB1293" s="81"/>
      <c r="AC1293" s="81"/>
      <c r="AD1293" s="81"/>
      <c r="AE1293" s="81"/>
      <c r="AF1293" s="81"/>
      <c r="AG1293" s="81"/>
      <c r="AH1293" s="81"/>
      <c r="AI1293" s="81"/>
      <c r="AJ1293" s="81"/>
      <c r="AK1293" s="81"/>
      <c r="AL1293" s="81"/>
      <c r="AM1293" s="8"/>
    </row>
    <row r="1294" spans="1:39" x14ac:dyDescent="0.25">
      <c r="A1294" s="81">
        <v>1293</v>
      </c>
      <c r="B1294" s="8" t="s">
        <v>2228</v>
      </c>
      <c r="C1294" s="8" t="s">
        <v>139</v>
      </c>
      <c r="D1294" s="81"/>
      <c r="E1294" s="8"/>
      <c r="F1294" s="81"/>
      <c r="G1294" s="81"/>
      <c r="H1294" s="81"/>
      <c r="I1294" s="8"/>
      <c r="J1294" s="81"/>
      <c r="K1294" s="81"/>
      <c r="L1294" s="81"/>
      <c r="M1294" s="81"/>
      <c r="N1294" s="81"/>
      <c r="O1294" s="81"/>
      <c r="P1294" s="81"/>
      <c r="Q1294" s="81"/>
      <c r="R1294" s="81"/>
      <c r="S1294" s="81"/>
      <c r="T1294" s="81"/>
      <c r="U1294" s="81"/>
      <c r="V1294" s="81"/>
      <c r="W1294" s="81"/>
      <c r="X1294" s="81"/>
      <c r="Y1294" s="81"/>
      <c r="Z1294" s="81"/>
      <c r="AA1294" s="81"/>
      <c r="AB1294" s="81"/>
      <c r="AC1294" s="81"/>
      <c r="AD1294" s="81"/>
      <c r="AE1294" s="81"/>
      <c r="AF1294" s="81"/>
      <c r="AG1294" s="81"/>
      <c r="AH1294" s="81"/>
      <c r="AI1294" s="81"/>
      <c r="AJ1294" s="81"/>
      <c r="AK1294" s="81"/>
      <c r="AL1294" s="81"/>
      <c r="AM1294" s="8"/>
    </row>
    <row r="1295" spans="1:39" x14ac:dyDescent="0.25">
      <c r="A1295" s="81">
        <v>1294</v>
      </c>
      <c r="B1295" s="8" t="s">
        <v>2229</v>
      </c>
      <c r="C1295" s="8" t="s">
        <v>138</v>
      </c>
      <c r="D1295" s="81"/>
      <c r="E1295" s="8"/>
      <c r="F1295" s="81"/>
      <c r="G1295" s="81"/>
      <c r="H1295" s="81"/>
      <c r="I1295" s="8"/>
      <c r="J1295" s="81"/>
      <c r="K1295" s="81"/>
      <c r="L1295" s="81"/>
      <c r="M1295" s="81"/>
      <c r="N1295" s="81"/>
      <c r="O1295" s="81"/>
      <c r="P1295" s="81"/>
      <c r="Q1295" s="81"/>
      <c r="R1295" s="81"/>
      <c r="S1295" s="81"/>
      <c r="T1295" s="81"/>
      <c r="U1295" s="81"/>
      <c r="V1295" s="81"/>
      <c r="W1295" s="81"/>
      <c r="X1295" s="81"/>
      <c r="Y1295" s="81"/>
      <c r="Z1295" s="81"/>
      <c r="AA1295" s="81"/>
      <c r="AB1295" s="81"/>
      <c r="AC1295" s="81"/>
      <c r="AD1295" s="81"/>
      <c r="AE1295" s="81"/>
      <c r="AF1295" s="81"/>
      <c r="AG1295" s="81"/>
      <c r="AH1295" s="81"/>
      <c r="AI1295" s="81"/>
      <c r="AJ1295" s="81"/>
      <c r="AK1295" s="81"/>
      <c r="AL1295" s="81"/>
      <c r="AM1295" s="8"/>
    </row>
    <row r="1296" spans="1:39" x14ac:dyDescent="0.25">
      <c r="A1296" s="81">
        <v>1295</v>
      </c>
      <c r="B1296" s="8" t="s">
        <v>1806</v>
      </c>
      <c r="C1296" s="8" t="s">
        <v>66</v>
      </c>
      <c r="D1296" s="81"/>
      <c r="E1296" s="8"/>
      <c r="F1296" s="81"/>
      <c r="G1296" s="81"/>
      <c r="H1296" s="81"/>
      <c r="I1296" s="8"/>
      <c r="J1296" s="81"/>
      <c r="K1296" s="81"/>
      <c r="L1296" s="81"/>
      <c r="M1296" s="81"/>
      <c r="N1296" s="81"/>
      <c r="O1296" s="81"/>
      <c r="P1296" s="81"/>
      <c r="Q1296" s="81"/>
      <c r="R1296" s="81"/>
      <c r="S1296" s="81"/>
      <c r="T1296" s="81"/>
      <c r="U1296" s="81"/>
      <c r="V1296" s="81"/>
      <c r="W1296" s="81"/>
      <c r="X1296" s="81"/>
      <c r="Y1296" s="81"/>
      <c r="Z1296" s="81"/>
      <c r="AA1296" s="81"/>
      <c r="AB1296" s="81"/>
      <c r="AC1296" s="81"/>
      <c r="AD1296" s="81"/>
      <c r="AE1296" s="81"/>
      <c r="AF1296" s="81"/>
      <c r="AG1296" s="81"/>
      <c r="AH1296" s="81"/>
      <c r="AI1296" s="81"/>
      <c r="AJ1296" s="81"/>
      <c r="AK1296" s="81"/>
      <c r="AL1296" s="81"/>
      <c r="AM1296" s="8"/>
    </row>
    <row r="1297" spans="1:39" x14ac:dyDescent="0.25">
      <c r="A1297" s="81">
        <v>1296</v>
      </c>
      <c r="B1297" s="8" t="s">
        <v>1845</v>
      </c>
      <c r="C1297" s="8" t="s">
        <v>105</v>
      </c>
      <c r="D1297" s="81"/>
      <c r="E1297" s="8"/>
      <c r="F1297" s="81"/>
      <c r="G1297" s="81"/>
      <c r="H1297" s="81"/>
      <c r="I1297" s="8"/>
      <c r="J1297" s="81"/>
      <c r="K1297" s="81"/>
      <c r="L1297" s="81"/>
      <c r="M1297" s="81"/>
      <c r="N1297" s="81"/>
      <c r="O1297" s="81"/>
      <c r="P1297" s="81"/>
      <c r="Q1297" s="81"/>
      <c r="R1297" s="81"/>
      <c r="S1297" s="81"/>
      <c r="T1297" s="81"/>
      <c r="U1297" s="81"/>
      <c r="V1297" s="81"/>
      <c r="W1297" s="81"/>
      <c r="X1297" s="81"/>
      <c r="Y1297" s="81"/>
      <c r="Z1297" s="81"/>
      <c r="AA1297" s="81"/>
      <c r="AB1297" s="81"/>
      <c r="AC1297" s="81"/>
      <c r="AD1297" s="81"/>
      <c r="AE1297" s="81"/>
      <c r="AF1297" s="81"/>
      <c r="AG1297" s="81"/>
      <c r="AH1297" s="81"/>
      <c r="AI1297" s="81"/>
      <c r="AJ1297" s="81"/>
      <c r="AK1297" s="81"/>
      <c r="AL1297" s="81"/>
      <c r="AM1297" s="8"/>
    </row>
    <row r="1298" spans="1:39" x14ac:dyDescent="0.25">
      <c r="A1298" s="81">
        <v>1297</v>
      </c>
      <c r="B1298" s="8" t="s">
        <v>2276</v>
      </c>
      <c r="C1298" s="8" t="s">
        <v>56</v>
      </c>
      <c r="D1298" s="81"/>
      <c r="E1298" s="8"/>
      <c r="F1298" s="81"/>
      <c r="G1298" s="81"/>
      <c r="H1298" s="81"/>
      <c r="I1298" s="8"/>
      <c r="J1298" s="81"/>
      <c r="K1298" s="81"/>
      <c r="L1298" s="81"/>
      <c r="M1298" s="81"/>
      <c r="N1298" s="81"/>
      <c r="O1298" s="81"/>
      <c r="P1298" s="81"/>
      <c r="Q1298" s="81"/>
      <c r="R1298" s="81"/>
      <c r="S1298" s="81"/>
      <c r="T1298" s="81"/>
      <c r="U1298" s="81"/>
      <c r="V1298" s="81"/>
      <c r="W1298" s="81"/>
      <c r="X1298" s="81"/>
      <c r="Y1298" s="81"/>
      <c r="Z1298" s="81"/>
      <c r="AA1298" s="81"/>
      <c r="AB1298" s="81"/>
      <c r="AC1298" s="81"/>
      <c r="AD1298" s="81"/>
      <c r="AE1298" s="81"/>
      <c r="AF1298" s="81"/>
      <c r="AG1298" s="81"/>
      <c r="AH1298" s="81"/>
      <c r="AI1298" s="81"/>
      <c r="AJ1298" s="81"/>
      <c r="AK1298" s="81"/>
      <c r="AL1298" s="81"/>
      <c r="AM1298" s="8"/>
    </row>
    <row r="1299" spans="1:39" x14ac:dyDescent="0.25">
      <c r="A1299" s="81">
        <v>1298</v>
      </c>
      <c r="B1299" s="8" t="s">
        <v>2</v>
      </c>
      <c r="C1299" s="8" t="s">
        <v>2</v>
      </c>
      <c r="D1299" s="81"/>
      <c r="E1299" s="8"/>
      <c r="F1299" s="81"/>
      <c r="G1299" s="81"/>
      <c r="H1299" s="81"/>
      <c r="I1299" s="8"/>
      <c r="J1299" s="81"/>
      <c r="K1299" s="81"/>
      <c r="L1299" s="81"/>
      <c r="M1299" s="81"/>
      <c r="N1299" s="81"/>
      <c r="O1299" s="81"/>
      <c r="P1299" s="81"/>
      <c r="Q1299" s="81"/>
      <c r="R1299" s="81"/>
      <c r="S1299" s="81"/>
      <c r="T1299" s="81"/>
      <c r="U1299" s="81"/>
      <c r="V1299" s="81"/>
      <c r="W1299" s="81"/>
      <c r="X1299" s="81"/>
      <c r="Y1299" s="81"/>
      <c r="Z1299" s="81"/>
      <c r="AA1299" s="81"/>
      <c r="AB1299" s="81"/>
      <c r="AC1299" s="81"/>
      <c r="AD1299" s="81"/>
      <c r="AE1299" s="81"/>
      <c r="AF1299" s="81"/>
      <c r="AG1299" s="81"/>
      <c r="AH1299" s="81"/>
      <c r="AI1299" s="81"/>
      <c r="AJ1299" s="81"/>
      <c r="AK1299" s="81"/>
      <c r="AL1299" s="81"/>
      <c r="AM1299" s="8"/>
    </row>
    <row r="1300" spans="1:39" x14ac:dyDescent="0.25">
      <c r="A1300" s="81">
        <v>1299</v>
      </c>
      <c r="B1300" s="8" t="s">
        <v>52</v>
      </c>
      <c r="C1300" s="8" t="s">
        <v>2</v>
      </c>
      <c r="D1300" s="81"/>
      <c r="E1300" s="8"/>
      <c r="F1300" s="81"/>
      <c r="G1300" s="81"/>
      <c r="H1300" s="81"/>
      <c r="I1300" s="8"/>
      <c r="J1300" s="81"/>
      <c r="K1300" s="81"/>
      <c r="L1300" s="81"/>
      <c r="M1300" s="81"/>
      <c r="N1300" s="81"/>
      <c r="O1300" s="81"/>
      <c r="P1300" s="81"/>
      <c r="Q1300" s="81"/>
      <c r="R1300" s="81"/>
      <c r="S1300" s="81"/>
      <c r="T1300" s="81"/>
      <c r="U1300" s="81"/>
      <c r="V1300" s="81"/>
      <c r="W1300" s="81"/>
      <c r="X1300" s="81"/>
      <c r="Y1300" s="81"/>
      <c r="Z1300" s="81"/>
      <c r="AA1300" s="81"/>
      <c r="AB1300" s="81"/>
      <c r="AC1300" s="81"/>
      <c r="AD1300" s="81"/>
      <c r="AE1300" s="81"/>
      <c r="AF1300" s="81"/>
      <c r="AG1300" s="81"/>
      <c r="AH1300" s="81"/>
      <c r="AI1300" s="81"/>
      <c r="AJ1300" s="81"/>
      <c r="AK1300" s="81"/>
      <c r="AL1300" s="81"/>
      <c r="AM1300" s="8"/>
    </row>
    <row r="1301" spans="1:39" x14ac:dyDescent="0.25">
      <c r="A1301" s="81">
        <v>1300</v>
      </c>
      <c r="B1301" s="8" t="s">
        <v>1843</v>
      </c>
      <c r="C1301" s="8" t="s">
        <v>2334</v>
      </c>
      <c r="D1301" s="81"/>
      <c r="E1301" s="8"/>
      <c r="F1301" s="81"/>
      <c r="G1301" s="81"/>
      <c r="H1301" s="81"/>
      <c r="I1301" s="8"/>
      <c r="J1301" s="81"/>
      <c r="K1301" s="81"/>
      <c r="L1301" s="81"/>
      <c r="M1301" s="81"/>
      <c r="N1301" s="81"/>
      <c r="O1301" s="81"/>
      <c r="P1301" s="81"/>
      <c r="Q1301" s="81"/>
      <c r="R1301" s="81"/>
      <c r="S1301" s="81"/>
      <c r="T1301" s="81"/>
      <c r="U1301" s="81"/>
      <c r="V1301" s="81"/>
      <c r="W1301" s="81"/>
      <c r="X1301" s="81"/>
      <c r="Y1301" s="81"/>
      <c r="Z1301" s="81"/>
      <c r="AA1301" s="81"/>
      <c r="AB1301" s="81"/>
      <c r="AC1301" s="81"/>
      <c r="AD1301" s="81"/>
      <c r="AE1301" s="81"/>
      <c r="AF1301" s="81"/>
      <c r="AG1301" s="81"/>
      <c r="AH1301" s="81"/>
      <c r="AI1301" s="81"/>
      <c r="AJ1301" s="81"/>
      <c r="AK1301" s="81"/>
      <c r="AL1301" s="81"/>
      <c r="AM1301" s="8"/>
    </row>
    <row r="1302" spans="1:39" x14ac:dyDescent="0.25">
      <c r="A1302" s="81">
        <v>1301</v>
      </c>
      <c r="B1302" s="8" t="s">
        <v>1844</v>
      </c>
      <c r="C1302" s="8" t="s">
        <v>56</v>
      </c>
      <c r="D1302" s="81"/>
      <c r="E1302" s="8"/>
      <c r="F1302" s="81"/>
      <c r="G1302" s="81"/>
      <c r="H1302" s="81"/>
      <c r="I1302" s="8"/>
      <c r="J1302" s="81"/>
      <c r="K1302" s="81"/>
      <c r="L1302" s="81"/>
      <c r="M1302" s="81"/>
      <c r="N1302" s="81"/>
      <c r="O1302" s="81"/>
      <c r="P1302" s="81"/>
      <c r="Q1302" s="81"/>
      <c r="R1302" s="81"/>
      <c r="S1302" s="81"/>
      <c r="T1302" s="81"/>
      <c r="U1302" s="81"/>
      <c r="V1302" s="81"/>
      <c r="W1302" s="81"/>
      <c r="X1302" s="81"/>
      <c r="Y1302" s="81"/>
      <c r="Z1302" s="81"/>
      <c r="AA1302" s="81"/>
      <c r="AB1302" s="81"/>
      <c r="AC1302" s="81"/>
      <c r="AD1302" s="81"/>
      <c r="AE1302" s="81"/>
      <c r="AF1302" s="81"/>
      <c r="AG1302" s="81"/>
      <c r="AH1302" s="81"/>
      <c r="AI1302" s="81"/>
      <c r="AJ1302" s="81"/>
      <c r="AK1302" s="81"/>
      <c r="AL1302" s="81"/>
      <c r="AM1302" s="8"/>
    </row>
    <row r="1303" spans="1:39" x14ac:dyDescent="0.25">
      <c r="A1303" s="81">
        <v>1302</v>
      </c>
      <c r="B1303" s="8" t="s">
        <v>1846</v>
      </c>
      <c r="C1303" s="8" t="s">
        <v>2335</v>
      </c>
      <c r="D1303" s="81"/>
      <c r="E1303" s="8"/>
      <c r="F1303" s="81"/>
      <c r="G1303" s="81"/>
      <c r="H1303" s="81"/>
      <c r="I1303" s="8"/>
      <c r="J1303" s="81"/>
      <c r="K1303" s="81"/>
      <c r="L1303" s="81"/>
      <c r="M1303" s="81"/>
      <c r="N1303" s="81"/>
      <c r="O1303" s="81"/>
      <c r="P1303" s="81"/>
      <c r="Q1303" s="81"/>
      <c r="R1303" s="81"/>
      <c r="S1303" s="81"/>
      <c r="T1303" s="81"/>
      <c r="U1303" s="81"/>
      <c r="V1303" s="81"/>
      <c r="W1303" s="81"/>
      <c r="X1303" s="81"/>
      <c r="Y1303" s="81"/>
      <c r="Z1303" s="81"/>
      <c r="AA1303" s="81"/>
      <c r="AB1303" s="81"/>
      <c r="AC1303" s="81"/>
      <c r="AD1303" s="81"/>
      <c r="AE1303" s="81"/>
      <c r="AF1303" s="81"/>
      <c r="AG1303" s="81"/>
      <c r="AH1303" s="81"/>
      <c r="AI1303" s="81"/>
      <c r="AJ1303" s="81"/>
      <c r="AK1303" s="81"/>
      <c r="AL1303" s="81"/>
      <c r="AM1303" s="8"/>
    </row>
    <row r="1304" spans="1:39" x14ac:dyDescent="0.25">
      <c r="A1304" s="81">
        <v>1303</v>
      </c>
      <c r="B1304" s="8" t="s">
        <v>1847</v>
      </c>
      <c r="C1304" s="8" t="s">
        <v>2336</v>
      </c>
      <c r="D1304" s="81"/>
      <c r="E1304" s="8"/>
      <c r="F1304" s="81"/>
      <c r="G1304" s="81"/>
      <c r="H1304" s="81"/>
      <c r="I1304" s="8"/>
      <c r="J1304" s="81"/>
      <c r="K1304" s="81"/>
      <c r="L1304" s="81"/>
      <c r="M1304" s="81"/>
      <c r="N1304" s="81"/>
      <c r="O1304" s="81"/>
      <c r="P1304" s="81"/>
      <c r="Q1304" s="81"/>
      <c r="R1304" s="81"/>
      <c r="S1304" s="81"/>
      <c r="T1304" s="81"/>
      <c r="U1304" s="81"/>
      <c r="V1304" s="81"/>
      <c r="W1304" s="81"/>
      <c r="X1304" s="81"/>
      <c r="Y1304" s="81"/>
      <c r="Z1304" s="81"/>
      <c r="AA1304" s="81"/>
      <c r="AB1304" s="81"/>
      <c r="AC1304" s="81"/>
      <c r="AD1304" s="81"/>
      <c r="AE1304" s="81"/>
      <c r="AF1304" s="81"/>
      <c r="AG1304" s="81"/>
      <c r="AH1304" s="81"/>
      <c r="AI1304" s="81"/>
      <c r="AJ1304" s="81"/>
      <c r="AK1304" s="81"/>
      <c r="AL1304" s="81"/>
      <c r="AM1304" s="8"/>
    </row>
    <row r="1305" spans="1:39" x14ac:dyDescent="0.25">
      <c r="A1305" s="81">
        <v>1304</v>
      </c>
      <c r="B1305" s="8" t="s">
        <v>1850</v>
      </c>
      <c r="C1305" s="8" t="s">
        <v>61</v>
      </c>
      <c r="D1305" s="81"/>
      <c r="E1305" s="8"/>
      <c r="F1305" s="81"/>
      <c r="G1305" s="81"/>
      <c r="H1305" s="81"/>
      <c r="I1305" s="8"/>
      <c r="J1305" s="81"/>
      <c r="K1305" s="81"/>
      <c r="L1305" s="81"/>
      <c r="M1305" s="81"/>
      <c r="N1305" s="81"/>
      <c r="O1305" s="81"/>
      <c r="P1305" s="81"/>
      <c r="Q1305" s="81"/>
      <c r="R1305" s="81"/>
      <c r="S1305" s="81"/>
      <c r="T1305" s="81"/>
      <c r="U1305" s="81"/>
      <c r="V1305" s="81"/>
      <c r="W1305" s="81"/>
      <c r="X1305" s="81"/>
      <c r="Y1305" s="81"/>
      <c r="Z1305" s="81"/>
      <c r="AA1305" s="81"/>
      <c r="AB1305" s="81"/>
      <c r="AC1305" s="81"/>
      <c r="AD1305" s="81"/>
      <c r="AE1305" s="81"/>
      <c r="AF1305" s="81"/>
      <c r="AG1305" s="81"/>
      <c r="AH1305" s="81"/>
      <c r="AI1305" s="81"/>
      <c r="AJ1305" s="81"/>
      <c r="AK1305" s="81"/>
      <c r="AL1305" s="81"/>
      <c r="AM1305" s="8"/>
    </row>
    <row r="1306" spans="1:39" x14ac:dyDescent="0.25">
      <c r="A1306" s="81">
        <v>1305</v>
      </c>
      <c r="B1306" s="8" t="s">
        <v>1851</v>
      </c>
      <c r="C1306" s="8" t="s">
        <v>56</v>
      </c>
      <c r="D1306" s="81"/>
      <c r="E1306" s="8"/>
      <c r="F1306" s="81"/>
      <c r="G1306" s="81"/>
      <c r="H1306" s="81"/>
      <c r="I1306" s="8"/>
      <c r="J1306" s="81"/>
      <c r="K1306" s="81"/>
      <c r="L1306" s="81"/>
      <c r="M1306" s="81"/>
      <c r="N1306" s="81"/>
      <c r="O1306" s="81"/>
      <c r="P1306" s="81"/>
      <c r="Q1306" s="81"/>
      <c r="R1306" s="81"/>
      <c r="S1306" s="81"/>
      <c r="T1306" s="81"/>
      <c r="U1306" s="81"/>
      <c r="V1306" s="81"/>
      <c r="W1306" s="81"/>
      <c r="X1306" s="81"/>
      <c r="Y1306" s="81"/>
      <c r="Z1306" s="81"/>
      <c r="AA1306" s="81"/>
      <c r="AB1306" s="81"/>
      <c r="AC1306" s="81"/>
      <c r="AD1306" s="81"/>
      <c r="AE1306" s="81"/>
      <c r="AF1306" s="81"/>
      <c r="AG1306" s="81"/>
      <c r="AH1306" s="81"/>
      <c r="AI1306" s="81"/>
      <c r="AJ1306" s="81"/>
      <c r="AK1306" s="81"/>
      <c r="AL1306" s="81"/>
      <c r="AM1306" s="8"/>
    </row>
    <row r="1307" spans="1:39" x14ac:dyDescent="0.25">
      <c r="A1307" s="81">
        <v>1306</v>
      </c>
      <c r="B1307" s="8" t="s">
        <v>1852</v>
      </c>
      <c r="C1307" s="8" t="s">
        <v>56</v>
      </c>
      <c r="D1307" s="81"/>
      <c r="E1307" s="8"/>
      <c r="F1307" s="81"/>
      <c r="G1307" s="81"/>
      <c r="H1307" s="81"/>
      <c r="I1307" s="8"/>
      <c r="J1307" s="81"/>
      <c r="K1307" s="81"/>
      <c r="L1307" s="81"/>
      <c r="M1307" s="81"/>
      <c r="N1307" s="81"/>
      <c r="O1307" s="81"/>
      <c r="P1307" s="81"/>
      <c r="Q1307" s="81"/>
      <c r="R1307" s="81"/>
      <c r="S1307" s="81"/>
      <c r="T1307" s="81"/>
      <c r="U1307" s="81"/>
      <c r="V1307" s="81"/>
      <c r="W1307" s="81"/>
      <c r="X1307" s="81"/>
      <c r="Y1307" s="81"/>
      <c r="Z1307" s="81"/>
      <c r="AA1307" s="81"/>
      <c r="AB1307" s="81"/>
      <c r="AC1307" s="81"/>
      <c r="AD1307" s="81"/>
      <c r="AE1307" s="81"/>
      <c r="AF1307" s="81"/>
      <c r="AG1307" s="81"/>
      <c r="AH1307" s="81"/>
      <c r="AI1307" s="81"/>
      <c r="AJ1307" s="81"/>
      <c r="AK1307" s="81"/>
      <c r="AL1307" s="81"/>
      <c r="AM1307" s="8"/>
    </row>
    <row r="1308" spans="1:39" x14ac:dyDescent="0.25">
      <c r="A1308" s="81">
        <v>1307</v>
      </c>
      <c r="B1308" s="8" t="s">
        <v>1853</v>
      </c>
      <c r="C1308" s="8" t="s">
        <v>56</v>
      </c>
      <c r="D1308" s="81"/>
      <c r="E1308" s="8"/>
      <c r="F1308" s="81"/>
      <c r="G1308" s="81"/>
      <c r="H1308" s="81"/>
      <c r="I1308" s="8"/>
      <c r="J1308" s="81"/>
      <c r="K1308" s="81"/>
      <c r="L1308" s="81"/>
      <c r="M1308" s="81"/>
      <c r="N1308" s="81"/>
      <c r="O1308" s="81"/>
      <c r="P1308" s="81"/>
      <c r="Q1308" s="81"/>
      <c r="R1308" s="81"/>
      <c r="S1308" s="81"/>
      <c r="T1308" s="81"/>
      <c r="U1308" s="81"/>
      <c r="V1308" s="81"/>
      <c r="W1308" s="81"/>
      <c r="X1308" s="81"/>
      <c r="Y1308" s="81"/>
      <c r="Z1308" s="81"/>
      <c r="AA1308" s="81"/>
      <c r="AB1308" s="81"/>
      <c r="AC1308" s="81"/>
      <c r="AD1308" s="81"/>
      <c r="AE1308" s="81"/>
      <c r="AF1308" s="81"/>
      <c r="AG1308" s="81"/>
      <c r="AH1308" s="81"/>
      <c r="AI1308" s="81"/>
      <c r="AJ1308" s="81"/>
      <c r="AK1308" s="81"/>
      <c r="AL1308" s="81"/>
      <c r="AM1308" s="8"/>
    </row>
    <row r="1309" spans="1:39" x14ac:dyDescent="0.25">
      <c r="A1309" s="81">
        <v>1308</v>
      </c>
      <c r="B1309" s="8" t="s">
        <v>1854</v>
      </c>
      <c r="C1309" s="8" t="s">
        <v>2261</v>
      </c>
      <c r="D1309" s="81"/>
      <c r="E1309" s="8"/>
      <c r="F1309" s="81"/>
      <c r="G1309" s="81"/>
      <c r="H1309" s="81"/>
      <c r="I1309" s="8"/>
      <c r="J1309" s="81"/>
      <c r="K1309" s="81"/>
      <c r="L1309" s="81"/>
      <c r="M1309" s="81"/>
      <c r="N1309" s="81"/>
      <c r="O1309" s="81"/>
      <c r="P1309" s="81"/>
      <c r="Q1309" s="81"/>
      <c r="R1309" s="81"/>
      <c r="S1309" s="81"/>
      <c r="T1309" s="81"/>
      <c r="U1309" s="81"/>
      <c r="V1309" s="81"/>
      <c r="W1309" s="81"/>
      <c r="X1309" s="81"/>
      <c r="Y1309" s="81"/>
      <c r="Z1309" s="81"/>
      <c r="AA1309" s="81"/>
      <c r="AB1309" s="81"/>
      <c r="AC1309" s="81"/>
      <c r="AD1309" s="81"/>
      <c r="AE1309" s="81"/>
      <c r="AF1309" s="81"/>
      <c r="AG1309" s="81"/>
      <c r="AH1309" s="81"/>
      <c r="AI1309" s="81"/>
      <c r="AJ1309" s="81"/>
      <c r="AK1309" s="81"/>
      <c r="AL1309" s="81"/>
      <c r="AM1309" s="8"/>
    </row>
    <row r="1310" spans="1:39" x14ac:dyDescent="0.25">
      <c r="A1310" s="81">
        <v>1309</v>
      </c>
      <c r="B1310" s="8" t="s">
        <v>1856</v>
      </c>
      <c r="C1310" s="8" t="s">
        <v>64</v>
      </c>
      <c r="D1310" s="81"/>
      <c r="E1310" s="8"/>
      <c r="F1310" s="81"/>
      <c r="G1310" s="81"/>
      <c r="H1310" s="81"/>
      <c r="I1310" s="8"/>
      <c r="J1310" s="81"/>
      <c r="K1310" s="81"/>
      <c r="L1310" s="81"/>
      <c r="M1310" s="81"/>
      <c r="N1310" s="81"/>
      <c r="O1310" s="81"/>
      <c r="P1310" s="81"/>
      <c r="Q1310" s="81"/>
      <c r="R1310" s="81"/>
      <c r="S1310" s="81"/>
      <c r="T1310" s="81"/>
      <c r="U1310" s="81"/>
      <c r="V1310" s="81"/>
      <c r="W1310" s="81"/>
      <c r="X1310" s="81"/>
      <c r="Y1310" s="81"/>
      <c r="Z1310" s="81"/>
      <c r="AA1310" s="81"/>
      <c r="AB1310" s="81"/>
      <c r="AC1310" s="81"/>
      <c r="AD1310" s="81"/>
      <c r="AE1310" s="81"/>
      <c r="AF1310" s="81"/>
      <c r="AG1310" s="81"/>
      <c r="AH1310" s="81"/>
      <c r="AI1310" s="81"/>
      <c r="AJ1310" s="81"/>
      <c r="AK1310" s="81"/>
      <c r="AL1310" s="81"/>
      <c r="AM1310" s="8"/>
    </row>
    <row r="1311" spans="1:39" x14ac:dyDescent="0.25">
      <c r="A1311" s="81">
        <v>1310</v>
      </c>
      <c r="B1311" s="8" t="s">
        <v>1857</v>
      </c>
      <c r="C1311" s="8" t="s">
        <v>65</v>
      </c>
      <c r="D1311" s="81"/>
      <c r="E1311" s="8"/>
      <c r="F1311" s="81"/>
      <c r="G1311" s="81"/>
      <c r="H1311" s="81"/>
      <c r="I1311" s="8"/>
      <c r="J1311" s="81"/>
      <c r="K1311" s="81"/>
      <c r="L1311" s="81"/>
      <c r="M1311" s="81"/>
      <c r="N1311" s="81"/>
      <c r="O1311" s="81"/>
      <c r="P1311" s="81"/>
      <c r="Q1311" s="81"/>
      <c r="R1311" s="81"/>
      <c r="S1311" s="81"/>
      <c r="T1311" s="81"/>
      <c r="U1311" s="81"/>
      <c r="V1311" s="81"/>
      <c r="W1311" s="81"/>
      <c r="X1311" s="81"/>
      <c r="Y1311" s="81"/>
      <c r="Z1311" s="81"/>
      <c r="AA1311" s="81"/>
      <c r="AB1311" s="81"/>
      <c r="AC1311" s="81"/>
      <c r="AD1311" s="81"/>
      <c r="AE1311" s="81"/>
      <c r="AF1311" s="81"/>
      <c r="AG1311" s="81"/>
      <c r="AH1311" s="81"/>
      <c r="AI1311" s="81"/>
      <c r="AJ1311" s="81"/>
      <c r="AK1311" s="81"/>
      <c r="AL1311" s="81"/>
      <c r="AM1311" s="8"/>
    </row>
    <row r="1312" spans="1:39" x14ac:dyDescent="0.25">
      <c r="A1312" s="81">
        <v>1311</v>
      </c>
      <c r="B1312" s="8" t="s">
        <v>1858</v>
      </c>
      <c r="C1312" s="8" t="s">
        <v>56</v>
      </c>
      <c r="D1312" s="81"/>
      <c r="E1312" s="8"/>
      <c r="F1312" s="81"/>
      <c r="G1312" s="81"/>
      <c r="H1312" s="81"/>
      <c r="I1312" s="8"/>
      <c r="J1312" s="81"/>
      <c r="K1312" s="81"/>
      <c r="L1312" s="81"/>
      <c r="M1312" s="81"/>
      <c r="N1312" s="81"/>
      <c r="O1312" s="81"/>
      <c r="P1312" s="81"/>
      <c r="Q1312" s="81"/>
      <c r="R1312" s="81"/>
      <c r="S1312" s="81"/>
      <c r="T1312" s="81"/>
      <c r="U1312" s="81"/>
      <c r="V1312" s="81"/>
      <c r="W1312" s="81"/>
      <c r="X1312" s="81"/>
      <c r="Y1312" s="81"/>
      <c r="Z1312" s="81"/>
      <c r="AA1312" s="81"/>
      <c r="AB1312" s="81"/>
      <c r="AC1312" s="81"/>
      <c r="AD1312" s="81"/>
      <c r="AE1312" s="81"/>
      <c r="AF1312" s="81"/>
      <c r="AG1312" s="81"/>
      <c r="AH1312" s="81"/>
      <c r="AI1312" s="81"/>
      <c r="AJ1312" s="81"/>
      <c r="AK1312" s="81"/>
      <c r="AL1312" s="81"/>
      <c r="AM1312" s="8"/>
    </row>
    <row r="1313" spans="1:39" x14ac:dyDescent="0.25">
      <c r="A1313" s="81">
        <v>1312</v>
      </c>
      <c r="B1313" s="8" t="s">
        <v>1859</v>
      </c>
      <c r="C1313" s="8" t="s">
        <v>105</v>
      </c>
      <c r="D1313" s="81"/>
      <c r="E1313" s="8"/>
      <c r="F1313" s="81"/>
      <c r="G1313" s="81"/>
      <c r="H1313" s="81"/>
      <c r="I1313" s="8"/>
      <c r="J1313" s="81"/>
      <c r="K1313" s="81"/>
      <c r="L1313" s="81"/>
      <c r="M1313" s="81"/>
      <c r="N1313" s="81"/>
      <c r="O1313" s="81"/>
      <c r="P1313" s="81"/>
      <c r="Q1313" s="81"/>
      <c r="R1313" s="81"/>
      <c r="S1313" s="81"/>
      <c r="T1313" s="81"/>
      <c r="U1313" s="81"/>
      <c r="V1313" s="81"/>
      <c r="W1313" s="81"/>
      <c r="X1313" s="81"/>
      <c r="Y1313" s="81"/>
      <c r="Z1313" s="81"/>
      <c r="AA1313" s="81"/>
      <c r="AB1313" s="81"/>
      <c r="AC1313" s="81"/>
      <c r="AD1313" s="81"/>
      <c r="AE1313" s="81"/>
      <c r="AF1313" s="81"/>
      <c r="AG1313" s="81"/>
      <c r="AH1313" s="81"/>
      <c r="AI1313" s="81"/>
      <c r="AJ1313" s="81"/>
      <c r="AK1313" s="81"/>
      <c r="AL1313" s="81"/>
      <c r="AM1313" s="8"/>
    </row>
    <row r="1314" spans="1:39" x14ac:dyDescent="0.25">
      <c r="A1314" s="81">
        <v>1313</v>
      </c>
      <c r="B1314" s="8" t="s">
        <v>2193</v>
      </c>
      <c r="C1314" s="8" t="s">
        <v>674</v>
      </c>
      <c r="D1314" s="81"/>
      <c r="E1314" s="8"/>
      <c r="F1314" s="81"/>
      <c r="G1314" s="81"/>
      <c r="H1314" s="81"/>
      <c r="I1314" s="8"/>
      <c r="J1314" s="81"/>
      <c r="K1314" s="81"/>
      <c r="L1314" s="81"/>
      <c r="M1314" s="81"/>
      <c r="N1314" s="81"/>
      <c r="O1314" s="81"/>
      <c r="P1314" s="81"/>
      <c r="Q1314" s="81"/>
      <c r="R1314" s="81"/>
      <c r="S1314" s="81"/>
      <c r="T1314" s="81"/>
      <c r="U1314" s="81"/>
      <c r="V1314" s="81"/>
      <c r="W1314" s="81"/>
      <c r="X1314" s="81"/>
      <c r="Y1314" s="81"/>
      <c r="Z1314" s="81"/>
      <c r="AA1314" s="81"/>
      <c r="AB1314" s="81"/>
      <c r="AC1314" s="81"/>
      <c r="AD1314" s="81"/>
      <c r="AE1314" s="81"/>
      <c r="AF1314" s="81"/>
      <c r="AG1314" s="81"/>
      <c r="AH1314" s="81"/>
      <c r="AI1314" s="81"/>
      <c r="AJ1314" s="81"/>
      <c r="AK1314" s="81"/>
      <c r="AL1314" s="81"/>
      <c r="AM1314" s="8"/>
    </row>
    <row r="1315" spans="1:39" x14ac:dyDescent="0.25">
      <c r="A1315" s="81">
        <v>1314</v>
      </c>
      <c r="B1315" s="8" t="s">
        <v>2198</v>
      </c>
      <c r="C1315" s="8" t="s">
        <v>2337</v>
      </c>
      <c r="D1315" s="81"/>
      <c r="E1315" s="8"/>
      <c r="F1315" s="81"/>
      <c r="G1315" s="81"/>
      <c r="H1315" s="81"/>
      <c r="I1315" s="8"/>
      <c r="J1315" s="81"/>
      <c r="K1315" s="81"/>
      <c r="L1315" s="81"/>
      <c r="M1315" s="81"/>
      <c r="N1315" s="81"/>
      <c r="O1315" s="81"/>
      <c r="P1315" s="81"/>
      <c r="Q1315" s="81"/>
      <c r="R1315" s="81"/>
      <c r="S1315" s="81"/>
      <c r="T1315" s="81"/>
      <c r="U1315" s="81"/>
      <c r="V1315" s="81"/>
      <c r="W1315" s="81"/>
      <c r="X1315" s="81"/>
      <c r="Y1315" s="81"/>
      <c r="Z1315" s="81"/>
      <c r="AA1315" s="81"/>
      <c r="AB1315" s="81"/>
      <c r="AC1315" s="81"/>
      <c r="AD1315" s="81"/>
      <c r="AE1315" s="81"/>
      <c r="AF1315" s="81"/>
      <c r="AG1315" s="81"/>
      <c r="AH1315" s="81"/>
      <c r="AI1315" s="81"/>
      <c r="AJ1315" s="81"/>
      <c r="AK1315" s="81"/>
      <c r="AL1315" s="81"/>
      <c r="AM1315" s="8"/>
    </row>
    <row r="1316" spans="1:39" x14ac:dyDescent="0.25">
      <c r="A1316" s="81">
        <v>1315</v>
      </c>
      <c r="B1316" s="8" t="s">
        <v>2202</v>
      </c>
      <c r="C1316" s="8" t="s">
        <v>105</v>
      </c>
      <c r="D1316" s="81"/>
      <c r="E1316" s="8"/>
      <c r="F1316" s="81"/>
      <c r="G1316" s="81"/>
      <c r="H1316" s="81"/>
      <c r="I1316" s="8"/>
      <c r="J1316" s="81"/>
      <c r="K1316" s="81"/>
      <c r="L1316" s="81"/>
      <c r="M1316" s="81"/>
      <c r="N1316" s="81"/>
      <c r="O1316" s="81"/>
      <c r="P1316" s="81"/>
      <c r="Q1316" s="81"/>
      <c r="R1316" s="81"/>
      <c r="S1316" s="81"/>
      <c r="T1316" s="81"/>
      <c r="U1316" s="81"/>
      <c r="V1316" s="81"/>
      <c r="W1316" s="81"/>
      <c r="X1316" s="81"/>
      <c r="Y1316" s="81"/>
      <c r="Z1316" s="81"/>
      <c r="AA1316" s="81"/>
      <c r="AB1316" s="81"/>
      <c r="AC1316" s="81"/>
      <c r="AD1316" s="81"/>
      <c r="AE1316" s="81"/>
      <c r="AF1316" s="81"/>
      <c r="AG1316" s="81"/>
      <c r="AH1316" s="81"/>
      <c r="AI1316" s="81"/>
      <c r="AJ1316" s="81"/>
      <c r="AK1316" s="81"/>
      <c r="AL1316" s="81"/>
      <c r="AM1316" s="8"/>
    </row>
    <row r="1317" spans="1:39" x14ac:dyDescent="0.25">
      <c r="A1317" s="81">
        <v>1316</v>
      </c>
      <c r="B1317" s="8" t="s">
        <v>2205</v>
      </c>
      <c r="C1317" s="8" t="s">
        <v>77</v>
      </c>
      <c r="D1317" s="81"/>
      <c r="E1317" s="8"/>
      <c r="F1317" s="81"/>
      <c r="G1317" s="81"/>
      <c r="H1317" s="81"/>
      <c r="I1317" s="8"/>
      <c r="J1317" s="81"/>
      <c r="K1317" s="81"/>
      <c r="L1317" s="81"/>
      <c r="M1317" s="81"/>
      <c r="N1317" s="81"/>
      <c r="O1317" s="81"/>
      <c r="P1317" s="81"/>
      <c r="Q1317" s="81"/>
      <c r="R1317" s="81"/>
      <c r="S1317" s="81"/>
      <c r="T1317" s="81"/>
      <c r="U1317" s="81"/>
      <c r="V1317" s="81"/>
      <c r="W1317" s="81"/>
      <c r="X1317" s="81"/>
      <c r="Y1317" s="81"/>
      <c r="Z1317" s="81"/>
      <c r="AA1317" s="81"/>
      <c r="AB1317" s="81"/>
      <c r="AC1317" s="81"/>
      <c r="AD1317" s="81"/>
      <c r="AE1317" s="81"/>
      <c r="AF1317" s="81"/>
      <c r="AG1317" s="81"/>
      <c r="AH1317" s="81"/>
      <c r="AI1317" s="81"/>
      <c r="AJ1317" s="81"/>
      <c r="AK1317" s="81"/>
      <c r="AL1317" s="81"/>
      <c r="AM1317" s="8"/>
    </row>
    <row r="1318" spans="1:39" x14ac:dyDescent="0.25">
      <c r="A1318" s="81">
        <v>1317</v>
      </c>
      <c r="B1318" s="8" t="s">
        <v>2206</v>
      </c>
      <c r="C1318" s="8" t="s">
        <v>158</v>
      </c>
      <c r="D1318" s="81"/>
      <c r="E1318" s="8"/>
      <c r="F1318" s="81"/>
      <c r="G1318" s="81"/>
      <c r="H1318" s="81"/>
      <c r="I1318" s="8"/>
      <c r="J1318" s="81"/>
      <c r="K1318" s="81"/>
      <c r="L1318" s="81"/>
      <c r="M1318" s="81"/>
      <c r="N1318" s="81"/>
      <c r="O1318" s="81"/>
      <c r="P1318" s="81"/>
      <c r="Q1318" s="81"/>
      <c r="R1318" s="81"/>
      <c r="S1318" s="81"/>
      <c r="T1318" s="81"/>
      <c r="U1318" s="81"/>
      <c r="V1318" s="81"/>
      <c r="W1318" s="81"/>
      <c r="X1318" s="81"/>
      <c r="Y1318" s="81"/>
      <c r="Z1318" s="81"/>
      <c r="AA1318" s="81"/>
      <c r="AB1318" s="81"/>
      <c r="AC1318" s="81"/>
      <c r="AD1318" s="81"/>
      <c r="AE1318" s="81"/>
      <c r="AF1318" s="81"/>
      <c r="AG1318" s="81"/>
      <c r="AH1318" s="81"/>
      <c r="AI1318" s="81"/>
      <c r="AJ1318" s="81"/>
      <c r="AK1318" s="81"/>
      <c r="AL1318" s="81"/>
      <c r="AM1318" s="8"/>
    </row>
    <row r="1319" spans="1:39" x14ac:dyDescent="0.25">
      <c r="A1319" s="81">
        <v>1318</v>
      </c>
      <c r="B1319" s="8" t="s">
        <v>2207</v>
      </c>
      <c r="C1319" s="8" t="s">
        <v>146</v>
      </c>
      <c r="D1319" s="81"/>
      <c r="E1319" s="8"/>
      <c r="F1319" s="81"/>
      <c r="G1319" s="81"/>
      <c r="H1319" s="81"/>
      <c r="I1319" s="8"/>
      <c r="J1319" s="81"/>
      <c r="K1319" s="81"/>
      <c r="L1319" s="81"/>
      <c r="M1319" s="81"/>
      <c r="N1319" s="81"/>
      <c r="O1319" s="81"/>
      <c r="P1319" s="81"/>
      <c r="Q1319" s="81"/>
      <c r="R1319" s="81"/>
      <c r="S1319" s="81"/>
      <c r="T1319" s="81"/>
      <c r="U1319" s="81"/>
      <c r="V1319" s="81"/>
      <c r="W1319" s="81"/>
      <c r="X1319" s="81"/>
      <c r="Y1319" s="81"/>
      <c r="Z1319" s="81"/>
      <c r="AA1319" s="81"/>
      <c r="AB1319" s="81"/>
      <c r="AC1319" s="81"/>
      <c r="AD1319" s="81"/>
      <c r="AE1319" s="81"/>
      <c r="AF1319" s="81"/>
      <c r="AG1319" s="81"/>
      <c r="AH1319" s="81"/>
      <c r="AI1319" s="81"/>
      <c r="AJ1319" s="81"/>
      <c r="AK1319" s="81"/>
      <c r="AL1319" s="81"/>
      <c r="AM1319" s="8"/>
    </row>
    <row r="1320" spans="1:39" x14ac:dyDescent="0.25">
      <c r="A1320" s="81">
        <v>1319</v>
      </c>
      <c r="B1320" s="8" t="s">
        <v>2208</v>
      </c>
      <c r="C1320" s="8" t="s">
        <v>133</v>
      </c>
      <c r="D1320" s="81"/>
      <c r="E1320" s="8"/>
      <c r="F1320" s="81"/>
      <c r="G1320" s="81"/>
      <c r="H1320" s="81"/>
      <c r="I1320" s="8"/>
      <c r="J1320" s="81"/>
      <c r="K1320" s="81"/>
      <c r="L1320" s="81"/>
      <c r="M1320" s="81"/>
      <c r="N1320" s="81"/>
      <c r="O1320" s="81"/>
      <c r="P1320" s="81"/>
      <c r="Q1320" s="81"/>
      <c r="R1320" s="81"/>
      <c r="S1320" s="81"/>
      <c r="T1320" s="81"/>
      <c r="U1320" s="81"/>
      <c r="V1320" s="81"/>
      <c r="W1320" s="81"/>
      <c r="X1320" s="81"/>
      <c r="Y1320" s="81"/>
      <c r="Z1320" s="81"/>
      <c r="AA1320" s="81"/>
      <c r="AB1320" s="81"/>
      <c r="AC1320" s="81"/>
      <c r="AD1320" s="81"/>
      <c r="AE1320" s="81"/>
      <c r="AF1320" s="81"/>
      <c r="AG1320" s="81"/>
      <c r="AH1320" s="81"/>
      <c r="AI1320" s="81"/>
      <c r="AJ1320" s="81"/>
      <c r="AK1320" s="81"/>
      <c r="AL1320" s="81"/>
      <c r="AM1320" s="8"/>
    </row>
    <row r="1321" spans="1:39" x14ac:dyDescent="0.25">
      <c r="A1321" s="81">
        <v>1320</v>
      </c>
      <c r="B1321" s="8" t="s">
        <v>2210</v>
      </c>
      <c r="C1321" s="8" t="s">
        <v>126</v>
      </c>
      <c r="D1321" s="81"/>
      <c r="E1321" s="8"/>
      <c r="F1321" s="81"/>
      <c r="G1321" s="81"/>
      <c r="H1321" s="81"/>
      <c r="I1321" s="8"/>
      <c r="J1321" s="81"/>
      <c r="K1321" s="81"/>
      <c r="L1321" s="81"/>
      <c r="M1321" s="81"/>
      <c r="N1321" s="81"/>
      <c r="O1321" s="81"/>
      <c r="P1321" s="81"/>
      <c r="Q1321" s="81"/>
      <c r="R1321" s="81"/>
      <c r="S1321" s="81"/>
      <c r="T1321" s="81"/>
      <c r="U1321" s="81"/>
      <c r="V1321" s="81"/>
      <c r="W1321" s="81"/>
      <c r="X1321" s="81"/>
      <c r="Y1321" s="81"/>
      <c r="Z1321" s="81"/>
      <c r="AA1321" s="81"/>
      <c r="AB1321" s="81"/>
      <c r="AC1321" s="81"/>
      <c r="AD1321" s="81"/>
      <c r="AE1321" s="81"/>
      <c r="AF1321" s="81"/>
      <c r="AG1321" s="81"/>
      <c r="AH1321" s="81"/>
      <c r="AI1321" s="81"/>
      <c r="AJ1321" s="81"/>
      <c r="AK1321" s="81"/>
      <c r="AL1321" s="81"/>
      <c r="AM1321" s="8"/>
    </row>
    <row r="1322" spans="1:39" x14ac:dyDescent="0.25">
      <c r="A1322" s="81">
        <v>1321</v>
      </c>
      <c r="B1322" s="8" t="s">
        <v>2212</v>
      </c>
      <c r="C1322" s="8" t="s">
        <v>77</v>
      </c>
      <c r="D1322" s="81"/>
      <c r="E1322" s="8"/>
      <c r="F1322" s="81"/>
      <c r="G1322" s="81"/>
      <c r="H1322" s="81"/>
      <c r="I1322" s="8"/>
      <c r="J1322" s="81"/>
      <c r="K1322" s="81"/>
      <c r="L1322" s="81"/>
      <c r="M1322" s="81"/>
      <c r="N1322" s="81"/>
      <c r="O1322" s="81"/>
      <c r="P1322" s="81"/>
      <c r="Q1322" s="81"/>
      <c r="R1322" s="81"/>
      <c r="S1322" s="81"/>
      <c r="T1322" s="81"/>
      <c r="U1322" s="81"/>
      <c r="V1322" s="81"/>
      <c r="W1322" s="81"/>
      <c r="X1322" s="81"/>
      <c r="Y1322" s="81"/>
      <c r="Z1322" s="81"/>
      <c r="AA1322" s="81"/>
      <c r="AB1322" s="81"/>
      <c r="AC1322" s="81"/>
      <c r="AD1322" s="81"/>
      <c r="AE1322" s="81"/>
      <c r="AF1322" s="81"/>
      <c r="AG1322" s="81"/>
      <c r="AH1322" s="81"/>
      <c r="AI1322" s="81"/>
      <c r="AJ1322" s="81"/>
      <c r="AK1322" s="81"/>
      <c r="AL1322" s="81"/>
      <c r="AM1322" s="8"/>
    </row>
    <row r="1323" spans="1:39" x14ac:dyDescent="0.25">
      <c r="A1323" s="81">
        <v>1322</v>
      </c>
      <c r="B1323" s="8" t="s">
        <v>2216</v>
      </c>
      <c r="C1323" s="8" t="s">
        <v>80</v>
      </c>
      <c r="D1323" s="81"/>
      <c r="E1323" s="8"/>
      <c r="F1323" s="81"/>
      <c r="G1323" s="81"/>
      <c r="H1323" s="81"/>
      <c r="I1323" s="8"/>
      <c r="J1323" s="81"/>
      <c r="K1323" s="81"/>
      <c r="L1323" s="81"/>
      <c r="M1323" s="81"/>
      <c r="N1323" s="81"/>
      <c r="O1323" s="81"/>
      <c r="P1323" s="81"/>
      <c r="Q1323" s="81"/>
      <c r="R1323" s="81"/>
      <c r="S1323" s="81"/>
      <c r="T1323" s="81"/>
      <c r="U1323" s="81"/>
      <c r="V1323" s="81"/>
      <c r="W1323" s="81"/>
      <c r="X1323" s="81"/>
      <c r="Y1323" s="81"/>
      <c r="Z1323" s="81"/>
      <c r="AA1323" s="81"/>
      <c r="AB1323" s="81"/>
      <c r="AC1323" s="81"/>
      <c r="AD1323" s="81"/>
      <c r="AE1323" s="81"/>
      <c r="AF1323" s="81"/>
      <c r="AG1323" s="81"/>
      <c r="AH1323" s="81"/>
      <c r="AI1323" s="81"/>
      <c r="AJ1323" s="81"/>
      <c r="AK1323" s="81"/>
      <c r="AL1323" s="81"/>
      <c r="AM1323" s="8"/>
    </row>
    <row r="1324" spans="1:39" x14ac:dyDescent="0.25">
      <c r="A1324" s="81">
        <v>1323</v>
      </c>
      <c r="B1324" s="8" t="s">
        <v>2217</v>
      </c>
      <c r="C1324" s="8" t="s">
        <v>66</v>
      </c>
      <c r="D1324" s="81"/>
      <c r="E1324" s="8"/>
      <c r="F1324" s="81"/>
      <c r="G1324" s="81"/>
      <c r="H1324" s="81"/>
      <c r="I1324" s="8"/>
      <c r="J1324" s="81"/>
      <c r="K1324" s="81"/>
      <c r="L1324" s="81"/>
      <c r="M1324" s="81"/>
      <c r="N1324" s="81"/>
      <c r="O1324" s="81"/>
      <c r="P1324" s="81"/>
      <c r="Q1324" s="81"/>
      <c r="R1324" s="81"/>
      <c r="S1324" s="81"/>
      <c r="T1324" s="81"/>
      <c r="U1324" s="81"/>
      <c r="V1324" s="81"/>
      <c r="W1324" s="81"/>
      <c r="X1324" s="81"/>
      <c r="Y1324" s="81"/>
      <c r="Z1324" s="81"/>
      <c r="AA1324" s="81"/>
      <c r="AB1324" s="81"/>
      <c r="AC1324" s="81"/>
      <c r="AD1324" s="81"/>
      <c r="AE1324" s="81"/>
      <c r="AF1324" s="81"/>
      <c r="AG1324" s="81"/>
      <c r="AH1324" s="81"/>
      <c r="AI1324" s="81"/>
      <c r="AJ1324" s="81"/>
      <c r="AK1324" s="81"/>
      <c r="AL1324" s="81"/>
      <c r="AM1324" s="8"/>
    </row>
    <row r="1325" spans="1:39" x14ac:dyDescent="0.25">
      <c r="A1325" s="81">
        <v>1324</v>
      </c>
      <c r="B1325" s="8" t="s">
        <v>2218</v>
      </c>
      <c r="C1325" s="8" t="s">
        <v>66</v>
      </c>
      <c r="D1325" s="81"/>
      <c r="E1325" s="8"/>
      <c r="F1325" s="81"/>
      <c r="G1325" s="81"/>
      <c r="H1325" s="81"/>
      <c r="I1325" s="8"/>
      <c r="J1325" s="81"/>
      <c r="K1325" s="81"/>
      <c r="L1325" s="81"/>
      <c r="M1325" s="81"/>
      <c r="N1325" s="81"/>
      <c r="O1325" s="81"/>
      <c r="P1325" s="81"/>
      <c r="Q1325" s="81"/>
      <c r="R1325" s="81"/>
      <c r="S1325" s="81"/>
      <c r="T1325" s="81"/>
      <c r="U1325" s="81"/>
      <c r="V1325" s="81"/>
      <c r="W1325" s="81"/>
      <c r="X1325" s="81"/>
      <c r="Y1325" s="81"/>
      <c r="Z1325" s="81"/>
      <c r="AA1325" s="81"/>
      <c r="AB1325" s="81"/>
      <c r="AC1325" s="81"/>
      <c r="AD1325" s="81"/>
      <c r="AE1325" s="81"/>
      <c r="AF1325" s="81"/>
      <c r="AG1325" s="81"/>
      <c r="AH1325" s="81"/>
      <c r="AI1325" s="81"/>
      <c r="AJ1325" s="81"/>
      <c r="AK1325" s="81"/>
      <c r="AL1325" s="81"/>
      <c r="AM1325" s="8"/>
    </row>
    <row r="1326" spans="1:39" x14ac:dyDescent="0.25">
      <c r="A1326" s="81">
        <v>1325</v>
      </c>
      <c r="B1326" s="8" t="s">
        <v>2220</v>
      </c>
      <c r="C1326" s="8" t="s">
        <v>66</v>
      </c>
      <c r="D1326" s="81"/>
      <c r="E1326" s="8"/>
      <c r="F1326" s="81"/>
      <c r="G1326" s="81"/>
      <c r="H1326" s="81"/>
      <c r="I1326" s="8"/>
      <c r="J1326" s="81"/>
      <c r="K1326" s="81"/>
      <c r="L1326" s="81"/>
      <c r="M1326" s="81"/>
      <c r="N1326" s="81"/>
      <c r="O1326" s="81"/>
      <c r="P1326" s="81"/>
      <c r="Q1326" s="81"/>
      <c r="R1326" s="81"/>
      <c r="S1326" s="81"/>
      <c r="T1326" s="81"/>
      <c r="U1326" s="81"/>
      <c r="V1326" s="81"/>
      <c r="W1326" s="81"/>
      <c r="X1326" s="81"/>
      <c r="Y1326" s="81"/>
      <c r="Z1326" s="81"/>
      <c r="AA1326" s="81"/>
      <c r="AB1326" s="81"/>
      <c r="AC1326" s="81"/>
      <c r="AD1326" s="81"/>
      <c r="AE1326" s="81"/>
      <c r="AF1326" s="81"/>
      <c r="AG1326" s="81"/>
      <c r="AH1326" s="81"/>
      <c r="AI1326" s="81"/>
      <c r="AJ1326" s="81"/>
      <c r="AK1326" s="81"/>
      <c r="AL1326" s="81"/>
      <c r="AM1326" s="8"/>
    </row>
    <row r="1327" spans="1:39" x14ac:dyDescent="0.25">
      <c r="A1327" s="81">
        <v>1326</v>
      </c>
      <c r="B1327" s="8" t="s">
        <v>2222</v>
      </c>
      <c r="C1327" s="8" t="s">
        <v>73</v>
      </c>
      <c r="D1327" s="81"/>
      <c r="E1327" s="8"/>
      <c r="F1327" s="81"/>
      <c r="G1327" s="81"/>
      <c r="H1327" s="81"/>
      <c r="I1327" s="8"/>
      <c r="J1327" s="81"/>
      <c r="K1327" s="81"/>
      <c r="L1327" s="81"/>
      <c r="M1327" s="81"/>
      <c r="N1327" s="81"/>
      <c r="O1327" s="81"/>
      <c r="P1327" s="81"/>
      <c r="Q1327" s="81"/>
      <c r="R1327" s="81"/>
      <c r="S1327" s="81"/>
      <c r="T1327" s="81"/>
      <c r="U1327" s="81"/>
      <c r="V1327" s="81"/>
      <c r="W1327" s="81"/>
      <c r="X1327" s="81"/>
      <c r="Y1327" s="81"/>
      <c r="Z1327" s="81"/>
      <c r="AA1327" s="81"/>
      <c r="AB1327" s="81"/>
      <c r="AC1327" s="81"/>
      <c r="AD1327" s="81"/>
      <c r="AE1327" s="81"/>
      <c r="AF1327" s="81"/>
      <c r="AG1327" s="81"/>
      <c r="AH1327" s="81"/>
      <c r="AI1327" s="81"/>
      <c r="AJ1327" s="81"/>
      <c r="AK1327" s="81"/>
      <c r="AL1327" s="81"/>
      <c r="AM1327" s="8"/>
    </row>
    <row r="1328" spans="1:39" x14ac:dyDescent="0.25">
      <c r="A1328" s="81">
        <v>1327</v>
      </c>
      <c r="B1328" s="8" t="s">
        <v>2214</v>
      </c>
      <c r="C1328" s="8" t="s">
        <v>108</v>
      </c>
      <c r="D1328" s="81"/>
      <c r="E1328" s="8"/>
      <c r="F1328" s="81"/>
      <c r="G1328" s="81"/>
      <c r="H1328" s="81"/>
      <c r="I1328" s="8"/>
      <c r="J1328" s="81"/>
      <c r="K1328" s="81"/>
      <c r="L1328" s="81"/>
      <c r="M1328" s="81"/>
      <c r="N1328" s="81"/>
      <c r="O1328" s="81"/>
      <c r="P1328" s="81"/>
      <c r="Q1328" s="81"/>
      <c r="R1328" s="81"/>
      <c r="S1328" s="81"/>
      <c r="T1328" s="81"/>
      <c r="U1328" s="81"/>
      <c r="V1328" s="81"/>
      <c r="W1328" s="81"/>
      <c r="X1328" s="81"/>
      <c r="Y1328" s="81"/>
      <c r="Z1328" s="81"/>
      <c r="AA1328" s="81"/>
      <c r="AB1328" s="81"/>
      <c r="AC1328" s="81"/>
      <c r="AD1328" s="81"/>
      <c r="AE1328" s="81"/>
      <c r="AF1328" s="81"/>
      <c r="AG1328" s="81"/>
      <c r="AH1328" s="81"/>
      <c r="AI1328" s="81"/>
      <c r="AJ1328" s="81"/>
      <c r="AK1328" s="81"/>
      <c r="AL1328" s="81"/>
      <c r="AM1328" s="8"/>
    </row>
    <row r="1329" spans="1:39" x14ac:dyDescent="0.25">
      <c r="A1329" s="81">
        <v>1328</v>
      </c>
      <c r="B1329" s="8" t="s">
        <v>2223</v>
      </c>
      <c r="C1329" s="8" t="s">
        <v>105</v>
      </c>
      <c r="D1329" s="81"/>
      <c r="E1329" s="8"/>
      <c r="F1329" s="81"/>
      <c r="G1329" s="81"/>
      <c r="H1329" s="81"/>
      <c r="I1329" s="8"/>
      <c r="J1329" s="81"/>
      <c r="K1329" s="81"/>
      <c r="L1329" s="81"/>
      <c r="M1329" s="81"/>
      <c r="N1329" s="81"/>
      <c r="O1329" s="81"/>
      <c r="P1329" s="81"/>
      <c r="Q1329" s="81"/>
      <c r="R1329" s="81"/>
      <c r="S1329" s="81"/>
      <c r="T1329" s="81"/>
      <c r="U1329" s="81"/>
      <c r="V1329" s="81"/>
      <c r="W1329" s="81"/>
      <c r="X1329" s="81"/>
      <c r="Y1329" s="81"/>
      <c r="Z1329" s="81"/>
      <c r="AA1329" s="81"/>
      <c r="AB1329" s="81"/>
      <c r="AC1329" s="81"/>
      <c r="AD1329" s="81"/>
      <c r="AE1329" s="81"/>
      <c r="AF1329" s="81"/>
      <c r="AG1329" s="81"/>
      <c r="AH1329" s="81"/>
      <c r="AI1329" s="81"/>
      <c r="AJ1329" s="81"/>
      <c r="AK1329" s="81"/>
      <c r="AL1329" s="81"/>
      <c r="AM1329" s="8"/>
    </row>
    <row r="1330" spans="1:39" x14ac:dyDescent="0.25">
      <c r="A1330" s="81">
        <v>1329</v>
      </c>
      <c r="B1330" s="8" t="s">
        <v>2224</v>
      </c>
      <c r="C1330" s="8" t="s">
        <v>95</v>
      </c>
      <c r="D1330" s="81"/>
      <c r="E1330" s="8"/>
      <c r="F1330" s="81"/>
      <c r="G1330" s="81"/>
      <c r="H1330" s="81"/>
      <c r="I1330" s="8"/>
      <c r="J1330" s="81"/>
      <c r="K1330" s="81"/>
      <c r="L1330" s="81"/>
      <c r="M1330" s="81"/>
      <c r="N1330" s="81"/>
      <c r="O1330" s="81"/>
      <c r="P1330" s="81"/>
      <c r="Q1330" s="81"/>
      <c r="R1330" s="81"/>
      <c r="S1330" s="81"/>
      <c r="T1330" s="81"/>
      <c r="U1330" s="81"/>
      <c r="V1330" s="81"/>
      <c r="W1330" s="81"/>
      <c r="X1330" s="81"/>
      <c r="Y1330" s="81"/>
      <c r="Z1330" s="81"/>
      <c r="AA1330" s="81"/>
      <c r="AB1330" s="81"/>
      <c r="AC1330" s="81"/>
      <c r="AD1330" s="81"/>
      <c r="AE1330" s="81"/>
      <c r="AF1330" s="81"/>
      <c r="AG1330" s="81"/>
      <c r="AH1330" s="81"/>
      <c r="AI1330" s="81"/>
      <c r="AJ1330" s="81"/>
      <c r="AK1330" s="81"/>
      <c r="AL1330" s="81"/>
      <c r="AM1330" s="8"/>
    </row>
    <row r="1331" spans="1:39" x14ac:dyDescent="0.25">
      <c r="A1331" s="81">
        <v>1330</v>
      </c>
      <c r="B1331" s="8" t="s">
        <v>2225</v>
      </c>
      <c r="C1331" s="8" t="s">
        <v>80</v>
      </c>
      <c r="D1331" s="81"/>
      <c r="E1331" s="8"/>
      <c r="F1331" s="81"/>
      <c r="G1331" s="81"/>
      <c r="H1331" s="81"/>
      <c r="I1331" s="8"/>
      <c r="J1331" s="81"/>
      <c r="K1331" s="81"/>
      <c r="L1331" s="81"/>
      <c r="M1331" s="81"/>
      <c r="N1331" s="81"/>
      <c r="O1331" s="81"/>
      <c r="P1331" s="81"/>
      <c r="Q1331" s="81"/>
      <c r="R1331" s="81"/>
      <c r="S1331" s="81"/>
      <c r="T1331" s="81"/>
      <c r="U1331" s="81"/>
      <c r="V1331" s="81"/>
      <c r="W1331" s="81"/>
      <c r="X1331" s="81"/>
      <c r="Y1331" s="81"/>
      <c r="Z1331" s="81"/>
      <c r="AA1331" s="81"/>
      <c r="AB1331" s="81"/>
      <c r="AC1331" s="81"/>
      <c r="AD1331" s="81"/>
      <c r="AE1331" s="81"/>
      <c r="AF1331" s="81"/>
      <c r="AG1331" s="81"/>
      <c r="AH1331" s="81"/>
      <c r="AI1331" s="81"/>
      <c r="AJ1331" s="81"/>
      <c r="AK1331" s="81"/>
      <c r="AL1331" s="81"/>
      <c r="AM1331" s="8"/>
    </row>
    <row r="1332" spans="1:39" x14ac:dyDescent="0.25">
      <c r="A1332" s="81">
        <v>1331</v>
      </c>
      <c r="B1332" s="8" t="s">
        <v>2226</v>
      </c>
      <c r="C1332" s="8" t="s">
        <v>66</v>
      </c>
      <c r="D1332" s="81"/>
      <c r="E1332" s="8"/>
      <c r="F1332" s="81"/>
      <c r="G1332" s="81"/>
      <c r="H1332" s="81"/>
      <c r="I1332" s="8"/>
      <c r="J1332" s="81"/>
      <c r="K1332" s="81"/>
      <c r="L1332" s="81"/>
      <c r="M1332" s="81"/>
      <c r="N1332" s="81"/>
      <c r="O1332" s="81"/>
      <c r="P1332" s="81"/>
      <c r="Q1332" s="81"/>
      <c r="R1332" s="81"/>
      <c r="S1332" s="81"/>
      <c r="T1332" s="81"/>
      <c r="U1332" s="81"/>
      <c r="V1332" s="81"/>
      <c r="W1332" s="81"/>
      <c r="X1332" s="81"/>
      <c r="Y1332" s="81"/>
      <c r="Z1332" s="81"/>
      <c r="AA1332" s="81"/>
      <c r="AB1332" s="81"/>
      <c r="AC1332" s="81"/>
      <c r="AD1332" s="81"/>
      <c r="AE1332" s="81"/>
      <c r="AF1332" s="81"/>
      <c r="AG1332" s="81"/>
      <c r="AH1332" s="81"/>
      <c r="AI1332" s="81"/>
      <c r="AJ1332" s="81"/>
      <c r="AK1332" s="81"/>
      <c r="AL1332" s="81"/>
      <c r="AM1332" s="8"/>
    </row>
    <row r="1333" spans="1:39" x14ac:dyDescent="0.25">
      <c r="A1333" s="81">
        <v>1332</v>
      </c>
      <c r="B1333" s="8" t="s">
        <v>2227</v>
      </c>
      <c r="C1333" s="8" t="s">
        <v>66</v>
      </c>
      <c r="D1333" s="81"/>
      <c r="E1333" s="8"/>
      <c r="F1333" s="81"/>
      <c r="G1333" s="81"/>
      <c r="H1333" s="81"/>
      <c r="I1333" s="8"/>
      <c r="J1333" s="81"/>
      <c r="K1333" s="81"/>
      <c r="L1333" s="81"/>
      <c r="M1333" s="81"/>
      <c r="N1333" s="81"/>
      <c r="O1333" s="81"/>
      <c r="P1333" s="81"/>
      <c r="Q1333" s="81"/>
      <c r="R1333" s="81"/>
      <c r="S1333" s="81"/>
      <c r="T1333" s="81"/>
      <c r="U1333" s="81"/>
      <c r="V1333" s="81"/>
      <c r="W1333" s="81"/>
      <c r="X1333" s="81"/>
      <c r="Y1333" s="81"/>
      <c r="Z1333" s="81"/>
      <c r="AA1333" s="81"/>
      <c r="AB1333" s="81"/>
      <c r="AC1333" s="81"/>
      <c r="AD1333" s="81"/>
      <c r="AE1333" s="81"/>
      <c r="AF1333" s="81"/>
      <c r="AG1333" s="81"/>
      <c r="AH1333" s="81"/>
      <c r="AI1333" s="81"/>
      <c r="AJ1333" s="81"/>
      <c r="AK1333" s="81"/>
      <c r="AL1333" s="81"/>
      <c r="AM1333" s="8"/>
    </row>
    <row r="1334" spans="1:39" x14ac:dyDescent="0.25">
      <c r="A1334" s="81">
        <v>1333</v>
      </c>
      <c r="B1334" s="8" t="s">
        <v>1806</v>
      </c>
      <c r="C1334" s="8" t="s">
        <v>55</v>
      </c>
      <c r="D1334" s="81"/>
      <c r="E1334" s="8"/>
      <c r="F1334" s="81"/>
      <c r="G1334" s="81"/>
      <c r="H1334" s="81"/>
      <c r="I1334" s="8"/>
      <c r="J1334" s="81"/>
      <c r="K1334" s="81"/>
      <c r="L1334" s="81"/>
      <c r="M1334" s="81"/>
      <c r="N1334" s="81"/>
      <c r="O1334" s="81"/>
      <c r="P1334" s="81"/>
      <c r="Q1334" s="81"/>
      <c r="R1334" s="81"/>
      <c r="S1334" s="81"/>
      <c r="T1334" s="81"/>
      <c r="U1334" s="81"/>
      <c r="V1334" s="81"/>
      <c r="W1334" s="81"/>
      <c r="X1334" s="81"/>
      <c r="Y1334" s="81"/>
      <c r="Z1334" s="81"/>
      <c r="AA1334" s="81"/>
      <c r="AB1334" s="81"/>
      <c r="AC1334" s="81"/>
      <c r="AD1334" s="81"/>
      <c r="AE1334" s="81"/>
      <c r="AF1334" s="81"/>
      <c r="AG1334" s="81"/>
      <c r="AH1334" s="81"/>
      <c r="AI1334" s="81"/>
      <c r="AJ1334" s="81"/>
      <c r="AK1334" s="81"/>
      <c r="AL1334" s="81"/>
      <c r="AM1334" s="8"/>
    </row>
    <row r="1335" spans="1:39" x14ac:dyDescent="0.25">
      <c r="A1335" s="81">
        <v>1334</v>
      </c>
      <c r="B1335" s="8" t="s">
        <v>1845</v>
      </c>
      <c r="C1335" s="8" t="s">
        <v>105</v>
      </c>
      <c r="D1335" s="81"/>
      <c r="E1335" s="8"/>
      <c r="F1335" s="81"/>
      <c r="G1335" s="81"/>
      <c r="H1335" s="81"/>
      <c r="I1335" s="8"/>
      <c r="J1335" s="81"/>
      <c r="K1335" s="81"/>
      <c r="L1335" s="81"/>
      <c r="M1335" s="81"/>
      <c r="N1335" s="81"/>
      <c r="O1335" s="81"/>
      <c r="P1335" s="81"/>
      <c r="Q1335" s="81"/>
      <c r="R1335" s="81"/>
      <c r="S1335" s="81"/>
      <c r="T1335" s="81"/>
      <c r="U1335" s="81"/>
      <c r="V1335" s="81"/>
      <c r="W1335" s="81"/>
      <c r="X1335" s="81"/>
      <c r="Y1335" s="81"/>
      <c r="Z1335" s="81"/>
      <c r="AA1335" s="81"/>
      <c r="AB1335" s="81"/>
      <c r="AC1335" s="81"/>
      <c r="AD1335" s="81"/>
      <c r="AE1335" s="81"/>
      <c r="AF1335" s="81"/>
      <c r="AG1335" s="81"/>
      <c r="AH1335" s="81"/>
      <c r="AI1335" s="81"/>
      <c r="AJ1335" s="81"/>
      <c r="AK1335" s="81"/>
      <c r="AL1335" s="81"/>
      <c r="AM1335" s="8"/>
    </row>
    <row r="1336" spans="1:39" x14ac:dyDescent="0.25">
      <c r="A1336" s="81">
        <v>1335</v>
      </c>
      <c r="B1336" s="8" t="s">
        <v>2276</v>
      </c>
      <c r="C1336" s="8" t="s">
        <v>56</v>
      </c>
      <c r="D1336" s="81"/>
      <c r="E1336" s="8"/>
      <c r="F1336" s="81"/>
      <c r="G1336" s="81"/>
      <c r="H1336" s="81"/>
      <c r="I1336" s="8"/>
      <c r="J1336" s="81"/>
      <c r="K1336" s="81"/>
      <c r="L1336" s="81"/>
      <c r="M1336" s="81"/>
      <c r="N1336" s="81"/>
      <c r="O1336" s="81"/>
      <c r="P1336" s="81"/>
      <c r="Q1336" s="81"/>
      <c r="R1336" s="81"/>
      <c r="S1336" s="81"/>
      <c r="T1336" s="81"/>
      <c r="U1336" s="81"/>
      <c r="V1336" s="81"/>
      <c r="W1336" s="81"/>
      <c r="X1336" s="81"/>
      <c r="Y1336" s="81"/>
      <c r="Z1336" s="81"/>
      <c r="AA1336" s="81"/>
      <c r="AB1336" s="81"/>
      <c r="AC1336" s="81"/>
      <c r="AD1336" s="81"/>
      <c r="AE1336" s="81"/>
      <c r="AF1336" s="81"/>
      <c r="AG1336" s="81"/>
      <c r="AH1336" s="81"/>
      <c r="AI1336" s="81"/>
      <c r="AJ1336" s="81"/>
      <c r="AK1336" s="81"/>
      <c r="AL1336" s="81"/>
      <c r="AM1336" s="8"/>
    </row>
    <row r="1337" spans="1:39" x14ac:dyDescent="0.25">
      <c r="A1337" s="81">
        <v>1336</v>
      </c>
      <c r="B1337" s="8" t="s">
        <v>2</v>
      </c>
      <c r="C1337" s="8" t="s">
        <v>2</v>
      </c>
      <c r="D1337" s="81"/>
      <c r="E1337" s="8"/>
      <c r="F1337" s="81"/>
      <c r="G1337" s="81"/>
      <c r="H1337" s="81"/>
      <c r="I1337" s="8"/>
      <c r="J1337" s="81"/>
      <c r="K1337" s="81"/>
      <c r="L1337" s="81"/>
      <c r="M1337" s="81"/>
      <c r="N1337" s="81"/>
      <c r="O1337" s="81"/>
      <c r="P1337" s="81"/>
      <c r="Q1337" s="81"/>
      <c r="R1337" s="81"/>
      <c r="S1337" s="81"/>
      <c r="T1337" s="81"/>
      <c r="U1337" s="81"/>
      <c r="V1337" s="81"/>
      <c r="W1337" s="81"/>
      <c r="X1337" s="81"/>
      <c r="Y1337" s="81"/>
      <c r="Z1337" s="81"/>
      <c r="AA1337" s="81"/>
      <c r="AB1337" s="81"/>
      <c r="AC1337" s="81"/>
      <c r="AD1337" s="81"/>
      <c r="AE1337" s="81"/>
      <c r="AF1337" s="81"/>
      <c r="AG1337" s="81"/>
      <c r="AH1337" s="81"/>
      <c r="AI1337" s="81"/>
      <c r="AJ1337" s="81"/>
      <c r="AK1337" s="81"/>
      <c r="AL1337" s="81"/>
      <c r="AM1337" s="8"/>
    </row>
    <row r="1338" spans="1:39" x14ac:dyDescent="0.25">
      <c r="A1338" s="81">
        <v>1337</v>
      </c>
      <c r="B1338" s="8" t="s">
        <v>52</v>
      </c>
      <c r="C1338" s="8" t="s">
        <v>2</v>
      </c>
      <c r="D1338" s="81"/>
      <c r="E1338" s="8"/>
      <c r="F1338" s="81"/>
      <c r="G1338" s="81"/>
      <c r="H1338" s="81"/>
      <c r="I1338" s="8"/>
      <c r="J1338" s="81"/>
      <c r="K1338" s="81"/>
      <c r="L1338" s="81"/>
      <c r="M1338" s="81"/>
      <c r="N1338" s="81"/>
      <c r="O1338" s="81"/>
      <c r="P1338" s="81"/>
      <c r="Q1338" s="81"/>
      <c r="R1338" s="81"/>
      <c r="S1338" s="81"/>
      <c r="T1338" s="81"/>
      <c r="U1338" s="81"/>
      <c r="V1338" s="81"/>
      <c r="W1338" s="81"/>
      <c r="X1338" s="81"/>
      <c r="Y1338" s="81"/>
      <c r="Z1338" s="81"/>
      <c r="AA1338" s="81"/>
      <c r="AB1338" s="81"/>
      <c r="AC1338" s="81"/>
      <c r="AD1338" s="81"/>
      <c r="AE1338" s="81"/>
      <c r="AF1338" s="81"/>
      <c r="AG1338" s="81"/>
      <c r="AH1338" s="81"/>
      <c r="AI1338" s="81"/>
      <c r="AJ1338" s="81"/>
      <c r="AK1338" s="81"/>
      <c r="AL1338" s="81"/>
      <c r="AM1338" s="8"/>
    </row>
    <row r="1339" spans="1:39" x14ac:dyDescent="0.25">
      <c r="A1339" s="81">
        <v>1338</v>
      </c>
      <c r="B1339" s="8" t="s">
        <v>1843</v>
      </c>
      <c r="C1339" s="8" t="s">
        <v>2338</v>
      </c>
      <c r="D1339" s="81"/>
      <c r="E1339" s="8"/>
      <c r="F1339" s="81"/>
      <c r="G1339" s="81"/>
      <c r="H1339" s="81"/>
      <c r="I1339" s="8"/>
      <c r="J1339" s="81"/>
      <c r="K1339" s="81"/>
      <c r="L1339" s="81"/>
      <c r="M1339" s="81"/>
      <c r="N1339" s="81"/>
      <c r="O1339" s="81"/>
      <c r="P1339" s="81"/>
      <c r="Q1339" s="81"/>
      <c r="R1339" s="81"/>
      <c r="S1339" s="81"/>
      <c r="T1339" s="81"/>
      <c r="U1339" s="81"/>
      <c r="V1339" s="81"/>
      <c r="W1339" s="81"/>
      <c r="X1339" s="81"/>
      <c r="Y1339" s="81"/>
      <c r="Z1339" s="81"/>
      <c r="AA1339" s="81"/>
      <c r="AB1339" s="81"/>
      <c r="AC1339" s="81"/>
      <c r="AD1339" s="81"/>
      <c r="AE1339" s="81"/>
      <c r="AF1339" s="81"/>
      <c r="AG1339" s="81"/>
      <c r="AH1339" s="81"/>
      <c r="AI1339" s="81"/>
      <c r="AJ1339" s="81"/>
      <c r="AK1339" s="81"/>
      <c r="AL1339" s="81"/>
      <c r="AM1339" s="8"/>
    </row>
    <row r="1340" spans="1:39" x14ac:dyDescent="0.25">
      <c r="A1340" s="81">
        <v>1339</v>
      </c>
      <c r="B1340" s="8" t="s">
        <v>1844</v>
      </c>
      <c r="C1340" s="8" t="s">
        <v>56</v>
      </c>
      <c r="D1340" s="81"/>
      <c r="E1340" s="8"/>
      <c r="F1340" s="81"/>
      <c r="G1340" s="81"/>
      <c r="H1340" s="81"/>
      <c r="I1340" s="8"/>
      <c r="J1340" s="81"/>
      <c r="K1340" s="81"/>
      <c r="L1340" s="81"/>
      <c r="M1340" s="81"/>
      <c r="N1340" s="81"/>
      <c r="O1340" s="81"/>
      <c r="P1340" s="81"/>
      <c r="Q1340" s="81"/>
      <c r="R1340" s="81"/>
      <c r="S1340" s="81"/>
      <c r="T1340" s="81"/>
      <c r="U1340" s="81"/>
      <c r="V1340" s="81"/>
      <c r="W1340" s="81"/>
      <c r="X1340" s="81"/>
      <c r="Y1340" s="81"/>
      <c r="Z1340" s="81"/>
      <c r="AA1340" s="81"/>
      <c r="AB1340" s="81"/>
      <c r="AC1340" s="81"/>
      <c r="AD1340" s="81"/>
      <c r="AE1340" s="81"/>
      <c r="AF1340" s="81"/>
      <c r="AG1340" s="81"/>
      <c r="AH1340" s="81"/>
      <c r="AI1340" s="81"/>
      <c r="AJ1340" s="81"/>
      <c r="AK1340" s="81"/>
      <c r="AL1340" s="81"/>
      <c r="AM1340" s="8"/>
    </row>
    <row r="1341" spans="1:39" x14ac:dyDescent="0.25">
      <c r="A1341" s="81">
        <v>1340</v>
      </c>
      <c r="B1341" s="8" t="s">
        <v>1846</v>
      </c>
      <c r="C1341" s="8" t="s">
        <v>2335</v>
      </c>
      <c r="D1341" s="81"/>
      <c r="E1341" s="8"/>
      <c r="F1341" s="81"/>
      <c r="G1341" s="81"/>
      <c r="H1341" s="81"/>
      <c r="I1341" s="8"/>
      <c r="J1341" s="81"/>
      <c r="K1341" s="81"/>
      <c r="L1341" s="81"/>
      <c r="M1341" s="81"/>
      <c r="N1341" s="81"/>
      <c r="O1341" s="81"/>
      <c r="P1341" s="81"/>
      <c r="Q1341" s="81"/>
      <c r="R1341" s="81"/>
      <c r="S1341" s="81"/>
      <c r="T1341" s="81"/>
      <c r="U1341" s="81"/>
      <c r="V1341" s="81"/>
      <c r="W1341" s="81"/>
      <c r="X1341" s="81"/>
      <c r="Y1341" s="81"/>
      <c r="Z1341" s="81"/>
      <c r="AA1341" s="81"/>
      <c r="AB1341" s="81"/>
      <c r="AC1341" s="81"/>
      <c r="AD1341" s="81"/>
      <c r="AE1341" s="81"/>
      <c r="AF1341" s="81"/>
      <c r="AG1341" s="81"/>
      <c r="AH1341" s="81"/>
      <c r="AI1341" s="81"/>
      <c r="AJ1341" s="81"/>
      <c r="AK1341" s="81"/>
      <c r="AL1341" s="81"/>
      <c r="AM1341" s="8"/>
    </row>
    <row r="1342" spans="1:39" x14ac:dyDescent="0.25">
      <c r="A1342" s="81">
        <v>1341</v>
      </c>
      <c r="B1342" s="8" t="s">
        <v>1847</v>
      </c>
      <c r="C1342" s="8" t="s">
        <v>2339</v>
      </c>
      <c r="D1342" s="81"/>
      <c r="E1342" s="8"/>
      <c r="F1342" s="81"/>
      <c r="G1342" s="81"/>
      <c r="H1342" s="81"/>
      <c r="I1342" s="8"/>
      <c r="J1342" s="81"/>
      <c r="K1342" s="81"/>
      <c r="L1342" s="81"/>
      <c r="M1342" s="81"/>
      <c r="N1342" s="81"/>
      <c r="O1342" s="81"/>
      <c r="P1342" s="81"/>
      <c r="Q1342" s="81"/>
      <c r="R1342" s="81"/>
      <c r="S1342" s="81"/>
      <c r="T1342" s="81"/>
      <c r="U1342" s="81"/>
      <c r="V1342" s="81"/>
      <c r="W1342" s="81"/>
      <c r="X1342" s="81"/>
      <c r="Y1342" s="81"/>
      <c r="Z1342" s="81"/>
      <c r="AA1342" s="81"/>
      <c r="AB1342" s="81"/>
      <c r="AC1342" s="81"/>
      <c r="AD1342" s="81"/>
      <c r="AE1342" s="81"/>
      <c r="AF1342" s="81"/>
      <c r="AG1342" s="81"/>
      <c r="AH1342" s="81"/>
      <c r="AI1342" s="81"/>
      <c r="AJ1342" s="81"/>
      <c r="AK1342" s="81"/>
      <c r="AL1342" s="81"/>
      <c r="AM1342" s="8"/>
    </row>
    <row r="1343" spans="1:39" x14ac:dyDescent="0.25">
      <c r="A1343" s="81">
        <v>1342</v>
      </c>
      <c r="B1343" s="8" t="s">
        <v>1850</v>
      </c>
      <c r="C1343" s="8" t="s">
        <v>61</v>
      </c>
      <c r="D1343" s="81"/>
      <c r="E1343" s="8"/>
      <c r="F1343" s="81"/>
      <c r="G1343" s="81"/>
      <c r="H1343" s="81"/>
      <c r="I1343" s="8"/>
      <c r="J1343" s="81"/>
      <c r="K1343" s="81"/>
      <c r="L1343" s="81"/>
      <c r="M1343" s="81"/>
      <c r="N1343" s="81"/>
      <c r="O1343" s="81"/>
      <c r="P1343" s="81"/>
      <c r="Q1343" s="81"/>
      <c r="R1343" s="81"/>
      <c r="S1343" s="81"/>
      <c r="T1343" s="81"/>
      <c r="U1343" s="81"/>
      <c r="V1343" s="81"/>
      <c r="W1343" s="81"/>
      <c r="X1343" s="81"/>
      <c r="Y1343" s="81"/>
      <c r="Z1343" s="81"/>
      <c r="AA1343" s="81"/>
      <c r="AB1343" s="81"/>
      <c r="AC1343" s="81"/>
      <c r="AD1343" s="81"/>
      <c r="AE1343" s="81"/>
      <c r="AF1343" s="81"/>
      <c r="AG1343" s="81"/>
      <c r="AH1343" s="81"/>
      <c r="AI1343" s="81"/>
      <c r="AJ1343" s="81"/>
      <c r="AK1343" s="81"/>
      <c r="AL1343" s="81"/>
      <c r="AM1343" s="8"/>
    </row>
    <row r="1344" spans="1:39" x14ac:dyDescent="0.25">
      <c r="A1344" s="81">
        <v>1343</v>
      </c>
      <c r="B1344" s="8" t="s">
        <v>1851</v>
      </c>
      <c r="C1344" s="8" t="s">
        <v>56</v>
      </c>
      <c r="D1344" s="81"/>
      <c r="E1344" s="8"/>
      <c r="F1344" s="81"/>
      <c r="G1344" s="81"/>
      <c r="H1344" s="81"/>
      <c r="I1344" s="8"/>
      <c r="J1344" s="81"/>
      <c r="K1344" s="81"/>
      <c r="L1344" s="81"/>
      <c r="M1344" s="81"/>
      <c r="N1344" s="81"/>
      <c r="O1344" s="81"/>
      <c r="P1344" s="81"/>
      <c r="Q1344" s="81"/>
      <c r="R1344" s="81"/>
      <c r="S1344" s="81"/>
      <c r="T1344" s="81"/>
      <c r="U1344" s="81"/>
      <c r="V1344" s="81"/>
      <c r="W1344" s="81"/>
      <c r="X1344" s="81"/>
      <c r="Y1344" s="81"/>
      <c r="Z1344" s="81"/>
      <c r="AA1344" s="81"/>
      <c r="AB1344" s="81"/>
      <c r="AC1344" s="81"/>
      <c r="AD1344" s="81"/>
      <c r="AE1344" s="81"/>
      <c r="AF1344" s="81"/>
      <c r="AG1344" s="81"/>
      <c r="AH1344" s="81"/>
      <c r="AI1344" s="81"/>
      <c r="AJ1344" s="81"/>
      <c r="AK1344" s="81"/>
      <c r="AL1344" s="81"/>
      <c r="AM1344" s="8"/>
    </row>
    <row r="1345" spans="1:39" x14ac:dyDescent="0.25">
      <c r="A1345" s="81">
        <v>1344</v>
      </c>
      <c r="B1345" s="8" t="s">
        <v>1852</v>
      </c>
      <c r="C1345" s="8" t="s">
        <v>56</v>
      </c>
      <c r="D1345" s="81"/>
      <c r="E1345" s="8"/>
      <c r="F1345" s="81"/>
      <c r="G1345" s="81"/>
      <c r="H1345" s="81"/>
      <c r="I1345" s="8"/>
      <c r="J1345" s="81"/>
      <c r="K1345" s="81"/>
      <c r="L1345" s="81"/>
      <c r="M1345" s="81"/>
      <c r="N1345" s="81"/>
      <c r="O1345" s="81"/>
      <c r="P1345" s="81"/>
      <c r="Q1345" s="81"/>
      <c r="R1345" s="81"/>
      <c r="S1345" s="81"/>
      <c r="T1345" s="81"/>
      <c r="U1345" s="81"/>
      <c r="V1345" s="81"/>
      <c r="W1345" s="81"/>
      <c r="X1345" s="81"/>
      <c r="Y1345" s="81"/>
      <c r="Z1345" s="81"/>
      <c r="AA1345" s="81"/>
      <c r="AB1345" s="81"/>
      <c r="AC1345" s="81"/>
      <c r="AD1345" s="81"/>
      <c r="AE1345" s="81"/>
      <c r="AF1345" s="81"/>
      <c r="AG1345" s="81"/>
      <c r="AH1345" s="81"/>
      <c r="AI1345" s="81"/>
      <c r="AJ1345" s="81"/>
      <c r="AK1345" s="81"/>
      <c r="AL1345" s="81"/>
      <c r="AM1345" s="8"/>
    </row>
    <row r="1346" spans="1:39" x14ac:dyDescent="0.25">
      <c r="A1346" s="81">
        <v>1345</v>
      </c>
      <c r="B1346" s="8" t="s">
        <v>1853</v>
      </c>
      <c r="C1346" s="8" t="s">
        <v>56</v>
      </c>
      <c r="D1346" s="81"/>
      <c r="E1346" s="8"/>
      <c r="F1346" s="81"/>
      <c r="G1346" s="81"/>
      <c r="H1346" s="81"/>
      <c r="I1346" s="8"/>
      <c r="J1346" s="81"/>
      <c r="K1346" s="81"/>
      <c r="L1346" s="81"/>
      <c r="M1346" s="81"/>
      <c r="N1346" s="81"/>
      <c r="O1346" s="81"/>
      <c r="P1346" s="81"/>
      <c r="Q1346" s="81"/>
      <c r="R1346" s="81"/>
      <c r="S1346" s="81"/>
      <c r="T1346" s="81"/>
      <c r="U1346" s="81"/>
      <c r="V1346" s="81"/>
      <c r="W1346" s="81"/>
      <c r="X1346" s="81"/>
      <c r="Y1346" s="81"/>
      <c r="Z1346" s="81"/>
      <c r="AA1346" s="81"/>
      <c r="AB1346" s="81"/>
      <c r="AC1346" s="81"/>
      <c r="AD1346" s="81"/>
      <c r="AE1346" s="81"/>
      <c r="AF1346" s="81"/>
      <c r="AG1346" s="81"/>
      <c r="AH1346" s="81"/>
      <c r="AI1346" s="81"/>
      <c r="AJ1346" s="81"/>
      <c r="AK1346" s="81"/>
      <c r="AL1346" s="81"/>
      <c r="AM1346" s="8"/>
    </row>
    <row r="1347" spans="1:39" x14ac:dyDescent="0.25">
      <c r="A1347" s="81">
        <v>1346</v>
      </c>
      <c r="B1347" s="8" t="s">
        <v>1854</v>
      </c>
      <c r="C1347" s="8" t="s">
        <v>2261</v>
      </c>
      <c r="D1347" s="81"/>
      <c r="E1347" s="8"/>
      <c r="F1347" s="81"/>
      <c r="G1347" s="81"/>
      <c r="H1347" s="81"/>
      <c r="I1347" s="8"/>
      <c r="J1347" s="81"/>
      <c r="K1347" s="81"/>
      <c r="L1347" s="81"/>
      <c r="M1347" s="81"/>
      <c r="N1347" s="81"/>
      <c r="O1347" s="81"/>
      <c r="P1347" s="81"/>
      <c r="Q1347" s="81"/>
      <c r="R1347" s="81"/>
      <c r="S1347" s="81"/>
      <c r="T1347" s="81"/>
      <c r="U1347" s="81"/>
      <c r="V1347" s="81"/>
      <c r="W1347" s="81"/>
      <c r="X1347" s="81"/>
      <c r="Y1347" s="81"/>
      <c r="Z1347" s="81"/>
      <c r="AA1347" s="81"/>
      <c r="AB1347" s="81"/>
      <c r="AC1347" s="81"/>
      <c r="AD1347" s="81"/>
      <c r="AE1347" s="81"/>
      <c r="AF1347" s="81"/>
      <c r="AG1347" s="81"/>
      <c r="AH1347" s="81"/>
      <c r="AI1347" s="81"/>
      <c r="AJ1347" s="81"/>
      <c r="AK1347" s="81"/>
      <c r="AL1347" s="81"/>
      <c r="AM1347" s="8"/>
    </row>
    <row r="1348" spans="1:39" x14ac:dyDescent="0.25">
      <c r="A1348" s="81">
        <v>1347</v>
      </c>
      <c r="B1348" s="8" t="s">
        <v>1856</v>
      </c>
      <c r="C1348" s="8" t="s">
        <v>64</v>
      </c>
      <c r="D1348" s="81"/>
      <c r="E1348" s="8"/>
      <c r="F1348" s="81"/>
      <c r="G1348" s="81"/>
      <c r="H1348" s="81"/>
      <c r="I1348" s="8"/>
      <c r="J1348" s="81"/>
      <c r="K1348" s="81"/>
      <c r="L1348" s="81"/>
      <c r="M1348" s="81"/>
      <c r="N1348" s="81"/>
      <c r="O1348" s="81"/>
      <c r="P1348" s="81"/>
      <c r="Q1348" s="81"/>
      <c r="R1348" s="81"/>
      <c r="S1348" s="81"/>
      <c r="T1348" s="81"/>
      <c r="U1348" s="81"/>
      <c r="V1348" s="81"/>
      <c r="W1348" s="81"/>
      <c r="X1348" s="81"/>
      <c r="Y1348" s="81"/>
      <c r="Z1348" s="81"/>
      <c r="AA1348" s="81"/>
      <c r="AB1348" s="81"/>
      <c r="AC1348" s="81"/>
      <c r="AD1348" s="81"/>
      <c r="AE1348" s="81"/>
      <c r="AF1348" s="81"/>
      <c r="AG1348" s="81"/>
      <c r="AH1348" s="81"/>
      <c r="AI1348" s="81"/>
      <c r="AJ1348" s="81"/>
      <c r="AK1348" s="81"/>
      <c r="AL1348" s="81"/>
      <c r="AM1348" s="8"/>
    </row>
    <row r="1349" spans="1:39" x14ac:dyDescent="0.25">
      <c r="A1349" s="81">
        <v>1348</v>
      </c>
      <c r="B1349" s="8" t="s">
        <v>1857</v>
      </c>
      <c r="C1349" s="8" t="s">
        <v>65</v>
      </c>
      <c r="D1349" s="81"/>
      <c r="E1349" s="8"/>
      <c r="F1349" s="81"/>
      <c r="G1349" s="81"/>
      <c r="H1349" s="81"/>
      <c r="I1349" s="8"/>
      <c r="J1349" s="81"/>
      <c r="K1349" s="81"/>
      <c r="L1349" s="81"/>
      <c r="M1349" s="81"/>
      <c r="N1349" s="81"/>
      <c r="O1349" s="81"/>
      <c r="P1349" s="81"/>
      <c r="Q1349" s="81"/>
      <c r="R1349" s="81"/>
      <c r="S1349" s="81"/>
      <c r="T1349" s="81"/>
      <c r="U1349" s="81"/>
      <c r="V1349" s="81"/>
      <c r="W1349" s="81"/>
      <c r="X1349" s="81"/>
      <c r="Y1349" s="81"/>
      <c r="Z1349" s="81"/>
      <c r="AA1349" s="81"/>
      <c r="AB1349" s="81"/>
      <c r="AC1349" s="81"/>
      <c r="AD1349" s="81"/>
      <c r="AE1349" s="81"/>
      <c r="AF1349" s="81"/>
      <c r="AG1349" s="81"/>
      <c r="AH1349" s="81"/>
      <c r="AI1349" s="81"/>
      <c r="AJ1349" s="81"/>
      <c r="AK1349" s="81"/>
      <c r="AL1349" s="81"/>
      <c r="AM1349" s="8"/>
    </row>
    <row r="1350" spans="1:39" x14ac:dyDescent="0.25">
      <c r="A1350" s="81">
        <v>1349</v>
      </c>
      <c r="B1350" s="8" t="s">
        <v>1858</v>
      </c>
      <c r="C1350" s="8" t="s">
        <v>56</v>
      </c>
      <c r="D1350" s="81"/>
      <c r="E1350" s="8"/>
      <c r="F1350" s="81"/>
      <c r="G1350" s="81"/>
      <c r="H1350" s="81"/>
      <c r="I1350" s="8"/>
      <c r="J1350" s="81"/>
      <c r="K1350" s="81"/>
      <c r="L1350" s="81"/>
      <c r="M1350" s="81"/>
      <c r="N1350" s="81"/>
      <c r="O1350" s="81"/>
      <c r="P1350" s="81"/>
      <c r="Q1350" s="81"/>
      <c r="R1350" s="81"/>
      <c r="S1350" s="81"/>
      <c r="T1350" s="81"/>
      <c r="U1350" s="81"/>
      <c r="V1350" s="81"/>
      <c r="W1350" s="81"/>
      <c r="X1350" s="81"/>
      <c r="Y1350" s="81"/>
      <c r="Z1350" s="81"/>
      <c r="AA1350" s="81"/>
      <c r="AB1350" s="81"/>
      <c r="AC1350" s="81"/>
      <c r="AD1350" s="81"/>
      <c r="AE1350" s="81"/>
      <c r="AF1350" s="81"/>
      <c r="AG1350" s="81"/>
      <c r="AH1350" s="81"/>
      <c r="AI1350" s="81"/>
      <c r="AJ1350" s="81"/>
      <c r="AK1350" s="81"/>
      <c r="AL1350" s="81"/>
      <c r="AM1350" s="8"/>
    </row>
    <row r="1351" spans="1:39" x14ac:dyDescent="0.25">
      <c r="A1351" s="81">
        <v>1350</v>
      </c>
      <c r="B1351" s="8" t="s">
        <v>1896</v>
      </c>
      <c r="C1351" s="8" t="s">
        <v>65</v>
      </c>
      <c r="D1351" s="81"/>
      <c r="E1351" s="8"/>
      <c r="F1351" s="81"/>
      <c r="G1351" s="81"/>
      <c r="H1351" s="81"/>
      <c r="I1351" s="8"/>
      <c r="J1351" s="81"/>
      <c r="K1351" s="81"/>
      <c r="L1351" s="81"/>
      <c r="M1351" s="81"/>
      <c r="N1351" s="81"/>
      <c r="O1351" s="81"/>
      <c r="P1351" s="81"/>
      <c r="Q1351" s="81"/>
      <c r="R1351" s="81"/>
      <c r="S1351" s="81"/>
      <c r="T1351" s="81"/>
      <c r="U1351" s="81"/>
      <c r="V1351" s="81"/>
      <c r="W1351" s="81"/>
      <c r="X1351" s="81"/>
      <c r="Y1351" s="81"/>
      <c r="Z1351" s="81"/>
      <c r="AA1351" s="81"/>
      <c r="AB1351" s="81"/>
      <c r="AC1351" s="81"/>
      <c r="AD1351" s="81"/>
      <c r="AE1351" s="81"/>
      <c r="AF1351" s="81"/>
      <c r="AG1351" s="81"/>
      <c r="AH1351" s="81"/>
      <c r="AI1351" s="81"/>
      <c r="AJ1351" s="81"/>
      <c r="AK1351" s="81"/>
      <c r="AL1351" s="81"/>
      <c r="AM1351" s="8"/>
    </row>
    <row r="1352" spans="1:39" x14ac:dyDescent="0.25">
      <c r="A1352" s="81">
        <v>1351</v>
      </c>
      <c r="B1352" s="8" t="s">
        <v>1859</v>
      </c>
      <c r="C1352" s="8" t="s">
        <v>67</v>
      </c>
      <c r="D1352" s="81"/>
      <c r="E1352" s="8"/>
      <c r="F1352" s="81"/>
      <c r="G1352" s="81"/>
      <c r="H1352" s="81"/>
      <c r="I1352" s="8"/>
      <c r="J1352" s="81"/>
      <c r="K1352" s="81"/>
      <c r="L1352" s="81"/>
      <c r="M1352" s="81"/>
      <c r="N1352" s="81"/>
      <c r="O1352" s="81"/>
      <c r="P1352" s="81"/>
      <c r="Q1352" s="81"/>
      <c r="R1352" s="81"/>
      <c r="S1352" s="81"/>
      <c r="T1352" s="81"/>
      <c r="U1352" s="81"/>
      <c r="V1352" s="81"/>
      <c r="W1352" s="81"/>
      <c r="X1352" s="81"/>
      <c r="Y1352" s="81"/>
      <c r="Z1352" s="81"/>
      <c r="AA1352" s="81"/>
      <c r="AB1352" s="81"/>
      <c r="AC1352" s="81"/>
      <c r="AD1352" s="81"/>
      <c r="AE1352" s="81"/>
      <c r="AF1352" s="81"/>
      <c r="AG1352" s="81"/>
      <c r="AH1352" s="81"/>
      <c r="AI1352" s="81"/>
      <c r="AJ1352" s="81"/>
      <c r="AK1352" s="81"/>
      <c r="AL1352" s="81"/>
      <c r="AM1352" s="8"/>
    </row>
    <row r="1353" spans="1:39" x14ac:dyDescent="0.25">
      <c r="A1353" s="81">
        <v>1352</v>
      </c>
      <c r="B1353" s="8" t="s">
        <v>2193</v>
      </c>
      <c r="C1353" s="8" t="s">
        <v>674</v>
      </c>
      <c r="D1353" s="81"/>
      <c r="E1353" s="8"/>
      <c r="F1353" s="81"/>
      <c r="G1353" s="81"/>
      <c r="H1353" s="81"/>
      <c r="I1353" s="8"/>
      <c r="J1353" s="81"/>
      <c r="K1353" s="81"/>
      <c r="L1353" s="81"/>
      <c r="M1353" s="81"/>
      <c r="N1353" s="81"/>
      <c r="O1353" s="81"/>
      <c r="P1353" s="81"/>
      <c r="Q1353" s="81"/>
      <c r="R1353" s="81"/>
      <c r="S1353" s="81"/>
      <c r="T1353" s="81"/>
      <c r="U1353" s="81"/>
      <c r="V1353" s="81"/>
      <c r="W1353" s="81"/>
      <c r="X1353" s="81"/>
      <c r="Y1353" s="81"/>
      <c r="Z1353" s="81"/>
      <c r="AA1353" s="81"/>
      <c r="AB1353" s="81"/>
      <c r="AC1353" s="81"/>
      <c r="AD1353" s="81"/>
      <c r="AE1353" s="81"/>
      <c r="AF1353" s="81"/>
      <c r="AG1353" s="81"/>
      <c r="AH1353" s="81"/>
      <c r="AI1353" s="81"/>
      <c r="AJ1353" s="81"/>
      <c r="AK1353" s="81"/>
      <c r="AL1353" s="81"/>
      <c r="AM1353" s="8"/>
    </row>
    <row r="1354" spans="1:39" x14ac:dyDescent="0.25">
      <c r="A1354" s="81">
        <v>1353</v>
      </c>
      <c r="B1354" s="8" t="s">
        <v>2198</v>
      </c>
      <c r="C1354" s="8" t="s">
        <v>2337</v>
      </c>
      <c r="D1354" s="81"/>
      <c r="E1354" s="8"/>
      <c r="F1354" s="81"/>
      <c r="G1354" s="81"/>
      <c r="H1354" s="81"/>
      <c r="I1354" s="8"/>
      <c r="J1354" s="81"/>
      <c r="K1354" s="81"/>
      <c r="L1354" s="81"/>
      <c r="M1354" s="81"/>
      <c r="N1354" s="81"/>
      <c r="O1354" s="81"/>
      <c r="P1354" s="81"/>
      <c r="Q1354" s="81"/>
      <c r="R1354" s="81"/>
      <c r="S1354" s="81"/>
      <c r="T1354" s="81"/>
      <c r="U1354" s="81"/>
      <c r="V1354" s="81"/>
      <c r="W1354" s="81"/>
      <c r="X1354" s="81"/>
      <c r="Y1354" s="81"/>
      <c r="Z1354" s="81"/>
      <c r="AA1354" s="81"/>
      <c r="AB1354" s="81"/>
      <c r="AC1354" s="81"/>
      <c r="AD1354" s="81"/>
      <c r="AE1354" s="81"/>
      <c r="AF1354" s="81"/>
      <c r="AG1354" s="81"/>
      <c r="AH1354" s="81"/>
      <c r="AI1354" s="81"/>
      <c r="AJ1354" s="81"/>
      <c r="AK1354" s="81"/>
      <c r="AL1354" s="81"/>
      <c r="AM1354" s="8"/>
    </row>
    <row r="1355" spans="1:39" x14ac:dyDescent="0.25">
      <c r="A1355" s="81">
        <v>1354</v>
      </c>
      <c r="B1355" s="8" t="s">
        <v>2202</v>
      </c>
      <c r="C1355" s="8" t="s">
        <v>105</v>
      </c>
      <c r="D1355" s="81"/>
      <c r="E1355" s="8"/>
      <c r="F1355" s="81"/>
      <c r="G1355" s="81"/>
      <c r="H1355" s="81"/>
      <c r="I1355" s="8"/>
      <c r="J1355" s="81"/>
      <c r="K1355" s="81"/>
      <c r="L1355" s="81"/>
      <c r="M1355" s="81"/>
      <c r="N1355" s="81"/>
      <c r="O1355" s="81"/>
      <c r="P1355" s="81"/>
      <c r="Q1355" s="81"/>
      <c r="R1355" s="81"/>
      <c r="S1355" s="81"/>
      <c r="T1355" s="81"/>
      <c r="U1355" s="81"/>
      <c r="V1355" s="81"/>
      <c r="W1355" s="81"/>
      <c r="X1355" s="81"/>
      <c r="Y1355" s="81"/>
      <c r="Z1355" s="81"/>
      <c r="AA1355" s="81"/>
      <c r="AB1355" s="81"/>
      <c r="AC1355" s="81"/>
      <c r="AD1355" s="81"/>
      <c r="AE1355" s="81"/>
      <c r="AF1355" s="81"/>
      <c r="AG1355" s="81"/>
      <c r="AH1355" s="81"/>
      <c r="AI1355" s="81"/>
      <c r="AJ1355" s="81"/>
      <c r="AK1355" s="81"/>
      <c r="AL1355" s="81"/>
      <c r="AM1355" s="8"/>
    </row>
    <row r="1356" spans="1:39" x14ac:dyDescent="0.25">
      <c r="A1356" s="81">
        <v>1355</v>
      </c>
      <c r="B1356" s="8" t="s">
        <v>2205</v>
      </c>
      <c r="C1356" s="8" t="s">
        <v>146</v>
      </c>
      <c r="D1356" s="81"/>
      <c r="E1356" s="8"/>
      <c r="F1356" s="81"/>
      <c r="G1356" s="81"/>
      <c r="H1356" s="81"/>
      <c r="I1356" s="8"/>
      <c r="J1356" s="81"/>
      <c r="K1356" s="81"/>
      <c r="L1356" s="81"/>
      <c r="M1356" s="81"/>
      <c r="N1356" s="81"/>
      <c r="O1356" s="81"/>
      <c r="P1356" s="81"/>
      <c r="Q1356" s="81"/>
      <c r="R1356" s="81"/>
      <c r="S1356" s="81"/>
      <c r="T1356" s="81"/>
      <c r="U1356" s="81"/>
      <c r="V1356" s="81"/>
      <c r="W1356" s="81"/>
      <c r="X1356" s="81"/>
      <c r="Y1356" s="81"/>
      <c r="Z1356" s="81"/>
      <c r="AA1356" s="81"/>
      <c r="AB1356" s="81"/>
      <c r="AC1356" s="81"/>
      <c r="AD1356" s="81"/>
      <c r="AE1356" s="81"/>
      <c r="AF1356" s="81"/>
      <c r="AG1356" s="81"/>
      <c r="AH1356" s="81"/>
      <c r="AI1356" s="81"/>
      <c r="AJ1356" s="81"/>
      <c r="AK1356" s="81"/>
      <c r="AL1356" s="81"/>
      <c r="AM1356" s="8"/>
    </row>
    <row r="1357" spans="1:39" x14ac:dyDescent="0.25">
      <c r="A1357" s="81">
        <v>1356</v>
      </c>
      <c r="B1357" s="8" t="s">
        <v>2206</v>
      </c>
      <c r="C1357" s="8" t="s">
        <v>158</v>
      </c>
      <c r="D1357" s="81"/>
      <c r="E1357" s="8"/>
      <c r="F1357" s="81"/>
      <c r="G1357" s="81"/>
      <c r="H1357" s="81"/>
      <c r="I1357" s="8"/>
      <c r="J1357" s="81"/>
      <c r="K1357" s="81"/>
      <c r="L1357" s="81"/>
      <c r="M1357" s="81"/>
      <c r="N1357" s="81"/>
      <c r="O1357" s="81"/>
      <c r="P1357" s="81"/>
      <c r="Q1357" s="81"/>
      <c r="R1357" s="81"/>
      <c r="S1357" s="81"/>
      <c r="T1357" s="81"/>
      <c r="U1357" s="81"/>
      <c r="V1357" s="81"/>
      <c r="W1357" s="81"/>
      <c r="X1357" s="81"/>
      <c r="Y1357" s="81"/>
      <c r="Z1357" s="81"/>
      <c r="AA1357" s="81"/>
      <c r="AB1357" s="81"/>
      <c r="AC1357" s="81"/>
      <c r="AD1357" s="81"/>
      <c r="AE1357" s="81"/>
      <c r="AF1357" s="81"/>
      <c r="AG1357" s="81"/>
      <c r="AH1357" s="81"/>
      <c r="AI1357" s="81"/>
      <c r="AJ1357" s="81"/>
      <c r="AK1357" s="81"/>
      <c r="AL1357" s="81"/>
      <c r="AM1357" s="8"/>
    </row>
    <row r="1358" spans="1:39" x14ac:dyDescent="0.25">
      <c r="A1358" s="81">
        <v>1357</v>
      </c>
      <c r="B1358" s="8" t="s">
        <v>2207</v>
      </c>
      <c r="C1358" s="8" t="s">
        <v>77</v>
      </c>
      <c r="D1358" s="81"/>
      <c r="E1358" s="8"/>
      <c r="F1358" s="81"/>
      <c r="G1358" s="81"/>
      <c r="H1358" s="81"/>
      <c r="I1358" s="8"/>
      <c r="J1358" s="81"/>
      <c r="K1358" s="81"/>
      <c r="L1358" s="81"/>
      <c r="M1358" s="81"/>
      <c r="N1358" s="81"/>
      <c r="O1358" s="81"/>
      <c r="P1358" s="81"/>
      <c r="Q1358" s="81"/>
      <c r="R1358" s="81"/>
      <c r="S1358" s="81"/>
      <c r="T1358" s="81"/>
      <c r="U1358" s="81"/>
      <c r="V1358" s="81"/>
      <c r="W1358" s="81"/>
      <c r="X1358" s="81"/>
      <c r="Y1358" s="81"/>
      <c r="Z1358" s="81"/>
      <c r="AA1358" s="81"/>
      <c r="AB1358" s="81"/>
      <c r="AC1358" s="81"/>
      <c r="AD1358" s="81"/>
      <c r="AE1358" s="81"/>
      <c r="AF1358" s="81"/>
      <c r="AG1358" s="81"/>
      <c r="AH1358" s="81"/>
      <c r="AI1358" s="81"/>
      <c r="AJ1358" s="81"/>
      <c r="AK1358" s="81"/>
      <c r="AL1358" s="81"/>
      <c r="AM1358" s="8"/>
    </row>
    <row r="1359" spans="1:39" x14ac:dyDescent="0.25">
      <c r="A1359" s="81">
        <v>1358</v>
      </c>
      <c r="B1359" s="8" t="s">
        <v>2208</v>
      </c>
      <c r="C1359" s="8" t="s">
        <v>146</v>
      </c>
      <c r="D1359" s="81"/>
      <c r="E1359" s="8"/>
      <c r="F1359" s="81"/>
      <c r="G1359" s="81"/>
      <c r="H1359" s="81"/>
      <c r="I1359" s="8"/>
      <c r="J1359" s="81"/>
      <c r="K1359" s="81"/>
      <c r="L1359" s="81"/>
      <c r="M1359" s="81"/>
      <c r="N1359" s="81"/>
      <c r="O1359" s="81"/>
      <c r="P1359" s="81"/>
      <c r="Q1359" s="81"/>
      <c r="R1359" s="81"/>
      <c r="S1359" s="81"/>
      <c r="T1359" s="81"/>
      <c r="U1359" s="81"/>
      <c r="V1359" s="81"/>
      <c r="W1359" s="81"/>
      <c r="X1359" s="81"/>
      <c r="Y1359" s="81"/>
      <c r="Z1359" s="81"/>
      <c r="AA1359" s="81"/>
      <c r="AB1359" s="81"/>
      <c r="AC1359" s="81"/>
      <c r="AD1359" s="81"/>
      <c r="AE1359" s="81"/>
      <c r="AF1359" s="81"/>
      <c r="AG1359" s="81"/>
      <c r="AH1359" s="81"/>
      <c r="AI1359" s="81"/>
      <c r="AJ1359" s="81"/>
      <c r="AK1359" s="81"/>
      <c r="AL1359" s="81"/>
      <c r="AM1359" s="8"/>
    </row>
    <row r="1360" spans="1:39" x14ac:dyDescent="0.25">
      <c r="A1360" s="81">
        <v>1359</v>
      </c>
      <c r="B1360" s="8" t="s">
        <v>2210</v>
      </c>
      <c r="C1360" s="8" t="s">
        <v>126</v>
      </c>
      <c r="D1360" s="81"/>
      <c r="E1360" s="8"/>
      <c r="F1360" s="81"/>
      <c r="G1360" s="81"/>
      <c r="H1360" s="81"/>
      <c r="I1360" s="8"/>
      <c r="J1360" s="81"/>
      <c r="K1360" s="81"/>
      <c r="L1360" s="81"/>
      <c r="M1360" s="81"/>
      <c r="N1360" s="81"/>
      <c r="O1360" s="81"/>
      <c r="P1360" s="81"/>
      <c r="Q1360" s="81"/>
      <c r="R1360" s="81"/>
      <c r="S1360" s="81"/>
      <c r="T1360" s="81"/>
      <c r="U1360" s="81"/>
      <c r="V1360" s="81"/>
      <c r="W1360" s="81"/>
      <c r="X1360" s="81"/>
      <c r="Y1360" s="81"/>
      <c r="Z1360" s="81"/>
      <c r="AA1360" s="81"/>
      <c r="AB1360" s="81"/>
      <c r="AC1360" s="81"/>
      <c r="AD1360" s="81"/>
      <c r="AE1360" s="81"/>
      <c r="AF1360" s="81"/>
      <c r="AG1360" s="81"/>
      <c r="AH1360" s="81"/>
      <c r="AI1360" s="81"/>
      <c r="AJ1360" s="81"/>
      <c r="AK1360" s="81"/>
      <c r="AL1360" s="81"/>
      <c r="AM1360" s="8"/>
    </row>
    <row r="1361" spans="1:39" x14ac:dyDescent="0.25">
      <c r="A1361" s="81">
        <v>1360</v>
      </c>
      <c r="B1361" s="8" t="s">
        <v>2212</v>
      </c>
      <c r="C1361" s="8" t="s">
        <v>148</v>
      </c>
      <c r="D1361" s="81"/>
      <c r="E1361" s="8"/>
      <c r="F1361" s="81"/>
      <c r="G1361" s="81"/>
      <c r="H1361" s="81"/>
      <c r="I1361" s="8"/>
      <c r="J1361" s="81"/>
      <c r="K1361" s="81"/>
      <c r="L1361" s="81"/>
      <c r="M1361" s="81"/>
      <c r="N1361" s="81"/>
      <c r="O1361" s="81"/>
      <c r="P1361" s="81"/>
      <c r="Q1361" s="81"/>
      <c r="R1361" s="81"/>
      <c r="S1361" s="81"/>
      <c r="T1361" s="81"/>
      <c r="U1361" s="81"/>
      <c r="V1361" s="81"/>
      <c r="W1361" s="81"/>
      <c r="X1361" s="81"/>
      <c r="Y1361" s="81"/>
      <c r="Z1361" s="81"/>
      <c r="AA1361" s="81"/>
      <c r="AB1361" s="81"/>
      <c r="AC1361" s="81"/>
      <c r="AD1361" s="81"/>
      <c r="AE1361" s="81"/>
      <c r="AF1361" s="81"/>
      <c r="AG1361" s="81"/>
      <c r="AH1361" s="81"/>
      <c r="AI1361" s="81"/>
      <c r="AJ1361" s="81"/>
      <c r="AK1361" s="81"/>
      <c r="AL1361" s="81"/>
      <c r="AM1361" s="8"/>
    </row>
    <row r="1362" spans="1:39" x14ac:dyDescent="0.25">
      <c r="A1362" s="81">
        <v>1361</v>
      </c>
      <c r="B1362" s="8" t="s">
        <v>2216</v>
      </c>
      <c r="C1362" s="8" t="s">
        <v>188</v>
      </c>
      <c r="D1362" s="81"/>
      <c r="E1362" s="8"/>
      <c r="F1362" s="81"/>
      <c r="G1362" s="81"/>
      <c r="H1362" s="81"/>
      <c r="I1362" s="8"/>
      <c r="J1362" s="81"/>
      <c r="K1362" s="81"/>
      <c r="L1362" s="81"/>
      <c r="M1362" s="81"/>
      <c r="N1362" s="81"/>
      <c r="O1362" s="81"/>
      <c r="P1362" s="81"/>
      <c r="Q1362" s="81"/>
      <c r="R1362" s="81"/>
      <c r="S1362" s="81"/>
      <c r="T1362" s="81"/>
      <c r="U1362" s="81"/>
      <c r="V1362" s="81"/>
      <c r="W1362" s="81"/>
      <c r="X1362" s="81"/>
      <c r="Y1362" s="81"/>
      <c r="Z1362" s="81"/>
      <c r="AA1362" s="81"/>
      <c r="AB1362" s="81"/>
      <c r="AC1362" s="81"/>
      <c r="AD1362" s="81"/>
      <c r="AE1362" s="81"/>
      <c r="AF1362" s="81"/>
      <c r="AG1362" s="81"/>
      <c r="AH1362" s="81"/>
      <c r="AI1362" s="81"/>
      <c r="AJ1362" s="81"/>
      <c r="AK1362" s="81"/>
      <c r="AL1362" s="81"/>
      <c r="AM1362" s="8"/>
    </row>
    <row r="1363" spans="1:39" x14ac:dyDescent="0.25">
      <c r="A1363" s="81">
        <v>1362</v>
      </c>
      <c r="B1363" s="8" t="s">
        <v>2217</v>
      </c>
      <c r="C1363" s="8" t="s">
        <v>70</v>
      </c>
      <c r="D1363" s="81"/>
      <c r="E1363" s="8"/>
      <c r="F1363" s="81"/>
      <c r="G1363" s="81"/>
      <c r="H1363" s="81"/>
      <c r="I1363" s="8"/>
      <c r="J1363" s="81"/>
      <c r="K1363" s="81"/>
      <c r="L1363" s="81"/>
      <c r="M1363" s="81"/>
      <c r="N1363" s="81"/>
      <c r="O1363" s="81"/>
      <c r="P1363" s="81"/>
      <c r="Q1363" s="81"/>
      <c r="R1363" s="81"/>
      <c r="S1363" s="81"/>
      <c r="T1363" s="81"/>
      <c r="U1363" s="81"/>
      <c r="V1363" s="81"/>
      <c r="W1363" s="81"/>
      <c r="X1363" s="81"/>
      <c r="Y1363" s="81"/>
      <c r="Z1363" s="81"/>
      <c r="AA1363" s="81"/>
      <c r="AB1363" s="81"/>
      <c r="AC1363" s="81"/>
      <c r="AD1363" s="81"/>
      <c r="AE1363" s="81"/>
      <c r="AF1363" s="81"/>
      <c r="AG1363" s="81"/>
      <c r="AH1363" s="81"/>
      <c r="AI1363" s="81"/>
      <c r="AJ1363" s="81"/>
      <c r="AK1363" s="81"/>
      <c r="AL1363" s="81"/>
      <c r="AM1363" s="8"/>
    </row>
    <row r="1364" spans="1:39" x14ac:dyDescent="0.25">
      <c r="A1364" s="81">
        <v>1363</v>
      </c>
      <c r="B1364" s="8" t="s">
        <v>2218</v>
      </c>
      <c r="C1364" s="8" t="s">
        <v>73</v>
      </c>
      <c r="D1364" s="81"/>
      <c r="E1364" s="8"/>
      <c r="F1364" s="81"/>
      <c r="G1364" s="81"/>
      <c r="H1364" s="81"/>
      <c r="I1364" s="8"/>
      <c r="J1364" s="81"/>
      <c r="K1364" s="81"/>
      <c r="L1364" s="81"/>
      <c r="M1364" s="81"/>
      <c r="N1364" s="81"/>
      <c r="O1364" s="81"/>
      <c r="P1364" s="81"/>
      <c r="Q1364" s="81"/>
      <c r="R1364" s="81"/>
      <c r="S1364" s="81"/>
      <c r="T1364" s="81"/>
      <c r="U1364" s="81"/>
      <c r="V1364" s="81"/>
      <c r="W1364" s="81"/>
      <c r="X1364" s="81"/>
      <c r="Y1364" s="81"/>
      <c r="Z1364" s="81"/>
      <c r="AA1364" s="81"/>
      <c r="AB1364" s="81"/>
      <c r="AC1364" s="81"/>
      <c r="AD1364" s="81"/>
      <c r="AE1364" s="81"/>
      <c r="AF1364" s="81"/>
      <c r="AG1364" s="81"/>
      <c r="AH1364" s="81"/>
      <c r="AI1364" s="81"/>
      <c r="AJ1364" s="81"/>
      <c r="AK1364" s="81"/>
      <c r="AL1364" s="81"/>
      <c r="AM1364" s="8"/>
    </row>
    <row r="1365" spans="1:39" x14ac:dyDescent="0.25">
      <c r="A1365" s="81">
        <v>1364</v>
      </c>
      <c r="B1365" s="8" t="s">
        <v>2220</v>
      </c>
      <c r="C1365" s="8" t="s">
        <v>70</v>
      </c>
      <c r="D1365" s="81"/>
      <c r="E1365" s="8"/>
      <c r="F1365" s="81"/>
      <c r="G1365" s="81"/>
      <c r="H1365" s="81"/>
      <c r="I1365" s="8"/>
      <c r="J1365" s="81"/>
      <c r="K1365" s="81"/>
      <c r="L1365" s="81"/>
      <c r="M1365" s="81"/>
      <c r="N1365" s="81"/>
      <c r="O1365" s="81"/>
      <c r="P1365" s="81"/>
      <c r="Q1365" s="81"/>
      <c r="R1365" s="81"/>
      <c r="S1365" s="81"/>
      <c r="T1365" s="81"/>
      <c r="U1365" s="81"/>
      <c r="V1365" s="81"/>
      <c r="W1365" s="81"/>
      <c r="X1365" s="81"/>
      <c r="Y1365" s="81"/>
      <c r="Z1365" s="81"/>
      <c r="AA1365" s="81"/>
      <c r="AB1365" s="81"/>
      <c r="AC1365" s="81"/>
      <c r="AD1365" s="81"/>
      <c r="AE1365" s="81"/>
      <c r="AF1365" s="81"/>
      <c r="AG1365" s="81"/>
      <c r="AH1365" s="81"/>
      <c r="AI1365" s="81"/>
      <c r="AJ1365" s="81"/>
      <c r="AK1365" s="81"/>
      <c r="AL1365" s="81"/>
      <c r="AM1365" s="8"/>
    </row>
    <row r="1366" spans="1:39" x14ac:dyDescent="0.25">
      <c r="A1366" s="81">
        <v>1365</v>
      </c>
      <c r="B1366" s="8" t="s">
        <v>2222</v>
      </c>
      <c r="C1366" s="8" t="s">
        <v>95</v>
      </c>
      <c r="D1366" s="81"/>
      <c r="E1366" s="8"/>
      <c r="F1366" s="81"/>
      <c r="G1366" s="81"/>
      <c r="H1366" s="81"/>
      <c r="I1366" s="8"/>
      <c r="J1366" s="81"/>
      <c r="K1366" s="81"/>
      <c r="L1366" s="81"/>
      <c r="M1366" s="81"/>
      <c r="N1366" s="81"/>
      <c r="O1366" s="81"/>
      <c r="P1366" s="81"/>
      <c r="Q1366" s="81"/>
      <c r="R1366" s="81"/>
      <c r="S1366" s="81"/>
      <c r="T1366" s="81"/>
      <c r="U1366" s="81"/>
      <c r="V1366" s="81"/>
      <c r="W1366" s="81"/>
      <c r="X1366" s="81"/>
      <c r="Y1366" s="81"/>
      <c r="Z1366" s="81"/>
      <c r="AA1366" s="81"/>
      <c r="AB1366" s="81"/>
      <c r="AC1366" s="81"/>
      <c r="AD1366" s="81"/>
      <c r="AE1366" s="81"/>
      <c r="AF1366" s="81"/>
      <c r="AG1366" s="81"/>
      <c r="AH1366" s="81"/>
      <c r="AI1366" s="81"/>
      <c r="AJ1366" s="81"/>
      <c r="AK1366" s="81"/>
      <c r="AL1366" s="81"/>
      <c r="AM1366" s="8"/>
    </row>
    <row r="1367" spans="1:39" x14ac:dyDescent="0.25">
      <c r="A1367" s="81">
        <v>1366</v>
      </c>
      <c r="B1367" s="8" t="s">
        <v>2214</v>
      </c>
      <c r="C1367" s="8" t="s">
        <v>124</v>
      </c>
      <c r="D1367" s="81"/>
      <c r="E1367" s="8"/>
      <c r="F1367" s="81"/>
      <c r="G1367" s="81"/>
      <c r="H1367" s="81"/>
      <c r="I1367" s="8"/>
      <c r="J1367" s="81"/>
      <c r="K1367" s="81"/>
      <c r="L1367" s="81"/>
      <c r="M1367" s="81"/>
      <c r="N1367" s="81"/>
      <c r="O1367" s="81"/>
      <c r="P1367" s="81"/>
      <c r="Q1367" s="81"/>
      <c r="R1367" s="81"/>
      <c r="S1367" s="81"/>
      <c r="T1367" s="81"/>
      <c r="U1367" s="81"/>
      <c r="V1367" s="81"/>
      <c r="W1367" s="81"/>
      <c r="X1367" s="81"/>
      <c r="Y1367" s="81"/>
      <c r="Z1367" s="81"/>
      <c r="AA1367" s="81"/>
      <c r="AB1367" s="81"/>
      <c r="AC1367" s="81"/>
      <c r="AD1367" s="81"/>
      <c r="AE1367" s="81"/>
      <c r="AF1367" s="81"/>
      <c r="AG1367" s="81"/>
      <c r="AH1367" s="81"/>
      <c r="AI1367" s="81"/>
      <c r="AJ1367" s="81"/>
      <c r="AK1367" s="81"/>
      <c r="AL1367" s="81"/>
      <c r="AM1367" s="8"/>
    </row>
    <row r="1368" spans="1:39" x14ac:dyDescent="0.25">
      <c r="A1368" s="81">
        <v>1367</v>
      </c>
      <c r="B1368" s="8" t="s">
        <v>2223</v>
      </c>
      <c r="C1368" s="8" t="s">
        <v>73</v>
      </c>
      <c r="D1368" s="81"/>
      <c r="E1368" s="8"/>
      <c r="F1368" s="81"/>
      <c r="G1368" s="81"/>
      <c r="H1368" s="81"/>
      <c r="I1368" s="8"/>
      <c r="J1368" s="81"/>
      <c r="K1368" s="81"/>
      <c r="L1368" s="81"/>
      <c r="M1368" s="81"/>
      <c r="N1368" s="81"/>
      <c r="O1368" s="81"/>
      <c r="P1368" s="81"/>
      <c r="Q1368" s="81"/>
      <c r="R1368" s="81"/>
      <c r="S1368" s="81"/>
      <c r="T1368" s="81"/>
      <c r="U1368" s="81"/>
      <c r="V1368" s="81"/>
      <c r="W1368" s="81"/>
      <c r="X1368" s="81"/>
      <c r="Y1368" s="81"/>
      <c r="Z1368" s="81"/>
      <c r="AA1368" s="81"/>
      <c r="AB1368" s="81"/>
      <c r="AC1368" s="81"/>
      <c r="AD1368" s="81"/>
      <c r="AE1368" s="81"/>
      <c r="AF1368" s="81"/>
      <c r="AG1368" s="81"/>
      <c r="AH1368" s="81"/>
      <c r="AI1368" s="81"/>
      <c r="AJ1368" s="81"/>
      <c r="AK1368" s="81"/>
      <c r="AL1368" s="81"/>
      <c r="AM1368" s="8"/>
    </row>
    <row r="1369" spans="1:39" x14ac:dyDescent="0.25">
      <c r="A1369" s="81">
        <v>1368</v>
      </c>
      <c r="B1369" s="8" t="s">
        <v>2224</v>
      </c>
      <c r="C1369" s="8" t="s">
        <v>95</v>
      </c>
      <c r="D1369" s="81"/>
      <c r="E1369" s="8"/>
      <c r="F1369" s="81"/>
      <c r="G1369" s="81"/>
      <c r="H1369" s="81"/>
      <c r="I1369" s="8"/>
      <c r="J1369" s="81"/>
      <c r="K1369" s="81"/>
      <c r="L1369" s="81"/>
      <c r="M1369" s="81"/>
      <c r="N1369" s="81"/>
      <c r="O1369" s="81"/>
      <c r="P1369" s="81"/>
      <c r="Q1369" s="81"/>
      <c r="R1369" s="81"/>
      <c r="S1369" s="81"/>
      <c r="T1369" s="81"/>
      <c r="U1369" s="81"/>
      <c r="V1369" s="81"/>
      <c r="W1369" s="81"/>
      <c r="X1369" s="81"/>
      <c r="Y1369" s="81"/>
      <c r="Z1369" s="81"/>
      <c r="AA1369" s="81"/>
      <c r="AB1369" s="81"/>
      <c r="AC1369" s="81"/>
      <c r="AD1369" s="81"/>
      <c r="AE1369" s="81"/>
      <c r="AF1369" s="81"/>
      <c r="AG1369" s="81"/>
      <c r="AH1369" s="81"/>
      <c r="AI1369" s="81"/>
      <c r="AJ1369" s="81"/>
      <c r="AK1369" s="81"/>
      <c r="AL1369" s="81"/>
      <c r="AM1369" s="8"/>
    </row>
    <row r="1370" spans="1:39" x14ac:dyDescent="0.25">
      <c r="A1370" s="81">
        <v>1369</v>
      </c>
      <c r="B1370" s="8" t="s">
        <v>2225</v>
      </c>
      <c r="C1370" s="8" t="s">
        <v>80</v>
      </c>
      <c r="D1370" s="81"/>
      <c r="E1370" s="8"/>
      <c r="F1370" s="81"/>
      <c r="G1370" s="81"/>
      <c r="H1370" s="81"/>
      <c r="I1370" s="8"/>
      <c r="J1370" s="81"/>
      <c r="K1370" s="81"/>
      <c r="L1370" s="81"/>
      <c r="M1370" s="81"/>
      <c r="N1370" s="81"/>
      <c r="O1370" s="81"/>
      <c r="P1370" s="81"/>
      <c r="Q1370" s="81"/>
      <c r="R1370" s="81"/>
      <c r="S1370" s="81"/>
      <c r="T1370" s="81"/>
      <c r="U1370" s="81"/>
      <c r="V1370" s="81"/>
      <c r="W1370" s="81"/>
      <c r="X1370" s="81"/>
      <c r="Y1370" s="81"/>
      <c r="Z1370" s="81"/>
      <c r="AA1370" s="81"/>
      <c r="AB1370" s="81"/>
      <c r="AC1370" s="81"/>
      <c r="AD1370" s="81"/>
      <c r="AE1370" s="81"/>
      <c r="AF1370" s="81"/>
      <c r="AG1370" s="81"/>
      <c r="AH1370" s="81"/>
      <c r="AI1370" s="81"/>
      <c r="AJ1370" s="81"/>
      <c r="AK1370" s="81"/>
      <c r="AL1370" s="81"/>
      <c r="AM1370" s="8"/>
    </row>
    <row r="1371" spans="1:39" x14ac:dyDescent="0.25">
      <c r="A1371" s="81">
        <v>1370</v>
      </c>
      <c r="B1371" s="8" t="s">
        <v>2226</v>
      </c>
      <c r="C1371" s="8" t="s">
        <v>66</v>
      </c>
      <c r="D1371" s="81"/>
      <c r="E1371" s="8"/>
      <c r="F1371" s="81"/>
      <c r="G1371" s="81"/>
      <c r="H1371" s="81"/>
      <c r="I1371" s="8"/>
      <c r="J1371" s="81"/>
      <c r="K1371" s="81"/>
      <c r="L1371" s="81"/>
      <c r="M1371" s="81"/>
      <c r="N1371" s="81"/>
      <c r="O1371" s="81"/>
      <c r="P1371" s="81"/>
      <c r="Q1371" s="81"/>
      <c r="R1371" s="81"/>
      <c r="S1371" s="81"/>
      <c r="T1371" s="81"/>
      <c r="U1371" s="81"/>
      <c r="V1371" s="81"/>
      <c r="W1371" s="81"/>
      <c r="X1371" s="81"/>
      <c r="Y1371" s="81"/>
      <c r="Z1371" s="81"/>
      <c r="AA1371" s="81"/>
      <c r="AB1371" s="81"/>
      <c r="AC1371" s="81"/>
      <c r="AD1371" s="81"/>
      <c r="AE1371" s="81"/>
      <c r="AF1371" s="81"/>
      <c r="AG1371" s="81"/>
      <c r="AH1371" s="81"/>
      <c r="AI1371" s="81"/>
      <c r="AJ1371" s="81"/>
      <c r="AK1371" s="81"/>
      <c r="AL1371" s="81"/>
      <c r="AM1371" s="8"/>
    </row>
    <row r="1372" spans="1:39" x14ac:dyDescent="0.25">
      <c r="A1372" s="81">
        <v>1371</v>
      </c>
      <c r="B1372" s="8" t="s">
        <v>2227</v>
      </c>
      <c r="C1372" s="8" t="s">
        <v>66</v>
      </c>
      <c r="D1372" s="81"/>
      <c r="E1372" s="8"/>
      <c r="F1372" s="81"/>
      <c r="G1372" s="81"/>
      <c r="H1372" s="81"/>
      <c r="I1372" s="8"/>
      <c r="J1372" s="81"/>
      <c r="K1372" s="81"/>
      <c r="L1372" s="81"/>
      <c r="M1372" s="81"/>
      <c r="N1372" s="81"/>
      <c r="O1372" s="81"/>
      <c r="P1372" s="81"/>
      <c r="Q1372" s="81"/>
      <c r="R1372" s="81"/>
      <c r="S1372" s="81"/>
      <c r="T1372" s="81"/>
      <c r="U1372" s="81"/>
      <c r="V1372" s="81"/>
      <c r="W1372" s="81"/>
      <c r="X1372" s="81"/>
      <c r="Y1372" s="81"/>
      <c r="Z1372" s="81"/>
      <c r="AA1372" s="81"/>
      <c r="AB1372" s="81"/>
      <c r="AC1372" s="81"/>
      <c r="AD1372" s="81"/>
      <c r="AE1372" s="81"/>
      <c r="AF1372" s="81"/>
      <c r="AG1372" s="81"/>
      <c r="AH1372" s="81"/>
      <c r="AI1372" s="81"/>
      <c r="AJ1372" s="81"/>
      <c r="AK1372" s="81"/>
      <c r="AL1372" s="81"/>
      <c r="AM1372" s="8"/>
    </row>
    <row r="1373" spans="1:39" x14ac:dyDescent="0.25">
      <c r="A1373" s="81">
        <v>1372</v>
      </c>
      <c r="B1373" s="8" t="s">
        <v>2228</v>
      </c>
      <c r="C1373" s="8" t="s">
        <v>139</v>
      </c>
      <c r="D1373" s="81"/>
      <c r="E1373" s="8"/>
      <c r="F1373" s="81"/>
      <c r="G1373" s="81"/>
      <c r="H1373" s="81"/>
      <c r="I1373" s="8"/>
      <c r="J1373" s="81"/>
      <c r="K1373" s="81"/>
      <c r="L1373" s="81"/>
      <c r="M1373" s="81"/>
      <c r="N1373" s="81"/>
      <c r="O1373" s="81"/>
      <c r="P1373" s="81"/>
      <c r="Q1373" s="81"/>
      <c r="R1373" s="81"/>
      <c r="S1373" s="81"/>
      <c r="T1373" s="81"/>
      <c r="U1373" s="81"/>
      <c r="V1373" s="81"/>
      <c r="W1373" s="81"/>
      <c r="X1373" s="81"/>
      <c r="Y1373" s="81"/>
      <c r="Z1373" s="81"/>
      <c r="AA1373" s="81"/>
      <c r="AB1373" s="81"/>
      <c r="AC1373" s="81"/>
      <c r="AD1373" s="81"/>
      <c r="AE1373" s="81"/>
      <c r="AF1373" s="81"/>
      <c r="AG1373" s="81"/>
      <c r="AH1373" s="81"/>
      <c r="AI1373" s="81"/>
      <c r="AJ1373" s="81"/>
      <c r="AK1373" s="81"/>
      <c r="AL1373" s="81"/>
      <c r="AM1373" s="8"/>
    </row>
    <row r="1374" spans="1:39" x14ac:dyDescent="0.25">
      <c r="A1374" s="81">
        <v>1373</v>
      </c>
      <c r="B1374" s="8" t="s">
        <v>1806</v>
      </c>
      <c r="C1374" s="8" t="s">
        <v>66</v>
      </c>
      <c r="D1374" s="81"/>
      <c r="E1374" s="8"/>
      <c r="F1374" s="81"/>
      <c r="G1374" s="81"/>
      <c r="H1374" s="81"/>
      <c r="I1374" s="8"/>
      <c r="J1374" s="81"/>
      <c r="K1374" s="81"/>
      <c r="L1374" s="81"/>
      <c r="M1374" s="81"/>
      <c r="N1374" s="81"/>
      <c r="O1374" s="81"/>
      <c r="P1374" s="81"/>
      <c r="Q1374" s="81"/>
      <c r="R1374" s="81"/>
      <c r="S1374" s="81"/>
      <c r="T1374" s="81"/>
      <c r="U1374" s="81"/>
      <c r="V1374" s="81"/>
      <c r="W1374" s="81"/>
      <c r="X1374" s="81"/>
      <c r="Y1374" s="81"/>
      <c r="Z1374" s="81"/>
      <c r="AA1374" s="81"/>
      <c r="AB1374" s="81"/>
      <c r="AC1374" s="81"/>
      <c r="AD1374" s="81"/>
      <c r="AE1374" s="81"/>
      <c r="AF1374" s="81"/>
      <c r="AG1374" s="81"/>
      <c r="AH1374" s="81"/>
      <c r="AI1374" s="81"/>
      <c r="AJ1374" s="81"/>
      <c r="AK1374" s="81"/>
      <c r="AL1374" s="81"/>
      <c r="AM1374" s="8"/>
    </row>
    <row r="1375" spans="1:39" x14ac:dyDescent="0.25">
      <c r="A1375" s="81">
        <v>1374</v>
      </c>
      <c r="B1375" s="8" t="s">
        <v>1845</v>
      </c>
      <c r="C1375" s="8" t="s">
        <v>105</v>
      </c>
      <c r="D1375" s="81"/>
      <c r="E1375" s="8"/>
      <c r="F1375" s="81"/>
      <c r="G1375" s="81"/>
      <c r="H1375" s="81"/>
      <c r="I1375" s="8"/>
      <c r="J1375" s="81"/>
      <c r="K1375" s="81"/>
      <c r="L1375" s="81"/>
      <c r="M1375" s="81"/>
      <c r="N1375" s="81"/>
      <c r="O1375" s="81"/>
      <c r="P1375" s="81"/>
      <c r="Q1375" s="81"/>
      <c r="R1375" s="81"/>
      <c r="S1375" s="81"/>
      <c r="T1375" s="81"/>
      <c r="U1375" s="81"/>
      <c r="V1375" s="81"/>
      <c r="W1375" s="81"/>
      <c r="X1375" s="81"/>
      <c r="Y1375" s="81"/>
      <c r="Z1375" s="81"/>
      <c r="AA1375" s="81"/>
      <c r="AB1375" s="81"/>
      <c r="AC1375" s="81"/>
      <c r="AD1375" s="81"/>
      <c r="AE1375" s="81"/>
      <c r="AF1375" s="81"/>
      <c r="AG1375" s="81"/>
      <c r="AH1375" s="81"/>
      <c r="AI1375" s="81"/>
      <c r="AJ1375" s="81"/>
      <c r="AK1375" s="81"/>
      <c r="AL1375" s="81"/>
      <c r="AM1375" s="8"/>
    </row>
    <row r="1376" spans="1:39" x14ac:dyDescent="0.25">
      <c r="A1376" s="81">
        <v>1375</v>
      </c>
      <c r="B1376" s="8" t="s">
        <v>2276</v>
      </c>
      <c r="C1376" s="8" t="s">
        <v>56</v>
      </c>
      <c r="D1376" s="81"/>
      <c r="E1376" s="8"/>
      <c r="F1376" s="81"/>
      <c r="G1376" s="81"/>
      <c r="H1376" s="81"/>
      <c r="I1376" s="8"/>
      <c r="J1376" s="81"/>
      <c r="K1376" s="81"/>
      <c r="L1376" s="81"/>
      <c r="M1376" s="81"/>
      <c r="N1376" s="81"/>
      <c r="O1376" s="81"/>
      <c r="P1376" s="81"/>
      <c r="Q1376" s="81"/>
      <c r="R1376" s="81"/>
      <c r="S1376" s="81"/>
      <c r="T1376" s="81"/>
      <c r="U1376" s="81"/>
      <c r="V1376" s="81"/>
      <c r="W1376" s="81"/>
      <c r="X1376" s="81"/>
      <c r="Y1376" s="81"/>
      <c r="Z1376" s="81"/>
      <c r="AA1376" s="81"/>
      <c r="AB1376" s="81"/>
      <c r="AC1376" s="81"/>
      <c r="AD1376" s="81"/>
      <c r="AE1376" s="81"/>
      <c r="AF1376" s="81"/>
      <c r="AG1376" s="81"/>
      <c r="AH1376" s="81"/>
      <c r="AI1376" s="81"/>
      <c r="AJ1376" s="81"/>
      <c r="AK1376" s="81"/>
      <c r="AL1376" s="81"/>
      <c r="AM1376" s="8"/>
    </row>
    <row r="1377" spans="1:39" x14ac:dyDescent="0.25">
      <c r="A1377" s="81">
        <v>1376</v>
      </c>
      <c r="B1377" s="8" t="s">
        <v>2</v>
      </c>
      <c r="C1377" s="8" t="s">
        <v>2</v>
      </c>
      <c r="D1377" s="81"/>
      <c r="E1377" s="8"/>
      <c r="F1377" s="81"/>
      <c r="G1377" s="81"/>
      <c r="H1377" s="81"/>
      <c r="I1377" s="8"/>
      <c r="J1377" s="81"/>
      <c r="K1377" s="81"/>
      <c r="L1377" s="81"/>
      <c r="M1377" s="81"/>
      <c r="N1377" s="81"/>
      <c r="O1377" s="81"/>
      <c r="P1377" s="81"/>
      <c r="Q1377" s="81"/>
      <c r="R1377" s="81"/>
      <c r="S1377" s="81"/>
      <c r="T1377" s="81"/>
      <c r="U1377" s="81"/>
      <c r="V1377" s="81"/>
      <c r="W1377" s="81"/>
      <c r="X1377" s="81"/>
      <c r="Y1377" s="81"/>
      <c r="Z1377" s="81"/>
      <c r="AA1377" s="81"/>
      <c r="AB1377" s="81"/>
      <c r="AC1377" s="81"/>
      <c r="AD1377" s="81"/>
      <c r="AE1377" s="81"/>
      <c r="AF1377" s="81"/>
      <c r="AG1377" s="81"/>
      <c r="AH1377" s="81"/>
      <c r="AI1377" s="81"/>
      <c r="AJ1377" s="81"/>
      <c r="AK1377" s="81"/>
      <c r="AL1377" s="81"/>
      <c r="AM1377" s="8"/>
    </row>
    <row r="1378" spans="1:39" x14ac:dyDescent="0.25">
      <c r="A1378" s="81">
        <v>1377</v>
      </c>
      <c r="B1378" s="8" t="s">
        <v>52</v>
      </c>
      <c r="C1378" s="8" t="s">
        <v>2</v>
      </c>
      <c r="D1378" s="81"/>
      <c r="E1378" s="8"/>
      <c r="F1378" s="81"/>
      <c r="G1378" s="81"/>
      <c r="H1378" s="81"/>
      <c r="I1378" s="8"/>
      <c r="J1378" s="81"/>
      <c r="K1378" s="81"/>
      <c r="L1378" s="81"/>
      <c r="M1378" s="81"/>
      <c r="N1378" s="81"/>
      <c r="O1378" s="81"/>
      <c r="P1378" s="81"/>
      <c r="Q1378" s="81"/>
      <c r="R1378" s="81"/>
      <c r="S1378" s="81"/>
      <c r="T1378" s="81"/>
      <c r="U1378" s="81"/>
      <c r="V1378" s="81"/>
      <c r="W1378" s="81"/>
      <c r="X1378" s="81"/>
      <c r="Y1378" s="81"/>
      <c r="Z1378" s="81"/>
      <c r="AA1378" s="81"/>
      <c r="AB1378" s="81"/>
      <c r="AC1378" s="81"/>
      <c r="AD1378" s="81"/>
      <c r="AE1378" s="81"/>
      <c r="AF1378" s="81"/>
      <c r="AG1378" s="81"/>
      <c r="AH1378" s="81"/>
      <c r="AI1378" s="81"/>
      <c r="AJ1378" s="81"/>
      <c r="AK1378" s="81"/>
      <c r="AL1378" s="81"/>
      <c r="AM1378" s="8"/>
    </row>
    <row r="1379" spans="1:39" x14ac:dyDescent="0.25">
      <c r="A1379" s="81">
        <v>1378</v>
      </c>
      <c r="B1379" s="8" t="s">
        <v>1843</v>
      </c>
      <c r="C1379" s="8" t="s">
        <v>2340</v>
      </c>
      <c r="D1379" s="81"/>
      <c r="E1379" s="8"/>
      <c r="F1379" s="81"/>
      <c r="G1379" s="81"/>
      <c r="H1379" s="81"/>
      <c r="I1379" s="8"/>
      <c r="J1379" s="81"/>
      <c r="K1379" s="81"/>
      <c r="L1379" s="81"/>
      <c r="M1379" s="81"/>
      <c r="N1379" s="81"/>
      <c r="O1379" s="81"/>
      <c r="P1379" s="81"/>
      <c r="Q1379" s="81"/>
      <c r="R1379" s="81"/>
      <c r="S1379" s="81"/>
      <c r="T1379" s="81"/>
      <c r="U1379" s="81"/>
      <c r="V1379" s="81"/>
      <c r="W1379" s="81"/>
      <c r="X1379" s="81"/>
      <c r="Y1379" s="81"/>
      <c r="Z1379" s="81"/>
      <c r="AA1379" s="81"/>
      <c r="AB1379" s="81"/>
      <c r="AC1379" s="81"/>
      <c r="AD1379" s="81"/>
      <c r="AE1379" s="81"/>
      <c r="AF1379" s="81"/>
      <c r="AG1379" s="81"/>
      <c r="AH1379" s="81"/>
      <c r="AI1379" s="81"/>
      <c r="AJ1379" s="81"/>
      <c r="AK1379" s="81"/>
      <c r="AL1379" s="81"/>
      <c r="AM1379" s="8"/>
    </row>
    <row r="1380" spans="1:39" x14ac:dyDescent="0.25">
      <c r="A1380" s="81">
        <v>1379</v>
      </c>
      <c r="B1380" s="8" t="s">
        <v>1844</v>
      </c>
      <c r="C1380" s="8" t="s">
        <v>56</v>
      </c>
      <c r="D1380" s="81"/>
      <c r="E1380" s="8"/>
      <c r="F1380" s="81"/>
      <c r="G1380" s="81"/>
      <c r="H1380" s="81"/>
      <c r="I1380" s="8"/>
      <c r="J1380" s="81"/>
      <c r="K1380" s="81"/>
      <c r="L1380" s="81"/>
      <c r="M1380" s="81"/>
      <c r="N1380" s="81"/>
      <c r="O1380" s="81"/>
      <c r="P1380" s="81"/>
      <c r="Q1380" s="81"/>
      <c r="R1380" s="81"/>
      <c r="S1380" s="81"/>
      <c r="T1380" s="81"/>
      <c r="U1380" s="81"/>
      <c r="V1380" s="81"/>
      <c r="W1380" s="81"/>
      <c r="X1380" s="81"/>
      <c r="Y1380" s="81"/>
      <c r="Z1380" s="81"/>
      <c r="AA1380" s="81"/>
      <c r="AB1380" s="81"/>
      <c r="AC1380" s="81"/>
      <c r="AD1380" s="81"/>
      <c r="AE1380" s="81"/>
      <c r="AF1380" s="81"/>
      <c r="AG1380" s="81"/>
      <c r="AH1380" s="81"/>
      <c r="AI1380" s="81"/>
      <c r="AJ1380" s="81"/>
      <c r="AK1380" s="81"/>
      <c r="AL1380" s="81"/>
      <c r="AM1380" s="8"/>
    </row>
    <row r="1381" spans="1:39" x14ac:dyDescent="0.25">
      <c r="A1381" s="81">
        <v>1380</v>
      </c>
      <c r="B1381" s="8" t="s">
        <v>1846</v>
      </c>
      <c r="C1381" s="8" t="s">
        <v>2335</v>
      </c>
      <c r="D1381" s="81"/>
      <c r="E1381" s="8"/>
      <c r="F1381" s="81"/>
      <c r="G1381" s="81"/>
      <c r="H1381" s="81"/>
      <c r="I1381" s="8"/>
      <c r="J1381" s="81"/>
      <c r="K1381" s="81"/>
      <c r="L1381" s="81"/>
      <c r="M1381" s="81"/>
      <c r="N1381" s="81"/>
      <c r="O1381" s="81"/>
      <c r="P1381" s="81"/>
      <c r="Q1381" s="81"/>
      <c r="R1381" s="81"/>
      <c r="S1381" s="81"/>
      <c r="T1381" s="81"/>
      <c r="U1381" s="81"/>
      <c r="V1381" s="81"/>
      <c r="W1381" s="81"/>
      <c r="X1381" s="81"/>
      <c r="Y1381" s="81"/>
      <c r="Z1381" s="81"/>
      <c r="AA1381" s="81"/>
      <c r="AB1381" s="81"/>
      <c r="AC1381" s="81"/>
      <c r="AD1381" s="81"/>
      <c r="AE1381" s="81"/>
      <c r="AF1381" s="81"/>
      <c r="AG1381" s="81"/>
      <c r="AH1381" s="81"/>
      <c r="AI1381" s="81"/>
      <c r="AJ1381" s="81"/>
      <c r="AK1381" s="81"/>
      <c r="AL1381" s="81"/>
      <c r="AM1381" s="8"/>
    </row>
    <row r="1382" spans="1:39" x14ac:dyDescent="0.25">
      <c r="A1382" s="81">
        <v>1381</v>
      </c>
      <c r="B1382" s="8" t="s">
        <v>1847</v>
      </c>
      <c r="C1382" s="8" t="s">
        <v>2339</v>
      </c>
      <c r="D1382" s="81"/>
      <c r="E1382" s="8"/>
      <c r="F1382" s="81"/>
      <c r="G1382" s="81"/>
      <c r="H1382" s="81"/>
      <c r="I1382" s="8"/>
      <c r="J1382" s="81"/>
      <c r="K1382" s="81"/>
      <c r="L1382" s="81"/>
      <c r="M1382" s="81"/>
      <c r="N1382" s="81"/>
      <c r="O1382" s="81"/>
      <c r="P1382" s="81"/>
      <c r="Q1382" s="81"/>
      <c r="R1382" s="81"/>
      <c r="S1382" s="81"/>
      <c r="T1382" s="81"/>
      <c r="U1382" s="81"/>
      <c r="V1382" s="81"/>
      <c r="W1382" s="81"/>
      <c r="X1382" s="81"/>
      <c r="Y1382" s="81"/>
      <c r="Z1382" s="81"/>
      <c r="AA1382" s="81"/>
      <c r="AB1382" s="81"/>
      <c r="AC1382" s="81"/>
      <c r="AD1382" s="81"/>
      <c r="AE1382" s="81"/>
      <c r="AF1382" s="81"/>
      <c r="AG1382" s="81"/>
      <c r="AH1382" s="81"/>
      <c r="AI1382" s="81"/>
      <c r="AJ1382" s="81"/>
      <c r="AK1382" s="81"/>
      <c r="AL1382" s="81"/>
      <c r="AM1382" s="8"/>
    </row>
    <row r="1383" spans="1:39" x14ac:dyDescent="0.25">
      <c r="A1383" s="81">
        <v>1382</v>
      </c>
      <c r="B1383" s="8" t="s">
        <v>1850</v>
      </c>
      <c r="C1383" s="8" t="s">
        <v>61</v>
      </c>
      <c r="D1383" s="81"/>
      <c r="E1383" s="8"/>
      <c r="F1383" s="81"/>
      <c r="G1383" s="81"/>
      <c r="H1383" s="81"/>
      <c r="I1383" s="8"/>
      <c r="J1383" s="81"/>
      <c r="K1383" s="81"/>
      <c r="L1383" s="81"/>
      <c r="M1383" s="81"/>
      <c r="N1383" s="81"/>
      <c r="O1383" s="81"/>
      <c r="P1383" s="81"/>
      <c r="Q1383" s="81"/>
      <c r="R1383" s="81"/>
      <c r="S1383" s="81"/>
      <c r="T1383" s="81"/>
      <c r="U1383" s="81"/>
      <c r="V1383" s="81"/>
      <c r="W1383" s="81"/>
      <c r="X1383" s="81"/>
      <c r="Y1383" s="81"/>
      <c r="Z1383" s="81"/>
      <c r="AA1383" s="81"/>
      <c r="AB1383" s="81"/>
      <c r="AC1383" s="81"/>
      <c r="AD1383" s="81"/>
      <c r="AE1383" s="81"/>
      <c r="AF1383" s="81"/>
      <c r="AG1383" s="81"/>
      <c r="AH1383" s="81"/>
      <c r="AI1383" s="81"/>
      <c r="AJ1383" s="81"/>
      <c r="AK1383" s="81"/>
      <c r="AL1383" s="81"/>
      <c r="AM1383" s="8"/>
    </row>
    <row r="1384" spans="1:39" x14ac:dyDescent="0.25">
      <c r="A1384" s="81">
        <v>1383</v>
      </c>
      <c r="B1384" s="8" t="s">
        <v>1851</v>
      </c>
      <c r="C1384" s="8" t="s">
        <v>56</v>
      </c>
      <c r="D1384" s="81"/>
      <c r="E1384" s="8"/>
      <c r="F1384" s="81"/>
      <c r="G1384" s="81"/>
      <c r="H1384" s="81"/>
      <c r="I1384" s="8"/>
      <c r="J1384" s="81"/>
      <c r="K1384" s="81"/>
      <c r="L1384" s="81"/>
      <c r="M1384" s="81"/>
      <c r="N1384" s="81"/>
      <c r="O1384" s="81"/>
      <c r="P1384" s="81"/>
      <c r="Q1384" s="81"/>
      <c r="R1384" s="81"/>
      <c r="S1384" s="81"/>
      <c r="T1384" s="81"/>
      <c r="U1384" s="81"/>
      <c r="V1384" s="81"/>
      <c r="W1384" s="81"/>
      <c r="X1384" s="81"/>
      <c r="Y1384" s="81"/>
      <c r="Z1384" s="81"/>
      <c r="AA1384" s="81"/>
      <c r="AB1384" s="81"/>
      <c r="AC1384" s="81"/>
      <c r="AD1384" s="81"/>
      <c r="AE1384" s="81"/>
      <c r="AF1384" s="81"/>
      <c r="AG1384" s="81"/>
      <c r="AH1384" s="81"/>
      <c r="AI1384" s="81"/>
      <c r="AJ1384" s="81"/>
      <c r="AK1384" s="81"/>
      <c r="AL1384" s="81"/>
      <c r="AM1384" s="8"/>
    </row>
    <row r="1385" spans="1:39" x14ac:dyDescent="0.25">
      <c r="A1385" s="81">
        <v>1384</v>
      </c>
      <c r="B1385" s="8" t="s">
        <v>1852</v>
      </c>
      <c r="C1385" s="8" t="s">
        <v>56</v>
      </c>
      <c r="D1385" s="81"/>
      <c r="E1385" s="8"/>
      <c r="F1385" s="81"/>
      <c r="G1385" s="81"/>
      <c r="H1385" s="81"/>
      <c r="I1385" s="8"/>
      <c r="J1385" s="81"/>
      <c r="K1385" s="81"/>
      <c r="L1385" s="81"/>
      <c r="M1385" s="81"/>
      <c r="N1385" s="81"/>
      <c r="O1385" s="81"/>
      <c r="P1385" s="81"/>
      <c r="Q1385" s="81"/>
      <c r="R1385" s="81"/>
      <c r="S1385" s="81"/>
      <c r="T1385" s="81"/>
      <c r="U1385" s="81"/>
      <c r="V1385" s="81"/>
      <c r="W1385" s="81"/>
      <c r="X1385" s="81"/>
      <c r="Y1385" s="81"/>
      <c r="Z1385" s="81"/>
      <c r="AA1385" s="81"/>
      <c r="AB1385" s="81"/>
      <c r="AC1385" s="81"/>
      <c r="AD1385" s="81"/>
      <c r="AE1385" s="81"/>
      <c r="AF1385" s="81"/>
      <c r="AG1385" s="81"/>
      <c r="AH1385" s="81"/>
      <c r="AI1385" s="81"/>
      <c r="AJ1385" s="81"/>
      <c r="AK1385" s="81"/>
      <c r="AL1385" s="81"/>
      <c r="AM1385" s="8"/>
    </row>
    <row r="1386" spans="1:39" x14ac:dyDescent="0.25">
      <c r="A1386" s="81">
        <v>1385</v>
      </c>
      <c r="B1386" s="8" t="s">
        <v>1853</v>
      </c>
      <c r="C1386" s="8" t="s">
        <v>56</v>
      </c>
      <c r="D1386" s="81"/>
      <c r="E1386" s="8"/>
      <c r="F1386" s="81"/>
      <c r="G1386" s="81"/>
      <c r="H1386" s="81"/>
      <c r="I1386" s="8"/>
      <c r="J1386" s="81"/>
      <c r="K1386" s="81"/>
      <c r="L1386" s="81"/>
      <c r="M1386" s="81"/>
      <c r="N1386" s="81"/>
      <c r="O1386" s="81"/>
      <c r="P1386" s="81"/>
      <c r="Q1386" s="81"/>
      <c r="R1386" s="81"/>
      <c r="S1386" s="81"/>
      <c r="T1386" s="81"/>
      <c r="U1386" s="81"/>
      <c r="V1386" s="81"/>
      <c r="W1386" s="81"/>
      <c r="X1386" s="81"/>
      <c r="Y1386" s="81"/>
      <c r="Z1386" s="81"/>
      <c r="AA1386" s="81"/>
      <c r="AB1386" s="81"/>
      <c r="AC1386" s="81"/>
      <c r="AD1386" s="81"/>
      <c r="AE1386" s="81"/>
      <c r="AF1386" s="81"/>
      <c r="AG1386" s="81"/>
      <c r="AH1386" s="81"/>
      <c r="AI1386" s="81"/>
      <c r="AJ1386" s="81"/>
      <c r="AK1386" s="81"/>
      <c r="AL1386" s="81"/>
      <c r="AM1386" s="8"/>
    </row>
    <row r="1387" spans="1:39" x14ac:dyDescent="0.25">
      <c r="A1387" s="81">
        <v>1386</v>
      </c>
      <c r="B1387" s="8" t="s">
        <v>1854</v>
      </c>
      <c r="C1387" s="8" t="s">
        <v>2261</v>
      </c>
      <c r="D1387" s="81"/>
      <c r="E1387" s="8"/>
      <c r="F1387" s="81"/>
      <c r="G1387" s="81"/>
      <c r="H1387" s="81"/>
      <c r="I1387" s="8"/>
      <c r="J1387" s="81"/>
      <c r="K1387" s="81"/>
      <c r="L1387" s="81"/>
      <c r="M1387" s="81"/>
      <c r="N1387" s="81"/>
      <c r="O1387" s="81"/>
      <c r="P1387" s="81"/>
      <c r="Q1387" s="81"/>
      <c r="R1387" s="81"/>
      <c r="S1387" s="81"/>
      <c r="T1387" s="81"/>
      <c r="U1387" s="81"/>
      <c r="V1387" s="81"/>
      <c r="W1387" s="81"/>
      <c r="X1387" s="81"/>
      <c r="Y1387" s="81"/>
      <c r="Z1387" s="81"/>
      <c r="AA1387" s="81"/>
      <c r="AB1387" s="81"/>
      <c r="AC1387" s="81"/>
      <c r="AD1387" s="81"/>
      <c r="AE1387" s="81"/>
      <c r="AF1387" s="81"/>
      <c r="AG1387" s="81"/>
      <c r="AH1387" s="81"/>
      <c r="AI1387" s="81"/>
      <c r="AJ1387" s="81"/>
      <c r="AK1387" s="81"/>
      <c r="AL1387" s="81"/>
      <c r="AM1387" s="8"/>
    </row>
    <row r="1388" spans="1:39" x14ac:dyDescent="0.25">
      <c r="A1388" s="81">
        <v>1387</v>
      </c>
      <c r="B1388" s="8" t="s">
        <v>1856</v>
      </c>
      <c r="C1388" s="8" t="s">
        <v>64</v>
      </c>
      <c r="D1388" s="81"/>
      <c r="E1388" s="8"/>
      <c r="F1388" s="81"/>
      <c r="G1388" s="81"/>
      <c r="H1388" s="81"/>
      <c r="I1388" s="8"/>
      <c r="J1388" s="81"/>
      <c r="K1388" s="81"/>
      <c r="L1388" s="81"/>
      <c r="M1388" s="81"/>
      <c r="N1388" s="81"/>
      <c r="O1388" s="81"/>
      <c r="P1388" s="81"/>
      <c r="Q1388" s="81"/>
      <c r="R1388" s="81"/>
      <c r="S1388" s="81"/>
      <c r="T1388" s="81"/>
      <c r="U1388" s="81"/>
      <c r="V1388" s="81"/>
      <c r="W1388" s="81"/>
      <c r="X1388" s="81"/>
      <c r="Y1388" s="81"/>
      <c r="Z1388" s="81"/>
      <c r="AA1388" s="81"/>
      <c r="AB1388" s="81"/>
      <c r="AC1388" s="81"/>
      <c r="AD1388" s="81"/>
      <c r="AE1388" s="81"/>
      <c r="AF1388" s="81"/>
      <c r="AG1388" s="81"/>
      <c r="AH1388" s="81"/>
      <c r="AI1388" s="81"/>
      <c r="AJ1388" s="81"/>
      <c r="AK1388" s="81"/>
      <c r="AL1388" s="81"/>
      <c r="AM1388" s="8"/>
    </row>
    <row r="1389" spans="1:39" x14ac:dyDescent="0.25">
      <c r="A1389" s="81">
        <v>1388</v>
      </c>
      <c r="B1389" s="8" t="s">
        <v>1857</v>
      </c>
      <c r="C1389" s="8" t="s">
        <v>65</v>
      </c>
      <c r="D1389" s="81"/>
      <c r="E1389" s="8"/>
      <c r="F1389" s="81"/>
      <c r="G1389" s="81"/>
      <c r="H1389" s="81"/>
      <c r="I1389" s="8"/>
      <c r="J1389" s="81"/>
      <c r="K1389" s="81"/>
      <c r="L1389" s="81"/>
      <c r="M1389" s="81"/>
      <c r="N1389" s="81"/>
      <c r="O1389" s="81"/>
      <c r="P1389" s="81"/>
      <c r="Q1389" s="81"/>
      <c r="R1389" s="81"/>
      <c r="S1389" s="81"/>
      <c r="T1389" s="81"/>
      <c r="U1389" s="81"/>
      <c r="V1389" s="81"/>
      <c r="W1389" s="81"/>
      <c r="X1389" s="81"/>
      <c r="Y1389" s="81"/>
      <c r="Z1389" s="81"/>
      <c r="AA1389" s="81"/>
      <c r="AB1389" s="81"/>
      <c r="AC1389" s="81"/>
      <c r="AD1389" s="81"/>
      <c r="AE1389" s="81"/>
      <c r="AF1389" s="81"/>
      <c r="AG1389" s="81"/>
      <c r="AH1389" s="81"/>
      <c r="AI1389" s="81"/>
      <c r="AJ1389" s="81"/>
      <c r="AK1389" s="81"/>
      <c r="AL1389" s="81"/>
      <c r="AM1389" s="8"/>
    </row>
    <row r="1390" spans="1:39" x14ac:dyDescent="0.25">
      <c r="A1390" s="81">
        <v>1389</v>
      </c>
      <c r="B1390" s="8" t="s">
        <v>1858</v>
      </c>
      <c r="C1390" s="8" t="s">
        <v>56</v>
      </c>
      <c r="D1390" s="81"/>
      <c r="E1390" s="8"/>
      <c r="F1390" s="81"/>
      <c r="G1390" s="81"/>
      <c r="H1390" s="81"/>
      <c r="I1390" s="8"/>
      <c r="J1390" s="81"/>
      <c r="K1390" s="81"/>
      <c r="L1390" s="81"/>
      <c r="M1390" s="81"/>
      <c r="N1390" s="81"/>
      <c r="O1390" s="81"/>
      <c r="P1390" s="81"/>
      <c r="Q1390" s="81"/>
      <c r="R1390" s="81"/>
      <c r="S1390" s="81"/>
      <c r="T1390" s="81"/>
      <c r="U1390" s="81"/>
      <c r="V1390" s="81"/>
      <c r="W1390" s="81"/>
      <c r="X1390" s="81"/>
      <c r="Y1390" s="81"/>
      <c r="Z1390" s="81"/>
      <c r="AA1390" s="81"/>
      <c r="AB1390" s="81"/>
      <c r="AC1390" s="81"/>
      <c r="AD1390" s="81"/>
      <c r="AE1390" s="81"/>
      <c r="AF1390" s="81"/>
      <c r="AG1390" s="81"/>
      <c r="AH1390" s="81"/>
      <c r="AI1390" s="81"/>
      <c r="AJ1390" s="81"/>
      <c r="AK1390" s="81"/>
      <c r="AL1390" s="81"/>
      <c r="AM1390" s="8"/>
    </row>
    <row r="1391" spans="1:39" x14ac:dyDescent="0.25">
      <c r="A1391" s="81">
        <v>1390</v>
      </c>
      <c r="B1391" s="8" t="s">
        <v>1896</v>
      </c>
      <c r="C1391" s="8" t="s">
        <v>65</v>
      </c>
      <c r="D1391" s="81"/>
      <c r="E1391" s="8"/>
      <c r="F1391" s="81"/>
      <c r="G1391" s="81"/>
      <c r="H1391" s="81"/>
      <c r="I1391" s="8"/>
      <c r="J1391" s="81"/>
      <c r="K1391" s="81"/>
      <c r="L1391" s="81"/>
      <c r="M1391" s="81"/>
      <c r="N1391" s="81"/>
      <c r="O1391" s="81"/>
      <c r="P1391" s="81"/>
      <c r="Q1391" s="81"/>
      <c r="R1391" s="81"/>
      <c r="S1391" s="81"/>
      <c r="T1391" s="81"/>
      <c r="U1391" s="81"/>
      <c r="V1391" s="81"/>
      <c r="W1391" s="81"/>
      <c r="X1391" s="81"/>
      <c r="Y1391" s="81"/>
      <c r="Z1391" s="81"/>
      <c r="AA1391" s="81"/>
      <c r="AB1391" s="81"/>
      <c r="AC1391" s="81"/>
      <c r="AD1391" s="81"/>
      <c r="AE1391" s="81"/>
      <c r="AF1391" s="81"/>
      <c r="AG1391" s="81"/>
      <c r="AH1391" s="81"/>
      <c r="AI1391" s="81"/>
      <c r="AJ1391" s="81"/>
      <c r="AK1391" s="81"/>
      <c r="AL1391" s="81"/>
      <c r="AM1391" s="8"/>
    </row>
    <row r="1392" spans="1:39" x14ac:dyDescent="0.25">
      <c r="A1392" s="81">
        <v>1391</v>
      </c>
      <c r="B1392" s="8" t="s">
        <v>1859</v>
      </c>
      <c r="C1392" s="8" t="s">
        <v>67</v>
      </c>
      <c r="D1392" s="81"/>
      <c r="E1392" s="8"/>
      <c r="F1392" s="81"/>
      <c r="G1392" s="81"/>
      <c r="H1392" s="81"/>
      <c r="I1392" s="8"/>
      <c r="J1392" s="81"/>
      <c r="K1392" s="81"/>
      <c r="L1392" s="81"/>
      <c r="M1392" s="81"/>
      <c r="N1392" s="81"/>
      <c r="O1392" s="81"/>
      <c r="P1392" s="81"/>
      <c r="Q1392" s="81"/>
      <c r="R1392" s="81"/>
      <c r="S1392" s="81"/>
      <c r="T1392" s="81"/>
      <c r="U1392" s="81"/>
      <c r="V1392" s="81"/>
      <c r="W1392" s="81"/>
      <c r="X1392" s="81"/>
      <c r="Y1392" s="81"/>
      <c r="Z1392" s="81"/>
      <c r="AA1392" s="81"/>
      <c r="AB1392" s="81"/>
      <c r="AC1392" s="81"/>
      <c r="AD1392" s="81"/>
      <c r="AE1392" s="81"/>
      <c r="AF1392" s="81"/>
      <c r="AG1392" s="81"/>
      <c r="AH1392" s="81"/>
      <c r="AI1392" s="81"/>
      <c r="AJ1392" s="81"/>
      <c r="AK1392" s="81"/>
      <c r="AL1392" s="81"/>
      <c r="AM1392" s="8"/>
    </row>
    <row r="1393" spans="1:39" x14ac:dyDescent="0.25">
      <c r="A1393" s="81">
        <v>1392</v>
      </c>
      <c r="B1393" s="8" t="s">
        <v>2193</v>
      </c>
      <c r="C1393" s="8" t="s">
        <v>674</v>
      </c>
      <c r="D1393" s="81"/>
      <c r="E1393" s="8"/>
      <c r="F1393" s="81"/>
      <c r="G1393" s="81"/>
      <c r="H1393" s="81"/>
      <c r="I1393" s="8"/>
      <c r="J1393" s="81"/>
      <c r="K1393" s="81"/>
      <c r="L1393" s="81"/>
      <c r="M1393" s="81"/>
      <c r="N1393" s="81"/>
      <c r="O1393" s="81"/>
      <c r="P1393" s="81"/>
      <c r="Q1393" s="81"/>
      <c r="R1393" s="81"/>
      <c r="S1393" s="81"/>
      <c r="T1393" s="81"/>
      <c r="U1393" s="81"/>
      <c r="V1393" s="81"/>
      <c r="W1393" s="81"/>
      <c r="X1393" s="81"/>
      <c r="Y1393" s="81"/>
      <c r="Z1393" s="81"/>
      <c r="AA1393" s="81"/>
      <c r="AB1393" s="81"/>
      <c r="AC1393" s="81"/>
      <c r="AD1393" s="81"/>
      <c r="AE1393" s="81"/>
      <c r="AF1393" s="81"/>
      <c r="AG1393" s="81"/>
      <c r="AH1393" s="81"/>
      <c r="AI1393" s="81"/>
      <c r="AJ1393" s="81"/>
      <c r="AK1393" s="81"/>
      <c r="AL1393" s="81"/>
      <c r="AM1393" s="8"/>
    </row>
    <row r="1394" spans="1:39" x14ac:dyDescent="0.25">
      <c r="A1394" s="81">
        <v>1393</v>
      </c>
      <c r="B1394" s="8" t="s">
        <v>2198</v>
      </c>
      <c r="C1394" s="8" t="s">
        <v>2337</v>
      </c>
      <c r="D1394" s="81"/>
      <c r="E1394" s="8"/>
      <c r="F1394" s="81"/>
      <c r="G1394" s="81"/>
      <c r="H1394" s="81"/>
      <c r="I1394" s="8"/>
      <c r="J1394" s="81"/>
      <c r="K1394" s="81"/>
      <c r="L1394" s="81"/>
      <c r="M1394" s="81"/>
      <c r="N1394" s="81"/>
      <c r="O1394" s="81"/>
      <c r="P1394" s="81"/>
      <c r="Q1394" s="81"/>
      <c r="R1394" s="81"/>
      <c r="S1394" s="81"/>
      <c r="T1394" s="81"/>
      <c r="U1394" s="81"/>
      <c r="V1394" s="81"/>
      <c r="W1394" s="81"/>
      <c r="X1394" s="81"/>
      <c r="Y1394" s="81"/>
      <c r="Z1394" s="81"/>
      <c r="AA1394" s="81"/>
      <c r="AB1394" s="81"/>
      <c r="AC1394" s="81"/>
      <c r="AD1394" s="81"/>
      <c r="AE1394" s="81"/>
      <c r="AF1394" s="81"/>
      <c r="AG1394" s="81"/>
      <c r="AH1394" s="81"/>
      <c r="AI1394" s="81"/>
      <c r="AJ1394" s="81"/>
      <c r="AK1394" s="81"/>
      <c r="AL1394" s="81"/>
      <c r="AM1394" s="8"/>
    </row>
    <row r="1395" spans="1:39" x14ac:dyDescent="0.25">
      <c r="A1395" s="81">
        <v>1394</v>
      </c>
      <c r="B1395" s="8" t="s">
        <v>2202</v>
      </c>
      <c r="C1395" s="8" t="s">
        <v>105</v>
      </c>
      <c r="D1395" s="81"/>
      <c r="E1395" s="8"/>
      <c r="F1395" s="81"/>
      <c r="G1395" s="81"/>
      <c r="H1395" s="81"/>
      <c r="I1395" s="8"/>
      <c r="J1395" s="81"/>
      <c r="K1395" s="81"/>
      <c r="L1395" s="81"/>
      <c r="M1395" s="81"/>
      <c r="N1395" s="81"/>
      <c r="O1395" s="81"/>
      <c r="P1395" s="81"/>
      <c r="Q1395" s="81"/>
      <c r="R1395" s="81"/>
      <c r="S1395" s="81"/>
      <c r="T1395" s="81"/>
      <c r="U1395" s="81"/>
      <c r="V1395" s="81"/>
      <c r="W1395" s="81"/>
      <c r="X1395" s="81"/>
      <c r="Y1395" s="81"/>
      <c r="Z1395" s="81"/>
      <c r="AA1395" s="81"/>
      <c r="AB1395" s="81"/>
      <c r="AC1395" s="81"/>
      <c r="AD1395" s="81"/>
      <c r="AE1395" s="81"/>
      <c r="AF1395" s="81"/>
      <c r="AG1395" s="81"/>
      <c r="AH1395" s="81"/>
      <c r="AI1395" s="81"/>
      <c r="AJ1395" s="81"/>
      <c r="AK1395" s="81"/>
      <c r="AL1395" s="81"/>
      <c r="AM1395" s="8"/>
    </row>
    <row r="1396" spans="1:39" x14ac:dyDescent="0.25">
      <c r="A1396" s="81">
        <v>1395</v>
      </c>
      <c r="B1396" s="8" t="s">
        <v>2205</v>
      </c>
      <c r="C1396" s="8" t="s">
        <v>77</v>
      </c>
      <c r="D1396" s="81"/>
      <c r="E1396" s="8"/>
      <c r="F1396" s="81"/>
      <c r="G1396" s="81"/>
      <c r="H1396" s="81"/>
      <c r="I1396" s="8"/>
      <c r="J1396" s="81"/>
      <c r="K1396" s="81"/>
      <c r="L1396" s="81"/>
      <c r="M1396" s="81"/>
      <c r="N1396" s="81"/>
      <c r="O1396" s="81"/>
      <c r="P1396" s="81"/>
      <c r="Q1396" s="81"/>
      <c r="R1396" s="81"/>
      <c r="S1396" s="81"/>
      <c r="T1396" s="81"/>
      <c r="U1396" s="81"/>
      <c r="V1396" s="81"/>
      <c r="W1396" s="81"/>
      <c r="X1396" s="81"/>
      <c r="Y1396" s="81"/>
      <c r="Z1396" s="81"/>
      <c r="AA1396" s="81"/>
      <c r="AB1396" s="81"/>
      <c r="AC1396" s="81"/>
      <c r="AD1396" s="81"/>
      <c r="AE1396" s="81"/>
      <c r="AF1396" s="81"/>
      <c r="AG1396" s="81"/>
      <c r="AH1396" s="81"/>
      <c r="AI1396" s="81"/>
      <c r="AJ1396" s="81"/>
      <c r="AK1396" s="81"/>
      <c r="AL1396" s="81"/>
      <c r="AM1396" s="8"/>
    </row>
    <row r="1397" spans="1:39" x14ac:dyDescent="0.25">
      <c r="A1397" s="81">
        <v>1396</v>
      </c>
      <c r="B1397" s="8" t="s">
        <v>2206</v>
      </c>
      <c r="C1397" s="8" t="s">
        <v>268</v>
      </c>
      <c r="D1397" s="81"/>
      <c r="E1397" s="8"/>
      <c r="F1397" s="81"/>
      <c r="G1397" s="81"/>
      <c r="H1397" s="81"/>
      <c r="I1397" s="8"/>
      <c r="J1397" s="81"/>
      <c r="K1397" s="81"/>
      <c r="L1397" s="81"/>
      <c r="M1397" s="81"/>
      <c r="N1397" s="81"/>
      <c r="O1397" s="81"/>
      <c r="P1397" s="81"/>
      <c r="Q1397" s="81"/>
      <c r="R1397" s="81"/>
      <c r="S1397" s="81"/>
      <c r="T1397" s="81"/>
      <c r="U1397" s="81"/>
      <c r="V1397" s="81"/>
      <c r="W1397" s="81"/>
      <c r="X1397" s="81"/>
      <c r="Y1397" s="81"/>
      <c r="Z1397" s="81"/>
      <c r="AA1397" s="81"/>
      <c r="AB1397" s="81"/>
      <c r="AC1397" s="81"/>
      <c r="AD1397" s="81"/>
      <c r="AE1397" s="81"/>
      <c r="AF1397" s="81"/>
      <c r="AG1397" s="81"/>
      <c r="AH1397" s="81"/>
      <c r="AI1397" s="81"/>
      <c r="AJ1397" s="81"/>
      <c r="AK1397" s="81"/>
      <c r="AL1397" s="81"/>
      <c r="AM1397" s="8"/>
    </row>
    <row r="1398" spans="1:39" x14ac:dyDescent="0.25">
      <c r="A1398" s="81">
        <v>1397</v>
      </c>
      <c r="B1398" s="8" t="s">
        <v>2207</v>
      </c>
      <c r="C1398" s="8" t="s">
        <v>77</v>
      </c>
      <c r="D1398" s="81"/>
      <c r="E1398" s="8"/>
      <c r="F1398" s="81"/>
      <c r="G1398" s="81"/>
      <c r="H1398" s="81"/>
      <c r="I1398" s="8"/>
      <c r="J1398" s="81"/>
      <c r="K1398" s="81"/>
      <c r="L1398" s="81"/>
      <c r="M1398" s="81"/>
      <c r="N1398" s="81"/>
      <c r="O1398" s="81"/>
      <c r="P1398" s="81"/>
      <c r="Q1398" s="81"/>
      <c r="R1398" s="81"/>
      <c r="S1398" s="81"/>
      <c r="T1398" s="81"/>
      <c r="U1398" s="81"/>
      <c r="V1398" s="81"/>
      <c r="W1398" s="81"/>
      <c r="X1398" s="81"/>
      <c r="Y1398" s="81"/>
      <c r="Z1398" s="81"/>
      <c r="AA1398" s="81"/>
      <c r="AB1398" s="81"/>
      <c r="AC1398" s="81"/>
      <c r="AD1398" s="81"/>
      <c r="AE1398" s="81"/>
      <c r="AF1398" s="81"/>
      <c r="AG1398" s="81"/>
      <c r="AH1398" s="81"/>
      <c r="AI1398" s="81"/>
      <c r="AJ1398" s="81"/>
      <c r="AK1398" s="81"/>
      <c r="AL1398" s="81"/>
      <c r="AM1398" s="8"/>
    </row>
    <row r="1399" spans="1:39" x14ac:dyDescent="0.25">
      <c r="A1399" s="81">
        <v>1398</v>
      </c>
      <c r="B1399" s="8" t="s">
        <v>2208</v>
      </c>
      <c r="C1399" s="8" t="s">
        <v>146</v>
      </c>
      <c r="D1399" s="81"/>
      <c r="E1399" s="8"/>
      <c r="F1399" s="81"/>
      <c r="G1399" s="81"/>
      <c r="H1399" s="81"/>
      <c r="I1399" s="8"/>
      <c r="J1399" s="81"/>
      <c r="K1399" s="81"/>
      <c r="L1399" s="81"/>
      <c r="M1399" s="81"/>
      <c r="N1399" s="81"/>
      <c r="O1399" s="81"/>
      <c r="P1399" s="81"/>
      <c r="Q1399" s="81"/>
      <c r="R1399" s="81"/>
      <c r="S1399" s="81"/>
      <c r="T1399" s="81"/>
      <c r="U1399" s="81"/>
      <c r="V1399" s="81"/>
      <c r="W1399" s="81"/>
      <c r="X1399" s="81"/>
      <c r="Y1399" s="81"/>
      <c r="Z1399" s="81"/>
      <c r="AA1399" s="81"/>
      <c r="AB1399" s="81"/>
      <c r="AC1399" s="81"/>
      <c r="AD1399" s="81"/>
      <c r="AE1399" s="81"/>
      <c r="AF1399" s="81"/>
      <c r="AG1399" s="81"/>
      <c r="AH1399" s="81"/>
      <c r="AI1399" s="81"/>
      <c r="AJ1399" s="81"/>
      <c r="AK1399" s="81"/>
      <c r="AL1399" s="81"/>
      <c r="AM1399" s="8"/>
    </row>
    <row r="1400" spans="1:39" x14ac:dyDescent="0.25">
      <c r="A1400" s="81">
        <v>1399</v>
      </c>
      <c r="B1400" s="8" t="s">
        <v>2210</v>
      </c>
      <c r="C1400" s="8" t="s">
        <v>126</v>
      </c>
      <c r="D1400" s="81"/>
      <c r="E1400" s="8"/>
      <c r="F1400" s="81"/>
      <c r="G1400" s="81"/>
      <c r="H1400" s="81"/>
      <c r="I1400" s="8"/>
      <c r="J1400" s="81"/>
      <c r="K1400" s="81"/>
      <c r="L1400" s="81"/>
      <c r="M1400" s="81"/>
      <c r="N1400" s="81"/>
      <c r="O1400" s="81"/>
      <c r="P1400" s="81"/>
      <c r="Q1400" s="81"/>
      <c r="R1400" s="81"/>
      <c r="S1400" s="81"/>
      <c r="T1400" s="81"/>
      <c r="U1400" s="81"/>
      <c r="V1400" s="81"/>
      <c r="W1400" s="81"/>
      <c r="X1400" s="81"/>
      <c r="Y1400" s="81"/>
      <c r="Z1400" s="81"/>
      <c r="AA1400" s="81"/>
      <c r="AB1400" s="81"/>
      <c r="AC1400" s="81"/>
      <c r="AD1400" s="81"/>
      <c r="AE1400" s="81"/>
      <c r="AF1400" s="81"/>
      <c r="AG1400" s="81"/>
      <c r="AH1400" s="81"/>
      <c r="AI1400" s="81"/>
      <c r="AJ1400" s="81"/>
      <c r="AK1400" s="81"/>
      <c r="AL1400" s="81"/>
      <c r="AM1400" s="8"/>
    </row>
    <row r="1401" spans="1:39" x14ac:dyDescent="0.25">
      <c r="A1401" s="81">
        <v>1400</v>
      </c>
      <c r="B1401" s="8" t="s">
        <v>2212</v>
      </c>
      <c r="C1401" s="8" t="s">
        <v>77</v>
      </c>
      <c r="D1401" s="81"/>
      <c r="E1401" s="8"/>
      <c r="F1401" s="81"/>
      <c r="G1401" s="81"/>
      <c r="H1401" s="81"/>
      <c r="I1401" s="8"/>
      <c r="J1401" s="81"/>
      <c r="K1401" s="81"/>
      <c r="L1401" s="81"/>
      <c r="M1401" s="81"/>
      <c r="N1401" s="81"/>
      <c r="O1401" s="81"/>
      <c r="P1401" s="81"/>
      <c r="Q1401" s="81"/>
      <c r="R1401" s="81"/>
      <c r="S1401" s="81"/>
      <c r="T1401" s="81"/>
      <c r="U1401" s="81"/>
      <c r="V1401" s="81"/>
      <c r="W1401" s="81"/>
      <c r="X1401" s="81"/>
      <c r="Y1401" s="81"/>
      <c r="Z1401" s="81"/>
      <c r="AA1401" s="81"/>
      <c r="AB1401" s="81"/>
      <c r="AC1401" s="81"/>
      <c r="AD1401" s="81"/>
      <c r="AE1401" s="81"/>
      <c r="AF1401" s="81"/>
      <c r="AG1401" s="81"/>
      <c r="AH1401" s="81"/>
      <c r="AI1401" s="81"/>
      <c r="AJ1401" s="81"/>
      <c r="AK1401" s="81"/>
      <c r="AL1401" s="81"/>
      <c r="AM1401" s="8"/>
    </row>
    <row r="1402" spans="1:39" x14ac:dyDescent="0.25">
      <c r="A1402" s="81">
        <v>1401</v>
      </c>
      <c r="B1402" s="8" t="s">
        <v>2216</v>
      </c>
      <c r="C1402" s="8" t="s">
        <v>95</v>
      </c>
      <c r="D1402" s="81"/>
      <c r="E1402" s="8"/>
      <c r="F1402" s="81"/>
      <c r="G1402" s="81"/>
      <c r="H1402" s="81"/>
      <c r="I1402" s="8"/>
      <c r="J1402" s="81"/>
      <c r="K1402" s="81"/>
      <c r="L1402" s="81"/>
      <c r="M1402" s="81"/>
      <c r="N1402" s="81"/>
      <c r="O1402" s="81"/>
      <c r="P1402" s="81"/>
      <c r="Q1402" s="81"/>
      <c r="R1402" s="81"/>
      <c r="S1402" s="81"/>
      <c r="T1402" s="81"/>
      <c r="U1402" s="81"/>
      <c r="V1402" s="81"/>
      <c r="W1402" s="81"/>
      <c r="X1402" s="81"/>
      <c r="Y1402" s="81"/>
      <c r="Z1402" s="81"/>
      <c r="AA1402" s="81"/>
      <c r="AB1402" s="81"/>
      <c r="AC1402" s="81"/>
      <c r="AD1402" s="81"/>
      <c r="AE1402" s="81"/>
      <c r="AF1402" s="81"/>
      <c r="AG1402" s="81"/>
      <c r="AH1402" s="81"/>
      <c r="AI1402" s="81"/>
      <c r="AJ1402" s="81"/>
      <c r="AK1402" s="81"/>
      <c r="AL1402" s="81"/>
      <c r="AM1402" s="8"/>
    </row>
    <row r="1403" spans="1:39" x14ac:dyDescent="0.25">
      <c r="A1403" s="81">
        <v>1402</v>
      </c>
      <c r="B1403" s="8" t="s">
        <v>2217</v>
      </c>
      <c r="C1403" s="8" t="s">
        <v>73</v>
      </c>
      <c r="D1403" s="81"/>
      <c r="E1403" s="8"/>
      <c r="F1403" s="81"/>
      <c r="G1403" s="81"/>
      <c r="H1403" s="81"/>
      <c r="I1403" s="8"/>
      <c r="J1403" s="81"/>
      <c r="K1403" s="81"/>
      <c r="L1403" s="81"/>
      <c r="M1403" s="81"/>
      <c r="N1403" s="81"/>
      <c r="O1403" s="81"/>
      <c r="P1403" s="81"/>
      <c r="Q1403" s="81"/>
      <c r="R1403" s="81"/>
      <c r="S1403" s="81"/>
      <c r="T1403" s="81"/>
      <c r="U1403" s="81"/>
      <c r="V1403" s="81"/>
      <c r="W1403" s="81"/>
      <c r="X1403" s="81"/>
      <c r="Y1403" s="81"/>
      <c r="Z1403" s="81"/>
      <c r="AA1403" s="81"/>
      <c r="AB1403" s="81"/>
      <c r="AC1403" s="81"/>
      <c r="AD1403" s="81"/>
      <c r="AE1403" s="81"/>
      <c r="AF1403" s="81"/>
      <c r="AG1403" s="81"/>
      <c r="AH1403" s="81"/>
      <c r="AI1403" s="81"/>
      <c r="AJ1403" s="81"/>
      <c r="AK1403" s="81"/>
      <c r="AL1403" s="81"/>
      <c r="AM1403" s="8"/>
    </row>
    <row r="1404" spans="1:39" x14ac:dyDescent="0.25">
      <c r="A1404" s="81">
        <v>1403</v>
      </c>
      <c r="B1404" s="8" t="s">
        <v>2218</v>
      </c>
      <c r="C1404" s="8" t="s">
        <v>73</v>
      </c>
      <c r="D1404" s="81"/>
      <c r="E1404" s="8"/>
      <c r="F1404" s="81"/>
      <c r="G1404" s="81"/>
      <c r="H1404" s="81"/>
      <c r="I1404" s="8"/>
      <c r="J1404" s="81"/>
      <c r="K1404" s="81"/>
      <c r="L1404" s="81"/>
      <c r="M1404" s="81"/>
      <c r="N1404" s="81"/>
      <c r="O1404" s="81"/>
      <c r="P1404" s="81"/>
      <c r="Q1404" s="81"/>
      <c r="R1404" s="81"/>
      <c r="S1404" s="81"/>
      <c r="T1404" s="81"/>
      <c r="U1404" s="81"/>
      <c r="V1404" s="81"/>
      <c r="W1404" s="81"/>
      <c r="X1404" s="81"/>
      <c r="Y1404" s="81"/>
      <c r="Z1404" s="81"/>
      <c r="AA1404" s="81"/>
      <c r="AB1404" s="81"/>
      <c r="AC1404" s="81"/>
      <c r="AD1404" s="81"/>
      <c r="AE1404" s="81"/>
      <c r="AF1404" s="81"/>
      <c r="AG1404" s="81"/>
      <c r="AH1404" s="81"/>
      <c r="AI1404" s="81"/>
      <c r="AJ1404" s="81"/>
      <c r="AK1404" s="81"/>
      <c r="AL1404" s="81"/>
      <c r="AM1404" s="8"/>
    </row>
    <row r="1405" spans="1:39" x14ac:dyDescent="0.25">
      <c r="A1405" s="81">
        <v>1404</v>
      </c>
      <c r="B1405" s="8" t="s">
        <v>2220</v>
      </c>
      <c r="C1405" s="8" t="s">
        <v>70</v>
      </c>
      <c r="D1405" s="81"/>
      <c r="E1405" s="8"/>
      <c r="F1405" s="81"/>
      <c r="G1405" s="81"/>
      <c r="H1405" s="81"/>
      <c r="I1405" s="8"/>
      <c r="J1405" s="81"/>
      <c r="K1405" s="81"/>
      <c r="L1405" s="81"/>
      <c r="M1405" s="81"/>
      <c r="N1405" s="81"/>
      <c r="O1405" s="81"/>
      <c r="P1405" s="81"/>
      <c r="Q1405" s="81"/>
      <c r="R1405" s="81"/>
      <c r="S1405" s="81"/>
      <c r="T1405" s="81"/>
      <c r="U1405" s="81"/>
      <c r="V1405" s="81"/>
      <c r="W1405" s="81"/>
      <c r="X1405" s="81"/>
      <c r="Y1405" s="81"/>
      <c r="Z1405" s="81"/>
      <c r="AA1405" s="81"/>
      <c r="AB1405" s="81"/>
      <c r="AC1405" s="81"/>
      <c r="AD1405" s="81"/>
      <c r="AE1405" s="81"/>
      <c r="AF1405" s="81"/>
      <c r="AG1405" s="81"/>
      <c r="AH1405" s="81"/>
      <c r="AI1405" s="81"/>
      <c r="AJ1405" s="81"/>
      <c r="AK1405" s="81"/>
      <c r="AL1405" s="81"/>
      <c r="AM1405" s="8"/>
    </row>
    <row r="1406" spans="1:39" x14ac:dyDescent="0.25">
      <c r="A1406" s="81">
        <v>1405</v>
      </c>
      <c r="B1406" s="8" t="s">
        <v>2222</v>
      </c>
      <c r="C1406" s="8" t="s">
        <v>95</v>
      </c>
      <c r="D1406" s="81"/>
      <c r="E1406" s="8"/>
      <c r="F1406" s="81"/>
      <c r="G1406" s="81"/>
      <c r="H1406" s="81"/>
      <c r="I1406" s="8"/>
      <c r="J1406" s="81"/>
      <c r="K1406" s="81"/>
      <c r="L1406" s="81"/>
      <c r="M1406" s="81"/>
      <c r="N1406" s="81"/>
      <c r="O1406" s="81"/>
      <c r="P1406" s="81"/>
      <c r="Q1406" s="81"/>
      <c r="R1406" s="81"/>
      <c r="S1406" s="81"/>
      <c r="T1406" s="81"/>
      <c r="U1406" s="81"/>
      <c r="V1406" s="81"/>
      <c r="W1406" s="81"/>
      <c r="X1406" s="81"/>
      <c r="Y1406" s="81"/>
      <c r="Z1406" s="81"/>
      <c r="AA1406" s="81"/>
      <c r="AB1406" s="81"/>
      <c r="AC1406" s="81"/>
      <c r="AD1406" s="81"/>
      <c r="AE1406" s="81"/>
      <c r="AF1406" s="81"/>
      <c r="AG1406" s="81"/>
      <c r="AH1406" s="81"/>
      <c r="AI1406" s="81"/>
      <c r="AJ1406" s="81"/>
      <c r="AK1406" s="81"/>
      <c r="AL1406" s="81"/>
      <c r="AM1406" s="8"/>
    </row>
    <row r="1407" spans="1:39" x14ac:dyDescent="0.25">
      <c r="A1407" s="81">
        <v>1406</v>
      </c>
      <c r="B1407" s="8" t="s">
        <v>2214</v>
      </c>
      <c r="C1407" s="8" t="s">
        <v>108</v>
      </c>
      <c r="D1407" s="81"/>
      <c r="E1407" s="8"/>
      <c r="F1407" s="81"/>
      <c r="G1407" s="81"/>
      <c r="H1407" s="81"/>
      <c r="I1407" s="8"/>
      <c r="J1407" s="81"/>
      <c r="K1407" s="81"/>
      <c r="L1407" s="81"/>
      <c r="M1407" s="81"/>
      <c r="N1407" s="81"/>
      <c r="O1407" s="81"/>
      <c r="P1407" s="81"/>
      <c r="Q1407" s="81"/>
      <c r="R1407" s="81"/>
      <c r="S1407" s="81"/>
      <c r="T1407" s="81"/>
      <c r="U1407" s="81"/>
      <c r="V1407" s="81"/>
      <c r="W1407" s="81"/>
      <c r="X1407" s="81"/>
      <c r="Y1407" s="81"/>
      <c r="Z1407" s="81"/>
      <c r="AA1407" s="81"/>
      <c r="AB1407" s="81"/>
      <c r="AC1407" s="81"/>
      <c r="AD1407" s="81"/>
      <c r="AE1407" s="81"/>
      <c r="AF1407" s="81"/>
      <c r="AG1407" s="81"/>
      <c r="AH1407" s="81"/>
      <c r="AI1407" s="81"/>
      <c r="AJ1407" s="81"/>
      <c r="AK1407" s="81"/>
      <c r="AL1407" s="81"/>
      <c r="AM1407" s="8"/>
    </row>
    <row r="1408" spans="1:39" x14ac:dyDescent="0.25">
      <c r="A1408" s="81">
        <v>1407</v>
      </c>
      <c r="B1408" s="8" t="s">
        <v>2223</v>
      </c>
      <c r="C1408" s="8" t="s">
        <v>66</v>
      </c>
      <c r="D1408" s="81"/>
      <c r="E1408" s="8"/>
      <c r="F1408" s="81"/>
      <c r="G1408" s="81"/>
      <c r="H1408" s="81"/>
      <c r="I1408" s="8"/>
      <c r="J1408" s="81"/>
      <c r="K1408" s="81"/>
      <c r="L1408" s="81"/>
      <c r="M1408" s="81"/>
      <c r="N1408" s="81"/>
      <c r="O1408" s="81"/>
      <c r="P1408" s="81"/>
      <c r="Q1408" s="81"/>
      <c r="R1408" s="81"/>
      <c r="S1408" s="81"/>
      <c r="T1408" s="81"/>
      <c r="U1408" s="81"/>
      <c r="V1408" s="81"/>
      <c r="W1408" s="81"/>
      <c r="X1408" s="81"/>
      <c r="Y1408" s="81"/>
      <c r="Z1408" s="81"/>
      <c r="AA1408" s="81"/>
      <c r="AB1408" s="81"/>
      <c r="AC1408" s="81"/>
      <c r="AD1408" s="81"/>
      <c r="AE1408" s="81"/>
      <c r="AF1408" s="81"/>
      <c r="AG1408" s="81"/>
      <c r="AH1408" s="81"/>
      <c r="AI1408" s="81"/>
      <c r="AJ1408" s="81"/>
      <c r="AK1408" s="81"/>
      <c r="AL1408" s="81"/>
      <c r="AM1408" s="8"/>
    </row>
    <row r="1409" spans="1:39" x14ac:dyDescent="0.25">
      <c r="A1409" s="81">
        <v>1408</v>
      </c>
      <c r="B1409" s="8" t="s">
        <v>2224</v>
      </c>
      <c r="C1409" s="8" t="s">
        <v>95</v>
      </c>
      <c r="D1409" s="81"/>
      <c r="E1409" s="8"/>
      <c r="F1409" s="81"/>
      <c r="G1409" s="81"/>
      <c r="H1409" s="81"/>
      <c r="I1409" s="8"/>
      <c r="J1409" s="81"/>
      <c r="K1409" s="81"/>
      <c r="L1409" s="81"/>
      <c r="M1409" s="81"/>
      <c r="N1409" s="81"/>
      <c r="O1409" s="81"/>
      <c r="P1409" s="81"/>
      <c r="Q1409" s="81"/>
      <c r="R1409" s="81"/>
      <c r="S1409" s="81"/>
      <c r="T1409" s="81"/>
      <c r="U1409" s="81"/>
      <c r="V1409" s="81"/>
      <c r="W1409" s="81"/>
      <c r="X1409" s="81"/>
      <c r="Y1409" s="81"/>
      <c r="Z1409" s="81"/>
      <c r="AA1409" s="81"/>
      <c r="AB1409" s="81"/>
      <c r="AC1409" s="81"/>
      <c r="AD1409" s="81"/>
      <c r="AE1409" s="81"/>
      <c r="AF1409" s="81"/>
      <c r="AG1409" s="81"/>
      <c r="AH1409" s="81"/>
      <c r="AI1409" s="81"/>
      <c r="AJ1409" s="81"/>
      <c r="AK1409" s="81"/>
      <c r="AL1409" s="81"/>
      <c r="AM1409" s="8"/>
    </row>
    <row r="1410" spans="1:39" x14ac:dyDescent="0.25">
      <c r="A1410" s="81">
        <v>1409</v>
      </c>
      <c r="B1410" s="8" t="s">
        <v>2225</v>
      </c>
      <c r="C1410" s="8" t="s">
        <v>80</v>
      </c>
      <c r="D1410" s="81"/>
      <c r="E1410" s="8"/>
      <c r="F1410" s="81"/>
      <c r="G1410" s="81"/>
      <c r="H1410" s="81"/>
      <c r="I1410" s="8"/>
      <c r="J1410" s="81"/>
      <c r="K1410" s="81"/>
      <c r="L1410" s="81"/>
      <c r="M1410" s="81"/>
      <c r="N1410" s="81"/>
      <c r="O1410" s="81"/>
      <c r="P1410" s="81"/>
      <c r="Q1410" s="81"/>
      <c r="R1410" s="81"/>
      <c r="S1410" s="81"/>
      <c r="T1410" s="81"/>
      <c r="U1410" s="81"/>
      <c r="V1410" s="81"/>
      <c r="W1410" s="81"/>
      <c r="X1410" s="81"/>
      <c r="Y1410" s="81"/>
      <c r="Z1410" s="81"/>
      <c r="AA1410" s="81"/>
      <c r="AB1410" s="81"/>
      <c r="AC1410" s="81"/>
      <c r="AD1410" s="81"/>
      <c r="AE1410" s="81"/>
      <c r="AF1410" s="81"/>
      <c r="AG1410" s="81"/>
      <c r="AH1410" s="81"/>
      <c r="AI1410" s="81"/>
      <c r="AJ1410" s="81"/>
      <c r="AK1410" s="81"/>
      <c r="AL1410" s="81"/>
      <c r="AM1410" s="8"/>
    </row>
    <row r="1411" spans="1:39" x14ac:dyDescent="0.25">
      <c r="A1411" s="81">
        <v>1410</v>
      </c>
      <c r="B1411" s="8" t="s">
        <v>2226</v>
      </c>
      <c r="C1411" s="8" t="s">
        <v>66</v>
      </c>
      <c r="D1411" s="81"/>
      <c r="E1411" s="8"/>
      <c r="F1411" s="81"/>
      <c r="G1411" s="81"/>
      <c r="H1411" s="81"/>
      <c r="I1411" s="8"/>
      <c r="J1411" s="81"/>
      <c r="K1411" s="81"/>
      <c r="L1411" s="81"/>
      <c r="M1411" s="81"/>
      <c r="N1411" s="81"/>
      <c r="O1411" s="81"/>
      <c r="P1411" s="81"/>
      <c r="Q1411" s="81"/>
      <c r="R1411" s="81"/>
      <c r="S1411" s="81"/>
      <c r="T1411" s="81"/>
      <c r="U1411" s="81"/>
      <c r="V1411" s="81"/>
      <c r="W1411" s="81"/>
      <c r="X1411" s="81"/>
      <c r="Y1411" s="81"/>
      <c r="Z1411" s="81"/>
      <c r="AA1411" s="81"/>
      <c r="AB1411" s="81"/>
      <c r="AC1411" s="81"/>
      <c r="AD1411" s="81"/>
      <c r="AE1411" s="81"/>
      <c r="AF1411" s="81"/>
      <c r="AG1411" s="81"/>
      <c r="AH1411" s="81"/>
      <c r="AI1411" s="81"/>
      <c r="AJ1411" s="81"/>
      <c r="AK1411" s="81"/>
      <c r="AL1411" s="81"/>
      <c r="AM1411" s="8"/>
    </row>
    <row r="1412" spans="1:39" x14ac:dyDescent="0.25">
      <c r="A1412" s="81">
        <v>1411</v>
      </c>
      <c r="B1412" s="8" t="s">
        <v>2227</v>
      </c>
      <c r="C1412" s="8" t="s">
        <v>66</v>
      </c>
      <c r="D1412" s="81"/>
      <c r="E1412" s="8"/>
      <c r="F1412" s="81"/>
      <c r="G1412" s="81"/>
      <c r="H1412" s="81"/>
      <c r="I1412" s="8"/>
      <c r="J1412" s="81"/>
      <c r="K1412" s="81"/>
      <c r="L1412" s="81"/>
      <c r="M1412" s="81"/>
      <c r="N1412" s="81"/>
      <c r="O1412" s="81"/>
      <c r="P1412" s="81"/>
      <c r="Q1412" s="81"/>
      <c r="R1412" s="81"/>
      <c r="S1412" s="81"/>
      <c r="T1412" s="81"/>
      <c r="U1412" s="81"/>
      <c r="V1412" s="81"/>
      <c r="W1412" s="81"/>
      <c r="X1412" s="81"/>
      <c r="Y1412" s="81"/>
      <c r="Z1412" s="81"/>
      <c r="AA1412" s="81"/>
      <c r="AB1412" s="81"/>
      <c r="AC1412" s="81"/>
      <c r="AD1412" s="81"/>
      <c r="AE1412" s="81"/>
      <c r="AF1412" s="81"/>
      <c r="AG1412" s="81"/>
      <c r="AH1412" s="81"/>
      <c r="AI1412" s="81"/>
      <c r="AJ1412" s="81"/>
      <c r="AK1412" s="81"/>
      <c r="AL1412" s="81"/>
      <c r="AM1412" s="8"/>
    </row>
    <row r="1413" spans="1:39" x14ac:dyDescent="0.25">
      <c r="A1413" s="81">
        <v>1412</v>
      </c>
      <c r="B1413" s="8" t="s">
        <v>2228</v>
      </c>
      <c r="C1413" s="8" t="s">
        <v>139</v>
      </c>
      <c r="D1413" s="81"/>
      <c r="E1413" s="8"/>
      <c r="F1413" s="81"/>
      <c r="G1413" s="81"/>
      <c r="H1413" s="81"/>
      <c r="I1413" s="8"/>
      <c r="J1413" s="81"/>
      <c r="K1413" s="81"/>
      <c r="L1413" s="81"/>
      <c r="M1413" s="81"/>
      <c r="N1413" s="81"/>
      <c r="O1413" s="81"/>
      <c r="P1413" s="81"/>
      <c r="Q1413" s="81"/>
      <c r="R1413" s="81"/>
      <c r="S1413" s="81"/>
      <c r="T1413" s="81"/>
      <c r="U1413" s="81"/>
      <c r="V1413" s="81"/>
      <c r="W1413" s="81"/>
      <c r="X1413" s="81"/>
      <c r="Y1413" s="81"/>
      <c r="Z1413" s="81"/>
      <c r="AA1413" s="81"/>
      <c r="AB1413" s="81"/>
      <c r="AC1413" s="81"/>
      <c r="AD1413" s="81"/>
      <c r="AE1413" s="81"/>
      <c r="AF1413" s="81"/>
      <c r="AG1413" s="81"/>
      <c r="AH1413" s="81"/>
      <c r="AI1413" s="81"/>
      <c r="AJ1413" s="81"/>
      <c r="AK1413" s="81"/>
      <c r="AL1413" s="81"/>
      <c r="AM1413" s="8"/>
    </row>
    <row r="1414" spans="1:39" x14ac:dyDescent="0.25">
      <c r="A1414" s="81">
        <v>1413</v>
      </c>
      <c r="B1414" s="8" t="s">
        <v>2229</v>
      </c>
      <c r="C1414" s="8" t="s">
        <v>138</v>
      </c>
      <c r="D1414" s="81"/>
      <c r="E1414" s="8"/>
      <c r="F1414" s="81"/>
      <c r="G1414" s="81"/>
      <c r="H1414" s="81"/>
      <c r="I1414" s="8"/>
      <c r="J1414" s="81"/>
      <c r="K1414" s="81"/>
      <c r="L1414" s="81"/>
      <c r="M1414" s="81"/>
      <c r="N1414" s="81"/>
      <c r="O1414" s="81"/>
      <c r="P1414" s="81"/>
      <c r="Q1414" s="81"/>
      <c r="R1414" s="81"/>
      <c r="S1414" s="81"/>
      <c r="T1414" s="81"/>
      <c r="U1414" s="81"/>
      <c r="V1414" s="81"/>
      <c r="W1414" s="81"/>
      <c r="X1414" s="81"/>
      <c r="Y1414" s="81"/>
      <c r="Z1414" s="81"/>
      <c r="AA1414" s="81"/>
      <c r="AB1414" s="81"/>
      <c r="AC1414" s="81"/>
      <c r="AD1414" s="81"/>
      <c r="AE1414" s="81"/>
      <c r="AF1414" s="81"/>
      <c r="AG1414" s="81"/>
      <c r="AH1414" s="81"/>
      <c r="AI1414" s="81"/>
      <c r="AJ1414" s="81"/>
      <c r="AK1414" s="81"/>
      <c r="AL1414" s="81"/>
      <c r="AM1414" s="8"/>
    </row>
    <row r="1415" spans="1:39" x14ac:dyDescent="0.25">
      <c r="A1415" s="81">
        <v>1414</v>
      </c>
      <c r="B1415" s="8" t="s">
        <v>1806</v>
      </c>
      <c r="C1415" s="8" t="s">
        <v>66</v>
      </c>
      <c r="D1415" s="81"/>
      <c r="E1415" s="8"/>
      <c r="F1415" s="81"/>
      <c r="G1415" s="81"/>
      <c r="H1415" s="81"/>
      <c r="I1415" s="8"/>
      <c r="J1415" s="81"/>
      <c r="K1415" s="81"/>
      <c r="L1415" s="81"/>
      <c r="M1415" s="81"/>
      <c r="N1415" s="81"/>
      <c r="O1415" s="81"/>
      <c r="P1415" s="81"/>
      <c r="Q1415" s="81"/>
      <c r="R1415" s="81"/>
      <c r="S1415" s="81"/>
      <c r="T1415" s="81"/>
      <c r="U1415" s="81"/>
      <c r="V1415" s="81"/>
      <c r="W1415" s="81"/>
      <c r="X1415" s="81"/>
      <c r="Y1415" s="81"/>
      <c r="Z1415" s="81"/>
      <c r="AA1415" s="81"/>
      <c r="AB1415" s="81"/>
      <c r="AC1415" s="81"/>
      <c r="AD1415" s="81"/>
      <c r="AE1415" s="81"/>
      <c r="AF1415" s="81"/>
      <c r="AG1415" s="81"/>
      <c r="AH1415" s="81"/>
      <c r="AI1415" s="81"/>
      <c r="AJ1415" s="81"/>
      <c r="AK1415" s="81"/>
      <c r="AL1415" s="81"/>
      <c r="AM1415" s="8"/>
    </row>
    <row r="1416" spans="1:39" x14ac:dyDescent="0.25">
      <c r="A1416" s="81">
        <v>1415</v>
      </c>
      <c r="B1416" s="8" t="s">
        <v>1845</v>
      </c>
      <c r="C1416" s="8" t="s">
        <v>105</v>
      </c>
      <c r="D1416" s="81"/>
      <c r="E1416" s="8"/>
      <c r="F1416" s="81"/>
      <c r="G1416" s="81"/>
      <c r="H1416" s="81"/>
      <c r="I1416" s="8"/>
      <c r="J1416" s="81"/>
      <c r="K1416" s="81"/>
      <c r="L1416" s="81"/>
      <c r="M1416" s="81"/>
      <c r="N1416" s="81"/>
      <c r="O1416" s="81"/>
      <c r="P1416" s="81"/>
      <c r="Q1416" s="81"/>
      <c r="R1416" s="81"/>
      <c r="S1416" s="81"/>
      <c r="T1416" s="81"/>
      <c r="U1416" s="81"/>
      <c r="V1416" s="81"/>
      <c r="W1416" s="81"/>
      <c r="X1416" s="81"/>
      <c r="Y1416" s="81"/>
      <c r="Z1416" s="81"/>
      <c r="AA1416" s="81"/>
      <c r="AB1416" s="81"/>
      <c r="AC1416" s="81"/>
      <c r="AD1416" s="81"/>
      <c r="AE1416" s="81"/>
      <c r="AF1416" s="81"/>
      <c r="AG1416" s="81"/>
      <c r="AH1416" s="81"/>
      <c r="AI1416" s="81"/>
      <c r="AJ1416" s="81"/>
      <c r="AK1416" s="81"/>
      <c r="AL1416" s="81"/>
      <c r="AM1416" s="8"/>
    </row>
    <row r="1417" spans="1:39" x14ac:dyDescent="0.25">
      <c r="A1417" s="81">
        <v>1416</v>
      </c>
      <c r="B1417" s="8" t="s">
        <v>2276</v>
      </c>
      <c r="C1417" s="8" t="s">
        <v>56</v>
      </c>
      <c r="D1417" s="81"/>
      <c r="E1417" s="8"/>
      <c r="F1417" s="81"/>
      <c r="G1417" s="81"/>
      <c r="H1417" s="81"/>
      <c r="I1417" s="8"/>
      <c r="J1417" s="81"/>
      <c r="K1417" s="81"/>
      <c r="L1417" s="81"/>
      <c r="M1417" s="81"/>
      <c r="N1417" s="81"/>
      <c r="O1417" s="81"/>
      <c r="P1417" s="81"/>
      <c r="Q1417" s="81"/>
      <c r="R1417" s="81"/>
      <c r="S1417" s="81"/>
      <c r="T1417" s="81"/>
      <c r="U1417" s="81"/>
      <c r="V1417" s="81"/>
      <c r="W1417" s="81"/>
      <c r="X1417" s="81"/>
      <c r="Y1417" s="81"/>
      <c r="Z1417" s="81"/>
      <c r="AA1417" s="81"/>
      <c r="AB1417" s="81"/>
      <c r="AC1417" s="81"/>
      <c r="AD1417" s="81"/>
      <c r="AE1417" s="81"/>
      <c r="AF1417" s="81"/>
      <c r="AG1417" s="81"/>
      <c r="AH1417" s="81"/>
      <c r="AI1417" s="81"/>
      <c r="AJ1417" s="81"/>
      <c r="AK1417" s="81"/>
      <c r="AL1417" s="81"/>
      <c r="AM1417" s="8"/>
    </row>
    <row r="1418" spans="1:39" x14ac:dyDescent="0.25">
      <c r="A1418" s="81">
        <v>1417</v>
      </c>
      <c r="B1418" s="8" t="s">
        <v>2</v>
      </c>
      <c r="C1418" s="8" t="s">
        <v>2</v>
      </c>
      <c r="D1418" s="81"/>
      <c r="E1418" s="8"/>
      <c r="F1418" s="81"/>
      <c r="G1418" s="81"/>
      <c r="H1418" s="81"/>
      <c r="I1418" s="8"/>
      <c r="J1418" s="81"/>
      <c r="K1418" s="81"/>
      <c r="L1418" s="81"/>
      <c r="M1418" s="81"/>
      <c r="N1418" s="81"/>
      <c r="O1418" s="81"/>
      <c r="P1418" s="81"/>
      <c r="Q1418" s="81"/>
      <c r="R1418" s="81"/>
      <c r="S1418" s="81"/>
      <c r="T1418" s="81"/>
      <c r="U1418" s="81"/>
      <c r="V1418" s="81"/>
      <c r="W1418" s="81"/>
      <c r="X1418" s="81"/>
      <c r="Y1418" s="81"/>
      <c r="Z1418" s="81"/>
      <c r="AA1418" s="81"/>
      <c r="AB1418" s="81"/>
      <c r="AC1418" s="81"/>
      <c r="AD1418" s="81"/>
      <c r="AE1418" s="81"/>
      <c r="AF1418" s="81"/>
      <c r="AG1418" s="81"/>
      <c r="AH1418" s="81"/>
      <c r="AI1418" s="81"/>
      <c r="AJ1418" s="81"/>
      <c r="AK1418" s="81"/>
      <c r="AL1418" s="81"/>
      <c r="AM1418" s="8"/>
    </row>
    <row r="1419" spans="1:39" x14ac:dyDescent="0.25">
      <c r="A1419" s="81">
        <v>1418</v>
      </c>
      <c r="B1419" s="8" t="s">
        <v>2</v>
      </c>
      <c r="C1419" s="8" t="s">
        <v>2</v>
      </c>
      <c r="D1419" s="81"/>
      <c r="E1419" s="8"/>
      <c r="F1419" s="81"/>
      <c r="G1419" s="81"/>
      <c r="H1419" s="81"/>
      <c r="I1419" s="8"/>
      <c r="J1419" s="81"/>
      <c r="K1419" s="81"/>
      <c r="L1419" s="81"/>
      <c r="M1419" s="81"/>
      <c r="N1419" s="81"/>
      <c r="O1419" s="81"/>
      <c r="P1419" s="81"/>
      <c r="Q1419" s="81"/>
      <c r="R1419" s="81"/>
      <c r="S1419" s="81"/>
      <c r="T1419" s="81"/>
      <c r="U1419" s="81"/>
      <c r="V1419" s="81"/>
      <c r="W1419" s="81"/>
      <c r="X1419" s="81"/>
      <c r="Y1419" s="81"/>
      <c r="Z1419" s="81"/>
      <c r="AA1419" s="81"/>
      <c r="AB1419" s="81"/>
      <c r="AC1419" s="81"/>
      <c r="AD1419" s="81"/>
      <c r="AE1419" s="81"/>
      <c r="AF1419" s="81"/>
      <c r="AG1419" s="81"/>
      <c r="AH1419" s="81"/>
      <c r="AI1419" s="81"/>
      <c r="AJ1419" s="81"/>
      <c r="AK1419" s="81"/>
      <c r="AL1419" s="81"/>
      <c r="AM1419" s="8"/>
    </row>
    <row r="1420" spans="1:39" x14ac:dyDescent="0.25">
      <c r="A1420" s="81">
        <v>1419</v>
      </c>
      <c r="B1420" s="8" t="s">
        <v>2341</v>
      </c>
      <c r="C1420" s="8" t="s">
        <v>2</v>
      </c>
      <c r="D1420" s="81"/>
      <c r="E1420" s="8"/>
      <c r="F1420" s="81"/>
      <c r="G1420" s="81"/>
      <c r="H1420" s="81"/>
      <c r="I1420" s="8"/>
      <c r="J1420" s="81"/>
      <c r="K1420" s="81"/>
      <c r="L1420" s="81"/>
      <c r="M1420" s="81"/>
      <c r="N1420" s="81"/>
      <c r="O1420" s="81"/>
      <c r="P1420" s="81"/>
      <c r="Q1420" s="81"/>
      <c r="R1420" s="81"/>
      <c r="S1420" s="81"/>
      <c r="T1420" s="81"/>
      <c r="U1420" s="81"/>
      <c r="V1420" s="81"/>
      <c r="W1420" s="81"/>
      <c r="X1420" s="81"/>
      <c r="Y1420" s="81"/>
      <c r="Z1420" s="81"/>
      <c r="AA1420" s="81"/>
      <c r="AB1420" s="81"/>
      <c r="AC1420" s="81"/>
      <c r="AD1420" s="81"/>
      <c r="AE1420" s="81"/>
      <c r="AF1420" s="81"/>
      <c r="AG1420" s="81"/>
      <c r="AH1420" s="81"/>
      <c r="AI1420" s="81"/>
      <c r="AJ1420" s="81"/>
      <c r="AK1420" s="81"/>
      <c r="AL1420" s="81"/>
      <c r="AM1420" s="8"/>
    </row>
    <row r="1421" spans="1:39" x14ac:dyDescent="0.25">
      <c r="A1421" s="81">
        <v>1420</v>
      </c>
      <c r="B1421" s="8" t="s">
        <v>52</v>
      </c>
      <c r="C1421" s="8" t="s">
        <v>2</v>
      </c>
      <c r="D1421" s="81"/>
      <c r="E1421" s="8"/>
      <c r="F1421" s="81"/>
      <c r="G1421" s="81"/>
      <c r="H1421" s="81"/>
      <c r="I1421" s="8"/>
      <c r="J1421" s="81"/>
      <c r="K1421" s="81"/>
      <c r="L1421" s="81"/>
      <c r="M1421" s="81"/>
      <c r="N1421" s="81"/>
      <c r="O1421" s="81"/>
      <c r="P1421" s="81"/>
      <c r="Q1421" s="81"/>
      <c r="R1421" s="81"/>
      <c r="S1421" s="81"/>
      <c r="T1421" s="81"/>
      <c r="U1421" s="81"/>
      <c r="V1421" s="81"/>
      <c r="W1421" s="81"/>
      <c r="X1421" s="81"/>
      <c r="Y1421" s="81"/>
      <c r="Z1421" s="81"/>
      <c r="AA1421" s="81"/>
      <c r="AB1421" s="81"/>
      <c r="AC1421" s="81"/>
      <c r="AD1421" s="81"/>
      <c r="AE1421" s="81"/>
      <c r="AF1421" s="81"/>
      <c r="AG1421" s="81"/>
      <c r="AH1421" s="81"/>
      <c r="AI1421" s="81"/>
      <c r="AJ1421" s="81"/>
      <c r="AK1421" s="81"/>
      <c r="AL1421" s="81"/>
      <c r="AM1421" s="8"/>
    </row>
    <row r="1422" spans="1:39" x14ac:dyDescent="0.25">
      <c r="A1422" s="81">
        <v>1421</v>
      </c>
      <c r="B1422" s="8" t="s">
        <v>1843</v>
      </c>
      <c r="C1422" s="8" t="s">
        <v>2342</v>
      </c>
      <c r="D1422" s="81"/>
      <c r="E1422" s="8"/>
      <c r="F1422" s="81"/>
      <c r="G1422" s="81"/>
      <c r="H1422" s="81"/>
      <c r="I1422" s="8"/>
      <c r="J1422" s="81"/>
      <c r="K1422" s="81"/>
      <c r="L1422" s="81"/>
      <c r="M1422" s="81"/>
      <c r="N1422" s="81"/>
      <c r="O1422" s="81"/>
      <c r="P1422" s="81"/>
      <c r="Q1422" s="81"/>
      <c r="R1422" s="81"/>
      <c r="S1422" s="81"/>
      <c r="T1422" s="81"/>
      <c r="U1422" s="81"/>
      <c r="V1422" s="81"/>
      <c r="W1422" s="81"/>
      <c r="X1422" s="81"/>
      <c r="Y1422" s="81"/>
      <c r="Z1422" s="81"/>
      <c r="AA1422" s="81"/>
      <c r="AB1422" s="81"/>
      <c r="AC1422" s="81"/>
      <c r="AD1422" s="81"/>
      <c r="AE1422" s="81"/>
      <c r="AF1422" s="81"/>
      <c r="AG1422" s="81"/>
      <c r="AH1422" s="81"/>
      <c r="AI1422" s="81"/>
      <c r="AJ1422" s="81"/>
      <c r="AK1422" s="81"/>
      <c r="AL1422" s="81"/>
      <c r="AM1422" s="8"/>
    </row>
    <row r="1423" spans="1:39" x14ac:dyDescent="0.25">
      <c r="A1423" s="81">
        <v>1422</v>
      </c>
      <c r="B1423" s="8" t="s">
        <v>1844</v>
      </c>
      <c r="C1423" s="8" t="s">
        <v>56</v>
      </c>
      <c r="D1423" s="81"/>
      <c r="E1423" s="8"/>
      <c r="F1423" s="81"/>
      <c r="G1423" s="81"/>
      <c r="H1423" s="81"/>
      <c r="I1423" s="8"/>
      <c r="J1423" s="81"/>
      <c r="K1423" s="81"/>
      <c r="L1423" s="81"/>
      <c r="M1423" s="81"/>
      <c r="N1423" s="81"/>
      <c r="O1423" s="81"/>
      <c r="P1423" s="81"/>
      <c r="Q1423" s="81"/>
      <c r="R1423" s="81"/>
      <c r="S1423" s="81"/>
      <c r="T1423" s="81"/>
      <c r="U1423" s="81"/>
      <c r="V1423" s="81"/>
      <c r="W1423" s="81"/>
      <c r="X1423" s="81"/>
      <c r="Y1423" s="81"/>
      <c r="Z1423" s="81"/>
      <c r="AA1423" s="81"/>
      <c r="AB1423" s="81"/>
      <c r="AC1423" s="81"/>
      <c r="AD1423" s="81"/>
      <c r="AE1423" s="81"/>
      <c r="AF1423" s="81"/>
      <c r="AG1423" s="81"/>
      <c r="AH1423" s="81"/>
      <c r="AI1423" s="81"/>
      <c r="AJ1423" s="81"/>
      <c r="AK1423" s="81"/>
      <c r="AL1423" s="81"/>
      <c r="AM1423" s="8"/>
    </row>
    <row r="1424" spans="1:39" x14ac:dyDescent="0.25">
      <c r="A1424" s="81">
        <v>1423</v>
      </c>
      <c r="B1424" s="8" t="s">
        <v>1846</v>
      </c>
      <c r="C1424" s="8" t="s">
        <v>2343</v>
      </c>
      <c r="D1424" s="81"/>
      <c r="E1424" s="8"/>
      <c r="F1424" s="81"/>
      <c r="G1424" s="81"/>
      <c r="H1424" s="81"/>
      <c r="I1424" s="8"/>
      <c r="J1424" s="81"/>
      <c r="K1424" s="81"/>
      <c r="L1424" s="81"/>
      <c r="M1424" s="81"/>
      <c r="N1424" s="81"/>
      <c r="O1424" s="81"/>
      <c r="P1424" s="81"/>
      <c r="Q1424" s="81"/>
      <c r="R1424" s="81"/>
      <c r="S1424" s="81"/>
      <c r="T1424" s="81"/>
      <c r="U1424" s="81"/>
      <c r="V1424" s="81"/>
      <c r="W1424" s="81"/>
      <c r="X1424" s="81"/>
      <c r="Y1424" s="81"/>
      <c r="Z1424" s="81"/>
      <c r="AA1424" s="81"/>
      <c r="AB1424" s="81"/>
      <c r="AC1424" s="81"/>
      <c r="AD1424" s="81"/>
      <c r="AE1424" s="81"/>
      <c r="AF1424" s="81"/>
      <c r="AG1424" s="81"/>
      <c r="AH1424" s="81"/>
      <c r="AI1424" s="81"/>
      <c r="AJ1424" s="81"/>
      <c r="AK1424" s="81"/>
      <c r="AL1424" s="81"/>
      <c r="AM1424" s="8"/>
    </row>
    <row r="1425" spans="1:39" x14ac:dyDescent="0.25">
      <c r="A1425" s="81">
        <v>1424</v>
      </c>
      <c r="B1425" s="8" t="s">
        <v>1847</v>
      </c>
      <c r="C1425" s="8" t="s">
        <v>2344</v>
      </c>
      <c r="D1425" s="81"/>
      <c r="E1425" s="8"/>
      <c r="F1425" s="81"/>
      <c r="G1425" s="81"/>
      <c r="H1425" s="81"/>
      <c r="I1425" s="8"/>
      <c r="J1425" s="81"/>
      <c r="K1425" s="81"/>
      <c r="L1425" s="81"/>
      <c r="M1425" s="81"/>
      <c r="N1425" s="81"/>
      <c r="O1425" s="81"/>
      <c r="P1425" s="81"/>
      <c r="Q1425" s="81"/>
      <c r="R1425" s="81"/>
      <c r="S1425" s="81"/>
      <c r="T1425" s="81"/>
      <c r="U1425" s="81"/>
      <c r="V1425" s="81"/>
      <c r="W1425" s="81"/>
      <c r="X1425" s="81"/>
      <c r="Y1425" s="81"/>
      <c r="Z1425" s="81"/>
      <c r="AA1425" s="81"/>
      <c r="AB1425" s="81"/>
      <c r="AC1425" s="81"/>
      <c r="AD1425" s="81"/>
      <c r="AE1425" s="81"/>
      <c r="AF1425" s="81"/>
      <c r="AG1425" s="81"/>
      <c r="AH1425" s="81"/>
      <c r="AI1425" s="81"/>
      <c r="AJ1425" s="81"/>
      <c r="AK1425" s="81"/>
      <c r="AL1425" s="81"/>
      <c r="AM1425" s="8"/>
    </row>
    <row r="1426" spans="1:39" x14ac:dyDescent="0.25">
      <c r="A1426" s="81">
        <v>1425</v>
      </c>
      <c r="B1426" s="8" t="s">
        <v>1850</v>
      </c>
      <c r="C1426" s="8" t="s">
        <v>61</v>
      </c>
      <c r="D1426" s="81"/>
      <c r="E1426" s="8"/>
      <c r="F1426" s="81"/>
      <c r="G1426" s="81"/>
      <c r="H1426" s="81"/>
      <c r="I1426" s="8"/>
      <c r="J1426" s="81"/>
      <c r="K1426" s="81"/>
      <c r="L1426" s="81"/>
      <c r="M1426" s="81"/>
      <c r="N1426" s="81"/>
      <c r="O1426" s="81"/>
      <c r="P1426" s="81"/>
      <c r="Q1426" s="81"/>
      <c r="R1426" s="81"/>
      <c r="S1426" s="81"/>
      <c r="T1426" s="81"/>
      <c r="U1426" s="81"/>
      <c r="V1426" s="81"/>
      <c r="W1426" s="81"/>
      <c r="X1426" s="81"/>
      <c r="Y1426" s="81"/>
      <c r="Z1426" s="81"/>
      <c r="AA1426" s="81"/>
      <c r="AB1426" s="81"/>
      <c r="AC1426" s="81"/>
      <c r="AD1426" s="81"/>
      <c r="AE1426" s="81"/>
      <c r="AF1426" s="81"/>
      <c r="AG1426" s="81"/>
      <c r="AH1426" s="81"/>
      <c r="AI1426" s="81"/>
      <c r="AJ1426" s="81"/>
      <c r="AK1426" s="81"/>
      <c r="AL1426" s="81"/>
      <c r="AM1426" s="8"/>
    </row>
    <row r="1427" spans="1:39" x14ac:dyDescent="0.25">
      <c r="A1427" s="81">
        <v>1426</v>
      </c>
      <c r="B1427" s="8" t="s">
        <v>1851</v>
      </c>
      <c r="C1427" s="8" t="s">
        <v>56</v>
      </c>
      <c r="D1427" s="81"/>
      <c r="E1427" s="8"/>
      <c r="F1427" s="81"/>
      <c r="G1427" s="81"/>
      <c r="H1427" s="81"/>
      <c r="I1427" s="8"/>
      <c r="J1427" s="81"/>
      <c r="K1427" s="81"/>
      <c r="L1427" s="81"/>
      <c r="M1427" s="81"/>
      <c r="N1427" s="81"/>
      <c r="O1427" s="81"/>
      <c r="P1427" s="81"/>
      <c r="Q1427" s="81"/>
      <c r="R1427" s="81"/>
      <c r="S1427" s="81"/>
      <c r="T1427" s="81"/>
      <c r="U1427" s="81"/>
      <c r="V1427" s="81"/>
      <c r="W1427" s="81"/>
      <c r="X1427" s="81"/>
      <c r="Y1427" s="81"/>
      <c r="Z1427" s="81"/>
      <c r="AA1427" s="81"/>
      <c r="AB1427" s="81"/>
      <c r="AC1427" s="81"/>
      <c r="AD1427" s="81"/>
      <c r="AE1427" s="81"/>
      <c r="AF1427" s="81"/>
      <c r="AG1427" s="81"/>
      <c r="AH1427" s="81"/>
      <c r="AI1427" s="81"/>
      <c r="AJ1427" s="81"/>
      <c r="AK1427" s="81"/>
      <c r="AL1427" s="81"/>
      <c r="AM1427" s="8"/>
    </row>
    <row r="1428" spans="1:39" x14ac:dyDescent="0.25">
      <c r="A1428" s="81">
        <v>1427</v>
      </c>
      <c r="B1428" s="8" t="s">
        <v>1852</v>
      </c>
      <c r="C1428" s="8" t="s">
        <v>56</v>
      </c>
      <c r="D1428" s="81"/>
      <c r="E1428" s="8"/>
      <c r="F1428" s="81"/>
      <c r="G1428" s="81"/>
      <c r="H1428" s="81"/>
      <c r="I1428" s="8"/>
      <c r="J1428" s="81"/>
      <c r="K1428" s="81"/>
      <c r="L1428" s="81"/>
      <c r="M1428" s="81"/>
      <c r="N1428" s="81"/>
      <c r="O1428" s="81"/>
      <c r="P1428" s="81"/>
      <c r="Q1428" s="81"/>
      <c r="R1428" s="81"/>
      <c r="S1428" s="81"/>
      <c r="T1428" s="81"/>
      <c r="U1428" s="81"/>
      <c r="V1428" s="81"/>
      <c r="W1428" s="81"/>
      <c r="X1428" s="81"/>
      <c r="Y1428" s="81"/>
      <c r="Z1428" s="81"/>
      <c r="AA1428" s="81"/>
      <c r="AB1428" s="81"/>
      <c r="AC1428" s="81"/>
      <c r="AD1428" s="81"/>
      <c r="AE1428" s="81"/>
      <c r="AF1428" s="81"/>
      <c r="AG1428" s="81"/>
      <c r="AH1428" s="81"/>
      <c r="AI1428" s="81"/>
      <c r="AJ1428" s="81"/>
      <c r="AK1428" s="81"/>
      <c r="AL1428" s="81"/>
      <c r="AM1428" s="8"/>
    </row>
    <row r="1429" spans="1:39" x14ac:dyDescent="0.25">
      <c r="A1429" s="81">
        <v>1428</v>
      </c>
      <c r="B1429" s="8" t="s">
        <v>1853</v>
      </c>
      <c r="C1429" s="8" t="s">
        <v>56</v>
      </c>
      <c r="D1429" s="81"/>
      <c r="E1429" s="8"/>
      <c r="F1429" s="81"/>
      <c r="G1429" s="81"/>
      <c r="H1429" s="81"/>
      <c r="I1429" s="8"/>
      <c r="J1429" s="81"/>
      <c r="K1429" s="81"/>
      <c r="L1429" s="81"/>
      <c r="M1429" s="81"/>
      <c r="N1429" s="81"/>
      <c r="O1429" s="81"/>
      <c r="P1429" s="81"/>
      <c r="Q1429" s="81"/>
      <c r="R1429" s="81"/>
      <c r="S1429" s="81"/>
      <c r="T1429" s="81"/>
      <c r="U1429" s="81"/>
      <c r="V1429" s="81"/>
      <c r="W1429" s="81"/>
      <c r="X1429" s="81"/>
      <c r="Y1429" s="81"/>
      <c r="Z1429" s="81"/>
      <c r="AA1429" s="81"/>
      <c r="AB1429" s="81"/>
      <c r="AC1429" s="81"/>
      <c r="AD1429" s="81"/>
      <c r="AE1429" s="81"/>
      <c r="AF1429" s="81"/>
      <c r="AG1429" s="81"/>
      <c r="AH1429" s="81"/>
      <c r="AI1429" s="81"/>
      <c r="AJ1429" s="81"/>
      <c r="AK1429" s="81"/>
      <c r="AL1429" s="81"/>
      <c r="AM1429" s="8"/>
    </row>
    <row r="1430" spans="1:39" x14ac:dyDescent="0.25">
      <c r="A1430" s="81">
        <v>1429</v>
      </c>
      <c r="B1430" s="8" t="s">
        <v>1854</v>
      </c>
      <c r="C1430" s="8" t="s">
        <v>2261</v>
      </c>
      <c r="D1430" s="81"/>
      <c r="E1430" s="8"/>
      <c r="F1430" s="81"/>
      <c r="G1430" s="81"/>
      <c r="H1430" s="81"/>
      <c r="I1430" s="8"/>
      <c r="J1430" s="81"/>
      <c r="K1430" s="81"/>
      <c r="L1430" s="81"/>
      <c r="M1430" s="81"/>
      <c r="N1430" s="81"/>
      <c r="O1430" s="81"/>
      <c r="P1430" s="81"/>
      <c r="Q1430" s="81"/>
      <c r="R1430" s="81"/>
      <c r="S1430" s="81"/>
      <c r="T1430" s="81"/>
      <c r="U1430" s="81"/>
      <c r="V1430" s="81"/>
      <c r="W1430" s="81"/>
      <c r="X1430" s="81"/>
      <c r="Y1430" s="81"/>
      <c r="Z1430" s="81"/>
      <c r="AA1430" s="81"/>
      <c r="AB1430" s="81"/>
      <c r="AC1430" s="81"/>
      <c r="AD1430" s="81"/>
      <c r="AE1430" s="81"/>
      <c r="AF1430" s="81"/>
      <c r="AG1430" s="81"/>
      <c r="AH1430" s="81"/>
      <c r="AI1430" s="81"/>
      <c r="AJ1430" s="81"/>
      <c r="AK1430" s="81"/>
      <c r="AL1430" s="81"/>
      <c r="AM1430" s="8"/>
    </row>
    <row r="1431" spans="1:39" x14ac:dyDescent="0.25">
      <c r="A1431" s="81">
        <v>1430</v>
      </c>
      <c r="B1431" s="8" t="s">
        <v>1856</v>
      </c>
      <c r="C1431" s="8" t="s">
        <v>64</v>
      </c>
      <c r="D1431" s="81"/>
      <c r="E1431" s="8"/>
      <c r="F1431" s="81"/>
      <c r="G1431" s="81"/>
      <c r="H1431" s="81"/>
      <c r="I1431" s="8"/>
      <c r="J1431" s="81"/>
      <c r="K1431" s="81"/>
      <c r="L1431" s="81"/>
      <c r="M1431" s="81"/>
      <c r="N1431" s="81"/>
      <c r="O1431" s="81"/>
      <c r="P1431" s="81"/>
      <c r="Q1431" s="81"/>
      <c r="R1431" s="81"/>
      <c r="S1431" s="81"/>
      <c r="T1431" s="81"/>
      <c r="U1431" s="81"/>
      <c r="V1431" s="81"/>
      <c r="W1431" s="81"/>
      <c r="X1431" s="81"/>
      <c r="Y1431" s="81"/>
      <c r="Z1431" s="81"/>
      <c r="AA1431" s="81"/>
      <c r="AB1431" s="81"/>
      <c r="AC1431" s="81"/>
      <c r="AD1431" s="81"/>
      <c r="AE1431" s="81"/>
      <c r="AF1431" s="81"/>
      <c r="AG1431" s="81"/>
      <c r="AH1431" s="81"/>
      <c r="AI1431" s="81"/>
      <c r="AJ1431" s="81"/>
      <c r="AK1431" s="81"/>
      <c r="AL1431" s="81"/>
      <c r="AM1431" s="8"/>
    </row>
    <row r="1432" spans="1:39" x14ac:dyDescent="0.25">
      <c r="A1432" s="81">
        <v>1431</v>
      </c>
      <c r="B1432" s="8" t="s">
        <v>1857</v>
      </c>
      <c r="C1432" s="8" t="s">
        <v>65</v>
      </c>
      <c r="D1432" s="81"/>
      <c r="E1432" s="8"/>
      <c r="F1432" s="81"/>
      <c r="G1432" s="81"/>
      <c r="H1432" s="81"/>
      <c r="I1432" s="8"/>
      <c r="J1432" s="81"/>
      <c r="K1432" s="81"/>
      <c r="L1432" s="81"/>
      <c r="M1432" s="81"/>
      <c r="N1432" s="81"/>
      <c r="O1432" s="81"/>
      <c r="P1432" s="81"/>
      <c r="Q1432" s="81"/>
      <c r="R1432" s="81"/>
      <c r="S1432" s="81"/>
      <c r="T1432" s="81"/>
      <c r="U1432" s="81"/>
      <c r="V1432" s="81"/>
      <c r="W1432" s="81"/>
      <c r="X1432" s="81"/>
      <c r="Y1432" s="81"/>
      <c r="Z1432" s="81"/>
      <c r="AA1432" s="81"/>
      <c r="AB1432" s="81"/>
      <c r="AC1432" s="81"/>
      <c r="AD1432" s="81"/>
      <c r="AE1432" s="81"/>
      <c r="AF1432" s="81"/>
      <c r="AG1432" s="81"/>
      <c r="AH1432" s="81"/>
      <c r="AI1432" s="81"/>
      <c r="AJ1432" s="81"/>
      <c r="AK1432" s="81"/>
      <c r="AL1432" s="81"/>
      <c r="AM1432" s="8"/>
    </row>
    <row r="1433" spans="1:39" x14ac:dyDescent="0.25">
      <c r="A1433" s="81">
        <v>1432</v>
      </c>
      <c r="B1433" s="8" t="s">
        <v>1858</v>
      </c>
      <c r="C1433" s="8" t="s">
        <v>56</v>
      </c>
      <c r="D1433" s="81"/>
      <c r="E1433" s="8"/>
      <c r="F1433" s="81"/>
      <c r="G1433" s="81"/>
      <c r="H1433" s="81"/>
      <c r="I1433" s="8"/>
      <c r="J1433" s="81"/>
      <c r="K1433" s="81"/>
      <c r="L1433" s="81"/>
      <c r="M1433" s="81"/>
      <c r="N1433" s="81"/>
      <c r="O1433" s="81"/>
      <c r="P1433" s="81"/>
      <c r="Q1433" s="81"/>
      <c r="R1433" s="81"/>
      <c r="S1433" s="81"/>
      <c r="T1433" s="81"/>
      <c r="U1433" s="81"/>
      <c r="V1433" s="81"/>
      <c r="W1433" s="81"/>
      <c r="X1433" s="81"/>
      <c r="Y1433" s="81"/>
      <c r="Z1433" s="81"/>
      <c r="AA1433" s="81"/>
      <c r="AB1433" s="81"/>
      <c r="AC1433" s="81"/>
      <c r="AD1433" s="81"/>
      <c r="AE1433" s="81"/>
      <c r="AF1433" s="81"/>
      <c r="AG1433" s="81"/>
      <c r="AH1433" s="81"/>
      <c r="AI1433" s="81"/>
      <c r="AJ1433" s="81"/>
      <c r="AK1433" s="81"/>
      <c r="AL1433" s="81"/>
      <c r="AM1433" s="8"/>
    </row>
    <row r="1434" spans="1:39" x14ac:dyDescent="0.25">
      <c r="A1434" s="81">
        <v>1433</v>
      </c>
      <c r="B1434" s="8" t="s">
        <v>1859</v>
      </c>
      <c r="C1434" s="8" t="s">
        <v>105</v>
      </c>
      <c r="D1434" s="81"/>
      <c r="E1434" s="8"/>
      <c r="F1434" s="81"/>
      <c r="G1434" s="81"/>
      <c r="H1434" s="81"/>
      <c r="I1434" s="8"/>
      <c r="J1434" s="81"/>
      <c r="K1434" s="81"/>
      <c r="L1434" s="81"/>
      <c r="M1434" s="81"/>
      <c r="N1434" s="81"/>
      <c r="O1434" s="81"/>
      <c r="P1434" s="81"/>
      <c r="Q1434" s="81"/>
      <c r="R1434" s="81"/>
      <c r="S1434" s="81"/>
      <c r="T1434" s="81"/>
      <c r="U1434" s="81"/>
      <c r="V1434" s="81"/>
      <c r="W1434" s="81"/>
      <c r="X1434" s="81"/>
      <c r="Y1434" s="81"/>
      <c r="Z1434" s="81"/>
      <c r="AA1434" s="81"/>
      <c r="AB1434" s="81"/>
      <c r="AC1434" s="81"/>
      <c r="AD1434" s="81"/>
      <c r="AE1434" s="81"/>
      <c r="AF1434" s="81"/>
      <c r="AG1434" s="81"/>
      <c r="AH1434" s="81"/>
      <c r="AI1434" s="81"/>
      <c r="AJ1434" s="81"/>
      <c r="AK1434" s="81"/>
      <c r="AL1434" s="81"/>
      <c r="AM1434" s="8"/>
    </row>
    <row r="1435" spans="1:39" x14ac:dyDescent="0.25">
      <c r="A1435" s="81">
        <v>1434</v>
      </c>
      <c r="B1435" s="8" t="s">
        <v>2193</v>
      </c>
      <c r="C1435" s="8" t="s">
        <v>2345</v>
      </c>
      <c r="D1435" s="81"/>
      <c r="E1435" s="8"/>
      <c r="F1435" s="81"/>
      <c r="G1435" s="81"/>
      <c r="H1435" s="81"/>
      <c r="I1435" s="8"/>
      <c r="J1435" s="81"/>
      <c r="K1435" s="81"/>
      <c r="L1435" s="81"/>
      <c r="M1435" s="81"/>
      <c r="N1435" s="81"/>
      <c r="O1435" s="81"/>
      <c r="P1435" s="81"/>
      <c r="Q1435" s="81"/>
      <c r="R1435" s="81"/>
      <c r="S1435" s="81"/>
      <c r="T1435" s="81"/>
      <c r="U1435" s="81"/>
      <c r="V1435" s="81"/>
      <c r="W1435" s="81"/>
      <c r="X1435" s="81"/>
      <c r="Y1435" s="81"/>
      <c r="Z1435" s="81"/>
      <c r="AA1435" s="81"/>
      <c r="AB1435" s="81"/>
      <c r="AC1435" s="81"/>
      <c r="AD1435" s="81"/>
      <c r="AE1435" s="81"/>
      <c r="AF1435" s="81"/>
      <c r="AG1435" s="81"/>
      <c r="AH1435" s="81"/>
      <c r="AI1435" s="81"/>
      <c r="AJ1435" s="81"/>
      <c r="AK1435" s="81"/>
      <c r="AL1435" s="81"/>
      <c r="AM1435" s="8"/>
    </row>
    <row r="1436" spans="1:39" x14ac:dyDescent="0.25">
      <c r="A1436" s="81">
        <v>1435</v>
      </c>
      <c r="B1436" s="8" t="s">
        <v>2198</v>
      </c>
      <c r="C1436" s="8" t="s">
        <v>2346</v>
      </c>
      <c r="D1436" s="81"/>
      <c r="E1436" s="8"/>
      <c r="F1436" s="81"/>
      <c r="G1436" s="81"/>
      <c r="H1436" s="81"/>
      <c r="I1436" s="8"/>
      <c r="J1436" s="81"/>
      <c r="K1436" s="81"/>
      <c r="L1436" s="81"/>
      <c r="M1436" s="81"/>
      <c r="N1436" s="81"/>
      <c r="O1436" s="81"/>
      <c r="P1436" s="81"/>
      <c r="Q1436" s="81"/>
      <c r="R1436" s="81"/>
      <c r="S1436" s="81"/>
      <c r="T1436" s="81"/>
      <c r="U1436" s="81"/>
      <c r="V1436" s="81"/>
      <c r="W1436" s="81"/>
      <c r="X1436" s="81"/>
      <c r="Y1436" s="81"/>
      <c r="Z1436" s="81"/>
      <c r="AA1436" s="81"/>
      <c r="AB1436" s="81"/>
      <c r="AC1436" s="81"/>
      <c r="AD1436" s="81"/>
      <c r="AE1436" s="81"/>
      <c r="AF1436" s="81"/>
      <c r="AG1436" s="81"/>
      <c r="AH1436" s="81"/>
      <c r="AI1436" s="81"/>
      <c r="AJ1436" s="81"/>
      <c r="AK1436" s="81"/>
      <c r="AL1436" s="81"/>
      <c r="AM1436" s="8"/>
    </row>
    <row r="1437" spans="1:39" x14ac:dyDescent="0.25">
      <c r="A1437" s="81">
        <v>1436</v>
      </c>
      <c r="B1437" s="8" t="s">
        <v>2202</v>
      </c>
      <c r="C1437" s="8" t="s">
        <v>105</v>
      </c>
      <c r="D1437" s="81"/>
      <c r="E1437" s="8"/>
      <c r="F1437" s="81"/>
      <c r="G1437" s="81"/>
      <c r="H1437" s="81"/>
      <c r="I1437" s="8"/>
      <c r="J1437" s="81"/>
      <c r="K1437" s="81"/>
      <c r="L1437" s="81"/>
      <c r="M1437" s="81"/>
      <c r="N1437" s="81"/>
      <c r="O1437" s="81"/>
      <c r="P1437" s="81"/>
      <c r="Q1437" s="81"/>
      <c r="R1437" s="81"/>
      <c r="S1437" s="81"/>
      <c r="T1437" s="81"/>
      <c r="U1437" s="81"/>
      <c r="V1437" s="81"/>
      <c r="W1437" s="81"/>
      <c r="X1437" s="81"/>
      <c r="Y1437" s="81"/>
      <c r="Z1437" s="81"/>
      <c r="AA1437" s="81"/>
      <c r="AB1437" s="81"/>
      <c r="AC1437" s="81"/>
      <c r="AD1437" s="81"/>
      <c r="AE1437" s="81"/>
      <c r="AF1437" s="81"/>
      <c r="AG1437" s="81"/>
      <c r="AH1437" s="81"/>
      <c r="AI1437" s="81"/>
      <c r="AJ1437" s="81"/>
      <c r="AK1437" s="81"/>
      <c r="AL1437" s="81"/>
      <c r="AM1437" s="8"/>
    </row>
    <row r="1438" spans="1:39" x14ac:dyDescent="0.25">
      <c r="A1438" s="81">
        <v>1437</v>
      </c>
      <c r="B1438" s="8" t="s">
        <v>2205</v>
      </c>
      <c r="C1438" s="8" t="s">
        <v>77</v>
      </c>
      <c r="D1438" s="81"/>
      <c r="E1438" s="8"/>
      <c r="F1438" s="81"/>
      <c r="G1438" s="81"/>
      <c r="H1438" s="81"/>
      <c r="I1438" s="8"/>
      <c r="J1438" s="81"/>
      <c r="K1438" s="81"/>
      <c r="L1438" s="81"/>
      <c r="M1438" s="81"/>
      <c r="N1438" s="81"/>
      <c r="O1438" s="81"/>
      <c r="P1438" s="81"/>
      <c r="Q1438" s="81"/>
      <c r="R1438" s="81"/>
      <c r="S1438" s="81"/>
      <c r="T1438" s="81"/>
      <c r="U1438" s="81"/>
      <c r="V1438" s="81"/>
      <c r="W1438" s="81"/>
      <c r="X1438" s="81"/>
      <c r="Y1438" s="81"/>
      <c r="Z1438" s="81"/>
      <c r="AA1438" s="81"/>
      <c r="AB1438" s="81"/>
      <c r="AC1438" s="81"/>
      <c r="AD1438" s="81"/>
      <c r="AE1438" s="81"/>
      <c r="AF1438" s="81"/>
      <c r="AG1438" s="81"/>
      <c r="AH1438" s="81"/>
      <c r="AI1438" s="81"/>
      <c r="AJ1438" s="81"/>
      <c r="AK1438" s="81"/>
      <c r="AL1438" s="81"/>
      <c r="AM1438" s="8"/>
    </row>
    <row r="1439" spans="1:39" x14ac:dyDescent="0.25">
      <c r="A1439" s="81">
        <v>1438</v>
      </c>
      <c r="B1439" s="8" t="s">
        <v>2206</v>
      </c>
      <c r="C1439" s="8" t="s">
        <v>158</v>
      </c>
      <c r="D1439" s="81"/>
      <c r="E1439" s="8"/>
      <c r="F1439" s="81"/>
      <c r="G1439" s="81"/>
      <c r="H1439" s="81"/>
      <c r="I1439" s="8"/>
      <c r="J1439" s="81"/>
      <c r="K1439" s="81"/>
      <c r="L1439" s="81"/>
      <c r="M1439" s="81"/>
      <c r="N1439" s="81"/>
      <c r="O1439" s="81"/>
      <c r="P1439" s="81"/>
      <c r="Q1439" s="81"/>
      <c r="R1439" s="81"/>
      <c r="S1439" s="81"/>
      <c r="T1439" s="81"/>
      <c r="U1439" s="81"/>
      <c r="V1439" s="81"/>
      <c r="W1439" s="81"/>
      <c r="X1439" s="81"/>
      <c r="Y1439" s="81"/>
      <c r="Z1439" s="81"/>
      <c r="AA1439" s="81"/>
      <c r="AB1439" s="81"/>
      <c r="AC1439" s="81"/>
      <c r="AD1439" s="81"/>
      <c r="AE1439" s="81"/>
      <c r="AF1439" s="81"/>
      <c r="AG1439" s="81"/>
      <c r="AH1439" s="81"/>
      <c r="AI1439" s="81"/>
      <c r="AJ1439" s="81"/>
      <c r="AK1439" s="81"/>
      <c r="AL1439" s="81"/>
      <c r="AM1439" s="8"/>
    </row>
    <row r="1440" spans="1:39" x14ac:dyDescent="0.25">
      <c r="A1440" s="81">
        <v>1439</v>
      </c>
      <c r="B1440" s="8" t="s">
        <v>2207</v>
      </c>
      <c r="C1440" s="8" t="s">
        <v>146</v>
      </c>
      <c r="D1440" s="81"/>
      <c r="E1440" s="8"/>
      <c r="F1440" s="81"/>
      <c r="G1440" s="81"/>
      <c r="H1440" s="81"/>
      <c r="I1440" s="8"/>
      <c r="J1440" s="81"/>
      <c r="K1440" s="81"/>
      <c r="L1440" s="81"/>
      <c r="M1440" s="81"/>
      <c r="N1440" s="81"/>
      <c r="O1440" s="81"/>
      <c r="P1440" s="81"/>
      <c r="Q1440" s="81"/>
      <c r="R1440" s="81"/>
      <c r="S1440" s="81"/>
      <c r="T1440" s="81"/>
      <c r="U1440" s="81"/>
      <c r="V1440" s="81"/>
      <c r="W1440" s="81"/>
      <c r="X1440" s="81"/>
      <c r="Y1440" s="81"/>
      <c r="Z1440" s="81"/>
      <c r="AA1440" s="81"/>
      <c r="AB1440" s="81"/>
      <c r="AC1440" s="81"/>
      <c r="AD1440" s="81"/>
      <c r="AE1440" s="81"/>
      <c r="AF1440" s="81"/>
      <c r="AG1440" s="81"/>
      <c r="AH1440" s="81"/>
      <c r="AI1440" s="81"/>
      <c r="AJ1440" s="81"/>
      <c r="AK1440" s="81"/>
      <c r="AL1440" s="81"/>
      <c r="AM1440" s="8"/>
    </row>
    <row r="1441" spans="1:39" x14ac:dyDescent="0.25">
      <c r="A1441" s="81">
        <v>1440</v>
      </c>
      <c r="B1441" s="8" t="s">
        <v>2208</v>
      </c>
      <c r="C1441" s="8" t="s">
        <v>133</v>
      </c>
      <c r="D1441" s="81"/>
      <c r="E1441" s="8"/>
      <c r="F1441" s="81"/>
      <c r="G1441" s="81"/>
      <c r="H1441" s="81"/>
      <c r="I1441" s="8"/>
      <c r="J1441" s="81"/>
      <c r="K1441" s="81"/>
      <c r="L1441" s="81"/>
      <c r="M1441" s="81"/>
      <c r="N1441" s="81"/>
      <c r="O1441" s="81"/>
      <c r="P1441" s="81"/>
      <c r="Q1441" s="81"/>
      <c r="R1441" s="81"/>
      <c r="S1441" s="81"/>
      <c r="T1441" s="81"/>
      <c r="U1441" s="81"/>
      <c r="V1441" s="81"/>
      <c r="W1441" s="81"/>
      <c r="X1441" s="81"/>
      <c r="Y1441" s="81"/>
      <c r="Z1441" s="81"/>
      <c r="AA1441" s="81"/>
      <c r="AB1441" s="81"/>
      <c r="AC1441" s="81"/>
      <c r="AD1441" s="81"/>
      <c r="AE1441" s="81"/>
      <c r="AF1441" s="81"/>
      <c r="AG1441" s="81"/>
      <c r="AH1441" s="81"/>
      <c r="AI1441" s="81"/>
      <c r="AJ1441" s="81"/>
      <c r="AK1441" s="81"/>
      <c r="AL1441" s="81"/>
      <c r="AM1441" s="8"/>
    </row>
    <row r="1442" spans="1:39" x14ac:dyDescent="0.25">
      <c r="A1442" s="81">
        <v>1441</v>
      </c>
      <c r="B1442" s="8" t="s">
        <v>2210</v>
      </c>
      <c r="C1442" s="8" t="s">
        <v>126</v>
      </c>
      <c r="D1442" s="81"/>
      <c r="E1442" s="8"/>
      <c r="F1442" s="81"/>
      <c r="G1442" s="81"/>
      <c r="H1442" s="81"/>
      <c r="I1442" s="8"/>
      <c r="J1442" s="81"/>
      <c r="K1442" s="81"/>
      <c r="L1442" s="81"/>
      <c r="M1442" s="81"/>
      <c r="N1442" s="81"/>
      <c r="O1442" s="81"/>
      <c r="P1442" s="81"/>
      <c r="Q1442" s="81"/>
      <c r="R1442" s="81"/>
      <c r="S1442" s="81"/>
      <c r="T1442" s="81"/>
      <c r="U1442" s="81"/>
      <c r="V1442" s="81"/>
      <c r="W1442" s="81"/>
      <c r="X1442" s="81"/>
      <c r="Y1442" s="81"/>
      <c r="Z1442" s="81"/>
      <c r="AA1442" s="81"/>
      <c r="AB1442" s="81"/>
      <c r="AC1442" s="81"/>
      <c r="AD1442" s="81"/>
      <c r="AE1442" s="81"/>
      <c r="AF1442" s="81"/>
      <c r="AG1442" s="81"/>
      <c r="AH1442" s="81"/>
      <c r="AI1442" s="81"/>
      <c r="AJ1442" s="81"/>
      <c r="AK1442" s="81"/>
      <c r="AL1442" s="81"/>
      <c r="AM1442" s="8"/>
    </row>
    <row r="1443" spans="1:39" x14ac:dyDescent="0.25">
      <c r="A1443" s="81">
        <v>1442</v>
      </c>
      <c r="B1443" s="8" t="s">
        <v>2212</v>
      </c>
      <c r="C1443" s="8" t="s">
        <v>77</v>
      </c>
      <c r="D1443" s="81"/>
      <c r="E1443" s="8"/>
      <c r="F1443" s="81"/>
      <c r="G1443" s="81"/>
      <c r="H1443" s="81"/>
      <c r="I1443" s="8"/>
      <c r="J1443" s="81"/>
      <c r="K1443" s="81"/>
      <c r="L1443" s="81"/>
      <c r="M1443" s="81"/>
      <c r="N1443" s="81"/>
      <c r="O1443" s="81"/>
      <c r="P1443" s="81"/>
      <c r="Q1443" s="81"/>
      <c r="R1443" s="81"/>
      <c r="S1443" s="81"/>
      <c r="T1443" s="81"/>
      <c r="U1443" s="81"/>
      <c r="V1443" s="81"/>
      <c r="W1443" s="81"/>
      <c r="X1443" s="81"/>
      <c r="Y1443" s="81"/>
      <c r="Z1443" s="81"/>
      <c r="AA1443" s="81"/>
      <c r="AB1443" s="81"/>
      <c r="AC1443" s="81"/>
      <c r="AD1443" s="81"/>
      <c r="AE1443" s="81"/>
      <c r="AF1443" s="81"/>
      <c r="AG1443" s="81"/>
      <c r="AH1443" s="81"/>
      <c r="AI1443" s="81"/>
      <c r="AJ1443" s="81"/>
      <c r="AK1443" s="81"/>
      <c r="AL1443" s="81"/>
      <c r="AM1443" s="8"/>
    </row>
    <row r="1444" spans="1:39" x14ac:dyDescent="0.25">
      <c r="A1444" s="81">
        <v>1443</v>
      </c>
      <c r="B1444" s="8" t="s">
        <v>2216</v>
      </c>
      <c r="C1444" s="8" t="s">
        <v>80</v>
      </c>
      <c r="D1444" s="81"/>
      <c r="E1444" s="8"/>
      <c r="F1444" s="81"/>
      <c r="G1444" s="81"/>
      <c r="H1444" s="81"/>
      <c r="I1444" s="8"/>
      <c r="J1444" s="81"/>
      <c r="K1444" s="81"/>
      <c r="L1444" s="81"/>
      <c r="M1444" s="81"/>
      <c r="N1444" s="81"/>
      <c r="O1444" s="81"/>
      <c r="P1444" s="81"/>
      <c r="Q1444" s="81"/>
      <c r="R1444" s="81"/>
      <c r="S1444" s="81"/>
      <c r="T1444" s="81"/>
      <c r="U1444" s="81"/>
      <c r="V1444" s="81"/>
      <c r="W1444" s="81"/>
      <c r="X1444" s="81"/>
      <c r="Y1444" s="81"/>
      <c r="Z1444" s="81"/>
      <c r="AA1444" s="81"/>
      <c r="AB1444" s="81"/>
      <c r="AC1444" s="81"/>
      <c r="AD1444" s="81"/>
      <c r="AE1444" s="81"/>
      <c r="AF1444" s="81"/>
      <c r="AG1444" s="81"/>
      <c r="AH1444" s="81"/>
      <c r="AI1444" s="81"/>
      <c r="AJ1444" s="81"/>
      <c r="AK1444" s="81"/>
      <c r="AL1444" s="81"/>
      <c r="AM1444" s="8"/>
    </row>
    <row r="1445" spans="1:39" x14ac:dyDescent="0.25">
      <c r="A1445" s="81">
        <v>1444</v>
      </c>
      <c r="B1445" s="8" t="s">
        <v>2217</v>
      </c>
      <c r="C1445" s="8" t="s">
        <v>66</v>
      </c>
      <c r="D1445" s="81"/>
      <c r="E1445" s="8"/>
      <c r="F1445" s="81"/>
      <c r="G1445" s="81"/>
      <c r="H1445" s="81"/>
      <c r="I1445" s="8"/>
      <c r="J1445" s="81"/>
      <c r="K1445" s="81"/>
      <c r="L1445" s="81"/>
      <c r="M1445" s="81"/>
      <c r="N1445" s="81"/>
      <c r="O1445" s="81"/>
      <c r="P1445" s="81"/>
      <c r="Q1445" s="81"/>
      <c r="R1445" s="81"/>
      <c r="S1445" s="81"/>
      <c r="T1445" s="81"/>
      <c r="U1445" s="81"/>
      <c r="V1445" s="81"/>
      <c r="W1445" s="81"/>
      <c r="X1445" s="81"/>
      <c r="Y1445" s="81"/>
      <c r="Z1445" s="81"/>
      <c r="AA1445" s="81"/>
      <c r="AB1445" s="81"/>
      <c r="AC1445" s="81"/>
      <c r="AD1445" s="81"/>
      <c r="AE1445" s="81"/>
      <c r="AF1445" s="81"/>
      <c r="AG1445" s="81"/>
      <c r="AH1445" s="81"/>
      <c r="AI1445" s="81"/>
      <c r="AJ1445" s="81"/>
      <c r="AK1445" s="81"/>
      <c r="AL1445" s="81"/>
      <c r="AM1445" s="8"/>
    </row>
    <row r="1446" spans="1:39" x14ac:dyDescent="0.25">
      <c r="A1446" s="81">
        <v>1445</v>
      </c>
      <c r="B1446" s="8" t="s">
        <v>2218</v>
      </c>
      <c r="C1446" s="8" t="s">
        <v>66</v>
      </c>
      <c r="D1446" s="81"/>
      <c r="E1446" s="8"/>
      <c r="F1446" s="81"/>
      <c r="G1446" s="81"/>
      <c r="H1446" s="81"/>
      <c r="I1446" s="8"/>
      <c r="J1446" s="81"/>
      <c r="K1446" s="81"/>
      <c r="L1446" s="81"/>
      <c r="M1446" s="81"/>
      <c r="N1446" s="81"/>
      <c r="O1446" s="81"/>
      <c r="P1446" s="81"/>
      <c r="Q1446" s="81"/>
      <c r="R1446" s="81"/>
      <c r="S1446" s="81"/>
      <c r="T1446" s="81"/>
      <c r="U1446" s="81"/>
      <c r="V1446" s="81"/>
      <c r="W1446" s="81"/>
      <c r="X1446" s="81"/>
      <c r="Y1446" s="81"/>
      <c r="Z1446" s="81"/>
      <c r="AA1446" s="81"/>
      <c r="AB1446" s="81"/>
      <c r="AC1446" s="81"/>
      <c r="AD1446" s="81"/>
      <c r="AE1446" s="81"/>
      <c r="AF1446" s="81"/>
      <c r="AG1446" s="81"/>
      <c r="AH1446" s="81"/>
      <c r="AI1446" s="81"/>
      <c r="AJ1446" s="81"/>
      <c r="AK1446" s="81"/>
      <c r="AL1446" s="81"/>
      <c r="AM1446" s="8"/>
    </row>
    <row r="1447" spans="1:39" x14ac:dyDescent="0.25">
      <c r="A1447" s="81">
        <v>1446</v>
      </c>
      <c r="B1447" s="8" t="s">
        <v>2220</v>
      </c>
      <c r="C1447" s="8" t="s">
        <v>66</v>
      </c>
      <c r="D1447" s="81"/>
      <c r="E1447" s="8"/>
      <c r="F1447" s="81"/>
      <c r="G1447" s="81"/>
      <c r="H1447" s="81"/>
      <c r="I1447" s="8"/>
      <c r="J1447" s="81"/>
      <c r="K1447" s="81"/>
      <c r="L1447" s="81"/>
      <c r="M1447" s="81"/>
      <c r="N1447" s="81"/>
      <c r="O1447" s="81"/>
      <c r="P1447" s="81"/>
      <c r="Q1447" s="81"/>
      <c r="R1447" s="81"/>
      <c r="S1447" s="81"/>
      <c r="T1447" s="81"/>
      <c r="U1447" s="81"/>
      <c r="V1447" s="81"/>
      <c r="W1447" s="81"/>
      <c r="X1447" s="81"/>
      <c r="Y1447" s="81"/>
      <c r="Z1447" s="81"/>
      <c r="AA1447" s="81"/>
      <c r="AB1447" s="81"/>
      <c r="AC1447" s="81"/>
      <c r="AD1447" s="81"/>
      <c r="AE1447" s="81"/>
      <c r="AF1447" s="81"/>
      <c r="AG1447" s="81"/>
      <c r="AH1447" s="81"/>
      <c r="AI1447" s="81"/>
      <c r="AJ1447" s="81"/>
      <c r="AK1447" s="81"/>
      <c r="AL1447" s="81"/>
      <c r="AM1447" s="8"/>
    </row>
    <row r="1448" spans="1:39" x14ac:dyDescent="0.25">
      <c r="A1448" s="81">
        <v>1447</v>
      </c>
      <c r="B1448" s="8" t="s">
        <v>2222</v>
      </c>
      <c r="C1448" s="8" t="s">
        <v>73</v>
      </c>
      <c r="D1448" s="81"/>
      <c r="E1448" s="8"/>
      <c r="F1448" s="81"/>
      <c r="G1448" s="81"/>
      <c r="H1448" s="81"/>
      <c r="I1448" s="8"/>
      <c r="J1448" s="81"/>
      <c r="K1448" s="81"/>
      <c r="L1448" s="81"/>
      <c r="M1448" s="81"/>
      <c r="N1448" s="81"/>
      <c r="O1448" s="81"/>
      <c r="P1448" s="81"/>
      <c r="Q1448" s="81"/>
      <c r="R1448" s="81"/>
      <c r="S1448" s="81"/>
      <c r="T1448" s="81"/>
      <c r="U1448" s="81"/>
      <c r="V1448" s="81"/>
      <c r="W1448" s="81"/>
      <c r="X1448" s="81"/>
      <c r="Y1448" s="81"/>
      <c r="Z1448" s="81"/>
      <c r="AA1448" s="81"/>
      <c r="AB1448" s="81"/>
      <c r="AC1448" s="81"/>
      <c r="AD1448" s="81"/>
      <c r="AE1448" s="81"/>
      <c r="AF1448" s="81"/>
      <c r="AG1448" s="81"/>
      <c r="AH1448" s="81"/>
      <c r="AI1448" s="81"/>
      <c r="AJ1448" s="81"/>
      <c r="AK1448" s="81"/>
      <c r="AL1448" s="81"/>
      <c r="AM1448" s="8"/>
    </row>
    <row r="1449" spans="1:39" x14ac:dyDescent="0.25">
      <c r="A1449" s="81">
        <v>1448</v>
      </c>
      <c r="B1449" s="8" t="s">
        <v>2214</v>
      </c>
      <c r="C1449" s="8" t="s">
        <v>108</v>
      </c>
      <c r="D1449" s="81"/>
      <c r="E1449" s="8"/>
      <c r="F1449" s="81"/>
      <c r="G1449" s="81"/>
      <c r="H1449" s="81"/>
      <c r="I1449" s="8"/>
      <c r="J1449" s="81"/>
      <c r="K1449" s="81"/>
      <c r="L1449" s="81"/>
      <c r="M1449" s="81"/>
      <c r="N1449" s="81"/>
      <c r="O1449" s="81"/>
      <c r="P1449" s="81"/>
      <c r="Q1449" s="81"/>
      <c r="R1449" s="81"/>
      <c r="S1449" s="81"/>
      <c r="T1449" s="81"/>
      <c r="U1449" s="81"/>
      <c r="V1449" s="81"/>
      <c r="W1449" s="81"/>
      <c r="X1449" s="81"/>
      <c r="Y1449" s="81"/>
      <c r="Z1449" s="81"/>
      <c r="AA1449" s="81"/>
      <c r="AB1449" s="81"/>
      <c r="AC1449" s="81"/>
      <c r="AD1449" s="81"/>
      <c r="AE1449" s="81"/>
      <c r="AF1449" s="81"/>
      <c r="AG1449" s="81"/>
      <c r="AH1449" s="81"/>
      <c r="AI1449" s="81"/>
      <c r="AJ1449" s="81"/>
      <c r="AK1449" s="81"/>
      <c r="AL1449" s="81"/>
      <c r="AM1449" s="8"/>
    </row>
    <row r="1450" spans="1:39" x14ac:dyDescent="0.25">
      <c r="A1450" s="81">
        <v>1449</v>
      </c>
      <c r="B1450" s="8" t="s">
        <v>2223</v>
      </c>
      <c r="C1450" s="8" t="s">
        <v>105</v>
      </c>
      <c r="D1450" s="81"/>
      <c r="E1450" s="8"/>
      <c r="F1450" s="81"/>
      <c r="G1450" s="81"/>
      <c r="H1450" s="81"/>
      <c r="I1450" s="8"/>
      <c r="J1450" s="81"/>
      <c r="K1450" s="81"/>
      <c r="L1450" s="81"/>
      <c r="M1450" s="81"/>
      <c r="N1450" s="81"/>
      <c r="O1450" s="81"/>
      <c r="P1450" s="81"/>
      <c r="Q1450" s="81"/>
      <c r="R1450" s="81"/>
      <c r="S1450" s="81"/>
      <c r="T1450" s="81"/>
      <c r="U1450" s="81"/>
      <c r="V1450" s="81"/>
      <c r="W1450" s="81"/>
      <c r="X1450" s="81"/>
      <c r="Y1450" s="81"/>
      <c r="Z1450" s="81"/>
      <c r="AA1450" s="81"/>
      <c r="AB1450" s="81"/>
      <c r="AC1450" s="81"/>
      <c r="AD1450" s="81"/>
      <c r="AE1450" s="81"/>
      <c r="AF1450" s="81"/>
      <c r="AG1450" s="81"/>
      <c r="AH1450" s="81"/>
      <c r="AI1450" s="81"/>
      <c r="AJ1450" s="81"/>
      <c r="AK1450" s="81"/>
      <c r="AL1450" s="81"/>
      <c r="AM1450" s="8"/>
    </row>
    <row r="1451" spans="1:39" x14ac:dyDescent="0.25">
      <c r="A1451" s="81">
        <v>1450</v>
      </c>
      <c r="B1451" s="8" t="s">
        <v>2224</v>
      </c>
      <c r="C1451" s="8" t="s">
        <v>95</v>
      </c>
      <c r="D1451" s="81"/>
      <c r="E1451" s="8"/>
      <c r="F1451" s="81"/>
      <c r="G1451" s="81"/>
      <c r="H1451" s="81"/>
      <c r="I1451" s="8"/>
      <c r="J1451" s="81"/>
      <c r="K1451" s="81"/>
      <c r="L1451" s="81"/>
      <c r="M1451" s="81"/>
      <c r="N1451" s="81"/>
      <c r="O1451" s="81"/>
      <c r="P1451" s="81"/>
      <c r="Q1451" s="81"/>
      <c r="R1451" s="81"/>
      <c r="S1451" s="81"/>
      <c r="T1451" s="81"/>
      <c r="U1451" s="81"/>
      <c r="V1451" s="81"/>
      <c r="W1451" s="81"/>
      <c r="X1451" s="81"/>
      <c r="Y1451" s="81"/>
      <c r="Z1451" s="81"/>
      <c r="AA1451" s="81"/>
      <c r="AB1451" s="81"/>
      <c r="AC1451" s="81"/>
      <c r="AD1451" s="81"/>
      <c r="AE1451" s="81"/>
      <c r="AF1451" s="81"/>
      <c r="AG1451" s="81"/>
      <c r="AH1451" s="81"/>
      <c r="AI1451" s="81"/>
      <c r="AJ1451" s="81"/>
      <c r="AK1451" s="81"/>
      <c r="AL1451" s="81"/>
      <c r="AM1451" s="8"/>
    </row>
    <row r="1452" spans="1:39" x14ac:dyDescent="0.25">
      <c r="A1452" s="81">
        <v>1451</v>
      </c>
      <c r="B1452" s="8" t="s">
        <v>2225</v>
      </c>
      <c r="C1452" s="8" t="s">
        <v>80</v>
      </c>
      <c r="D1452" s="81"/>
      <c r="E1452" s="8"/>
      <c r="F1452" s="81"/>
      <c r="G1452" s="81"/>
      <c r="H1452" s="81"/>
      <c r="I1452" s="8"/>
      <c r="J1452" s="81"/>
      <c r="K1452" s="81"/>
      <c r="L1452" s="81"/>
      <c r="M1452" s="81"/>
      <c r="N1452" s="81"/>
      <c r="O1452" s="81"/>
      <c r="P1452" s="81"/>
      <c r="Q1452" s="81"/>
      <c r="R1452" s="81"/>
      <c r="S1452" s="81"/>
      <c r="T1452" s="81"/>
      <c r="U1452" s="81"/>
      <c r="V1452" s="81"/>
      <c r="W1452" s="81"/>
      <c r="X1452" s="81"/>
      <c r="Y1452" s="81"/>
      <c r="Z1452" s="81"/>
      <c r="AA1452" s="81"/>
      <c r="AB1452" s="81"/>
      <c r="AC1452" s="81"/>
      <c r="AD1452" s="81"/>
      <c r="AE1452" s="81"/>
      <c r="AF1452" s="81"/>
      <c r="AG1452" s="81"/>
      <c r="AH1452" s="81"/>
      <c r="AI1452" s="81"/>
      <c r="AJ1452" s="81"/>
      <c r="AK1452" s="81"/>
      <c r="AL1452" s="81"/>
      <c r="AM1452" s="8"/>
    </row>
    <row r="1453" spans="1:39" x14ac:dyDescent="0.25">
      <c r="A1453" s="81">
        <v>1452</v>
      </c>
      <c r="B1453" s="8" t="s">
        <v>2226</v>
      </c>
      <c r="C1453" s="8" t="s">
        <v>66</v>
      </c>
      <c r="D1453" s="81"/>
      <c r="E1453" s="8"/>
      <c r="F1453" s="81"/>
      <c r="G1453" s="81"/>
      <c r="H1453" s="81"/>
      <c r="I1453" s="8"/>
      <c r="J1453" s="81"/>
      <c r="K1453" s="81"/>
      <c r="L1453" s="81"/>
      <c r="M1453" s="81"/>
      <c r="N1453" s="81"/>
      <c r="O1453" s="81"/>
      <c r="P1453" s="81"/>
      <c r="Q1453" s="81"/>
      <c r="R1453" s="81"/>
      <c r="S1453" s="81"/>
      <c r="T1453" s="81"/>
      <c r="U1453" s="81"/>
      <c r="V1453" s="81"/>
      <c r="W1453" s="81"/>
      <c r="X1453" s="81"/>
      <c r="Y1453" s="81"/>
      <c r="Z1453" s="81"/>
      <c r="AA1453" s="81"/>
      <c r="AB1453" s="81"/>
      <c r="AC1453" s="81"/>
      <c r="AD1453" s="81"/>
      <c r="AE1453" s="81"/>
      <c r="AF1453" s="81"/>
      <c r="AG1453" s="81"/>
      <c r="AH1453" s="81"/>
      <c r="AI1453" s="81"/>
      <c r="AJ1453" s="81"/>
      <c r="AK1453" s="81"/>
      <c r="AL1453" s="81"/>
      <c r="AM1453" s="8"/>
    </row>
    <row r="1454" spans="1:39" x14ac:dyDescent="0.25">
      <c r="A1454" s="81">
        <v>1453</v>
      </c>
      <c r="B1454" s="8" t="s">
        <v>2227</v>
      </c>
      <c r="C1454" s="8" t="s">
        <v>66</v>
      </c>
      <c r="D1454" s="81"/>
      <c r="E1454" s="8"/>
      <c r="F1454" s="81"/>
      <c r="G1454" s="81"/>
      <c r="H1454" s="81"/>
      <c r="I1454" s="8"/>
      <c r="J1454" s="81"/>
      <c r="K1454" s="81"/>
      <c r="L1454" s="81"/>
      <c r="M1454" s="81"/>
      <c r="N1454" s="81"/>
      <c r="O1454" s="81"/>
      <c r="P1454" s="81"/>
      <c r="Q1454" s="81"/>
      <c r="R1454" s="81"/>
      <c r="S1454" s="81"/>
      <c r="T1454" s="81"/>
      <c r="U1454" s="81"/>
      <c r="V1454" s="81"/>
      <c r="W1454" s="81"/>
      <c r="X1454" s="81"/>
      <c r="Y1454" s="81"/>
      <c r="Z1454" s="81"/>
      <c r="AA1454" s="81"/>
      <c r="AB1454" s="81"/>
      <c r="AC1454" s="81"/>
      <c r="AD1454" s="81"/>
      <c r="AE1454" s="81"/>
      <c r="AF1454" s="81"/>
      <c r="AG1454" s="81"/>
      <c r="AH1454" s="81"/>
      <c r="AI1454" s="81"/>
      <c r="AJ1454" s="81"/>
      <c r="AK1454" s="81"/>
      <c r="AL1454" s="81"/>
      <c r="AM1454" s="8"/>
    </row>
    <row r="1455" spans="1:39" x14ac:dyDescent="0.25">
      <c r="A1455" s="81">
        <v>1454</v>
      </c>
      <c r="B1455" s="8" t="s">
        <v>1806</v>
      </c>
      <c r="C1455" s="8" t="s">
        <v>55</v>
      </c>
      <c r="D1455" s="81"/>
      <c r="E1455" s="8"/>
      <c r="F1455" s="81"/>
      <c r="G1455" s="81"/>
      <c r="H1455" s="81"/>
      <c r="I1455" s="8"/>
      <c r="J1455" s="81"/>
      <c r="K1455" s="81"/>
      <c r="L1455" s="81"/>
      <c r="M1455" s="81"/>
      <c r="N1455" s="81"/>
      <c r="O1455" s="81"/>
      <c r="P1455" s="81"/>
      <c r="Q1455" s="81"/>
      <c r="R1455" s="81"/>
      <c r="S1455" s="81"/>
      <c r="T1455" s="81"/>
      <c r="U1455" s="81"/>
      <c r="V1455" s="81"/>
      <c r="W1455" s="81"/>
      <c r="X1455" s="81"/>
      <c r="Y1455" s="81"/>
      <c r="Z1455" s="81"/>
      <c r="AA1455" s="81"/>
      <c r="AB1455" s="81"/>
      <c r="AC1455" s="81"/>
      <c r="AD1455" s="81"/>
      <c r="AE1455" s="81"/>
      <c r="AF1455" s="81"/>
      <c r="AG1455" s="81"/>
      <c r="AH1455" s="81"/>
      <c r="AI1455" s="81"/>
      <c r="AJ1455" s="81"/>
      <c r="AK1455" s="81"/>
      <c r="AL1455" s="81"/>
      <c r="AM1455" s="8"/>
    </row>
    <row r="1456" spans="1:39" x14ac:dyDescent="0.25">
      <c r="A1456" s="81">
        <v>1455</v>
      </c>
      <c r="B1456" s="8" t="s">
        <v>1845</v>
      </c>
      <c r="C1456" s="8" t="s">
        <v>105</v>
      </c>
      <c r="D1456" s="81"/>
      <c r="E1456" s="8"/>
      <c r="F1456" s="81"/>
      <c r="G1456" s="81"/>
      <c r="H1456" s="81"/>
      <c r="I1456" s="8"/>
      <c r="J1456" s="81"/>
      <c r="K1456" s="81"/>
      <c r="L1456" s="81"/>
      <c r="M1456" s="81"/>
      <c r="N1456" s="81"/>
      <c r="O1456" s="81"/>
      <c r="P1456" s="81"/>
      <c r="Q1456" s="81"/>
      <c r="R1456" s="81"/>
      <c r="S1456" s="81"/>
      <c r="T1456" s="81"/>
      <c r="U1456" s="81"/>
      <c r="V1456" s="81"/>
      <c r="W1456" s="81"/>
      <c r="X1456" s="81"/>
      <c r="Y1456" s="81"/>
      <c r="Z1456" s="81"/>
      <c r="AA1456" s="81"/>
      <c r="AB1456" s="81"/>
      <c r="AC1456" s="81"/>
      <c r="AD1456" s="81"/>
      <c r="AE1456" s="81"/>
      <c r="AF1456" s="81"/>
      <c r="AG1456" s="81"/>
      <c r="AH1456" s="81"/>
      <c r="AI1456" s="81"/>
      <c r="AJ1456" s="81"/>
      <c r="AK1456" s="81"/>
      <c r="AL1456" s="81"/>
      <c r="AM1456" s="8"/>
    </row>
    <row r="1457" spans="1:39" x14ac:dyDescent="0.25">
      <c r="A1457" s="81">
        <v>1456</v>
      </c>
      <c r="B1457" s="8" t="s">
        <v>2276</v>
      </c>
      <c r="C1457" s="8" t="s">
        <v>56</v>
      </c>
      <c r="D1457" s="81"/>
      <c r="E1457" s="8"/>
      <c r="F1457" s="81"/>
      <c r="G1457" s="81"/>
      <c r="H1457" s="81"/>
      <c r="I1457" s="8"/>
      <c r="J1457" s="81"/>
      <c r="K1457" s="81"/>
      <c r="L1457" s="81"/>
      <c r="M1457" s="81"/>
      <c r="N1457" s="81"/>
      <c r="O1457" s="81"/>
      <c r="P1457" s="81"/>
      <c r="Q1457" s="81"/>
      <c r="R1457" s="81"/>
      <c r="S1457" s="81"/>
      <c r="T1457" s="81"/>
      <c r="U1457" s="81"/>
      <c r="V1457" s="81"/>
      <c r="W1457" s="81"/>
      <c r="X1457" s="81"/>
      <c r="Y1457" s="81"/>
      <c r="Z1457" s="81"/>
      <c r="AA1457" s="81"/>
      <c r="AB1457" s="81"/>
      <c r="AC1457" s="81"/>
      <c r="AD1457" s="81"/>
      <c r="AE1457" s="81"/>
      <c r="AF1457" s="81"/>
      <c r="AG1457" s="81"/>
      <c r="AH1457" s="81"/>
      <c r="AI1457" s="81"/>
      <c r="AJ1457" s="81"/>
      <c r="AK1457" s="81"/>
      <c r="AL1457" s="81"/>
      <c r="AM1457" s="8"/>
    </row>
    <row r="1458" spans="1:39" x14ac:dyDescent="0.25">
      <c r="A1458" s="81">
        <v>1457</v>
      </c>
      <c r="B1458" s="8" t="s">
        <v>2</v>
      </c>
      <c r="C1458" s="8" t="s">
        <v>2</v>
      </c>
      <c r="D1458" s="81"/>
      <c r="E1458" s="8"/>
      <c r="F1458" s="81"/>
      <c r="G1458" s="81"/>
      <c r="H1458" s="81"/>
      <c r="I1458" s="8"/>
      <c r="J1458" s="81"/>
      <c r="K1458" s="81"/>
      <c r="L1458" s="81"/>
      <c r="M1458" s="81"/>
      <c r="N1458" s="81"/>
      <c r="O1458" s="81"/>
      <c r="P1458" s="81"/>
      <c r="Q1458" s="81"/>
      <c r="R1458" s="81"/>
      <c r="S1458" s="81"/>
      <c r="T1458" s="81"/>
      <c r="U1458" s="81"/>
      <c r="V1458" s="81"/>
      <c r="W1458" s="81"/>
      <c r="X1458" s="81"/>
      <c r="Y1458" s="81"/>
      <c r="Z1458" s="81"/>
      <c r="AA1458" s="81"/>
      <c r="AB1458" s="81"/>
      <c r="AC1458" s="81"/>
      <c r="AD1458" s="81"/>
      <c r="AE1458" s="81"/>
      <c r="AF1458" s="81"/>
      <c r="AG1458" s="81"/>
      <c r="AH1458" s="81"/>
      <c r="AI1458" s="81"/>
      <c r="AJ1458" s="81"/>
      <c r="AK1458" s="81"/>
      <c r="AL1458" s="81"/>
      <c r="AM1458" s="8"/>
    </row>
    <row r="1459" spans="1:39" x14ac:dyDescent="0.25">
      <c r="A1459" s="81">
        <v>1458</v>
      </c>
      <c r="B1459" s="8" t="s">
        <v>2347</v>
      </c>
      <c r="C1459" s="8" t="s">
        <v>2</v>
      </c>
      <c r="D1459" s="81"/>
      <c r="E1459" s="8"/>
      <c r="F1459" s="81"/>
      <c r="G1459" s="81"/>
      <c r="H1459" s="81"/>
      <c r="I1459" s="8"/>
      <c r="J1459" s="81"/>
      <c r="K1459" s="81"/>
      <c r="L1459" s="81"/>
      <c r="M1459" s="81"/>
      <c r="N1459" s="81"/>
      <c r="O1459" s="81"/>
      <c r="P1459" s="81"/>
      <c r="Q1459" s="81"/>
      <c r="R1459" s="81"/>
      <c r="S1459" s="81"/>
      <c r="T1459" s="81"/>
      <c r="U1459" s="81"/>
      <c r="V1459" s="81"/>
      <c r="W1459" s="81"/>
      <c r="X1459" s="81"/>
      <c r="Y1459" s="81"/>
      <c r="Z1459" s="81"/>
      <c r="AA1459" s="81"/>
      <c r="AB1459" s="81"/>
      <c r="AC1459" s="81"/>
      <c r="AD1459" s="81"/>
      <c r="AE1459" s="81"/>
      <c r="AF1459" s="81"/>
      <c r="AG1459" s="81"/>
      <c r="AH1459" s="81"/>
      <c r="AI1459" s="81"/>
      <c r="AJ1459" s="81"/>
      <c r="AK1459" s="81"/>
      <c r="AL1459" s="81"/>
      <c r="AM1459" s="8"/>
    </row>
    <row r="1460" spans="1:39" x14ac:dyDescent="0.25">
      <c r="A1460" s="81">
        <v>1459</v>
      </c>
      <c r="B1460" s="8" t="s">
        <v>52</v>
      </c>
      <c r="C1460" s="8" t="s">
        <v>2</v>
      </c>
      <c r="D1460" s="81"/>
      <c r="E1460" s="8"/>
      <c r="F1460" s="81"/>
      <c r="G1460" s="81"/>
      <c r="H1460" s="81"/>
      <c r="I1460" s="8"/>
      <c r="J1460" s="81"/>
      <c r="K1460" s="81"/>
      <c r="L1460" s="81"/>
      <c r="M1460" s="81"/>
      <c r="N1460" s="81"/>
      <c r="O1460" s="81"/>
      <c r="P1460" s="81"/>
      <c r="Q1460" s="81"/>
      <c r="R1460" s="81"/>
      <c r="S1460" s="81"/>
      <c r="T1460" s="81"/>
      <c r="U1460" s="81"/>
      <c r="V1460" s="81"/>
      <c r="W1460" s="81"/>
      <c r="X1460" s="81"/>
      <c r="Y1460" s="81"/>
      <c r="Z1460" s="81"/>
      <c r="AA1460" s="81"/>
      <c r="AB1460" s="81"/>
      <c r="AC1460" s="81"/>
      <c r="AD1460" s="81"/>
      <c r="AE1460" s="81"/>
      <c r="AF1460" s="81"/>
      <c r="AG1460" s="81"/>
      <c r="AH1460" s="81"/>
      <c r="AI1460" s="81"/>
      <c r="AJ1460" s="81"/>
      <c r="AK1460" s="81"/>
      <c r="AL1460" s="81"/>
      <c r="AM1460" s="8"/>
    </row>
    <row r="1461" spans="1:39" x14ac:dyDescent="0.25">
      <c r="A1461" s="81">
        <v>1460</v>
      </c>
      <c r="B1461" s="8" t="s">
        <v>1843</v>
      </c>
      <c r="C1461" s="8" t="s">
        <v>2348</v>
      </c>
      <c r="D1461" s="81"/>
      <c r="E1461" s="8"/>
      <c r="F1461" s="81"/>
      <c r="G1461" s="81"/>
      <c r="H1461" s="81"/>
      <c r="I1461" s="8"/>
      <c r="J1461" s="81"/>
      <c r="K1461" s="81"/>
      <c r="L1461" s="81"/>
      <c r="M1461" s="81"/>
      <c r="N1461" s="81"/>
      <c r="O1461" s="81"/>
      <c r="P1461" s="81"/>
      <c r="Q1461" s="81"/>
      <c r="R1461" s="81"/>
      <c r="S1461" s="81"/>
      <c r="T1461" s="81"/>
      <c r="U1461" s="81"/>
      <c r="V1461" s="81"/>
      <c r="W1461" s="81"/>
      <c r="X1461" s="81"/>
      <c r="Y1461" s="81"/>
      <c r="Z1461" s="81"/>
      <c r="AA1461" s="81"/>
      <c r="AB1461" s="81"/>
      <c r="AC1461" s="81"/>
      <c r="AD1461" s="81"/>
      <c r="AE1461" s="81"/>
      <c r="AF1461" s="81"/>
      <c r="AG1461" s="81"/>
      <c r="AH1461" s="81"/>
      <c r="AI1461" s="81"/>
      <c r="AJ1461" s="81"/>
      <c r="AK1461" s="81"/>
      <c r="AL1461" s="81"/>
      <c r="AM1461" s="8"/>
    </row>
    <row r="1462" spans="1:39" x14ac:dyDescent="0.25">
      <c r="A1462" s="81">
        <v>1461</v>
      </c>
      <c r="B1462" s="8" t="s">
        <v>1844</v>
      </c>
      <c r="C1462" s="8" t="s">
        <v>56</v>
      </c>
      <c r="D1462" s="81"/>
      <c r="E1462" s="8"/>
      <c r="F1462" s="81"/>
      <c r="G1462" s="81"/>
      <c r="H1462" s="81"/>
      <c r="I1462" s="8"/>
      <c r="J1462" s="81"/>
      <c r="K1462" s="81"/>
      <c r="L1462" s="81"/>
      <c r="M1462" s="81"/>
      <c r="N1462" s="81"/>
      <c r="O1462" s="81"/>
      <c r="P1462" s="81"/>
      <c r="Q1462" s="81"/>
      <c r="R1462" s="81"/>
      <c r="S1462" s="81"/>
      <c r="T1462" s="81"/>
      <c r="U1462" s="81"/>
      <c r="V1462" s="81"/>
      <c r="W1462" s="81"/>
      <c r="X1462" s="81"/>
      <c r="Y1462" s="81"/>
      <c r="Z1462" s="81"/>
      <c r="AA1462" s="81"/>
      <c r="AB1462" s="81"/>
      <c r="AC1462" s="81"/>
      <c r="AD1462" s="81"/>
      <c r="AE1462" s="81"/>
      <c r="AF1462" s="81"/>
      <c r="AG1462" s="81"/>
      <c r="AH1462" s="81"/>
      <c r="AI1462" s="81"/>
      <c r="AJ1462" s="81"/>
      <c r="AK1462" s="81"/>
      <c r="AL1462" s="81"/>
      <c r="AM1462" s="8"/>
    </row>
    <row r="1463" spans="1:39" x14ac:dyDescent="0.25">
      <c r="A1463" s="81">
        <v>1462</v>
      </c>
      <c r="B1463" s="8" t="s">
        <v>1846</v>
      </c>
      <c r="C1463" s="8" t="s">
        <v>2349</v>
      </c>
      <c r="D1463" s="81"/>
      <c r="E1463" s="8"/>
      <c r="F1463" s="81"/>
      <c r="G1463" s="81"/>
      <c r="H1463" s="81"/>
      <c r="I1463" s="8"/>
      <c r="J1463" s="81"/>
      <c r="K1463" s="81"/>
      <c r="L1463" s="81"/>
      <c r="M1463" s="81"/>
      <c r="N1463" s="81"/>
      <c r="O1463" s="81"/>
      <c r="P1463" s="81"/>
      <c r="Q1463" s="81"/>
      <c r="R1463" s="81"/>
      <c r="S1463" s="81"/>
      <c r="T1463" s="81"/>
      <c r="U1463" s="81"/>
      <c r="V1463" s="81"/>
      <c r="W1463" s="81"/>
      <c r="X1463" s="81"/>
      <c r="Y1463" s="81"/>
      <c r="Z1463" s="81"/>
      <c r="AA1463" s="81"/>
      <c r="AB1463" s="81"/>
      <c r="AC1463" s="81"/>
      <c r="AD1463" s="81"/>
      <c r="AE1463" s="81"/>
      <c r="AF1463" s="81"/>
      <c r="AG1463" s="81"/>
      <c r="AH1463" s="81"/>
      <c r="AI1463" s="81"/>
      <c r="AJ1463" s="81"/>
      <c r="AK1463" s="81"/>
      <c r="AL1463" s="81"/>
      <c r="AM1463" s="8"/>
    </row>
    <row r="1464" spans="1:39" x14ac:dyDescent="0.25">
      <c r="A1464" s="81">
        <v>1463</v>
      </c>
      <c r="B1464" s="8" t="s">
        <v>1847</v>
      </c>
      <c r="C1464" s="8" t="s">
        <v>2350</v>
      </c>
      <c r="D1464" s="81"/>
      <c r="E1464" s="8"/>
      <c r="F1464" s="81"/>
      <c r="G1464" s="81"/>
      <c r="H1464" s="81"/>
      <c r="I1464" s="8"/>
      <c r="J1464" s="81"/>
      <c r="K1464" s="81"/>
      <c r="L1464" s="81"/>
      <c r="M1464" s="81"/>
      <c r="N1464" s="81"/>
      <c r="O1464" s="81"/>
      <c r="P1464" s="81"/>
      <c r="Q1464" s="81"/>
      <c r="R1464" s="81"/>
      <c r="S1464" s="81"/>
      <c r="T1464" s="81"/>
      <c r="U1464" s="81"/>
      <c r="V1464" s="81"/>
      <c r="W1464" s="81"/>
      <c r="X1464" s="81"/>
      <c r="Y1464" s="81"/>
      <c r="Z1464" s="81"/>
      <c r="AA1464" s="81"/>
      <c r="AB1464" s="81"/>
      <c r="AC1464" s="81"/>
      <c r="AD1464" s="81"/>
      <c r="AE1464" s="81"/>
      <c r="AF1464" s="81"/>
      <c r="AG1464" s="81"/>
      <c r="AH1464" s="81"/>
      <c r="AI1464" s="81"/>
      <c r="AJ1464" s="81"/>
      <c r="AK1464" s="81"/>
      <c r="AL1464" s="81"/>
      <c r="AM1464" s="8"/>
    </row>
    <row r="1465" spans="1:39" x14ac:dyDescent="0.25">
      <c r="A1465" s="81">
        <v>1464</v>
      </c>
      <c r="B1465" s="8" t="s">
        <v>1850</v>
      </c>
      <c r="C1465" s="8" t="s">
        <v>61</v>
      </c>
      <c r="D1465" s="81"/>
      <c r="E1465" s="8"/>
      <c r="F1465" s="81"/>
      <c r="G1465" s="81"/>
      <c r="H1465" s="81"/>
      <c r="I1465" s="8"/>
      <c r="J1465" s="81"/>
      <c r="K1465" s="81"/>
      <c r="L1465" s="81"/>
      <c r="M1465" s="81"/>
      <c r="N1465" s="81"/>
      <c r="O1465" s="81"/>
      <c r="P1465" s="81"/>
      <c r="Q1465" s="81"/>
      <c r="R1465" s="81"/>
      <c r="S1465" s="81"/>
      <c r="T1465" s="81"/>
      <c r="U1465" s="81"/>
      <c r="V1465" s="81"/>
      <c r="W1465" s="81"/>
      <c r="X1465" s="81"/>
      <c r="Y1465" s="81"/>
      <c r="Z1465" s="81"/>
      <c r="AA1465" s="81"/>
      <c r="AB1465" s="81"/>
      <c r="AC1465" s="81"/>
      <c r="AD1465" s="81"/>
      <c r="AE1465" s="81"/>
      <c r="AF1465" s="81"/>
      <c r="AG1465" s="81"/>
      <c r="AH1465" s="81"/>
      <c r="AI1465" s="81"/>
      <c r="AJ1465" s="81"/>
      <c r="AK1465" s="81"/>
      <c r="AL1465" s="81"/>
      <c r="AM1465" s="8"/>
    </row>
    <row r="1466" spans="1:39" x14ac:dyDescent="0.25">
      <c r="A1466" s="81">
        <v>1465</v>
      </c>
      <c r="B1466" s="8" t="s">
        <v>1851</v>
      </c>
      <c r="C1466" s="8" t="s">
        <v>56</v>
      </c>
      <c r="D1466" s="81"/>
      <c r="E1466" s="8"/>
      <c r="F1466" s="81"/>
      <c r="G1466" s="81"/>
      <c r="H1466" s="81"/>
      <c r="I1466" s="8"/>
      <c r="J1466" s="81"/>
      <c r="K1466" s="81"/>
      <c r="L1466" s="81"/>
      <c r="M1466" s="81"/>
      <c r="N1466" s="81"/>
      <c r="O1466" s="81"/>
      <c r="P1466" s="81"/>
      <c r="Q1466" s="81"/>
      <c r="R1466" s="81"/>
      <c r="S1466" s="81"/>
      <c r="T1466" s="81"/>
      <c r="U1466" s="81"/>
      <c r="V1466" s="81"/>
      <c r="W1466" s="81"/>
      <c r="X1466" s="81"/>
      <c r="Y1466" s="81"/>
      <c r="Z1466" s="81"/>
      <c r="AA1466" s="81"/>
      <c r="AB1466" s="81"/>
      <c r="AC1466" s="81"/>
      <c r="AD1466" s="81"/>
      <c r="AE1466" s="81"/>
      <c r="AF1466" s="81"/>
      <c r="AG1466" s="81"/>
      <c r="AH1466" s="81"/>
      <c r="AI1466" s="81"/>
      <c r="AJ1466" s="81"/>
      <c r="AK1466" s="81"/>
      <c r="AL1466" s="81"/>
      <c r="AM1466" s="8"/>
    </row>
    <row r="1467" spans="1:39" x14ac:dyDescent="0.25">
      <c r="A1467" s="81">
        <v>1466</v>
      </c>
      <c r="B1467" s="8" t="s">
        <v>1852</v>
      </c>
      <c r="C1467" s="8" t="s">
        <v>56</v>
      </c>
      <c r="D1467" s="81"/>
      <c r="E1467" s="8"/>
      <c r="F1467" s="81"/>
      <c r="G1467" s="81"/>
      <c r="H1467" s="81"/>
      <c r="I1467" s="8"/>
      <c r="J1467" s="81"/>
      <c r="K1467" s="81"/>
      <c r="L1467" s="81"/>
      <c r="M1467" s="81"/>
      <c r="N1467" s="81"/>
      <c r="O1467" s="81"/>
      <c r="P1467" s="81"/>
      <c r="Q1467" s="81"/>
      <c r="R1467" s="81"/>
      <c r="S1467" s="81"/>
      <c r="T1467" s="81"/>
      <c r="U1467" s="81"/>
      <c r="V1467" s="81"/>
      <c r="W1467" s="81"/>
      <c r="X1467" s="81"/>
      <c r="Y1467" s="81"/>
      <c r="Z1467" s="81"/>
      <c r="AA1467" s="81"/>
      <c r="AB1467" s="81"/>
      <c r="AC1467" s="81"/>
      <c r="AD1467" s="81"/>
      <c r="AE1467" s="81"/>
      <c r="AF1467" s="81"/>
      <c r="AG1467" s="81"/>
      <c r="AH1467" s="81"/>
      <c r="AI1467" s="81"/>
      <c r="AJ1467" s="81"/>
      <c r="AK1467" s="81"/>
      <c r="AL1467" s="81"/>
      <c r="AM1467" s="8"/>
    </row>
    <row r="1468" spans="1:39" x14ac:dyDescent="0.25">
      <c r="A1468" s="81">
        <v>1467</v>
      </c>
      <c r="B1468" s="8" t="s">
        <v>1853</v>
      </c>
      <c r="C1468" s="8" t="s">
        <v>56</v>
      </c>
      <c r="D1468" s="81"/>
      <c r="E1468" s="8"/>
      <c r="F1468" s="81"/>
      <c r="G1468" s="81"/>
      <c r="H1468" s="81"/>
      <c r="I1468" s="8"/>
      <c r="J1468" s="81"/>
      <c r="K1468" s="81"/>
      <c r="L1468" s="81"/>
      <c r="M1468" s="81"/>
      <c r="N1468" s="81"/>
      <c r="O1468" s="81"/>
      <c r="P1468" s="81"/>
      <c r="Q1468" s="81"/>
      <c r="R1468" s="81"/>
      <c r="S1468" s="81"/>
      <c r="T1468" s="81"/>
      <c r="U1468" s="81"/>
      <c r="V1468" s="81"/>
      <c r="W1468" s="81"/>
      <c r="X1468" s="81"/>
      <c r="Y1468" s="81"/>
      <c r="Z1468" s="81"/>
      <c r="AA1468" s="81"/>
      <c r="AB1468" s="81"/>
      <c r="AC1468" s="81"/>
      <c r="AD1468" s="81"/>
      <c r="AE1468" s="81"/>
      <c r="AF1468" s="81"/>
      <c r="AG1468" s="81"/>
      <c r="AH1468" s="81"/>
      <c r="AI1468" s="81"/>
      <c r="AJ1468" s="81"/>
      <c r="AK1468" s="81"/>
      <c r="AL1468" s="81"/>
      <c r="AM1468" s="8"/>
    </row>
    <row r="1469" spans="1:39" x14ac:dyDescent="0.25">
      <c r="A1469" s="81">
        <v>1468</v>
      </c>
      <c r="B1469" s="8" t="s">
        <v>1854</v>
      </c>
      <c r="C1469" s="8" t="s">
        <v>2261</v>
      </c>
      <c r="D1469" s="81"/>
      <c r="E1469" s="8"/>
      <c r="F1469" s="81"/>
      <c r="G1469" s="81"/>
      <c r="H1469" s="81"/>
      <c r="I1469" s="8"/>
      <c r="J1469" s="81"/>
      <c r="K1469" s="81"/>
      <c r="L1469" s="81"/>
      <c r="M1469" s="81"/>
      <c r="N1469" s="81"/>
      <c r="O1469" s="81"/>
      <c r="P1469" s="81"/>
      <c r="Q1469" s="81"/>
      <c r="R1469" s="81"/>
      <c r="S1469" s="81"/>
      <c r="T1469" s="81"/>
      <c r="U1469" s="81"/>
      <c r="V1469" s="81"/>
      <c r="W1469" s="81"/>
      <c r="X1469" s="81"/>
      <c r="Y1469" s="81"/>
      <c r="Z1469" s="81"/>
      <c r="AA1469" s="81"/>
      <c r="AB1469" s="81"/>
      <c r="AC1469" s="81"/>
      <c r="AD1469" s="81"/>
      <c r="AE1469" s="81"/>
      <c r="AF1469" s="81"/>
      <c r="AG1469" s="81"/>
      <c r="AH1469" s="81"/>
      <c r="AI1469" s="81"/>
      <c r="AJ1469" s="81"/>
      <c r="AK1469" s="81"/>
      <c r="AL1469" s="81"/>
      <c r="AM1469" s="8"/>
    </row>
    <row r="1470" spans="1:39" x14ac:dyDescent="0.25">
      <c r="A1470" s="81">
        <v>1469</v>
      </c>
      <c r="B1470" s="8" t="s">
        <v>1856</v>
      </c>
      <c r="C1470" s="8" t="s">
        <v>64</v>
      </c>
      <c r="D1470" s="81"/>
      <c r="E1470" s="8"/>
      <c r="F1470" s="81"/>
      <c r="G1470" s="81"/>
      <c r="H1470" s="81"/>
      <c r="I1470" s="8"/>
      <c r="J1470" s="81"/>
      <c r="K1470" s="81"/>
      <c r="L1470" s="81"/>
      <c r="M1470" s="81"/>
      <c r="N1470" s="81"/>
      <c r="O1470" s="81"/>
      <c r="P1470" s="81"/>
      <c r="Q1470" s="81"/>
      <c r="R1470" s="81"/>
      <c r="S1470" s="81"/>
      <c r="T1470" s="81"/>
      <c r="U1470" s="81"/>
      <c r="V1470" s="81"/>
      <c r="W1470" s="81"/>
      <c r="X1470" s="81"/>
      <c r="Y1470" s="81"/>
      <c r="Z1470" s="81"/>
      <c r="AA1470" s="81"/>
      <c r="AB1470" s="81"/>
      <c r="AC1470" s="81"/>
      <c r="AD1470" s="81"/>
      <c r="AE1470" s="81"/>
      <c r="AF1470" s="81"/>
      <c r="AG1470" s="81"/>
      <c r="AH1470" s="81"/>
      <c r="AI1470" s="81"/>
      <c r="AJ1470" s="81"/>
      <c r="AK1470" s="81"/>
      <c r="AL1470" s="81"/>
      <c r="AM1470" s="8"/>
    </row>
    <row r="1471" spans="1:39" x14ac:dyDescent="0.25">
      <c r="A1471" s="81">
        <v>1470</v>
      </c>
      <c r="B1471" s="8" t="s">
        <v>1857</v>
      </c>
      <c r="C1471" s="8" t="s">
        <v>65</v>
      </c>
      <c r="D1471" s="81"/>
      <c r="E1471" s="8"/>
      <c r="F1471" s="81"/>
      <c r="G1471" s="81"/>
      <c r="H1471" s="81"/>
      <c r="I1471" s="8"/>
      <c r="J1471" s="81"/>
      <c r="K1471" s="81"/>
      <c r="L1471" s="81"/>
      <c r="M1471" s="81"/>
      <c r="N1471" s="81"/>
      <c r="O1471" s="81"/>
      <c r="P1471" s="81"/>
      <c r="Q1471" s="81"/>
      <c r="R1471" s="81"/>
      <c r="S1471" s="81"/>
      <c r="T1471" s="81"/>
      <c r="U1471" s="81"/>
      <c r="V1471" s="81"/>
      <c r="W1471" s="81"/>
      <c r="X1471" s="81"/>
      <c r="Y1471" s="81"/>
      <c r="Z1471" s="81"/>
      <c r="AA1471" s="81"/>
      <c r="AB1471" s="81"/>
      <c r="AC1471" s="81"/>
      <c r="AD1471" s="81"/>
      <c r="AE1471" s="81"/>
      <c r="AF1471" s="81"/>
      <c r="AG1471" s="81"/>
      <c r="AH1471" s="81"/>
      <c r="AI1471" s="81"/>
      <c r="AJ1471" s="81"/>
      <c r="AK1471" s="81"/>
      <c r="AL1471" s="81"/>
      <c r="AM1471" s="8"/>
    </row>
    <row r="1472" spans="1:39" x14ac:dyDescent="0.25">
      <c r="A1472" s="81">
        <v>1471</v>
      </c>
      <c r="B1472" s="8" t="s">
        <v>1858</v>
      </c>
      <c r="C1472" s="8" t="s">
        <v>56</v>
      </c>
      <c r="D1472" s="81"/>
      <c r="E1472" s="8"/>
      <c r="F1472" s="81"/>
      <c r="G1472" s="81"/>
      <c r="H1472" s="81"/>
      <c r="I1472" s="8"/>
      <c r="J1472" s="81"/>
      <c r="K1472" s="81"/>
      <c r="L1472" s="81"/>
      <c r="M1472" s="81"/>
      <c r="N1472" s="81"/>
      <c r="O1472" s="81"/>
      <c r="P1472" s="81"/>
      <c r="Q1472" s="81"/>
      <c r="R1472" s="81"/>
      <c r="S1472" s="81"/>
      <c r="T1472" s="81"/>
      <c r="U1472" s="81"/>
      <c r="V1472" s="81"/>
      <c r="W1472" s="81"/>
      <c r="X1472" s="81"/>
      <c r="Y1472" s="81"/>
      <c r="Z1472" s="81"/>
      <c r="AA1472" s="81"/>
      <c r="AB1472" s="81"/>
      <c r="AC1472" s="81"/>
      <c r="AD1472" s="81"/>
      <c r="AE1472" s="81"/>
      <c r="AF1472" s="81"/>
      <c r="AG1472" s="81"/>
      <c r="AH1472" s="81"/>
      <c r="AI1472" s="81"/>
      <c r="AJ1472" s="81"/>
      <c r="AK1472" s="81"/>
      <c r="AL1472" s="81"/>
      <c r="AM1472" s="8"/>
    </row>
    <row r="1473" spans="1:39" x14ac:dyDescent="0.25">
      <c r="A1473" s="81">
        <v>1472</v>
      </c>
      <c r="B1473" s="8" t="s">
        <v>1859</v>
      </c>
      <c r="C1473" s="8" t="s">
        <v>105</v>
      </c>
      <c r="D1473" s="81"/>
      <c r="E1473" s="8"/>
      <c r="F1473" s="81"/>
      <c r="G1473" s="81"/>
      <c r="H1473" s="81"/>
      <c r="I1473" s="8"/>
      <c r="J1473" s="81"/>
      <c r="K1473" s="81"/>
      <c r="L1473" s="81"/>
      <c r="M1473" s="81"/>
      <c r="N1473" s="81"/>
      <c r="O1473" s="81"/>
      <c r="P1473" s="81"/>
      <c r="Q1473" s="81"/>
      <c r="R1473" s="81"/>
      <c r="S1473" s="81"/>
      <c r="T1473" s="81"/>
      <c r="U1473" s="81"/>
      <c r="V1473" s="81"/>
      <c r="W1473" s="81"/>
      <c r="X1473" s="81"/>
      <c r="Y1473" s="81"/>
      <c r="Z1473" s="81"/>
      <c r="AA1473" s="81"/>
      <c r="AB1473" s="81"/>
      <c r="AC1473" s="81"/>
      <c r="AD1473" s="81"/>
      <c r="AE1473" s="81"/>
      <c r="AF1473" s="81"/>
      <c r="AG1473" s="81"/>
      <c r="AH1473" s="81"/>
      <c r="AI1473" s="81"/>
      <c r="AJ1473" s="81"/>
      <c r="AK1473" s="81"/>
      <c r="AL1473" s="81"/>
      <c r="AM1473" s="8"/>
    </row>
    <row r="1474" spans="1:39" x14ac:dyDescent="0.25">
      <c r="A1474" s="81">
        <v>1473</v>
      </c>
      <c r="B1474" s="8" t="s">
        <v>2193</v>
      </c>
      <c r="C1474" s="8" t="s">
        <v>2351</v>
      </c>
      <c r="D1474" s="81"/>
      <c r="E1474" s="8"/>
      <c r="F1474" s="81"/>
      <c r="G1474" s="81"/>
      <c r="H1474" s="81"/>
      <c r="I1474" s="8"/>
      <c r="J1474" s="81"/>
      <c r="K1474" s="81"/>
      <c r="L1474" s="81"/>
      <c r="M1474" s="81"/>
      <c r="N1474" s="81"/>
      <c r="O1474" s="81"/>
      <c r="P1474" s="81"/>
      <c r="Q1474" s="81"/>
      <c r="R1474" s="81"/>
      <c r="S1474" s="81"/>
      <c r="T1474" s="81"/>
      <c r="U1474" s="81"/>
      <c r="V1474" s="81"/>
      <c r="W1474" s="81"/>
      <c r="X1474" s="81"/>
      <c r="Y1474" s="81"/>
      <c r="Z1474" s="81"/>
      <c r="AA1474" s="81"/>
      <c r="AB1474" s="81"/>
      <c r="AC1474" s="81"/>
      <c r="AD1474" s="81"/>
      <c r="AE1474" s="81"/>
      <c r="AF1474" s="81"/>
      <c r="AG1474" s="81"/>
      <c r="AH1474" s="81"/>
      <c r="AI1474" s="81"/>
      <c r="AJ1474" s="81"/>
      <c r="AK1474" s="81"/>
      <c r="AL1474" s="81"/>
      <c r="AM1474" s="8"/>
    </row>
    <row r="1475" spans="1:39" x14ac:dyDescent="0.25">
      <c r="A1475" s="81">
        <v>1474</v>
      </c>
      <c r="B1475" s="8" t="s">
        <v>2198</v>
      </c>
      <c r="C1475" s="8" t="s">
        <v>2352</v>
      </c>
      <c r="D1475" s="81"/>
      <c r="E1475" s="8"/>
      <c r="F1475" s="81"/>
      <c r="G1475" s="81"/>
      <c r="H1475" s="81"/>
      <c r="I1475" s="8"/>
      <c r="J1475" s="81"/>
      <c r="K1475" s="81"/>
      <c r="L1475" s="81"/>
      <c r="M1475" s="81"/>
      <c r="N1475" s="81"/>
      <c r="O1475" s="81"/>
      <c r="P1475" s="81"/>
      <c r="Q1475" s="81"/>
      <c r="R1475" s="81"/>
      <c r="S1475" s="81"/>
      <c r="T1475" s="81"/>
      <c r="U1475" s="81"/>
      <c r="V1475" s="81"/>
      <c r="W1475" s="81"/>
      <c r="X1475" s="81"/>
      <c r="Y1475" s="81"/>
      <c r="Z1475" s="81"/>
      <c r="AA1475" s="81"/>
      <c r="AB1475" s="81"/>
      <c r="AC1475" s="81"/>
      <c r="AD1475" s="81"/>
      <c r="AE1475" s="81"/>
      <c r="AF1475" s="81"/>
      <c r="AG1475" s="81"/>
      <c r="AH1475" s="81"/>
      <c r="AI1475" s="81"/>
      <c r="AJ1475" s="81"/>
      <c r="AK1475" s="81"/>
      <c r="AL1475" s="81"/>
      <c r="AM1475" s="8"/>
    </row>
    <row r="1476" spans="1:39" x14ac:dyDescent="0.25">
      <c r="A1476" s="81">
        <v>1475</v>
      </c>
      <c r="B1476" s="8" t="s">
        <v>2202</v>
      </c>
      <c r="C1476" s="8" t="s">
        <v>105</v>
      </c>
      <c r="D1476" s="81"/>
      <c r="E1476" s="8"/>
      <c r="F1476" s="81"/>
      <c r="G1476" s="81"/>
      <c r="H1476" s="81"/>
      <c r="I1476" s="8"/>
      <c r="J1476" s="81"/>
      <c r="K1476" s="81"/>
      <c r="L1476" s="81"/>
      <c r="M1476" s="81"/>
      <c r="N1476" s="81"/>
      <c r="O1476" s="81"/>
      <c r="P1476" s="81"/>
      <c r="Q1476" s="81"/>
      <c r="R1476" s="81"/>
      <c r="S1476" s="81"/>
      <c r="T1476" s="81"/>
      <c r="U1476" s="81"/>
      <c r="V1476" s="81"/>
      <c r="W1476" s="81"/>
      <c r="X1476" s="81"/>
      <c r="Y1476" s="81"/>
      <c r="Z1476" s="81"/>
      <c r="AA1476" s="81"/>
      <c r="AB1476" s="81"/>
      <c r="AC1476" s="81"/>
      <c r="AD1476" s="81"/>
      <c r="AE1476" s="81"/>
      <c r="AF1476" s="81"/>
      <c r="AG1476" s="81"/>
      <c r="AH1476" s="81"/>
      <c r="AI1476" s="81"/>
      <c r="AJ1476" s="81"/>
      <c r="AK1476" s="81"/>
      <c r="AL1476" s="81"/>
      <c r="AM1476" s="8"/>
    </row>
    <row r="1477" spans="1:39" x14ac:dyDescent="0.25">
      <c r="A1477" s="81">
        <v>1476</v>
      </c>
      <c r="B1477" s="8" t="s">
        <v>2205</v>
      </c>
      <c r="C1477" s="8" t="s">
        <v>77</v>
      </c>
      <c r="D1477" s="81"/>
      <c r="E1477" s="8"/>
      <c r="F1477" s="81"/>
      <c r="G1477" s="81"/>
      <c r="H1477" s="81"/>
      <c r="I1477" s="8"/>
      <c r="J1477" s="81"/>
      <c r="K1477" s="81"/>
      <c r="L1477" s="81"/>
      <c r="M1477" s="81"/>
      <c r="N1477" s="81"/>
      <c r="O1477" s="81"/>
      <c r="P1477" s="81"/>
      <c r="Q1477" s="81"/>
      <c r="R1477" s="81"/>
      <c r="S1477" s="81"/>
      <c r="T1477" s="81"/>
      <c r="U1477" s="81"/>
      <c r="V1477" s="81"/>
      <c r="W1477" s="81"/>
      <c r="X1477" s="81"/>
      <c r="Y1477" s="81"/>
      <c r="Z1477" s="81"/>
      <c r="AA1477" s="81"/>
      <c r="AB1477" s="81"/>
      <c r="AC1477" s="81"/>
      <c r="AD1477" s="81"/>
      <c r="AE1477" s="81"/>
      <c r="AF1477" s="81"/>
      <c r="AG1477" s="81"/>
      <c r="AH1477" s="81"/>
      <c r="AI1477" s="81"/>
      <c r="AJ1477" s="81"/>
      <c r="AK1477" s="81"/>
      <c r="AL1477" s="81"/>
      <c r="AM1477" s="8"/>
    </row>
    <row r="1478" spans="1:39" x14ac:dyDescent="0.25">
      <c r="A1478" s="81">
        <v>1477</v>
      </c>
      <c r="B1478" s="8" t="s">
        <v>2206</v>
      </c>
      <c r="C1478" s="8" t="s">
        <v>158</v>
      </c>
      <c r="D1478" s="81"/>
      <c r="E1478" s="8"/>
      <c r="F1478" s="81"/>
      <c r="G1478" s="81"/>
      <c r="H1478" s="81"/>
      <c r="I1478" s="8"/>
      <c r="J1478" s="81"/>
      <c r="K1478" s="81"/>
      <c r="L1478" s="81"/>
      <c r="M1478" s="81"/>
      <c r="N1478" s="81"/>
      <c r="O1478" s="81"/>
      <c r="P1478" s="81"/>
      <c r="Q1478" s="81"/>
      <c r="R1478" s="81"/>
      <c r="S1478" s="81"/>
      <c r="T1478" s="81"/>
      <c r="U1478" s="81"/>
      <c r="V1478" s="81"/>
      <c r="W1478" s="81"/>
      <c r="X1478" s="81"/>
      <c r="Y1478" s="81"/>
      <c r="Z1478" s="81"/>
      <c r="AA1478" s="81"/>
      <c r="AB1478" s="81"/>
      <c r="AC1478" s="81"/>
      <c r="AD1478" s="81"/>
      <c r="AE1478" s="81"/>
      <c r="AF1478" s="81"/>
      <c r="AG1478" s="81"/>
      <c r="AH1478" s="81"/>
      <c r="AI1478" s="81"/>
      <c r="AJ1478" s="81"/>
      <c r="AK1478" s="81"/>
      <c r="AL1478" s="81"/>
      <c r="AM1478" s="8"/>
    </row>
    <row r="1479" spans="1:39" x14ac:dyDescent="0.25">
      <c r="A1479" s="81">
        <v>1478</v>
      </c>
      <c r="B1479" s="8" t="s">
        <v>2207</v>
      </c>
      <c r="C1479" s="8" t="s">
        <v>146</v>
      </c>
      <c r="D1479" s="81"/>
      <c r="E1479" s="8"/>
      <c r="F1479" s="81"/>
      <c r="G1479" s="81"/>
      <c r="H1479" s="81"/>
      <c r="I1479" s="8"/>
      <c r="J1479" s="81"/>
      <c r="K1479" s="81"/>
      <c r="L1479" s="81"/>
      <c r="M1479" s="81"/>
      <c r="N1479" s="81"/>
      <c r="O1479" s="81"/>
      <c r="P1479" s="81"/>
      <c r="Q1479" s="81"/>
      <c r="R1479" s="81"/>
      <c r="S1479" s="81"/>
      <c r="T1479" s="81"/>
      <c r="U1479" s="81"/>
      <c r="V1479" s="81"/>
      <c r="W1479" s="81"/>
      <c r="X1479" s="81"/>
      <c r="Y1479" s="81"/>
      <c r="Z1479" s="81"/>
      <c r="AA1479" s="81"/>
      <c r="AB1479" s="81"/>
      <c r="AC1479" s="81"/>
      <c r="AD1479" s="81"/>
      <c r="AE1479" s="81"/>
      <c r="AF1479" s="81"/>
      <c r="AG1479" s="81"/>
      <c r="AH1479" s="81"/>
      <c r="AI1479" s="81"/>
      <c r="AJ1479" s="81"/>
      <c r="AK1479" s="81"/>
      <c r="AL1479" s="81"/>
      <c r="AM1479" s="8"/>
    </row>
    <row r="1480" spans="1:39" x14ac:dyDescent="0.25">
      <c r="A1480" s="81">
        <v>1479</v>
      </c>
      <c r="B1480" s="8" t="s">
        <v>2208</v>
      </c>
      <c r="C1480" s="8" t="s">
        <v>133</v>
      </c>
      <c r="D1480" s="81"/>
      <c r="E1480" s="8"/>
      <c r="F1480" s="81"/>
      <c r="G1480" s="81"/>
      <c r="H1480" s="81"/>
      <c r="I1480" s="8"/>
      <c r="J1480" s="81"/>
      <c r="K1480" s="81"/>
      <c r="L1480" s="81"/>
      <c r="M1480" s="81"/>
      <c r="N1480" s="81"/>
      <c r="O1480" s="81"/>
      <c r="P1480" s="81"/>
      <c r="Q1480" s="81"/>
      <c r="R1480" s="81"/>
      <c r="S1480" s="81"/>
      <c r="T1480" s="81"/>
      <c r="U1480" s="81"/>
      <c r="V1480" s="81"/>
      <c r="W1480" s="81"/>
      <c r="X1480" s="81"/>
      <c r="Y1480" s="81"/>
      <c r="Z1480" s="81"/>
      <c r="AA1480" s="81"/>
      <c r="AB1480" s="81"/>
      <c r="AC1480" s="81"/>
      <c r="AD1480" s="81"/>
      <c r="AE1480" s="81"/>
      <c r="AF1480" s="81"/>
      <c r="AG1480" s="81"/>
      <c r="AH1480" s="81"/>
      <c r="AI1480" s="81"/>
      <c r="AJ1480" s="81"/>
      <c r="AK1480" s="81"/>
      <c r="AL1480" s="81"/>
      <c r="AM1480" s="8"/>
    </row>
    <row r="1481" spans="1:39" x14ac:dyDescent="0.25">
      <c r="A1481" s="81">
        <v>1480</v>
      </c>
      <c r="B1481" s="8" t="s">
        <v>2210</v>
      </c>
      <c r="C1481" s="8" t="s">
        <v>126</v>
      </c>
      <c r="D1481" s="81"/>
      <c r="E1481" s="8"/>
      <c r="F1481" s="81"/>
      <c r="G1481" s="81"/>
      <c r="H1481" s="81"/>
      <c r="I1481" s="8"/>
      <c r="J1481" s="81"/>
      <c r="K1481" s="81"/>
      <c r="L1481" s="81"/>
      <c r="M1481" s="81"/>
      <c r="N1481" s="81"/>
      <c r="O1481" s="81"/>
      <c r="P1481" s="81"/>
      <c r="Q1481" s="81"/>
      <c r="R1481" s="81"/>
      <c r="S1481" s="81"/>
      <c r="T1481" s="81"/>
      <c r="U1481" s="81"/>
      <c r="V1481" s="81"/>
      <c r="W1481" s="81"/>
      <c r="X1481" s="81"/>
      <c r="Y1481" s="81"/>
      <c r="Z1481" s="81"/>
      <c r="AA1481" s="81"/>
      <c r="AB1481" s="81"/>
      <c r="AC1481" s="81"/>
      <c r="AD1481" s="81"/>
      <c r="AE1481" s="81"/>
      <c r="AF1481" s="81"/>
      <c r="AG1481" s="81"/>
      <c r="AH1481" s="81"/>
      <c r="AI1481" s="81"/>
      <c r="AJ1481" s="81"/>
      <c r="AK1481" s="81"/>
      <c r="AL1481" s="81"/>
      <c r="AM1481" s="8"/>
    </row>
    <row r="1482" spans="1:39" x14ac:dyDescent="0.25">
      <c r="A1482" s="81">
        <v>1481</v>
      </c>
      <c r="B1482" s="8" t="s">
        <v>2212</v>
      </c>
      <c r="C1482" s="8" t="s">
        <v>77</v>
      </c>
      <c r="D1482" s="81"/>
      <c r="E1482" s="8"/>
      <c r="F1482" s="81"/>
      <c r="G1482" s="81"/>
      <c r="H1482" s="81"/>
      <c r="I1482" s="8"/>
      <c r="J1482" s="81"/>
      <c r="K1482" s="81"/>
      <c r="L1482" s="81"/>
      <c r="M1482" s="81"/>
      <c r="N1482" s="81"/>
      <c r="O1482" s="81"/>
      <c r="P1482" s="81"/>
      <c r="Q1482" s="81"/>
      <c r="R1482" s="81"/>
      <c r="S1482" s="81"/>
      <c r="T1482" s="81"/>
      <c r="U1482" s="81"/>
      <c r="V1482" s="81"/>
      <c r="W1482" s="81"/>
      <c r="X1482" s="81"/>
      <c r="Y1482" s="81"/>
      <c r="Z1482" s="81"/>
      <c r="AA1482" s="81"/>
      <c r="AB1482" s="81"/>
      <c r="AC1482" s="81"/>
      <c r="AD1482" s="81"/>
      <c r="AE1482" s="81"/>
      <c r="AF1482" s="81"/>
      <c r="AG1482" s="81"/>
      <c r="AH1482" s="81"/>
      <c r="AI1482" s="81"/>
      <c r="AJ1482" s="81"/>
      <c r="AK1482" s="81"/>
      <c r="AL1482" s="81"/>
      <c r="AM1482" s="8"/>
    </row>
    <row r="1483" spans="1:39" x14ac:dyDescent="0.25">
      <c r="A1483" s="81">
        <v>1482</v>
      </c>
      <c r="B1483" s="8" t="s">
        <v>2216</v>
      </c>
      <c r="C1483" s="8" t="s">
        <v>80</v>
      </c>
      <c r="D1483" s="81"/>
      <c r="E1483" s="8"/>
      <c r="F1483" s="81"/>
      <c r="G1483" s="81"/>
      <c r="H1483" s="81"/>
      <c r="I1483" s="8"/>
      <c r="J1483" s="81"/>
      <c r="K1483" s="81"/>
      <c r="L1483" s="81"/>
      <c r="M1483" s="81"/>
      <c r="N1483" s="81"/>
      <c r="O1483" s="81"/>
      <c r="P1483" s="81"/>
      <c r="Q1483" s="81"/>
      <c r="R1483" s="81"/>
      <c r="S1483" s="81"/>
      <c r="T1483" s="81"/>
      <c r="U1483" s="81"/>
      <c r="V1483" s="81"/>
      <c r="W1483" s="81"/>
      <c r="X1483" s="81"/>
      <c r="Y1483" s="81"/>
      <c r="Z1483" s="81"/>
      <c r="AA1483" s="81"/>
      <c r="AB1483" s="81"/>
      <c r="AC1483" s="81"/>
      <c r="AD1483" s="81"/>
      <c r="AE1483" s="81"/>
      <c r="AF1483" s="81"/>
      <c r="AG1483" s="81"/>
      <c r="AH1483" s="81"/>
      <c r="AI1483" s="81"/>
      <c r="AJ1483" s="81"/>
      <c r="AK1483" s="81"/>
      <c r="AL1483" s="81"/>
      <c r="AM1483" s="8"/>
    </row>
    <row r="1484" spans="1:39" x14ac:dyDescent="0.25">
      <c r="A1484" s="81">
        <v>1483</v>
      </c>
      <c r="B1484" s="8" t="s">
        <v>2217</v>
      </c>
      <c r="C1484" s="8" t="s">
        <v>66</v>
      </c>
      <c r="D1484" s="81"/>
      <c r="E1484" s="8"/>
      <c r="F1484" s="81"/>
      <c r="G1484" s="81"/>
      <c r="H1484" s="81"/>
      <c r="I1484" s="8"/>
      <c r="J1484" s="81"/>
      <c r="K1484" s="81"/>
      <c r="L1484" s="81"/>
      <c r="M1484" s="81"/>
      <c r="N1484" s="81"/>
      <c r="O1484" s="81"/>
      <c r="P1484" s="81"/>
      <c r="Q1484" s="81"/>
      <c r="R1484" s="81"/>
      <c r="S1484" s="81"/>
      <c r="T1484" s="81"/>
      <c r="U1484" s="81"/>
      <c r="V1484" s="81"/>
      <c r="W1484" s="81"/>
      <c r="X1484" s="81"/>
      <c r="Y1484" s="81"/>
      <c r="Z1484" s="81"/>
      <c r="AA1484" s="81"/>
      <c r="AB1484" s="81"/>
      <c r="AC1484" s="81"/>
      <c r="AD1484" s="81"/>
      <c r="AE1484" s="81"/>
      <c r="AF1484" s="81"/>
      <c r="AG1484" s="81"/>
      <c r="AH1484" s="81"/>
      <c r="AI1484" s="81"/>
      <c r="AJ1484" s="81"/>
      <c r="AK1484" s="81"/>
      <c r="AL1484" s="81"/>
      <c r="AM1484" s="8"/>
    </row>
    <row r="1485" spans="1:39" x14ac:dyDescent="0.25">
      <c r="A1485" s="81">
        <v>1484</v>
      </c>
      <c r="B1485" s="8" t="s">
        <v>2218</v>
      </c>
      <c r="C1485" s="8" t="s">
        <v>66</v>
      </c>
      <c r="D1485" s="81"/>
      <c r="E1485" s="8"/>
      <c r="F1485" s="81"/>
      <c r="G1485" s="81"/>
      <c r="H1485" s="81"/>
      <c r="I1485" s="8"/>
      <c r="J1485" s="81"/>
      <c r="K1485" s="81"/>
      <c r="L1485" s="81"/>
      <c r="M1485" s="81"/>
      <c r="N1485" s="81"/>
      <c r="O1485" s="81"/>
      <c r="P1485" s="81"/>
      <c r="Q1485" s="81"/>
      <c r="R1485" s="81"/>
      <c r="S1485" s="81"/>
      <c r="T1485" s="81"/>
      <c r="U1485" s="81"/>
      <c r="V1485" s="81"/>
      <c r="W1485" s="81"/>
      <c r="X1485" s="81"/>
      <c r="Y1485" s="81"/>
      <c r="Z1485" s="81"/>
      <c r="AA1485" s="81"/>
      <c r="AB1485" s="81"/>
      <c r="AC1485" s="81"/>
      <c r="AD1485" s="81"/>
      <c r="AE1485" s="81"/>
      <c r="AF1485" s="81"/>
      <c r="AG1485" s="81"/>
      <c r="AH1485" s="81"/>
      <c r="AI1485" s="81"/>
      <c r="AJ1485" s="81"/>
      <c r="AK1485" s="81"/>
      <c r="AL1485" s="81"/>
      <c r="AM1485" s="8"/>
    </row>
    <row r="1486" spans="1:39" x14ac:dyDescent="0.25">
      <c r="A1486" s="81">
        <v>1485</v>
      </c>
      <c r="B1486" s="8" t="s">
        <v>2220</v>
      </c>
      <c r="C1486" s="8" t="s">
        <v>66</v>
      </c>
      <c r="D1486" s="81"/>
      <c r="E1486" s="8"/>
      <c r="F1486" s="81"/>
      <c r="G1486" s="81"/>
      <c r="H1486" s="81"/>
      <c r="I1486" s="8"/>
      <c r="J1486" s="81"/>
      <c r="K1486" s="81"/>
      <c r="L1486" s="81"/>
      <c r="M1486" s="81"/>
      <c r="N1486" s="81"/>
      <c r="O1486" s="81"/>
      <c r="P1486" s="81"/>
      <c r="Q1486" s="81"/>
      <c r="R1486" s="81"/>
      <c r="S1486" s="81"/>
      <c r="T1486" s="81"/>
      <c r="U1486" s="81"/>
      <c r="V1486" s="81"/>
      <c r="W1486" s="81"/>
      <c r="X1486" s="81"/>
      <c r="Y1486" s="81"/>
      <c r="Z1486" s="81"/>
      <c r="AA1486" s="81"/>
      <c r="AB1486" s="81"/>
      <c r="AC1486" s="81"/>
      <c r="AD1486" s="81"/>
      <c r="AE1486" s="81"/>
      <c r="AF1486" s="81"/>
      <c r="AG1486" s="81"/>
      <c r="AH1486" s="81"/>
      <c r="AI1486" s="81"/>
      <c r="AJ1486" s="81"/>
      <c r="AK1486" s="81"/>
      <c r="AL1486" s="81"/>
      <c r="AM1486" s="8"/>
    </row>
    <row r="1487" spans="1:39" x14ac:dyDescent="0.25">
      <c r="A1487" s="81">
        <v>1486</v>
      </c>
      <c r="B1487" s="8" t="s">
        <v>2222</v>
      </c>
      <c r="C1487" s="8" t="s">
        <v>73</v>
      </c>
      <c r="D1487" s="81"/>
      <c r="E1487" s="8"/>
      <c r="F1487" s="81"/>
      <c r="G1487" s="81"/>
      <c r="H1487" s="81"/>
      <c r="I1487" s="8"/>
      <c r="J1487" s="81"/>
      <c r="K1487" s="81"/>
      <c r="L1487" s="81"/>
      <c r="M1487" s="81"/>
      <c r="N1487" s="81"/>
      <c r="O1487" s="81"/>
      <c r="P1487" s="81"/>
      <c r="Q1487" s="81"/>
      <c r="R1487" s="81"/>
      <c r="S1487" s="81"/>
      <c r="T1487" s="81"/>
      <c r="U1487" s="81"/>
      <c r="V1487" s="81"/>
      <c r="W1487" s="81"/>
      <c r="X1487" s="81"/>
      <c r="Y1487" s="81"/>
      <c r="Z1487" s="81"/>
      <c r="AA1487" s="81"/>
      <c r="AB1487" s="81"/>
      <c r="AC1487" s="81"/>
      <c r="AD1487" s="81"/>
      <c r="AE1487" s="81"/>
      <c r="AF1487" s="81"/>
      <c r="AG1487" s="81"/>
      <c r="AH1487" s="81"/>
      <c r="AI1487" s="81"/>
      <c r="AJ1487" s="81"/>
      <c r="AK1487" s="81"/>
      <c r="AL1487" s="81"/>
      <c r="AM1487" s="8"/>
    </row>
    <row r="1488" spans="1:39" x14ac:dyDescent="0.25">
      <c r="A1488" s="81">
        <v>1487</v>
      </c>
      <c r="B1488" s="8" t="s">
        <v>2214</v>
      </c>
      <c r="C1488" s="8" t="s">
        <v>108</v>
      </c>
      <c r="D1488" s="81"/>
      <c r="E1488" s="8"/>
      <c r="F1488" s="81"/>
      <c r="G1488" s="81"/>
      <c r="H1488" s="81"/>
      <c r="I1488" s="8"/>
      <c r="J1488" s="81"/>
      <c r="K1488" s="81"/>
      <c r="L1488" s="81"/>
      <c r="M1488" s="81"/>
      <c r="N1488" s="81"/>
      <c r="O1488" s="81"/>
      <c r="P1488" s="81"/>
      <c r="Q1488" s="81"/>
      <c r="R1488" s="81"/>
      <c r="S1488" s="81"/>
      <c r="T1488" s="81"/>
      <c r="U1488" s="81"/>
      <c r="V1488" s="81"/>
      <c r="W1488" s="81"/>
      <c r="X1488" s="81"/>
      <c r="Y1488" s="81"/>
      <c r="Z1488" s="81"/>
      <c r="AA1488" s="81"/>
      <c r="AB1488" s="81"/>
      <c r="AC1488" s="81"/>
      <c r="AD1488" s="81"/>
      <c r="AE1488" s="81"/>
      <c r="AF1488" s="81"/>
      <c r="AG1488" s="81"/>
      <c r="AH1488" s="81"/>
      <c r="AI1488" s="81"/>
      <c r="AJ1488" s="81"/>
      <c r="AK1488" s="81"/>
      <c r="AL1488" s="81"/>
      <c r="AM1488" s="8"/>
    </row>
    <row r="1489" spans="1:39" x14ac:dyDescent="0.25">
      <c r="A1489" s="81">
        <v>1488</v>
      </c>
      <c r="B1489" s="8" t="s">
        <v>2223</v>
      </c>
      <c r="C1489" s="8" t="s">
        <v>105</v>
      </c>
      <c r="D1489" s="81"/>
      <c r="E1489" s="8"/>
      <c r="F1489" s="81"/>
      <c r="G1489" s="81"/>
      <c r="H1489" s="81"/>
      <c r="I1489" s="8"/>
      <c r="J1489" s="81"/>
      <c r="K1489" s="81"/>
      <c r="L1489" s="81"/>
      <c r="M1489" s="81"/>
      <c r="N1489" s="81"/>
      <c r="O1489" s="81"/>
      <c r="P1489" s="81"/>
      <c r="Q1489" s="81"/>
      <c r="R1489" s="81"/>
      <c r="S1489" s="81"/>
      <c r="T1489" s="81"/>
      <c r="U1489" s="81"/>
      <c r="V1489" s="81"/>
      <c r="W1489" s="81"/>
      <c r="X1489" s="81"/>
      <c r="Y1489" s="81"/>
      <c r="Z1489" s="81"/>
      <c r="AA1489" s="81"/>
      <c r="AB1489" s="81"/>
      <c r="AC1489" s="81"/>
      <c r="AD1489" s="81"/>
      <c r="AE1489" s="81"/>
      <c r="AF1489" s="81"/>
      <c r="AG1489" s="81"/>
      <c r="AH1489" s="81"/>
      <c r="AI1489" s="81"/>
      <c r="AJ1489" s="81"/>
      <c r="AK1489" s="81"/>
      <c r="AL1489" s="81"/>
      <c r="AM1489" s="8"/>
    </row>
    <row r="1490" spans="1:39" x14ac:dyDescent="0.25">
      <c r="A1490" s="81">
        <v>1489</v>
      </c>
      <c r="B1490" s="8" t="s">
        <v>2224</v>
      </c>
      <c r="C1490" s="8" t="s">
        <v>95</v>
      </c>
      <c r="D1490" s="81"/>
      <c r="E1490" s="8"/>
      <c r="F1490" s="81"/>
      <c r="G1490" s="81"/>
      <c r="H1490" s="81"/>
      <c r="I1490" s="8"/>
      <c r="J1490" s="81"/>
      <c r="K1490" s="81"/>
      <c r="L1490" s="81"/>
      <c r="M1490" s="81"/>
      <c r="N1490" s="81"/>
      <c r="O1490" s="81"/>
      <c r="P1490" s="81"/>
      <c r="Q1490" s="81"/>
      <c r="R1490" s="81"/>
      <c r="S1490" s="81"/>
      <c r="T1490" s="81"/>
      <c r="U1490" s="81"/>
      <c r="V1490" s="81"/>
      <c r="W1490" s="81"/>
      <c r="X1490" s="81"/>
      <c r="Y1490" s="81"/>
      <c r="Z1490" s="81"/>
      <c r="AA1490" s="81"/>
      <c r="AB1490" s="81"/>
      <c r="AC1490" s="81"/>
      <c r="AD1490" s="81"/>
      <c r="AE1490" s="81"/>
      <c r="AF1490" s="81"/>
      <c r="AG1490" s="81"/>
      <c r="AH1490" s="81"/>
      <c r="AI1490" s="81"/>
      <c r="AJ1490" s="81"/>
      <c r="AK1490" s="81"/>
      <c r="AL1490" s="81"/>
      <c r="AM1490" s="8"/>
    </row>
    <row r="1491" spans="1:39" x14ac:dyDescent="0.25">
      <c r="A1491" s="81">
        <v>1490</v>
      </c>
      <c r="B1491" s="8" t="s">
        <v>2225</v>
      </c>
      <c r="C1491" s="8" t="s">
        <v>80</v>
      </c>
      <c r="D1491" s="81"/>
      <c r="E1491" s="8"/>
      <c r="F1491" s="81"/>
      <c r="G1491" s="81"/>
      <c r="H1491" s="81"/>
      <c r="I1491" s="8"/>
      <c r="J1491" s="81"/>
      <c r="K1491" s="81"/>
      <c r="L1491" s="81"/>
      <c r="M1491" s="81"/>
      <c r="N1491" s="81"/>
      <c r="O1491" s="81"/>
      <c r="P1491" s="81"/>
      <c r="Q1491" s="81"/>
      <c r="R1491" s="81"/>
      <c r="S1491" s="81"/>
      <c r="T1491" s="81"/>
      <c r="U1491" s="81"/>
      <c r="V1491" s="81"/>
      <c r="W1491" s="81"/>
      <c r="X1491" s="81"/>
      <c r="Y1491" s="81"/>
      <c r="Z1491" s="81"/>
      <c r="AA1491" s="81"/>
      <c r="AB1491" s="81"/>
      <c r="AC1491" s="81"/>
      <c r="AD1491" s="81"/>
      <c r="AE1491" s="81"/>
      <c r="AF1491" s="81"/>
      <c r="AG1491" s="81"/>
      <c r="AH1491" s="81"/>
      <c r="AI1491" s="81"/>
      <c r="AJ1491" s="81"/>
      <c r="AK1491" s="81"/>
      <c r="AL1491" s="81"/>
      <c r="AM1491" s="8"/>
    </row>
    <row r="1492" spans="1:39" x14ac:dyDescent="0.25">
      <c r="A1492" s="81">
        <v>1491</v>
      </c>
      <c r="B1492" s="8" t="s">
        <v>2226</v>
      </c>
      <c r="C1492" s="8" t="s">
        <v>66</v>
      </c>
      <c r="D1492" s="81"/>
      <c r="E1492" s="8"/>
      <c r="F1492" s="81"/>
      <c r="G1492" s="81"/>
      <c r="H1492" s="81"/>
      <c r="I1492" s="8"/>
      <c r="J1492" s="81"/>
      <c r="K1492" s="81"/>
      <c r="L1492" s="81"/>
      <c r="M1492" s="81"/>
      <c r="N1492" s="81"/>
      <c r="O1492" s="81"/>
      <c r="P1492" s="81"/>
      <c r="Q1492" s="81"/>
      <c r="R1492" s="81"/>
      <c r="S1492" s="81"/>
      <c r="T1492" s="81"/>
      <c r="U1492" s="81"/>
      <c r="V1492" s="81"/>
      <c r="W1492" s="81"/>
      <c r="X1492" s="81"/>
      <c r="Y1492" s="81"/>
      <c r="Z1492" s="81"/>
      <c r="AA1492" s="81"/>
      <c r="AB1492" s="81"/>
      <c r="AC1492" s="81"/>
      <c r="AD1492" s="81"/>
      <c r="AE1492" s="81"/>
      <c r="AF1492" s="81"/>
      <c r="AG1492" s="81"/>
      <c r="AH1492" s="81"/>
      <c r="AI1492" s="81"/>
      <c r="AJ1492" s="81"/>
      <c r="AK1492" s="81"/>
      <c r="AL1492" s="81"/>
      <c r="AM1492" s="8"/>
    </row>
    <row r="1493" spans="1:39" x14ac:dyDescent="0.25">
      <c r="A1493" s="81">
        <v>1492</v>
      </c>
      <c r="B1493" s="8" t="s">
        <v>2227</v>
      </c>
      <c r="C1493" s="8" t="s">
        <v>66</v>
      </c>
      <c r="D1493" s="81"/>
      <c r="E1493" s="8"/>
      <c r="F1493" s="81"/>
      <c r="G1493" s="81"/>
      <c r="H1493" s="81"/>
      <c r="I1493" s="8"/>
      <c r="J1493" s="81"/>
      <c r="K1493" s="81"/>
      <c r="L1493" s="81"/>
      <c r="M1493" s="81"/>
      <c r="N1493" s="81"/>
      <c r="O1493" s="81"/>
      <c r="P1493" s="81"/>
      <c r="Q1493" s="81"/>
      <c r="R1493" s="81"/>
      <c r="S1493" s="81"/>
      <c r="T1493" s="81"/>
      <c r="U1493" s="81"/>
      <c r="V1493" s="81"/>
      <c r="W1493" s="81"/>
      <c r="X1493" s="81"/>
      <c r="Y1493" s="81"/>
      <c r="Z1493" s="81"/>
      <c r="AA1493" s="81"/>
      <c r="AB1493" s="81"/>
      <c r="AC1493" s="81"/>
      <c r="AD1493" s="81"/>
      <c r="AE1493" s="81"/>
      <c r="AF1493" s="81"/>
      <c r="AG1493" s="81"/>
      <c r="AH1493" s="81"/>
      <c r="AI1493" s="81"/>
      <c r="AJ1493" s="81"/>
      <c r="AK1493" s="81"/>
      <c r="AL1493" s="81"/>
      <c r="AM1493" s="8"/>
    </row>
    <row r="1494" spans="1:39" x14ac:dyDescent="0.25">
      <c r="A1494" s="81">
        <v>1493</v>
      </c>
      <c r="B1494" s="8" t="s">
        <v>1806</v>
      </c>
      <c r="C1494" s="8" t="s">
        <v>55</v>
      </c>
      <c r="D1494" s="81"/>
      <c r="E1494" s="8"/>
      <c r="F1494" s="81"/>
      <c r="G1494" s="81"/>
      <c r="H1494" s="81"/>
      <c r="I1494" s="8"/>
      <c r="J1494" s="81"/>
      <c r="K1494" s="81"/>
      <c r="L1494" s="81"/>
      <c r="M1494" s="81"/>
      <c r="N1494" s="81"/>
      <c r="O1494" s="81"/>
      <c r="P1494" s="81"/>
      <c r="Q1494" s="81"/>
      <c r="R1494" s="81"/>
      <c r="S1494" s="81"/>
      <c r="T1494" s="81"/>
      <c r="U1494" s="81"/>
      <c r="V1494" s="81"/>
      <c r="W1494" s="81"/>
      <c r="X1494" s="81"/>
      <c r="Y1494" s="81"/>
      <c r="Z1494" s="81"/>
      <c r="AA1494" s="81"/>
      <c r="AB1494" s="81"/>
      <c r="AC1494" s="81"/>
      <c r="AD1494" s="81"/>
      <c r="AE1494" s="81"/>
      <c r="AF1494" s="81"/>
      <c r="AG1494" s="81"/>
      <c r="AH1494" s="81"/>
      <c r="AI1494" s="81"/>
      <c r="AJ1494" s="81"/>
      <c r="AK1494" s="81"/>
      <c r="AL1494" s="81"/>
      <c r="AM1494" s="8"/>
    </row>
    <row r="1495" spans="1:39" x14ac:dyDescent="0.25">
      <c r="A1495" s="81">
        <v>1494</v>
      </c>
      <c r="B1495" s="8" t="s">
        <v>1845</v>
      </c>
      <c r="C1495" s="8" t="s">
        <v>105</v>
      </c>
      <c r="D1495" s="81"/>
      <c r="E1495" s="8"/>
      <c r="F1495" s="81"/>
      <c r="G1495" s="81"/>
      <c r="H1495" s="81"/>
      <c r="I1495" s="8"/>
      <c r="J1495" s="81"/>
      <c r="K1495" s="81"/>
      <c r="L1495" s="81"/>
      <c r="M1495" s="81"/>
      <c r="N1495" s="81"/>
      <c r="O1495" s="81"/>
      <c r="P1495" s="81"/>
      <c r="Q1495" s="81"/>
      <c r="R1495" s="81"/>
      <c r="S1495" s="81"/>
      <c r="T1495" s="81"/>
      <c r="U1495" s="81"/>
      <c r="V1495" s="81"/>
      <c r="W1495" s="81"/>
      <c r="X1495" s="81"/>
      <c r="Y1495" s="81"/>
      <c r="Z1495" s="81"/>
      <c r="AA1495" s="81"/>
      <c r="AB1495" s="81"/>
      <c r="AC1495" s="81"/>
      <c r="AD1495" s="81"/>
      <c r="AE1495" s="81"/>
      <c r="AF1495" s="81"/>
      <c r="AG1495" s="81"/>
      <c r="AH1495" s="81"/>
      <c r="AI1495" s="81"/>
      <c r="AJ1495" s="81"/>
      <c r="AK1495" s="81"/>
      <c r="AL1495" s="81"/>
      <c r="AM1495" s="8"/>
    </row>
    <row r="1496" spans="1:39" x14ac:dyDescent="0.25">
      <c r="A1496" s="81">
        <v>1495</v>
      </c>
      <c r="B1496" s="8" t="s">
        <v>2276</v>
      </c>
      <c r="C1496" s="8" t="s">
        <v>56</v>
      </c>
      <c r="D1496" s="81"/>
      <c r="E1496" s="8"/>
      <c r="F1496" s="81"/>
      <c r="G1496" s="81"/>
      <c r="H1496" s="81"/>
      <c r="I1496" s="8"/>
      <c r="J1496" s="81"/>
      <c r="K1496" s="81"/>
      <c r="L1496" s="81"/>
      <c r="M1496" s="81"/>
      <c r="N1496" s="81"/>
      <c r="O1496" s="81"/>
      <c r="P1496" s="81"/>
      <c r="Q1496" s="81"/>
      <c r="R1496" s="81"/>
      <c r="S1496" s="81"/>
      <c r="T1496" s="81"/>
      <c r="U1496" s="81"/>
      <c r="V1496" s="81"/>
      <c r="W1496" s="81"/>
      <c r="X1496" s="81"/>
      <c r="Y1496" s="81"/>
      <c r="Z1496" s="81"/>
      <c r="AA1496" s="81"/>
      <c r="AB1496" s="81"/>
      <c r="AC1496" s="81"/>
      <c r="AD1496" s="81"/>
      <c r="AE1496" s="81"/>
      <c r="AF1496" s="81"/>
      <c r="AG1496" s="81"/>
      <c r="AH1496" s="81"/>
      <c r="AI1496" s="81"/>
      <c r="AJ1496" s="81"/>
      <c r="AK1496" s="81"/>
      <c r="AL1496" s="81"/>
      <c r="AM1496" s="8"/>
    </row>
    <row r="1497" spans="1:39" x14ac:dyDescent="0.25">
      <c r="A1497" s="81">
        <v>1496</v>
      </c>
      <c r="B1497" s="8" t="s">
        <v>2</v>
      </c>
      <c r="C1497" s="8" t="s">
        <v>2</v>
      </c>
      <c r="D1497" s="81"/>
      <c r="E1497" s="8"/>
      <c r="F1497" s="81"/>
      <c r="G1497" s="81"/>
      <c r="H1497" s="81"/>
      <c r="I1497" s="8"/>
      <c r="J1497" s="81"/>
      <c r="K1497" s="81"/>
      <c r="L1497" s="81"/>
      <c r="M1497" s="81"/>
      <c r="N1497" s="81"/>
      <c r="O1497" s="81"/>
      <c r="P1497" s="81"/>
      <c r="Q1497" s="81"/>
      <c r="R1497" s="81"/>
      <c r="S1497" s="81"/>
      <c r="T1497" s="81"/>
      <c r="U1497" s="81"/>
      <c r="V1497" s="81"/>
      <c r="W1497" s="81"/>
      <c r="X1497" s="81"/>
      <c r="Y1497" s="81"/>
      <c r="Z1497" s="81"/>
      <c r="AA1497" s="81"/>
      <c r="AB1497" s="81"/>
      <c r="AC1497" s="81"/>
      <c r="AD1497" s="81"/>
      <c r="AE1497" s="81"/>
      <c r="AF1497" s="81"/>
      <c r="AG1497" s="81"/>
      <c r="AH1497" s="81"/>
      <c r="AI1497" s="81"/>
      <c r="AJ1497" s="81"/>
      <c r="AK1497" s="81"/>
      <c r="AL1497" s="81"/>
      <c r="AM1497" s="8"/>
    </row>
    <row r="1498" spans="1:39" x14ac:dyDescent="0.25">
      <c r="A1498" s="81">
        <v>1497</v>
      </c>
      <c r="B1498" s="8" t="s">
        <v>2353</v>
      </c>
      <c r="C1498" s="8" t="s">
        <v>2</v>
      </c>
      <c r="D1498" s="81"/>
      <c r="E1498" s="8"/>
      <c r="F1498" s="81"/>
      <c r="G1498" s="81"/>
      <c r="H1498" s="81"/>
      <c r="I1498" s="8"/>
      <c r="J1498" s="81"/>
      <c r="K1498" s="81"/>
      <c r="L1498" s="81"/>
      <c r="M1498" s="81"/>
      <c r="N1498" s="81"/>
      <c r="O1498" s="81"/>
      <c r="P1498" s="81"/>
      <c r="Q1498" s="81"/>
      <c r="R1498" s="81"/>
      <c r="S1498" s="81"/>
      <c r="T1498" s="81"/>
      <c r="U1498" s="81"/>
      <c r="V1498" s="81"/>
      <c r="W1498" s="81"/>
      <c r="X1498" s="81"/>
      <c r="Y1498" s="81"/>
      <c r="Z1498" s="81"/>
      <c r="AA1498" s="81"/>
      <c r="AB1498" s="81"/>
      <c r="AC1498" s="81"/>
      <c r="AD1498" s="81"/>
      <c r="AE1498" s="81"/>
      <c r="AF1498" s="81"/>
      <c r="AG1498" s="81"/>
      <c r="AH1498" s="81"/>
      <c r="AI1498" s="81"/>
      <c r="AJ1498" s="81"/>
      <c r="AK1498" s="81"/>
      <c r="AL1498" s="81"/>
      <c r="AM1498" s="8"/>
    </row>
    <row r="1499" spans="1:39" x14ac:dyDescent="0.25">
      <c r="A1499" s="81">
        <v>1498</v>
      </c>
      <c r="B1499" s="8" t="s">
        <v>52</v>
      </c>
      <c r="C1499" s="8" t="s">
        <v>2</v>
      </c>
      <c r="D1499" s="81"/>
      <c r="E1499" s="8"/>
      <c r="F1499" s="81"/>
      <c r="G1499" s="81"/>
      <c r="H1499" s="81"/>
      <c r="I1499" s="8"/>
      <c r="J1499" s="81"/>
      <c r="K1499" s="81"/>
      <c r="L1499" s="81"/>
      <c r="M1499" s="81"/>
      <c r="N1499" s="81"/>
      <c r="O1499" s="81"/>
      <c r="P1499" s="81"/>
      <c r="Q1499" s="81"/>
      <c r="R1499" s="81"/>
      <c r="S1499" s="81"/>
      <c r="T1499" s="81"/>
      <c r="U1499" s="81"/>
      <c r="V1499" s="81"/>
      <c r="W1499" s="81"/>
      <c r="X1499" s="81"/>
      <c r="Y1499" s="81"/>
      <c r="Z1499" s="81"/>
      <c r="AA1499" s="81"/>
      <c r="AB1499" s="81"/>
      <c r="AC1499" s="81"/>
      <c r="AD1499" s="81"/>
      <c r="AE1499" s="81"/>
      <c r="AF1499" s="81"/>
      <c r="AG1499" s="81"/>
      <c r="AH1499" s="81"/>
      <c r="AI1499" s="81"/>
      <c r="AJ1499" s="81"/>
      <c r="AK1499" s="81"/>
      <c r="AL1499" s="81"/>
      <c r="AM1499" s="8"/>
    </row>
    <row r="1500" spans="1:39" x14ac:dyDescent="0.25">
      <c r="A1500" s="81">
        <v>1499</v>
      </c>
      <c r="B1500" s="8" t="s">
        <v>1843</v>
      </c>
      <c r="C1500" s="8" t="s">
        <v>2354</v>
      </c>
      <c r="D1500" s="81"/>
      <c r="E1500" s="8"/>
      <c r="F1500" s="81"/>
      <c r="G1500" s="81"/>
      <c r="H1500" s="81"/>
      <c r="I1500" s="8"/>
      <c r="J1500" s="81"/>
      <c r="K1500" s="81"/>
      <c r="L1500" s="81"/>
      <c r="M1500" s="81"/>
      <c r="N1500" s="81"/>
      <c r="O1500" s="81"/>
      <c r="P1500" s="81"/>
      <c r="Q1500" s="81"/>
      <c r="R1500" s="81"/>
      <c r="S1500" s="81"/>
      <c r="T1500" s="81"/>
      <c r="U1500" s="81"/>
      <c r="V1500" s="81"/>
      <c r="W1500" s="81"/>
      <c r="X1500" s="81"/>
      <c r="Y1500" s="81"/>
      <c r="Z1500" s="81"/>
      <c r="AA1500" s="81"/>
      <c r="AB1500" s="81"/>
      <c r="AC1500" s="81"/>
      <c r="AD1500" s="81"/>
      <c r="AE1500" s="81"/>
      <c r="AF1500" s="81"/>
      <c r="AG1500" s="81"/>
      <c r="AH1500" s="81"/>
      <c r="AI1500" s="81"/>
      <c r="AJ1500" s="81"/>
      <c r="AK1500" s="81"/>
      <c r="AL1500" s="81"/>
      <c r="AM1500" s="8"/>
    </row>
    <row r="1501" spans="1:39" x14ac:dyDescent="0.25">
      <c r="A1501" s="81">
        <v>1500</v>
      </c>
      <c r="B1501" s="8" t="s">
        <v>1844</v>
      </c>
      <c r="C1501" s="8" t="s">
        <v>56</v>
      </c>
      <c r="D1501" s="81"/>
      <c r="E1501" s="8"/>
      <c r="F1501" s="81"/>
      <c r="G1501" s="81"/>
      <c r="H1501" s="81"/>
      <c r="I1501" s="8"/>
      <c r="J1501" s="81"/>
      <c r="K1501" s="81"/>
      <c r="L1501" s="81"/>
      <c r="M1501" s="81"/>
      <c r="N1501" s="81"/>
      <c r="O1501" s="81"/>
      <c r="P1501" s="81"/>
      <c r="Q1501" s="81"/>
      <c r="R1501" s="81"/>
      <c r="S1501" s="81"/>
      <c r="T1501" s="81"/>
      <c r="U1501" s="81"/>
      <c r="V1501" s="81"/>
      <c r="W1501" s="81"/>
      <c r="X1501" s="81"/>
      <c r="Y1501" s="81"/>
      <c r="Z1501" s="81"/>
      <c r="AA1501" s="81"/>
      <c r="AB1501" s="81"/>
      <c r="AC1501" s="81"/>
      <c r="AD1501" s="81"/>
      <c r="AE1501" s="81"/>
      <c r="AF1501" s="81"/>
      <c r="AG1501" s="81"/>
      <c r="AH1501" s="81"/>
      <c r="AI1501" s="81"/>
      <c r="AJ1501" s="81"/>
      <c r="AK1501" s="81"/>
      <c r="AL1501" s="81"/>
      <c r="AM1501" s="8"/>
    </row>
    <row r="1502" spans="1:39" x14ac:dyDescent="0.25">
      <c r="A1502" s="81">
        <v>1501</v>
      </c>
      <c r="B1502" s="8" t="s">
        <v>1846</v>
      </c>
      <c r="C1502" s="8" t="s">
        <v>2343</v>
      </c>
      <c r="D1502" s="81"/>
      <c r="E1502" s="8"/>
      <c r="F1502" s="81"/>
      <c r="G1502" s="81"/>
      <c r="H1502" s="81"/>
      <c r="I1502" s="8"/>
      <c r="J1502" s="81"/>
      <c r="K1502" s="81"/>
      <c r="L1502" s="81"/>
      <c r="M1502" s="81"/>
      <c r="N1502" s="81"/>
      <c r="O1502" s="81"/>
      <c r="P1502" s="81"/>
      <c r="Q1502" s="81"/>
      <c r="R1502" s="81"/>
      <c r="S1502" s="81"/>
      <c r="T1502" s="81"/>
      <c r="U1502" s="81"/>
      <c r="V1502" s="81"/>
      <c r="W1502" s="81"/>
      <c r="X1502" s="81"/>
      <c r="Y1502" s="81"/>
      <c r="Z1502" s="81"/>
      <c r="AA1502" s="81"/>
      <c r="AB1502" s="81"/>
      <c r="AC1502" s="81"/>
      <c r="AD1502" s="81"/>
      <c r="AE1502" s="81"/>
      <c r="AF1502" s="81"/>
      <c r="AG1502" s="81"/>
      <c r="AH1502" s="81"/>
      <c r="AI1502" s="81"/>
      <c r="AJ1502" s="81"/>
      <c r="AK1502" s="81"/>
      <c r="AL1502" s="81"/>
      <c r="AM1502" s="8"/>
    </row>
    <row r="1503" spans="1:39" x14ac:dyDescent="0.25">
      <c r="A1503" s="81">
        <v>1502</v>
      </c>
      <c r="B1503" s="8" t="s">
        <v>1847</v>
      </c>
      <c r="C1503" s="8" t="s">
        <v>2355</v>
      </c>
      <c r="D1503" s="81"/>
      <c r="E1503" s="8"/>
      <c r="F1503" s="81"/>
      <c r="G1503" s="81"/>
      <c r="H1503" s="81"/>
      <c r="I1503" s="8"/>
      <c r="J1503" s="81"/>
      <c r="K1503" s="81"/>
      <c r="L1503" s="81"/>
      <c r="M1503" s="81"/>
      <c r="N1503" s="81"/>
      <c r="O1503" s="81"/>
      <c r="P1503" s="81"/>
      <c r="Q1503" s="81"/>
      <c r="R1503" s="81"/>
      <c r="S1503" s="81"/>
      <c r="T1503" s="81"/>
      <c r="U1503" s="81"/>
      <c r="V1503" s="81"/>
      <c r="W1503" s="81"/>
      <c r="X1503" s="81"/>
      <c r="Y1503" s="81"/>
      <c r="Z1503" s="81"/>
      <c r="AA1503" s="81"/>
      <c r="AB1503" s="81"/>
      <c r="AC1503" s="81"/>
      <c r="AD1503" s="81"/>
      <c r="AE1503" s="81"/>
      <c r="AF1503" s="81"/>
      <c r="AG1503" s="81"/>
      <c r="AH1503" s="81"/>
      <c r="AI1503" s="81"/>
      <c r="AJ1503" s="81"/>
      <c r="AK1503" s="81"/>
      <c r="AL1503" s="81"/>
      <c r="AM1503" s="8"/>
    </row>
    <row r="1504" spans="1:39" x14ac:dyDescent="0.25">
      <c r="A1504" s="81">
        <v>1503</v>
      </c>
      <c r="B1504" s="8" t="s">
        <v>1850</v>
      </c>
      <c r="C1504" s="8" t="s">
        <v>61</v>
      </c>
      <c r="D1504" s="81"/>
      <c r="E1504" s="8"/>
      <c r="F1504" s="81"/>
      <c r="G1504" s="81"/>
      <c r="H1504" s="81"/>
      <c r="I1504" s="8"/>
      <c r="J1504" s="81"/>
      <c r="K1504" s="81"/>
      <c r="L1504" s="81"/>
      <c r="M1504" s="81"/>
      <c r="N1504" s="81"/>
      <c r="O1504" s="81"/>
      <c r="P1504" s="81"/>
      <c r="Q1504" s="81"/>
      <c r="R1504" s="81"/>
      <c r="S1504" s="81"/>
      <c r="T1504" s="81"/>
      <c r="U1504" s="81"/>
      <c r="V1504" s="81"/>
      <c r="W1504" s="81"/>
      <c r="X1504" s="81"/>
      <c r="Y1504" s="81"/>
      <c r="Z1504" s="81"/>
      <c r="AA1504" s="81"/>
      <c r="AB1504" s="81"/>
      <c r="AC1504" s="81"/>
      <c r="AD1504" s="81"/>
      <c r="AE1504" s="81"/>
      <c r="AF1504" s="81"/>
      <c r="AG1504" s="81"/>
      <c r="AH1504" s="81"/>
      <c r="AI1504" s="81"/>
      <c r="AJ1504" s="81"/>
      <c r="AK1504" s="81"/>
      <c r="AL1504" s="81"/>
      <c r="AM1504" s="8"/>
    </row>
    <row r="1505" spans="1:39" x14ac:dyDescent="0.25">
      <c r="A1505" s="81">
        <v>1504</v>
      </c>
      <c r="B1505" s="8" t="s">
        <v>1851</v>
      </c>
      <c r="C1505" s="8" t="s">
        <v>56</v>
      </c>
      <c r="D1505" s="81"/>
      <c r="E1505" s="8"/>
      <c r="F1505" s="81"/>
      <c r="G1505" s="81"/>
      <c r="H1505" s="81"/>
      <c r="I1505" s="8"/>
      <c r="J1505" s="81"/>
      <c r="K1505" s="81"/>
      <c r="L1505" s="81"/>
      <c r="M1505" s="81"/>
      <c r="N1505" s="81"/>
      <c r="O1505" s="81"/>
      <c r="P1505" s="81"/>
      <c r="Q1505" s="81"/>
      <c r="R1505" s="81"/>
      <c r="S1505" s="81"/>
      <c r="T1505" s="81"/>
      <c r="U1505" s="81"/>
      <c r="V1505" s="81"/>
      <c r="W1505" s="81"/>
      <c r="X1505" s="81"/>
      <c r="Y1505" s="81"/>
      <c r="Z1505" s="81"/>
      <c r="AA1505" s="81"/>
      <c r="AB1505" s="81"/>
      <c r="AC1505" s="81"/>
      <c r="AD1505" s="81"/>
      <c r="AE1505" s="81"/>
      <c r="AF1505" s="81"/>
      <c r="AG1505" s="81"/>
      <c r="AH1505" s="81"/>
      <c r="AI1505" s="81"/>
      <c r="AJ1505" s="81"/>
      <c r="AK1505" s="81"/>
      <c r="AL1505" s="81"/>
      <c r="AM1505" s="8"/>
    </row>
    <row r="1506" spans="1:39" x14ac:dyDescent="0.25">
      <c r="A1506" s="81">
        <v>1505</v>
      </c>
      <c r="B1506" s="8" t="s">
        <v>1852</v>
      </c>
      <c r="C1506" s="8" t="s">
        <v>56</v>
      </c>
      <c r="D1506" s="81"/>
      <c r="E1506" s="8"/>
      <c r="F1506" s="81"/>
      <c r="G1506" s="81"/>
      <c r="H1506" s="81"/>
      <c r="I1506" s="8"/>
      <c r="J1506" s="81"/>
      <c r="K1506" s="81"/>
      <c r="L1506" s="81"/>
      <c r="M1506" s="81"/>
      <c r="N1506" s="81"/>
      <c r="O1506" s="81"/>
      <c r="P1506" s="81"/>
      <c r="Q1506" s="81"/>
      <c r="R1506" s="81"/>
      <c r="S1506" s="81"/>
      <c r="T1506" s="81"/>
      <c r="U1506" s="81"/>
      <c r="V1506" s="81"/>
      <c r="W1506" s="81"/>
      <c r="X1506" s="81"/>
      <c r="Y1506" s="81"/>
      <c r="Z1506" s="81"/>
      <c r="AA1506" s="81"/>
      <c r="AB1506" s="81"/>
      <c r="AC1506" s="81"/>
      <c r="AD1506" s="81"/>
      <c r="AE1506" s="81"/>
      <c r="AF1506" s="81"/>
      <c r="AG1506" s="81"/>
      <c r="AH1506" s="81"/>
      <c r="AI1506" s="81"/>
      <c r="AJ1506" s="81"/>
      <c r="AK1506" s="81"/>
      <c r="AL1506" s="81"/>
      <c r="AM1506" s="8"/>
    </row>
    <row r="1507" spans="1:39" x14ac:dyDescent="0.25">
      <c r="A1507" s="81">
        <v>1506</v>
      </c>
      <c r="B1507" s="8" t="s">
        <v>1853</v>
      </c>
      <c r="C1507" s="8" t="s">
        <v>56</v>
      </c>
      <c r="D1507" s="81"/>
      <c r="E1507" s="8"/>
      <c r="F1507" s="81"/>
      <c r="G1507" s="81"/>
      <c r="H1507" s="81"/>
      <c r="I1507" s="8"/>
      <c r="J1507" s="81"/>
      <c r="K1507" s="81"/>
      <c r="L1507" s="81"/>
      <c r="M1507" s="81"/>
      <c r="N1507" s="81"/>
      <c r="O1507" s="81"/>
      <c r="P1507" s="81"/>
      <c r="Q1507" s="81"/>
      <c r="R1507" s="81"/>
      <c r="S1507" s="81"/>
      <c r="T1507" s="81"/>
      <c r="U1507" s="81"/>
      <c r="V1507" s="81"/>
      <c r="W1507" s="81"/>
      <c r="X1507" s="81"/>
      <c r="Y1507" s="81"/>
      <c r="Z1507" s="81"/>
      <c r="AA1507" s="81"/>
      <c r="AB1507" s="81"/>
      <c r="AC1507" s="81"/>
      <c r="AD1507" s="81"/>
      <c r="AE1507" s="81"/>
      <c r="AF1507" s="81"/>
      <c r="AG1507" s="81"/>
      <c r="AH1507" s="81"/>
      <c r="AI1507" s="81"/>
      <c r="AJ1507" s="81"/>
      <c r="AK1507" s="81"/>
      <c r="AL1507" s="81"/>
      <c r="AM1507" s="8"/>
    </row>
    <row r="1508" spans="1:39" x14ac:dyDescent="0.25">
      <c r="A1508" s="81">
        <v>1507</v>
      </c>
      <c r="B1508" s="8" t="s">
        <v>1854</v>
      </c>
      <c r="C1508" s="8" t="s">
        <v>2261</v>
      </c>
      <c r="D1508" s="81"/>
      <c r="E1508" s="8"/>
      <c r="F1508" s="81"/>
      <c r="G1508" s="81"/>
      <c r="H1508" s="81"/>
      <c r="I1508" s="8"/>
      <c r="J1508" s="81"/>
      <c r="K1508" s="81"/>
      <c r="L1508" s="81"/>
      <c r="M1508" s="81"/>
      <c r="N1508" s="81"/>
      <c r="O1508" s="81"/>
      <c r="P1508" s="81"/>
      <c r="Q1508" s="81"/>
      <c r="R1508" s="81"/>
      <c r="S1508" s="81"/>
      <c r="T1508" s="81"/>
      <c r="U1508" s="81"/>
      <c r="V1508" s="81"/>
      <c r="W1508" s="81"/>
      <c r="X1508" s="81"/>
      <c r="Y1508" s="81"/>
      <c r="Z1508" s="81"/>
      <c r="AA1508" s="81"/>
      <c r="AB1508" s="81"/>
      <c r="AC1508" s="81"/>
      <c r="AD1508" s="81"/>
      <c r="AE1508" s="81"/>
      <c r="AF1508" s="81"/>
      <c r="AG1508" s="81"/>
      <c r="AH1508" s="81"/>
      <c r="AI1508" s="81"/>
      <c r="AJ1508" s="81"/>
      <c r="AK1508" s="81"/>
      <c r="AL1508" s="81"/>
      <c r="AM1508" s="8"/>
    </row>
    <row r="1509" spans="1:39" x14ac:dyDescent="0.25">
      <c r="A1509" s="81">
        <v>1508</v>
      </c>
      <c r="B1509" s="8" t="s">
        <v>1856</v>
      </c>
      <c r="C1509" s="8" t="s">
        <v>64</v>
      </c>
      <c r="D1509" s="81"/>
      <c r="E1509" s="8"/>
      <c r="F1509" s="81"/>
      <c r="G1509" s="81"/>
      <c r="H1509" s="81"/>
      <c r="I1509" s="8"/>
      <c r="J1509" s="81"/>
      <c r="K1509" s="81"/>
      <c r="L1509" s="81"/>
      <c r="M1509" s="81"/>
      <c r="N1509" s="81"/>
      <c r="O1509" s="81"/>
      <c r="P1509" s="81"/>
      <c r="Q1509" s="81"/>
      <c r="R1509" s="81"/>
      <c r="S1509" s="81"/>
      <c r="T1509" s="81"/>
      <c r="U1509" s="81"/>
      <c r="V1509" s="81"/>
      <c r="W1509" s="81"/>
      <c r="X1509" s="81"/>
      <c r="Y1509" s="81"/>
      <c r="Z1509" s="81"/>
      <c r="AA1509" s="81"/>
      <c r="AB1509" s="81"/>
      <c r="AC1509" s="81"/>
      <c r="AD1509" s="81"/>
      <c r="AE1509" s="81"/>
      <c r="AF1509" s="81"/>
      <c r="AG1509" s="81"/>
      <c r="AH1509" s="81"/>
      <c r="AI1509" s="81"/>
      <c r="AJ1509" s="81"/>
      <c r="AK1509" s="81"/>
      <c r="AL1509" s="81"/>
      <c r="AM1509" s="8"/>
    </row>
    <row r="1510" spans="1:39" x14ac:dyDescent="0.25">
      <c r="A1510" s="81">
        <v>1509</v>
      </c>
      <c r="B1510" s="8" t="s">
        <v>1857</v>
      </c>
      <c r="C1510" s="8" t="s">
        <v>65</v>
      </c>
      <c r="D1510" s="81"/>
      <c r="E1510" s="8"/>
      <c r="F1510" s="81"/>
      <c r="G1510" s="81"/>
      <c r="H1510" s="81"/>
      <c r="I1510" s="8"/>
      <c r="J1510" s="81"/>
      <c r="K1510" s="81"/>
      <c r="L1510" s="81"/>
      <c r="M1510" s="81"/>
      <c r="N1510" s="81"/>
      <c r="O1510" s="81"/>
      <c r="P1510" s="81"/>
      <c r="Q1510" s="81"/>
      <c r="R1510" s="81"/>
      <c r="S1510" s="81"/>
      <c r="T1510" s="81"/>
      <c r="U1510" s="81"/>
      <c r="V1510" s="81"/>
      <c r="W1510" s="81"/>
      <c r="X1510" s="81"/>
      <c r="Y1510" s="81"/>
      <c r="Z1510" s="81"/>
      <c r="AA1510" s="81"/>
      <c r="AB1510" s="81"/>
      <c r="AC1510" s="81"/>
      <c r="AD1510" s="81"/>
      <c r="AE1510" s="81"/>
      <c r="AF1510" s="81"/>
      <c r="AG1510" s="81"/>
      <c r="AH1510" s="81"/>
      <c r="AI1510" s="81"/>
      <c r="AJ1510" s="81"/>
      <c r="AK1510" s="81"/>
      <c r="AL1510" s="81"/>
      <c r="AM1510" s="8"/>
    </row>
    <row r="1511" spans="1:39" x14ac:dyDescent="0.25">
      <c r="A1511" s="81">
        <v>1510</v>
      </c>
      <c r="B1511" s="8" t="s">
        <v>1858</v>
      </c>
      <c r="C1511" s="8" t="s">
        <v>56</v>
      </c>
      <c r="D1511" s="81"/>
      <c r="E1511" s="8"/>
      <c r="F1511" s="81"/>
      <c r="G1511" s="81"/>
      <c r="H1511" s="81"/>
      <c r="I1511" s="8"/>
      <c r="J1511" s="81"/>
      <c r="K1511" s="81"/>
      <c r="L1511" s="81"/>
      <c r="M1511" s="81"/>
      <c r="N1511" s="81"/>
      <c r="O1511" s="81"/>
      <c r="P1511" s="81"/>
      <c r="Q1511" s="81"/>
      <c r="R1511" s="81"/>
      <c r="S1511" s="81"/>
      <c r="T1511" s="81"/>
      <c r="U1511" s="81"/>
      <c r="V1511" s="81"/>
      <c r="W1511" s="81"/>
      <c r="X1511" s="81"/>
      <c r="Y1511" s="81"/>
      <c r="Z1511" s="81"/>
      <c r="AA1511" s="81"/>
      <c r="AB1511" s="81"/>
      <c r="AC1511" s="81"/>
      <c r="AD1511" s="81"/>
      <c r="AE1511" s="81"/>
      <c r="AF1511" s="81"/>
      <c r="AG1511" s="81"/>
      <c r="AH1511" s="81"/>
      <c r="AI1511" s="81"/>
      <c r="AJ1511" s="81"/>
      <c r="AK1511" s="81"/>
      <c r="AL1511" s="81"/>
      <c r="AM1511" s="8"/>
    </row>
    <row r="1512" spans="1:39" x14ac:dyDescent="0.25">
      <c r="A1512" s="81">
        <v>1511</v>
      </c>
      <c r="B1512" s="8" t="s">
        <v>1896</v>
      </c>
      <c r="C1512" s="8" t="s">
        <v>65</v>
      </c>
      <c r="D1512" s="81"/>
      <c r="E1512" s="8"/>
      <c r="F1512" s="81"/>
      <c r="G1512" s="81"/>
      <c r="H1512" s="81"/>
      <c r="I1512" s="8"/>
      <c r="J1512" s="81"/>
      <c r="K1512" s="81"/>
      <c r="L1512" s="81"/>
      <c r="M1512" s="81"/>
      <c r="N1512" s="81"/>
      <c r="O1512" s="81"/>
      <c r="P1512" s="81"/>
      <c r="Q1512" s="81"/>
      <c r="R1512" s="81"/>
      <c r="S1512" s="81"/>
      <c r="T1512" s="81"/>
      <c r="U1512" s="81"/>
      <c r="V1512" s="81"/>
      <c r="W1512" s="81"/>
      <c r="X1512" s="81"/>
      <c r="Y1512" s="81"/>
      <c r="Z1512" s="81"/>
      <c r="AA1512" s="81"/>
      <c r="AB1512" s="81"/>
      <c r="AC1512" s="81"/>
      <c r="AD1512" s="81"/>
      <c r="AE1512" s="81"/>
      <c r="AF1512" s="81"/>
      <c r="AG1512" s="81"/>
      <c r="AH1512" s="81"/>
      <c r="AI1512" s="81"/>
      <c r="AJ1512" s="81"/>
      <c r="AK1512" s="81"/>
      <c r="AL1512" s="81"/>
      <c r="AM1512" s="8"/>
    </row>
    <row r="1513" spans="1:39" x14ac:dyDescent="0.25">
      <c r="A1513" s="81">
        <v>1512</v>
      </c>
      <c r="B1513" s="8" t="s">
        <v>1859</v>
      </c>
      <c r="C1513" s="8" t="s">
        <v>67</v>
      </c>
      <c r="D1513" s="81"/>
      <c r="E1513" s="8"/>
      <c r="F1513" s="81"/>
      <c r="G1513" s="81"/>
      <c r="H1513" s="81"/>
      <c r="I1513" s="8"/>
      <c r="J1513" s="81"/>
      <c r="K1513" s="81"/>
      <c r="L1513" s="81"/>
      <c r="M1513" s="81"/>
      <c r="N1513" s="81"/>
      <c r="O1513" s="81"/>
      <c r="P1513" s="81"/>
      <c r="Q1513" s="81"/>
      <c r="R1513" s="81"/>
      <c r="S1513" s="81"/>
      <c r="T1513" s="81"/>
      <c r="U1513" s="81"/>
      <c r="V1513" s="81"/>
      <c r="W1513" s="81"/>
      <c r="X1513" s="81"/>
      <c r="Y1513" s="81"/>
      <c r="Z1513" s="81"/>
      <c r="AA1513" s="81"/>
      <c r="AB1513" s="81"/>
      <c r="AC1513" s="81"/>
      <c r="AD1513" s="81"/>
      <c r="AE1513" s="81"/>
      <c r="AF1513" s="81"/>
      <c r="AG1513" s="81"/>
      <c r="AH1513" s="81"/>
      <c r="AI1513" s="81"/>
      <c r="AJ1513" s="81"/>
      <c r="AK1513" s="81"/>
      <c r="AL1513" s="81"/>
      <c r="AM1513" s="8"/>
    </row>
    <row r="1514" spans="1:39" x14ac:dyDescent="0.25">
      <c r="A1514" s="81">
        <v>1513</v>
      </c>
      <c r="B1514" s="8" t="s">
        <v>2193</v>
      </c>
      <c r="C1514" s="8" t="s">
        <v>2345</v>
      </c>
      <c r="D1514" s="81"/>
      <c r="E1514" s="8"/>
      <c r="F1514" s="81"/>
      <c r="G1514" s="81"/>
      <c r="H1514" s="81"/>
      <c r="I1514" s="8"/>
      <c r="J1514" s="81"/>
      <c r="K1514" s="81"/>
      <c r="L1514" s="81"/>
      <c r="M1514" s="81"/>
      <c r="N1514" s="81"/>
      <c r="O1514" s="81"/>
      <c r="P1514" s="81"/>
      <c r="Q1514" s="81"/>
      <c r="R1514" s="81"/>
      <c r="S1514" s="81"/>
      <c r="T1514" s="81"/>
      <c r="U1514" s="81"/>
      <c r="V1514" s="81"/>
      <c r="W1514" s="81"/>
      <c r="X1514" s="81"/>
      <c r="Y1514" s="81"/>
      <c r="Z1514" s="81"/>
      <c r="AA1514" s="81"/>
      <c r="AB1514" s="81"/>
      <c r="AC1514" s="81"/>
      <c r="AD1514" s="81"/>
      <c r="AE1514" s="81"/>
      <c r="AF1514" s="81"/>
      <c r="AG1514" s="81"/>
      <c r="AH1514" s="81"/>
      <c r="AI1514" s="81"/>
      <c r="AJ1514" s="81"/>
      <c r="AK1514" s="81"/>
      <c r="AL1514" s="81"/>
      <c r="AM1514" s="8"/>
    </row>
    <row r="1515" spans="1:39" x14ac:dyDescent="0.25">
      <c r="A1515" s="81">
        <v>1514</v>
      </c>
      <c r="B1515" s="8" t="s">
        <v>2198</v>
      </c>
      <c r="C1515" s="8" t="s">
        <v>2346</v>
      </c>
      <c r="D1515" s="81"/>
      <c r="E1515" s="8"/>
      <c r="F1515" s="81"/>
      <c r="G1515" s="81"/>
      <c r="H1515" s="81"/>
      <c r="I1515" s="8"/>
      <c r="J1515" s="81"/>
      <c r="K1515" s="81"/>
      <c r="L1515" s="81"/>
      <c r="M1515" s="81"/>
      <c r="N1515" s="81"/>
      <c r="O1515" s="81"/>
      <c r="P1515" s="81"/>
      <c r="Q1515" s="81"/>
      <c r="R1515" s="81"/>
      <c r="S1515" s="81"/>
      <c r="T1515" s="81"/>
      <c r="U1515" s="81"/>
      <c r="V1515" s="81"/>
      <c r="W1515" s="81"/>
      <c r="X1515" s="81"/>
      <c r="Y1515" s="81"/>
      <c r="Z1515" s="81"/>
      <c r="AA1515" s="81"/>
      <c r="AB1515" s="81"/>
      <c r="AC1515" s="81"/>
      <c r="AD1515" s="81"/>
      <c r="AE1515" s="81"/>
      <c r="AF1515" s="81"/>
      <c r="AG1515" s="81"/>
      <c r="AH1515" s="81"/>
      <c r="AI1515" s="81"/>
      <c r="AJ1515" s="81"/>
      <c r="AK1515" s="81"/>
      <c r="AL1515" s="81"/>
      <c r="AM1515" s="8"/>
    </row>
    <row r="1516" spans="1:39" x14ac:dyDescent="0.25">
      <c r="A1516" s="81">
        <v>1515</v>
      </c>
      <c r="B1516" s="8" t="s">
        <v>2202</v>
      </c>
      <c r="C1516" s="8" t="s">
        <v>105</v>
      </c>
      <c r="D1516" s="81"/>
      <c r="E1516" s="8"/>
      <c r="F1516" s="81"/>
      <c r="G1516" s="81"/>
      <c r="H1516" s="81"/>
      <c r="I1516" s="8"/>
      <c r="J1516" s="81"/>
      <c r="K1516" s="81"/>
      <c r="L1516" s="81"/>
      <c r="M1516" s="81"/>
      <c r="N1516" s="81"/>
      <c r="O1516" s="81"/>
      <c r="P1516" s="81"/>
      <c r="Q1516" s="81"/>
      <c r="R1516" s="81"/>
      <c r="S1516" s="81"/>
      <c r="T1516" s="81"/>
      <c r="U1516" s="81"/>
      <c r="V1516" s="81"/>
      <c r="W1516" s="81"/>
      <c r="X1516" s="81"/>
      <c r="Y1516" s="81"/>
      <c r="Z1516" s="81"/>
      <c r="AA1516" s="81"/>
      <c r="AB1516" s="81"/>
      <c r="AC1516" s="81"/>
      <c r="AD1516" s="81"/>
      <c r="AE1516" s="81"/>
      <c r="AF1516" s="81"/>
      <c r="AG1516" s="81"/>
      <c r="AH1516" s="81"/>
      <c r="AI1516" s="81"/>
      <c r="AJ1516" s="81"/>
      <c r="AK1516" s="81"/>
      <c r="AL1516" s="81"/>
      <c r="AM1516" s="8"/>
    </row>
    <row r="1517" spans="1:39" x14ac:dyDescent="0.25">
      <c r="A1517" s="81">
        <v>1516</v>
      </c>
      <c r="B1517" s="8" t="s">
        <v>2205</v>
      </c>
      <c r="C1517" s="8" t="s">
        <v>146</v>
      </c>
      <c r="D1517" s="81"/>
      <c r="E1517" s="8"/>
      <c r="F1517" s="81"/>
      <c r="G1517" s="81"/>
      <c r="H1517" s="81"/>
      <c r="I1517" s="8"/>
      <c r="J1517" s="81"/>
      <c r="K1517" s="81"/>
      <c r="L1517" s="81"/>
      <c r="M1517" s="81"/>
      <c r="N1517" s="81"/>
      <c r="O1517" s="81"/>
      <c r="P1517" s="81"/>
      <c r="Q1517" s="81"/>
      <c r="R1517" s="81"/>
      <c r="S1517" s="81"/>
      <c r="T1517" s="81"/>
      <c r="U1517" s="81"/>
      <c r="V1517" s="81"/>
      <c r="W1517" s="81"/>
      <c r="X1517" s="81"/>
      <c r="Y1517" s="81"/>
      <c r="Z1517" s="81"/>
      <c r="AA1517" s="81"/>
      <c r="AB1517" s="81"/>
      <c r="AC1517" s="81"/>
      <c r="AD1517" s="81"/>
      <c r="AE1517" s="81"/>
      <c r="AF1517" s="81"/>
      <c r="AG1517" s="81"/>
      <c r="AH1517" s="81"/>
      <c r="AI1517" s="81"/>
      <c r="AJ1517" s="81"/>
      <c r="AK1517" s="81"/>
      <c r="AL1517" s="81"/>
      <c r="AM1517" s="8"/>
    </row>
    <row r="1518" spans="1:39" x14ac:dyDescent="0.25">
      <c r="A1518" s="81">
        <v>1517</v>
      </c>
      <c r="B1518" s="8" t="s">
        <v>2206</v>
      </c>
      <c r="C1518" s="8" t="s">
        <v>158</v>
      </c>
      <c r="D1518" s="81"/>
      <c r="E1518" s="8"/>
      <c r="F1518" s="81"/>
      <c r="G1518" s="81"/>
      <c r="H1518" s="81"/>
      <c r="I1518" s="8"/>
      <c r="J1518" s="81"/>
      <c r="K1518" s="81"/>
      <c r="L1518" s="81"/>
      <c r="M1518" s="81"/>
      <c r="N1518" s="81"/>
      <c r="O1518" s="81"/>
      <c r="P1518" s="81"/>
      <c r="Q1518" s="81"/>
      <c r="R1518" s="81"/>
      <c r="S1518" s="81"/>
      <c r="T1518" s="81"/>
      <c r="U1518" s="81"/>
      <c r="V1518" s="81"/>
      <c r="W1518" s="81"/>
      <c r="X1518" s="81"/>
      <c r="Y1518" s="81"/>
      <c r="Z1518" s="81"/>
      <c r="AA1518" s="81"/>
      <c r="AB1518" s="81"/>
      <c r="AC1518" s="81"/>
      <c r="AD1518" s="81"/>
      <c r="AE1518" s="81"/>
      <c r="AF1518" s="81"/>
      <c r="AG1518" s="81"/>
      <c r="AH1518" s="81"/>
      <c r="AI1518" s="81"/>
      <c r="AJ1518" s="81"/>
      <c r="AK1518" s="81"/>
      <c r="AL1518" s="81"/>
      <c r="AM1518" s="8"/>
    </row>
    <row r="1519" spans="1:39" x14ac:dyDescent="0.25">
      <c r="A1519" s="81">
        <v>1518</v>
      </c>
      <c r="B1519" s="8" t="s">
        <v>2207</v>
      </c>
      <c r="C1519" s="8" t="s">
        <v>77</v>
      </c>
      <c r="D1519" s="81"/>
      <c r="E1519" s="8"/>
      <c r="F1519" s="81"/>
      <c r="G1519" s="81"/>
      <c r="H1519" s="81"/>
      <c r="I1519" s="8"/>
      <c r="J1519" s="81"/>
      <c r="K1519" s="81"/>
      <c r="L1519" s="81"/>
      <c r="M1519" s="81"/>
      <c r="N1519" s="81"/>
      <c r="O1519" s="81"/>
      <c r="P1519" s="81"/>
      <c r="Q1519" s="81"/>
      <c r="R1519" s="81"/>
      <c r="S1519" s="81"/>
      <c r="T1519" s="81"/>
      <c r="U1519" s="81"/>
      <c r="V1519" s="81"/>
      <c r="W1519" s="81"/>
      <c r="X1519" s="81"/>
      <c r="Y1519" s="81"/>
      <c r="Z1519" s="81"/>
      <c r="AA1519" s="81"/>
      <c r="AB1519" s="81"/>
      <c r="AC1519" s="81"/>
      <c r="AD1519" s="81"/>
      <c r="AE1519" s="81"/>
      <c r="AF1519" s="81"/>
      <c r="AG1519" s="81"/>
      <c r="AH1519" s="81"/>
      <c r="AI1519" s="81"/>
      <c r="AJ1519" s="81"/>
      <c r="AK1519" s="81"/>
      <c r="AL1519" s="81"/>
      <c r="AM1519" s="8"/>
    </row>
    <row r="1520" spans="1:39" x14ac:dyDescent="0.25">
      <c r="A1520" s="81">
        <v>1519</v>
      </c>
      <c r="B1520" s="8" t="s">
        <v>2208</v>
      </c>
      <c r="C1520" s="8" t="s">
        <v>146</v>
      </c>
      <c r="D1520" s="81"/>
      <c r="E1520" s="8"/>
      <c r="F1520" s="81"/>
      <c r="G1520" s="81"/>
      <c r="H1520" s="81"/>
      <c r="I1520" s="8"/>
      <c r="J1520" s="81"/>
      <c r="K1520" s="81"/>
      <c r="L1520" s="81"/>
      <c r="M1520" s="81"/>
      <c r="N1520" s="81"/>
      <c r="O1520" s="81"/>
      <c r="P1520" s="81"/>
      <c r="Q1520" s="81"/>
      <c r="R1520" s="81"/>
      <c r="S1520" s="81"/>
      <c r="T1520" s="81"/>
      <c r="U1520" s="81"/>
      <c r="V1520" s="81"/>
      <c r="W1520" s="81"/>
      <c r="X1520" s="81"/>
      <c r="Y1520" s="81"/>
      <c r="Z1520" s="81"/>
      <c r="AA1520" s="81"/>
      <c r="AB1520" s="81"/>
      <c r="AC1520" s="81"/>
      <c r="AD1520" s="81"/>
      <c r="AE1520" s="81"/>
      <c r="AF1520" s="81"/>
      <c r="AG1520" s="81"/>
      <c r="AH1520" s="81"/>
      <c r="AI1520" s="81"/>
      <c r="AJ1520" s="81"/>
      <c r="AK1520" s="81"/>
      <c r="AL1520" s="81"/>
      <c r="AM1520" s="8"/>
    </row>
    <row r="1521" spans="1:39" x14ac:dyDescent="0.25">
      <c r="A1521" s="81">
        <v>1520</v>
      </c>
      <c r="B1521" s="8" t="s">
        <v>2210</v>
      </c>
      <c r="C1521" s="8" t="s">
        <v>126</v>
      </c>
      <c r="D1521" s="81"/>
      <c r="E1521" s="8"/>
      <c r="F1521" s="81"/>
      <c r="G1521" s="81"/>
      <c r="H1521" s="81"/>
      <c r="I1521" s="8"/>
      <c r="J1521" s="81"/>
      <c r="K1521" s="81"/>
      <c r="L1521" s="81"/>
      <c r="M1521" s="81"/>
      <c r="N1521" s="81"/>
      <c r="O1521" s="81"/>
      <c r="P1521" s="81"/>
      <c r="Q1521" s="81"/>
      <c r="R1521" s="81"/>
      <c r="S1521" s="81"/>
      <c r="T1521" s="81"/>
      <c r="U1521" s="81"/>
      <c r="V1521" s="81"/>
      <c r="W1521" s="81"/>
      <c r="X1521" s="81"/>
      <c r="Y1521" s="81"/>
      <c r="Z1521" s="81"/>
      <c r="AA1521" s="81"/>
      <c r="AB1521" s="81"/>
      <c r="AC1521" s="81"/>
      <c r="AD1521" s="81"/>
      <c r="AE1521" s="81"/>
      <c r="AF1521" s="81"/>
      <c r="AG1521" s="81"/>
      <c r="AH1521" s="81"/>
      <c r="AI1521" s="81"/>
      <c r="AJ1521" s="81"/>
      <c r="AK1521" s="81"/>
      <c r="AL1521" s="81"/>
      <c r="AM1521" s="8"/>
    </row>
    <row r="1522" spans="1:39" x14ac:dyDescent="0.25">
      <c r="A1522" s="81">
        <v>1521</v>
      </c>
      <c r="B1522" s="8" t="s">
        <v>2212</v>
      </c>
      <c r="C1522" s="8" t="s">
        <v>148</v>
      </c>
      <c r="D1522" s="81"/>
      <c r="E1522" s="8"/>
      <c r="F1522" s="81"/>
      <c r="G1522" s="81"/>
      <c r="H1522" s="81"/>
      <c r="I1522" s="8"/>
      <c r="J1522" s="81"/>
      <c r="K1522" s="81"/>
      <c r="L1522" s="81"/>
      <c r="M1522" s="81"/>
      <c r="N1522" s="81"/>
      <c r="O1522" s="81"/>
      <c r="P1522" s="81"/>
      <c r="Q1522" s="81"/>
      <c r="R1522" s="81"/>
      <c r="S1522" s="81"/>
      <c r="T1522" s="81"/>
      <c r="U1522" s="81"/>
      <c r="V1522" s="81"/>
      <c r="W1522" s="81"/>
      <c r="X1522" s="81"/>
      <c r="Y1522" s="81"/>
      <c r="Z1522" s="81"/>
      <c r="AA1522" s="81"/>
      <c r="AB1522" s="81"/>
      <c r="AC1522" s="81"/>
      <c r="AD1522" s="81"/>
      <c r="AE1522" s="81"/>
      <c r="AF1522" s="81"/>
      <c r="AG1522" s="81"/>
      <c r="AH1522" s="81"/>
      <c r="AI1522" s="81"/>
      <c r="AJ1522" s="81"/>
      <c r="AK1522" s="81"/>
      <c r="AL1522" s="81"/>
      <c r="AM1522" s="8"/>
    </row>
    <row r="1523" spans="1:39" x14ac:dyDescent="0.25">
      <c r="A1523" s="81">
        <v>1522</v>
      </c>
      <c r="B1523" s="8" t="s">
        <v>2216</v>
      </c>
      <c r="C1523" s="8" t="s">
        <v>188</v>
      </c>
      <c r="D1523" s="81"/>
      <c r="E1523" s="8"/>
      <c r="F1523" s="81"/>
      <c r="G1523" s="81"/>
      <c r="H1523" s="81"/>
      <c r="I1523" s="8"/>
      <c r="J1523" s="81"/>
      <c r="K1523" s="81"/>
      <c r="L1523" s="81"/>
      <c r="M1523" s="81"/>
      <c r="N1523" s="81"/>
      <c r="O1523" s="81"/>
      <c r="P1523" s="81"/>
      <c r="Q1523" s="81"/>
      <c r="R1523" s="81"/>
      <c r="S1523" s="81"/>
      <c r="T1523" s="81"/>
      <c r="U1523" s="81"/>
      <c r="V1523" s="81"/>
      <c r="W1523" s="81"/>
      <c r="X1523" s="81"/>
      <c r="Y1523" s="81"/>
      <c r="Z1523" s="81"/>
      <c r="AA1523" s="81"/>
      <c r="AB1523" s="81"/>
      <c r="AC1523" s="81"/>
      <c r="AD1523" s="81"/>
      <c r="AE1523" s="81"/>
      <c r="AF1523" s="81"/>
      <c r="AG1523" s="81"/>
      <c r="AH1523" s="81"/>
      <c r="AI1523" s="81"/>
      <c r="AJ1523" s="81"/>
      <c r="AK1523" s="81"/>
      <c r="AL1523" s="81"/>
      <c r="AM1523" s="8"/>
    </row>
    <row r="1524" spans="1:39" x14ac:dyDescent="0.25">
      <c r="A1524" s="81">
        <v>1523</v>
      </c>
      <c r="B1524" s="8" t="s">
        <v>2217</v>
      </c>
      <c r="C1524" s="8" t="s">
        <v>70</v>
      </c>
      <c r="D1524" s="81"/>
      <c r="E1524" s="8"/>
      <c r="F1524" s="81"/>
      <c r="G1524" s="81"/>
      <c r="H1524" s="81"/>
      <c r="I1524" s="8"/>
      <c r="J1524" s="81"/>
      <c r="K1524" s="81"/>
      <c r="L1524" s="81"/>
      <c r="M1524" s="81"/>
      <c r="N1524" s="81"/>
      <c r="O1524" s="81"/>
      <c r="P1524" s="81"/>
      <c r="Q1524" s="81"/>
      <c r="R1524" s="81"/>
      <c r="S1524" s="81"/>
      <c r="T1524" s="81"/>
      <c r="U1524" s="81"/>
      <c r="V1524" s="81"/>
      <c r="W1524" s="81"/>
      <c r="X1524" s="81"/>
      <c r="Y1524" s="81"/>
      <c r="Z1524" s="81"/>
      <c r="AA1524" s="81"/>
      <c r="AB1524" s="81"/>
      <c r="AC1524" s="81"/>
      <c r="AD1524" s="81"/>
      <c r="AE1524" s="81"/>
      <c r="AF1524" s="81"/>
      <c r="AG1524" s="81"/>
      <c r="AH1524" s="81"/>
      <c r="AI1524" s="81"/>
      <c r="AJ1524" s="81"/>
      <c r="AK1524" s="81"/>
      <c r="AL1524" s="81"/>
      <c r="AM1524" s="8"/>
    </row>
    <row r="1525" spans="1:39" x14ac:dyDescent="0.25">
      <c r="A1525" s="81">
        <v>1524</v>
      </c>
      <c r="B1525" s="8" t="s">
        <v>2218</v>
      </c>
      <c r="C1525" s="8" t="s">
        <v>73</v>
      </c>
      <c r="D1525" s="81"/>
      <c r="E1525" s="8"/>
      <c r="F1525" s="81"/>
      <c r="G1525" s="81"/>
      <c r="H1525" s="81"/>
      <c r="I1525" s="8"/>
      <c r="J1525" s="81"/>
      <c r="K1525" s="81"/>
      <c r="L1525" s="81"/>
      <c r="M1525" s="81"/>
      <c r="N1525" s="81"/>
      <c r="O1525" s="81"/>
      <c r="P1525" s="81"/>
      <c r="Q1525" s="81"/>
      <c r="R1525" s="81"/>
      <c r="S1525" s="81"/>
      <c r="T1525" s="81"/>
      <c r="U1525" s="81"/>
      <c r="V1525" s="81"/>
      <c r="W1525" s="81"/>
      <c r="X1525" s="81"/>
      <c r="Y1525" s="81"/>
      <c r="Z1525" s="81"/>
      <c r="AA1525" s="81"/>
      <c r="AB1525" s="81"/>
      <c r="AC1525" s="81"/>
      <c r="AD1525" s="81"/>
      <c r="AE1525" s="81"/>
      <c r="AF1525" s="81"/>
      <c r="AG1525" s="81"/>
      <c r="AH1525" s="81"/>
      <c r="AI1525" s="81"/>
      <c r="AJ1525" s="81"/>
      <c r="AK1525" s="81"/>
      <c r="AL1525" s="81"/>
      <c r="AM1525" s="8"/>
    </row>
    <row r="1526" spans="1:39" x14ac:dyDescent="0.25">
      <c r="A1526" s="81">
        <v>1525</v>
      </c>
      <c r="B1526" s="8" t="s">
        <v>2220</v>
      </c>
      <c r="C1526" s="8" t="s">
        <v>70</v>
      </c>
      <c r="D1526" s="81"/>
      <c r="E1526" s="8"/>
      <c r="F1526" s="81"/>
      <c r="G1526" s="81"/>
      <c r="H1526" s="81"/>
      <c r="I1526" s="8"/>
      <c r="J1526" s="81"/>
      <c r="K1526" s="81"/>
      <c r="L1526" s="81"/>
      <c r="M1526" s="81"/>
      <c r="N1526" s="81"/>
      <c r="O1526" s="81"/>
      <c r="P1526" s="81"/>
      <c r="Q1526" s="81"/>
      <c r="R1526" s="81"/>
      <c r="S1526" s="81"/>
      <c r="T1526" s="81"/>
      <c r="U1526" s="81"/>
      <c r="V1526" s="81"/>
      <c r="W1526" s="81"/>
      <c r="X1526" s="81"/>
      <c r="Y1526" s="81"/>
      <c r="Z1526" s="81"/>
      <c r="AA1526" s="81"/>
      <c r="AB1526" s="81"/>
      <c r="AC1526" s="81"/>
      <c r="AD1526" s="81"/>
      <c r="AE1526" s="81"/>
      <c r="AF1526" s="81"/>
      <c r="AG1526" s="81"/>
      <c r="AH1526" s="81"/>
      <c r="AI1526" s="81"/>
      <c r="AJ1526" s="81"/>
      <c r="AK1526" s="81"/>
      <c r="AL1526" s="81"/>
      <c r="AM1526" s="8"/>
    </row>
    <row r="1527" spans="1:39" x14ac:dyDescent="0.25">
      <c r="A1527" s="81">
        <v>1526</v>
      </c>
      <c r="B1527" s="8" t="s">
        <v>2222</v>
      </c>
      <c r="C1527" s="8" t="s">
        <v>95</v>
      </c>
      <c r="D1527" s="81"/>
      <c r="E1527" s="8"/>
      <c r="F1527" s="81"/>
      <c r="G1527" s="81"/>
      <c r="H1527" s="81"/>
      <c r="I1527" s="8"/>
      <c r="J1527" s="81"/>
      <c r="K1527" s="81"/>
      <c r="L1527" s="81"/>
      <c r="M1527" s="81"/>
      <c r="N1527" s="81"/>
      <c r="O1527" s="81"/>
      <c r="P1527" s="81"/>
      <c r="Q1527" s="81"/>
      <c r="R1527" s="81"/>
      <c r="S1527" s="81"/>
      <c r="T1527" s="81"/>
      <c r="U1527" s="81"/>
      <c r="V1527" s="81"/>
      <c r="W1527" s="81"/>
      <c r="X1527" s="81"/>
      <c r="Y1527" s="81"/>
      <c r="Z1527" s="81"/>
      <c r="AA1527" s="81"/>
      <c r="AB1527" s="81"/>
      <c r="AC1527" s="81"/>
      <c r="AD1527" s="81"/>
      <c r="AE1527" s="81"/>
      <c r="AF1527" s="81"/>
      <c r="AG1527" s="81"/>
      <c r="AH1527" s="81"/>
      <c r="AI1527" s="81"/>
      <c r="AJ1527" s="81"/>
      <c r="AK1527" s="81"/>
      <c r="AL1527" s="81"/>
      <c r="AM1527" s="8"/>
    </row>
    <row r="1528" spans="1:39" x14ac:dyDescent="0.25">
      <c r="A1528" s="81">
        <v>1527</v>
      </c>
      <c r="B1528" s="8" t="s">
        <v>2214</v>
      </c>
      <c r="C1528" s="8" t="s">
        <v>124</v>
      </c>
      <c r="D1528" s="81"/>
      <c r="E1528" s="8"/>
      <c r="F1528" s="81"/>
      <c r="G1528" s="81"/>
      <c r="H1528" s="81"/>
      <c r="I1528" s="8"/>
      <c r="J1528" s="81"/>
      <c r="K1528" s="81"/>
      <c r="L1528" s="81"/>
      <c r="M1528" s="81"/>
      <c r="N1528" s="81"/>
      <c r="O1528" s="81"/>
      <c r="P1528" s="81"/>
      <c r="Q1528" s="81"/>
      <c r="R1528" s="81"/>
      <c r="S1528" s="81"/>
      <c r="T1528" s="81"/>
      <c r="U1528" s="81"/>
      <c r="V1528" s="81"/>
      <c r="W1528" s="81"/>
      <c r="X1528" s="81"/>
      <c r="Y1528" s="81"/>
      <c r="Z1528" s="81"/>
      <c r="AA1528" s="81"/>
      <c r="AB1528" s="81"/>
      <c r="AC1528" s="81"/>
      <c r="AD1528" s="81"/>
      <c r="AE1528" s="81"/>
      <c r="AF1528" s="81"/>
      <c r="AG1528" s="81"/>
      <c r="AH1528" s="81"/>
      <c r="AI1528" s="81"/>
      <c r="AJ1528" s="81"/>
      <c r="AK1528" s="81"/>
      <c r="AL1528" s="81"/>
      <c r="AM1528" s="8"/>
    </row>
    <row r="1529" spans="1:39" x14ac:dyDescent="0.25">
      <c r="A1529" s="81">
        <v>1528</v>
      </c>
      <c r="B1529" s="8" t="s">
        <v>2223</v>
      </c>
      <c r="C1529" s="8" t="s">
        <v>73</v>
      </c>
      <c r="D1529" s="81"/>
      <c r="E1529" s="8"/>
      <c r="F1529" s="81"/>
      <c r="G1529" s="81"/>
      <c r="H1529" s="81"/>
      <c r="I1529" s="8"/>
      <c r="J1529" s="81"/>
      <c r="K1529" s="81"/>
      <c r="L1529" s="81"/>
      <c r="M1529" s="81"/>
      <c r="N1529" s="81"/>
      <c r="O1529" s="81"/>
      <c r="P1529" s="81"/>
      <c r="Q1529" s="81"/>
      <c r="R1529" s="81"/>
      <c r="S1529" s="81"/>
      <c r="T1529" s="81"/>
      <c r="U1529" s="81"/>
      <c r="V1529" s="81"/>
      <c r="W1529" s="81"/>
      <c r="X1529" s="81"/>
      <c r="Y1529" s="81"/>
      <c r="Z1529" s="81"/>
      <c r="AA1529" s="81"/>
      <c r="AB1529" s="81"/>
      <c r="AC1529" s="81"/>
      <c r="AD1529" s="81"/>
      <c r="AE1529" s="81"/>
      <c r="AF1529" s="81"/>
      <c r="AG1529" s="81"/>
      <c r="AH1529" s="81"/>
      <c r="AI1529" s="81"/>
      <c r="AJ1529" s="81"/>
      <c r="AK1529" s="81"/>
      <c r="AL1529" s="81"/>
      <c r="AM1529" s="8"/>
    </row>
    <row r="1530" spans="1:39" x14ac:dyDescent="0.25">
      <c r="A1530" s="81">
        <v>1529</v>
      </c>
      <c r="B1530" s="8" t="s">
        <v>2224</v>
      </c>
      <c r="C1530" s="8" t="s">
        <v>95</v>
      </c>
      <c r="D1530" s="81"/>
      <c r="E1530" s="8"/>
      <c r="F1530" s="81"/>
      <c r="G1530" s="81"/>
      <c r="H1530" s="81"/>
      <c r="I1530" s="8"/>
      <c r="J1530" s="81"/>
      <c r="K1530" s="81"/>
      <c r="L1530" s="81"/>
      <c r="M1530" s="81"/>
      <c r="N1530" s="81"/>
      <c r="O1530" s="81"/>
      <c r="P1530" s="81"/>
      <c r="Q1530" s="81"/>
      <c r="R1530" s="81"/>
      <c r="S1530" s="81"/>
      <c r="T1530" s="81"/>
      <c r="U1530" s="81"/>
      <c r="V1530" s="81"/>
      <c r="W1530" s="81"/>
      <c r="X1530" s="81"/>
      <c r="Y1530" s="81"/>
      <c r="Z1530" s="81"/>
      <c r="AA1530" s="81"/>
      <c r="AB1530" s="81"/>
      <c r="AC1530" s="81"/>
      <c r="AD1530" s="81"/>
      <c r="AE1530" s="81"/>
      <c r="AF1530" s="81"/>
      <c r="AG1530" s="81"/>
      <c r="AH1530" s="81"/>
      <c r="AI1530" s="81"/>
      <c r="AJ1530" s="81"/>
      <c r="AK1530" s="81"/>
      <c r="AL1530" s="81"/>
      <c r="AM1530" s="8"/>
    </row>
    <row r="1531" spans="1:39" x14ac:dyDescent="0.25">
      <c r="A1531" s="81">
        <v>1530</v>
      </c>
      <c r="B1531" s="8" t="s">
        <v>2225</v>
      </c>
      <c r="C1531" s="8" t="s">
        <v>80</v>
      </c>
      <c r="D1531" s="81"/>
      <c r="E1531" s="8"/>
      <c r="F1531" s="81"/>
      <c r="G1531" s="81"/>
      <c r="H1531" s="81"/>
      <c r="I1531" s="8"/>
      <c r="J1531" s="81"/>
      <c r="K1531" s="81"/>
      <c r="L1531" s="81"/>
      <c r="M1531" s="81"/>
      <c r="N1531" s="81"/>
      <c r="O1531" s="81"/>
      <c r="P1531" s="81"/>
      <c r="Q1531" s="81"/>
      <c r="R1531" s="81"/>
      <c r="S1531" s="81"/>
      <c r="T1531" s="81"/>
      <c r="U1531" s="81"/>
      <c r="V1531" s="81"/>
      <c r="W1531" s="81"/>
      <c r="X1531" s="81"/>
      <c r="Y1531" s="81"/>
      <c r="Z1531" s="81"/>
      <c r="AA1531" s="81"/>
      <c r="AB1531" s="81"/>
      <c r="AC1531" s="81"/>
      <c r="AD1531" s="81"/>
      <c r="AE1531" s="81"/>
      <c r="AF1531" s="81"/>
      <c r="AG1531" s="81"/>
      <c r="AH1531" s="81"/>
      <c r="AI1531" s="81"/>
      <c r="AJ1531" s="81"/>
      <c r="AK1531" s="81"/>
      <c r="AL1531" s="81"/>
      <c r="AM1531" s="8"/>
    </row>
    <row r="1532" spans="1:39" x14ac:dyDescent="0.25">
      <c r="A1532" s="81">
        <v>1531</v>
      </c>
      <c r="B1532" s="8" t="s">
        <v>2226</v>
      </c>
      <c r="C1532" s="8" t="s">
        <v>66</v>
      </c>
      <c r="D1532" s="81"/>
      <c r="E1532" s="8"/>
      <c r="F1532" s="81"/>
      <c r="G1532" s="81"/>
      <c r="H1532" s="81"/>
      <c r="I1532" s="8"/>
      <c r="J1532" s="81"/>
      <c r="K1532" s="81"/>
      <c r="L1532" s="81"/>
      <c r="M1532" s="81"/>
      <c r="N1532" s="81"/>
      <c r="O1532" s="81"/>
      <c r="P1532" s="81"/>
      <c r="Q1532" s="81"/>
      <c r="R1532" s="81"/>
      <c r="S1532" s="81"/>
      <c r="T1532" s="81"/>
      <c r="U1532" s="81"/>
      <c r="V1532" s="81"/>
      <c r="W1532" s="81"/>
      <c r="X1532" s="81"/>
      <c r="Y1532" s="81"/>
      <c r="Z1532" s="81"/>
      <c r="AA1532" s="81"/>
      <c r="AB1532" s="81"/>
      <c r="AC1532" s="81"/>
      <c r="AD1532" s="81"/>
      <c r="AE1532" s="81"/>
      <c r="AF1532" s="81"/>
      <c r="AG1532" s="81"/>
      <c r="AH1532" s="81"/>
      <c r="AI1532" s="81"/>
      <c r="AJ1532" s="81"/>
      <c r="AK1532" s="81"/>
      <c r="AL1532" s="81"/>
      <c r="AM1532" s="8"/>
    </row>
    <row r="1533" spans="1:39" x14ac:dyDescent="0.25">
      <c r="A1533" s="81">
        <v>1532</v>
      </c>
      <c r="B1533" s="8" t="s">
        <v>2227</v>
      </c>
      <c r="C1533" s="8" t="s">
        <v>66</v>
      </c>
      <c r="D1533" s="81"/>
      <c r="E1533" s="8"/>
      <c r="F1533" s="81"/>
      <c r="G1533" s="81"/>
      <c r="H1533" s="81"/>
      <c r="I1533" s="8"/>
      <c r="J1533" s="81"/>
      <c r="K1533" s="81"/>
      <c r="L1533" s="81"/>
      <c r="M1533" s="81"/>
      <c r="N1533" s="81"/>
      <c r="O1533" s="81"/>
      <c r="P1533" s="81"/>
      <c r="Q1533" s="81"/>
      <c r="R1533" s="81"/>
      <c r="S1533" s="81"/>
      <c r="T1533" s="81"/>
      <c r="U1533" s="81"/>
      <c r="V1533" s="81"/>
      <c r="W1533" s="81"/>
      <c r="X1533" s="81"/>
      <c r="Y1533" s="81"/>
      <c r="Z1533" s="81"/>
      <c r="AA1533" s="81"/>
      <c r="AB1533" s="81"/>
      <c r="AC1533" s="81"/>
      <c r="AD1533" s="81"/>
      <c r="AE1533" s="81"/>
      <c r="AF1533" s="81"/>
      <c r="AG1533" s="81"/>
      <c r="AH1533" s="81"/>
      <c r="AI1533" s="81"/>
      <c r="AJ1533" s="81"/>
      <c r="AK1533" s="81"/>
      <c r="AL1533" s="81"/>
      <c r="AM1533" s="8"/>
    </row>
    <row r="1534" spans="1:39" x14ac:dyDescent="0.25">
      <c r="A1534" s="81">
        <v>1533</v>
      </c>
      <c r="B1534" s="8" t="s">
        <v>2228</v>
      </c>
      <c r="C1534" s="8" t="s">
        <v>139</v>
      </c>
      <c r="D1534" s="81"/>
      <c r="E1534" s="8"/>
      <c r="F1534" s="81"/>
      <c r="G1534" s="81"/>
      <c r="H1534" s="81"/>
      <c r="I1534" s="8"/>
      <c r="J1534" s="81"/>
      <c r="K1534" s="81"/>
      <c r="L1534" s="81"/>
      <c r="M1534" s="81"/>
      <c r="N1534" s="81"/>
      <c r="O1534" s="81"/>
      <c r="P1534" s="81"/>
      <c r="Q1534" s="81"/>
      <c r="R1534" s="81"/>
      <c r="S1534" s="81"/>
      <c r="T1534" s="81"/>
      <c r="U1534" s="81"/>
      <c r="V1534" s="81"/>
      <c r="W1534" s="81"/>
      <c r="X1534" s="81"/>
      <c r="Y1534" s="81"/>
      <c r="Z1534" s="81"/>
      <c r="AA1534" s="81"/>
      <c r="AB1534" s="81"/>
      <c r="AC1534" s="81"/>
      <c r="AD1534" s="81"/>
      <c r="AE1534" s="81"/>
      <c r="AF1534" s="81"/>
      <c r="AG1534" s="81"/>
      <c r="AH1534" s="81"/>
      <c r="AI1534" s="81"/>
      <c r="AJ1534" s="81"/>
      <c r="AK1534" s="81"/>
      <c r="AL1534" s="81"/>
      <c r="AM1534" s="8"/>
    </row>
    <row r="1535" spans="1:39" x14ac:dyDescent="0.25">
      <c r="A1535" s="81">
        <v>1534</v>
      </c>
      <c r="B1535" s="8" t="s">
        <v>1806</v>
      </c>
      <c r="C1535" s="8" t="s">
        <v>66</v>
      </c>
      <c r="D1535" s="81"/>
      <c r="E1535" s="8"/>
      <c r="F1535" s="81"/>
      <c r="G1535" s="81"/>
      <c r="H1535" s="81"/>
      <c r="I1535" s="8"/>
      <c r="J1535" s="81"/>
      <c r="K1535" s="81"/>
      <c r="L1535" s="81"/>
      <c r="M1535" s="81"/>
      <c r="N1535" s="81"/>
      <c r="O1535" s="81"/>
      <c r="P1535" s="81"/>
      <c r="Q1535" s="81"/>
      <c r="R1535" s="81"/>
      <c r="S1535" s="81"/>
      <c r="T1535" s="81"/>
      <c r="U1535" s="81"/>
      <c r="V1535" s="81"/>
      <c r="W1535" s="81"/>
      <c r="X1535" s="81"/>
      <c r="Y1535" s="81"/>
      <c r="Z1535" s="81"/>
      <c r="AA1535" s="81"/>
      <c r="AB1535" s="81"/>
      <c r="AC1535" s="81"/>
      <c r="AD1535" s="81"/>
      <c r="AE1535" s="81"/>
      <c r="AF1535" s="81"/>
      <c r="AG1535" s="81"/>
      <c r="AH1535" s="81"/>
      <c r="AI1535" s="81"/>
      <c r="AJ1535" s="81"/>
      <c r="AK1535" s="81"/>
      <c r="AL1535" s="81"/>
      <c r="AM1535" s="8"/>
    </row>
    <row r="1536" spans="1:39" x14ac:dyDescent="0.25">
      <c r="A1536" s="81">
        <v>1535</v>
      </c>
      <c r="B1536" s="8" t="s">
        <v>1845</v>
      </c>
      <c r="C1536" s="8" t="s">
        <v>105</v>
      </c>
      <c r="D1536" s="81"/>
      <c r="E1536" s="8"/>
      <c r="F1536" s="81"/>
      <c r="G1536" s="81"/>
      <c r="H1536" s="81"/>
      <c r="I1536" s="8"/>
      <c r="J1536" s="81"/>
      <c r="K1536" s="81"/>
      <c r="L1536" s="81"/>
      <c r="M1536" s="81"/>
      <c r="N1536" s="81"/>
      <c r="O1536" s="81"/>
      <c r="P1536" s="81"/>
      <c r="Q1536" s="81"/>
      <c r="R1536" s="81"/>
      <c r="S1536" s="81"/>
      <c r="T1536" s="81"/>
      <c r="U1536" s="81"/>
      <c r="V1536" s="81"/>
      <c r="W1536" s="81"/>
      <c r="X1536" s="81"/>
      <c r="Y1536" s="81"/>
      <c r="Z1536" s="81"/>
      <c r="AA1536" s="81"/>
      <c r="AB1536" s="81"/>
      <c r="AC1536" s="81"/>
      <c r="AD1536" s="81"/>
      <c r="AE1536" s="81"/>
      <c r="AF1536" s="81"/>
      <c r="AG1536" s="81"/>
      <c r="AH1536" s="81"/>
      <c r="AI1536" s="81"/>
      <c r="AJ1536" s="81"/>
      <c r="AK1536" s="81"/>
      <c r="AL1536" s="81"/>
      <c r="AM1536" s="8"/>
    </row>
    <row r="1537" spans="1:39" x14ac:dyDescent="0.25">
      <c r="A1537" s="81">
        <v>1536</v>
      </c>
      <c r="B1537" s="8" t="s">
        <v>2276</v>
      </c>
      <c r="C1537" s="8" t="s">
        <v>56</v>
      </c>
      <c r="D1537" s="81"/>
      <c r="E1537" s="8"/>
      <c r="F1537" s="81"/>
      <c r="G1537" s="81"/>
      <c r="H1537" s="81"/>
      <c r="I1537" s="8"/>
      <c r="J1537" s="81"/>
      <c r="K1537" s="81"/>
      <c r="L1537" s="81"/>
      <c r="M1537" s="81"/>
      <c r="N1537" s="81"/>
      <c r="O1537" s="81"/>
      <c r="P1537" s="81"/>
      <c r="Q1537" s="81"/>
      <c r="R1537" s="81"/>
      <c r="S1537" s="81"/>
      <c r="T1537" s="81"/>
      <c r="U1537" s="81"/>
      <c r="V1537" s="81"/>
      <c r="W1537" s="81"/>
      <c r="X1537" s="81"/>
      <c r="Y1537" s="81"/>
      <c r="Z1537" s="81"/>
      <c r="AA1537" s="81"/>
      <c r="AB1537" s="81"/>
      <c r="AC1537" s="81"/>
      <c r="AD1537" s="81"/>
      <c r="AE1537" s="81"/>
      <c r="AF1537" s="81"/>
      <c r="AG1537" s="81"/>
      <c r="AH1537" s="81"/>
      <c r="AI1537" s="81"/>
      <c r="AJ1537" s="81"/>
      <c r="AK1537" s="81"/>
      <c r="AL1537" s="81"/>
      <c r="AM1537" s="8"/>
    </row>
    <row r="1538" spans="1:39" x14ac:dyDescent="0.25">
      <c r="A1538" s="81">
        <v>1537</v>
      </c>
      <c r="B1538" s="8" t="s">
        <v>2</v>
      </c>
      <c r="C1538" s="8" t="s">
        <v>2</v>
      </c>
      <c r="D1538" s="81"/>
      <c r="E1538" s="8"/>
      <c r="F1538" s="81"/>
      <c r="G1538" s="81"/>
      <c r="H1538" s="81"/>
      <c r="I1538" s="8"/>
      <c r="J1538" s="81"/>
      <c r="K1538" s="81"/>
      <c r="L1538" s="81"/>
      <c r="M1538" s="81"/>
      <c r="N1538" s="81"/>
      <c r="O1538" s="81"/>
      <c r="P1538" s="81"/>
      <c r="Q1538" s="81"/>
      <c r="R1538" s="81"/>
      <c r="S1538" s="81"/>
      <c r="T1538" s="81"/>
      <c r="U1538" s="81"/>
      <c r="V1538" s="81"/>
      <c r="W1538" s="81"/>
      <c r="X1538" s="81"/>
      <c r="Y1538" s="81"/>
      <c r="Z1538" s="81"/>
      <c r="AA1538" s="81"/>
      <c r="AB1538" s="81"/>
      <c r="AC1538" s="81"/>
      <c r="AD1538" s="81"/>
      <c r="AE1538" s="81"/>
      <c r="AF1538" s="81"/>
      <c r="AG1538" s="81"/>
      <c r="AH1538" s="81"/>
      <c r="AI1538" s="81"/>
      <c r="AJ1538" s="81"/>
      <c r="AK1538" s="81"/>
      <c r="AL1538" s="81"/>
      <c r="AM1538" s="8"/>
    </row>
    <row r="1539" spans="1:39" x14ac:dyDescent="0.25">
      <c r="A1539" s="81">
        <v>1538</v>
      </c>
      <c r="B1539" s="8" t="s">
        <v>2356</v>
      </c>
      <c r="C1539" s="8" t="s">
        <v>2</v>
      </c>
      <c r="D1539" s="81"/>
      <c r="E1539" s="8"/>
      <c r="F1539" s="81"/>
      <c r="G1539" s="81"/>
      <c r="H1539" s="81"/>
      <c r="I1539" s="8"/>
      <c r="J1539" s="81"/>
      <c r="K1539" s="81"/>
      <c r="L1539" s="81"/>
      <c r="M1539" s="81"/>
      <c r="N1539" s="81"/>
      <c r="O1539" s="81"/>
      <c r="P1539" s="81"/>
      <c r="Q1539" s="81"/>
      <c r="R1539" s="81"/>
      <c r="S1539" s="81"/>
      <c r="T1539" s="81"/>
      <c r="U1539" s="81"/>
      <c r="V1539" s="81"/>
      <c r="W1539" s="81"/>
      <c r="X1539" s="81"/>
      <c r="Y1539" s="81"/>
      <c r="Z1539" s="81"/>
      <c r="AA1539" s="81"/>
      <c r="AB1539" s="81"/>
      <c r="AC1539" s="81"/>
      <c r="AD1539" s="81"/>
      <c r="AE1539" s="81"/>
      <c r="AF1539" s="81"/>
      <c r="AG1539" s="81"/>
      <c r="AH1539" s="81"/>
      <c r="AI1539" s="81"/>
      <c r="AJ1539" s="81"/>
      <c r="AK1539" s="81"/>
      <c r="AL1539" s="81"/>
      <c r="AM1539" s="8"/>
    </row>
    <row r="1540" spans="1:39" x14ac:dyDescent="0.25">
      <c r="A1540" s="81">
        <v>1539</v>
      </c>
      <c r="B1540" s="8" t="s">
        <v>52</v>
      </c>
      <c r="C1540" s="8" t="s">
        <v>2</v>
      </c>
      <c r="D1540" s="81"/>
      <c r="E1540" s="8"/>
      <c r="F1540" s="81"/>
      <c r="G1540" s="81"/>
      <c r="H1540" s="81"/>
      <c r="I1540" s="8"/>
      <c r="J1540" s="81"/>
      <c r="K1540" s="81"/>
      <c r="L1540" s="81"/>
      <c r="M1540" s="81"/>
      <c r="N1540" s="81"/>
      <c r="O1540" s="81"/>
      <c r="P1540" s="81"/>
      <c r="Q1540" s="81"/>
      <c r="R1540" s="81"/>
      <c r="S1540" s="81"/>
      <c r="T1540" s="81"/>
      <c r="U1540" s="81"/>
      <c r="V1540" s="81"/>
      <c r="W1540" s="81"/>
      <c r="X1540" s="81"/>
      <c r="Y1540" s="81"/>
      <c r="Z1540" s="81"/>
      <c r="AA1540" s="81"/>
      <c r="AB1540" s="81"/>
      <c r="AC1540" s="81"/>
      <c r="AD1540" s="81"/>
      <c r="AE1540" s="81"/>
      <c r="AF1540" s="81"/>
      <c r="AG1540" s="81"/>
      <c r="AH1540" s="81"/>
      <c r="AI1540" s="81"/>
      <c r="AJ1540" s="81"/>
      <c r="AK1540" s="81"/>
      <c r="AL1540" s="81"/>
      <c r="AM1540" s="8"/>
    </row>
    <row r="1541" spans="1:39" x14ac:dyDescent="0.25">
      <c r="A1541" s="81">
        <v>1540</v>
      </c>
      <c r="B1541" s="8" t="s">
        <v>1843</v>
      </c>
      <c r="C1541" s="8" t="s">
        <v>2357</v>
      </c>
      <c r="D1541" s="81"/>
      <c r="E1541" s="8"/>
      <c r="F1541" s="81"/>
      <c r="G1541" s="81"/>
      <c r="H1541" s="81"/>
      <c r="I1541" s="8"/>
      <c r="J1541" s="81"/>
      <c r="K1541" s="81"/>
      <c r="L1541" s="81"/>
      <c r="M1541" s="81"/>
      <c r="N1541" s="81"/>
      <c r="O1541" s="81"/>
      <c r="P1541" s="81"/>
      <c r="Q1541" s="81"/>
      <c r="R1541" s="81"/>
      <c r="S1541" s="81"/>
      <c r="T1541" s="81"/>
      <c r="U1541" s="81"/>
      <c r="V1541" s="81"/>
      <c r="W1541" s="81"/>
      <c r="X1541" s="81"/>
      <c r="Y1541" s="81"/>
      <c r="Z1541" s="81"/>
      <c r="AA1541" s="81"/>
      <c r="AB1541" s="81"/>
      <c r="AC1541" s="81"/>
      <c r="AD1541" s="81"/>
      <c r="AE1541" s="81"/>
      <c r="AF1541" s="81"/>
      <c r="AG1541" s="81"/>
      <c r="AH1541" s="81"/>
      <c r="AI1541" s="81"/>
      <c r="AJ1541" s="81"/>
      <c r="AK1541" s="81"/>
      <c r="AL1541" s="81"/>
      <c r="AM1541" s="8"/>
    </row>
    <row r="1542" spans="1:39" x14ac:dyDescent="0.25">
      <c r="A1542" s="81">
        <v>1541</v>
      </c>
      <c r="B1542" s="8" t="s">
        <v>1844</v>
      </c>
      <c r="C1542" s="8" t="s">
        <v>56</v>
      </c>
      <c r="D1542" s="81"/>
      <c r="E1542" s="8"/>
      <c r="F1542" s="81"/>
      <c r="G1542" s="81"/>
      <c r="H1542" s="81"/>
      <c r="I1542" s="8"/>
      <c r="J1542" s="81"/>
      <c r="K1542" s="81"/>
      <c r="L1542" s="81"/>
      <c r="M1542" s="81"/>
      <c r="N1542" s="81"/>
      <c r="O1542" s="81"/>
      <c r="P1542" s="81"/>
      <c r="Q1542" s="81"/>
      <c r="R1542" s="81"/>
      <c r="S1542" s="81"/>
      <c r="T1542" s="81"/>
      <c r="U1542" s="81"/>
      <c r="V1542" s="81"/>
      <c r="W1542" s="81"/>
      <c r="X1542" s="81"/>
      <c r="Y1542" s="81"/>
      <c r="Z1542" s="81"/>
      <c r="AA1542" s="81"/>
      <c r="AB1542" s="81"/>
      <c r="AC1542" s="81"/>
      <c r="AD1542" s="81"/>
      <c r="AE1542" s="81"/>
      <c r="AF1542" s="81"/>
      <c r="AG1542" s="81"/>
      <c r="AH1542" s="81"/>
      <c r="AI1542" s="81"/>
      <c r="AJ1542" s="81"/>
      <c r="AK1542" s="81"/>
      <c r="AL1542" s="81"/>
      <c r="AM1542" s="8"/>
    </row>
    <row r="1543" spans="1:39" x14ac:dyDescent="0.25">
      <c r="A1543" s="81">
        <v>1542</v>
      </c>
      <c r="B1543" s="8" t="s">
        <v>1846</v>
      </c>
      <c r="C1543" s="8" t="s">
        <v>2343</v>
      </c>
      <c r="D1543" s="81"/>
      <c r="E1543" s="8"/>
      <c r="F1543" s="81"/>
      <c r="G1543" s="81"/>
      <c r="H1543" s="81"/>
      <c r="I1543" s="8"/>
      <c r="J1543" s="81"/>
      <c r="K1543" s="81"/>
      <c r="L1543" s="81"/>
      <c r="M1543" s="81"/>
      <c r="N1543" s="81"/>
      <c r="O1543" s="81"/>
      <c r="P1543" s="81"/>
      <c r="Q1543" s="81"/>
      <c r="R1543" s="81"/>
      <c r="S1543" s="81"/>
      <c r="T1543" s="81"/>
      <c r="U1543" s="81"/>
      <c r="V1543" s="81"/>
      <c r="W1543" s="81"/>
      <c r="X1543" s="81"/>
      <c r="Y1543" s="81"/>
      <c r="Z1543" s="81"/>
      <c r="AA1543" s="81"/>
      <c r="AB1543" s="81"/>
      <c r="AC1543" s="81"/>
      <c r="AD1543" s="81"/>
      <c r="AE1543" s="81"/>
      <c r="AF1543" s="81"/>
      <c r="AG1543" s="81"/>
      <c r="AH1543" s="81"/>
      <c r="AI1543" s="81"/>
      <c r="AJ1543" s="81"/>
      <c r="AK1543" s="81"/>
      <c r="AL1543" s="81"/>
      <c r="AM1543" s="8"/>
    </row>
    <row r="1544" spans="1:39" x14ac:dyDescent="0.25">
      <c r="A1544" s="81">
        <v>1543</v>
      </c>
      <c r="B1544" s="8" t="s">
        <v>1847</v>
      </c>
      <c r="C1544" s="8" t="s">
        <v>2355</v>
      </c>
      <c r="D1544" s="81"/>
      <c r="E1544" s="8"/>
      <c r="F1544" s="81"/>
      <c r="G1544" s="81"/>
      <c r="H1544" s="81"/>
      <c r="I1544" s="8"/>
      <c r="J1544" s="81"/>
      <c r="K1544" s="81"/>
      <c r="L1544" s="81"/>
      <c r="M1544" s="81"/>
      <c r="N1544" s="81"/>
      <c r="O1544" s="81"/>
      <c r="P1544" s="81"/>
      <c r="Q1544" s="81"/>
      <c r="R1544" s="81"/>
      <c r="S1544" s="81"/>
      <c r="T1544" s="81"/>
      <c r="U1544" s="81"/>
      <c r="V1544" s="81"/>
      <c r="W1544" s="81"/>
      <c r="X1544" s="81"/>
      <c r="Y1544" s="81"/>
      <c r="Z1544" s="81"/>
      <c r="AA1544" s="81"/>
      <c r="AB1544" s="81"/>
      <c r="AC1544" s="81"/>
      <c r="AD1544" s="81"/>
      <c r="AE1544" s="81"/>
      <c r="AF1544" s="81"/>
      <c r="AG1544" s="81"/>
      <c r="AH1544" s="81"/>
      <c r="AI1544" s="81"/>
      <c r="AJ1544" s="81"/>
      <c r="AK1544" s="81"/>
      <c r="AL1544" s="81"/>
      <c r="AM1544" s="8"/>
    </row>
    <row r="1545" spans="1:39" x14ac:dyDescent="0.25">
      <c r="A1545" s="81">
        <v>1544</v>
      </c>
      <c r="B1545" s="8" t="s">
        <v>1850</v>
      </c>
      <c r="C1545" s="8" t="s">
        <v>61</v>
      </c>
      <c r="D1545" s="81"/>
      <c r="E1545" s="8"/>
      <c r="F1545" s="81"/>
      <c r="G1545" s="81"/>
      <c r="H1545" s="81"/>
      <c r="I1545" s="8"/>
      <c r="J1545" s="81"/>
      <c r="K1545" s="81"/>
      <c r="L1545" s="81"/>
      <c r="M1545" s="81"/>
      <c r="N1545" s="81"/>
      <c r="O1545" s="81"/>
      <c r="P1545" s="81"/>
      <c r="Q1545" s="81"/>
      <c r="R1545" s="81"/>
      <c r="S1545" s="81"/>
      <c r="T1545" s="81"/>
      <c r="U1545" s="81"/>
      <c r="V1545" s="81"/>
      <c r="W1545" s="81"/>
      <c r="X1545" s="81"/>
      <c r="Y1545" s="81"/>
      <c r="Z1545" s="81"/>
      <c r="AA1545" s="81"/>
      <c r="AB1545" s="81"/>
      <c r="AC1545" s="81"/>
      <c r="AD1545" s="81"/>
      <c r="AE1545" s="81"/>
      <c r="AF1545" s="81"/>
      <c r="AG1545" s="81"/>
      <c r="AH1545" s="81"/>
      <c r="AI1545" s="81"/>
      <c r="AJ1545" s="81"/>
      <c r="AK1545" s="81"/>
      <c r="AL1545" s="81"/>
      <c r="AM1545" s="8"/>
    </row>
    <row r="1546" spans="1:39" x14ac:dyDescent="0.25">
      <c r="A1546" s="81">
        <v>1545</v>
      </c>
      <c r="B1546" s="8" t="s">
        <v>1851</v>
      </c>
      <c r="C1546" s="8" t="s">
        <v>56</v>
      </c>
      <c r="D1546" s="81"/>
      <c r="E1546" s="8"/>
      <c r="F1546" s="81"/>
      <c r="G1546" s="81"/>
      <c r="H1546" s="81"/>
      <c r="I1546" s="8"/>
      <c r="J1546" s="81"/>
      <c r="K1546" s="81"/>
      <c r="L1546" s="81"/>
      <c r="M1546" s="81"/>
      <c r="N1546" s="81"/>
      <c r="O1546" s="81"/>
      <c r="P1546" s="81"/>
      <c r="Q1546" s="81"/>
      <c r="R1546" s="81"/>
      <c r="S1546" s="81"/>
      <c r="T1546" s="81"/>
      <c r="U1546" s="81"/>
      <c r="V1546" s="81"/>
      <c r="W1546" s="81"/>
      <c r="X1546" s="81"/>
      <c r="Y1546" s="81"/>
      <c r="Z1546" s="81"/>
      <c r="AA1546" s="81"/>
      <c r="AB1546" s="81"/>
      <c r="AC1546" s="81"/>
      <c r="AD1546" s="81"/>
      <c r="AE1546" s="81"/>
      <c r="AF1546" s="81"/>
      <c r="AG1546" s="81"/>
      <c r="AH1546" s="81"/>
      <c r="AI1546" s="81"/>
      <c r="AJ1546" s="81"/>
      <c r="AK1546" s="81"/>
      <c r="AL1546" s="81"/>
      <c r="AM1546" s="8"/>
    </row>
    <row r="1547" spans="1:39" x14ac:dyDescent="0.25">
      <c r="A1547" s="81">
        <v>1546</v>
      </c>
      <c r="B1547" s="8" t="s">
        <v>1852</v>
      </c>
      <c r="C1547" s="8" t="s">
        <v>56</v>
      </c>
      <c r="D1547" s="81"/>
      <c r="E1547" s="8"/>
      <c r="F1547" s="81"/>
      <c r="G1547" s="81"/>
      <c r="H1547" s="81"/>
      <c r="I1547" s="8"/>
      <c r="J1547" s="81"/>
      <c r="K1547" s="81"/>
      <c r="L1547" s="81"/>
      <c r="M1547" s="81"/>
      <c r="N1547" s="81"/>
      <c r="O1547" s="81"/>
      <c r="P1547" s="81"/>
      <c r="Q1547" s="81"/>
      <c r="R1547" s="81"/>
      <c r="S1547" s="81"/>
      <c r="T1547" s="81"/>
      <c r="U1547" s="81"/>
      <c r="V1547" s="81"/>
      <c r="W1547" s="81"/>
      <c r="X1547" s="81"/>
      <c r="Y1547" s="81"/>
      <c r="Z1547" s="81"/>
      <c r="AA1547" s="81"/>
      <c r="AB1547" s="81"/>
      <c r="AC1547" s="81"/>
      <c r="AD1547" s="81"/>
      <c r="AE1547" s="81"/>
      <c r="AF1547" s="81"/>
      <c r="AG1547" s="81"/>
      <c r="AH1547" s="81"/>
      <c r="AI1547" s="81"/>
      <c r="AJ1547" s="81"/>
      <c r="AK1547" s="81"/>
      <c r="AL1547" s="81"/>
      <c r="AM1547" s="8"/>
    </row>
    <row r="1548" spans="1:39" x14ac:dyDescent="0.25">
      <c r="A1548" s="81">
        <v>1547</v>
      </c>
      <c r="B1548" s="8" t="s">
        <v>1853</v>
      </c>
      <c r="C1548" s="8" t="s">
        <v>56</v>
      </c>
      <c r="D1548" s="81"/>
      <c r="E1548" s="8"/>
      <c r="F1548" s="81"/>
      <c r="G1548" s="81"/>
      <c r="H1548" s="81"/>
      <c r="I1548" s="8"/>
      <c r="J1548" s="81"/>
      <c r="K1548" s="81"/>
      <c r="L1548" s="81"/>
      <c r="M1548" s="81"/>
      <c r="N1548" s="81"/>
      <c r="O1548" s="81"/>
      <c r="P1548" s="81"/>
      <c r="Q1548" s="81"/>
      <c r="R1548" s="81"/>
      <c r="S1548" s="81"/>
      <c r="T1548" s="81"/>
      <c r="U1548" s="81"/>
      <c r="V1548" s="81"/>
      <c r="W1548" s="81"/>
      <c r="X1548" s="81"/>
      <c r="Y1548" s="81"/>
      <c r="Z1548" s="81"/>
      <c r="AA1548" s="81"/>
      <c r="AB1548" s="81"/>
      <c r="AC1548" s="81"/>
      <c r="AD1548" s="81"/>
      <c r="AE1548" s="81"/>
      <c r="AF1548" s="81"/>
      <c r="AG1548" s="81"/>
      <c r="AH1548" s="81"/>
      <c r="AI1548" s="81"/>
      <c r="AJ1548" s="81"/>
      <c r="AK1548" s="81"/>
      <c r="AL1548" s="81"/>
      <c r="AM1548" s="8"/>
    </row>
    <row r="1549" spans="1:39" x14ac:dyDescent="0.25">
      <c r="A1549" s="81">
        <v>1548</v>
      </c>
      <c r="B1549" s="8" t="s">
        <v>1854</v>
      </c>
      <c r="C1549" s="8" t="s">
        <v>2261</v>
      </c>
      <c r="D1549" s="81"/>
      <c r="E1549" s="8"/>
      <c r="F1549" s="81"/>
      <c r="G1549" s="81"/>
      <c r="H1549" s="81"/>
      <c r="I1549" s="8"/>
      <c r="J1549" s="81"/>
      <c r="K1549" s="81"/>
      <c r="L1549" s="81"/>
      <c r="M1549" s="81"/>
      <c r="N1549" s="81"/>
      <c r="O1549" s="81"/>
      <c r="P1549" s="81"/>
      <c r="Q1549" s="81"/>
      <c r="R1549" s="81"/>
      <c r="S1549" s="81"/>
      <c r="T1549" s="81"/>
      <c r="U1549" s="81"/>
      <c r="V1549" s="81"/>
      <c r="W1549" s="81"/>
      <c r="X1549" s="81"/>
      <c r="Y1549" s="81"/>
      <c r="Z1549" s="81"/>
      <c r="AA1549" s="81"/>
      <c r="AB1549" s="81"/>
      <c r="AC1549" s="81"/>
      <c r="AD1549" s="81"/>
      <c r="AE1549" s="81"/>
      <c r="AF1549" s="81"/>
      <c r="AG1549" s="81"/>
      <c r="AH1549" s="81"/>
      <c r="AI1549" s="81"/>
      <c r="AJ1549" s="81"/>
      <c r="AK1549" s="81"/>
      <c r="AL1549" s="81"/>
      <c r="AM1549" s="8"/>
    </row>
    <row r="1550" spans="1:39" x14ac:dyDescent="0.25">
      <c r="A1550" s="81">
        <v>1549</v>
      </c>
      <c r="B1550" s="8" t="s">
        <v>1856</v>
      </c>
      <c r="C1550" s="8" t="s">
        <v>64</v>
      </c>
      <c r="D1550" s="81"/>
      <c r="E1550" s="8"/>
      <c r="F1550" s="81"/>
      <c r="G1550" s="81"/>
      <c r="H1550" s="81"/>
      <c r="I1550" s="8"/>
      <c r="J1550" s="81"/>
      <c r="K1550" s="81"/>
      <c r="L1550" s="81"/>
      <c r="M1550" s="81"/>
      <c r="N1550" s="81"/>
      <c r="O1550" s="81"/>
      <c r="P1550" s="81"/>
      <c r="Q1550" s="81"/>
      <c r="R1550" s="81"/>
      <c r="S1550" s="81"/>
      <c r="T1550" s="81"/>
      <c r="U1550" s="81"/>
      <c r="V1550" s="81"/>
      <c r="W1550" s="81"/>
      <c r="X1550" s="81"/>
      <c r="Y1550" s="81"/>
      <c r="Z1550" s="81"/>
      <c r="AA1550" s="81"/>
      <c r="AB1550" s="81"/>
      <c r="AC1550" s="81"/>
      <c r="AD1550" s="81"/>
      <c r="AE1550" s="81"/>
      <c r="AF1550" s="81"/>
      <c r="AG1550" s="81"/>
      <c r="AH1550" s="81"/>
      <c r="AI1550" s="81"/>
      <c r="AJ1550" s="81"/>
      <c r="AK1550" s="81"/>
      <c r="AL1550" s="81"/>
      <c r="AM1550" s="8"/>
    </row>
    <row r="1551" spans="1:39" x14ac:dyDescent="0.25">
      <c r="A1551" s="81">
        <v>1550</v>
      </c>
      <c r="B1551" s="8" t="s">
        <v>1857</v>
      </c>
      <c r="C1551" s="8" t="s">
        <v>65</v>
      </c>
      <c r="D1551" s="81"/>
      <c r="E1551" s="8"/>
      <c r="F1551" s="81"/>
      <c r="G1551" s="81"/>
      <c r="H1551" s="81"/>
      <c r="I1551" s="8"/>
      <c r="J1551" s="81"/>
      <c r="K1551" s="81"/>
      <c r="L1551" s="81"/>
      <c r="M1551" s="81"/>
      <c r="N1551" s="81"/>
      <c r="O1551" s="81"/>
      <c r="P1551" s="81"/>
      <c r="Q1551" s="81"/>
      <c r="R1551" s="81"/>
      <c r="S1551" s="81"/>
      <c r="T1551" s="81"/>
      <c r="U1551" s="81"/>
      <c r="V1551" s="81"/>
      <c r="W1551" s="81"/>
      <c r="X1551" s="81"/>
      <c r="Y1551" s="81"/>
      <c r="Z1551" s="81"/>
      <c r="AA1551" s="81"/>
      <c r="AB1551" s="81"/>
      <c r="AC1551" s="81"/>
      <c r="AD1551" s="81"/>
      <c r="AE1551" s="81"/>
      <c r="AF1551" s="81"/>
      <c r="AG1551" s="81"/>
      <c r="AH1551" s="81"/>
      <c r="AI1551" s="81"/>
      <c r="AJ1551" s="81"/>
      <c r="AK1551" s="81"/>
      <c r="AL1551" s="81"/>
      <c r="AM1551" s="8"/>
    </row>
    <row r="1552" spans="1:39" x14ac:dyDescent="0.25">
      <c r="A1552" s="81">
        <v>1551</v>
      </c>
      <c r="B1552" s="8" t="s">
        <v>1858</v>
      </c>
      <c r="C1552" s="8" t="s">
        <v>56</v>
      </c>
      <c r="D1552" s="81"/>
      <c r="E1552" s="8"/>
      <c r="F1552" s="81"/>
      <c r="G1552" s="81"/>
      <c r="H1552" s="81"/>
      <c r="I1552" s="8"/>
      <c r="J1552" s="81"/>
      <c r="K1552" s="81"/>
      <c r="L1552" s="81"/>
      <c r="M1552" s="81"/>
      <c r="N1552" s="81"/>
      <c r="O1552" s="81"/>
      <c r="P1552" s="81"/>
      <c r="Q1552" s="81"/>
      <c r="R1552" s="81"/>
      <c r="S1552" s="81"/>
      <c r="T1552" s="81"/>
      <c r="U1552" s="81"/>
      <c r="V1552" s="81"/>
      <c r="W1552" s="81"/>
      <c r="X1552" s="81"/>
      <c r="Y1552" s="81"/>
      <c r="Z1552" s="81"/>
      <c r="AA1552" s="81"/>
      <c r="AB1552" s="81"/>
      <c r="AC1552" s="81"/>
      <c r="AD1552" s="81"/>
      <c r="AE1552" s="81"/>
      <c r="AF1552" s="81"/>
      <c r="AG1552" s="81"/>
      <c r="AH1552" s="81"/>
      <c r="AI1552" s="81"/>
      <c r="AJ1552" s="81"/>
      <c r="AK1552" s="81"/>
      <c r="AL1552" s="81"/>
      <c r="AM1552" s="8"/>
    </row>
    <row r="1553" spans="1:39" x14ac:dyDescent="0.25">
      <c r="A1553" s="81">
        <v>1552</v>
      </c>
      <c r="B1553" s="8" t="s">
        <v>1896</v>
      </c>
      <c r="C1553" s="8" t="s">
        <v>65</v>
      </c>
      <c r="D1553" s="81"/>
      <c r="E1553" s="8"/>
      <c r="F1553" s="81"/>
      <c r="G1553" s="81"/>
      <c r="H1553" s="81"/>
      <c r="I1553" s="8"/>
      <c r="J1553" s="81"/>
      <c r="K1553" s="81"/>
      <c r="L1553" s="81"/>
      <c r="M1553" s="81"/>
      <c r="N1553" s="81"/>
      <c r="O1553" s="81"/>
      <c r="P1553" s="81"/>
      <c r="Q1553" s="81"/>
      <c r="R1553" s="81"/>
      <c r="S1553" s="81"/>
      <c r="T1553" s="81"/>
      <c r="U1553" s="81"/>
      <c r="V1553" s="81"/>
      <c r="W1553" s="81"/>
      <c r="X1553" s="81"/>
      <c r="Y1553" s="81"/>
      <c r="Z1553" s="81"/>
      <c r="AA1553" s="81"/>
      <c r="AB1553" s="81"/>
      <c r="AC1553" s="81"/>
      <c r="AD1553" s="81"/>
      <c r="AE1553" s="81"/>
      <c r="AF1553" s="81"/>
      <c r="AG1553" s="81"/>
      <c r="AH1553" s="81"/>
      <c r="AI1553" s="81"/>
      <c r="AJ1553" s="81"/>
      <c r="AK1553" s="81"/>
      <c r="AL1553" s="81"/>
      <c r="AM1553" s="8"/>
    </row>
    <row r="1554" spans="1:39" x14ac:dyDescent="0.25">
      <c r="A1554" s="81">
        <v>1553</v>
      </c>
      <c r="B1554" s="8" t="s">
        <v>1859</v>
      </c>
      <c r="C1554" s="8" t="s">
        <v>67</v>
      </c>
      <c r="D1554" s="81"/>
      <c r="E1554" s="8"/>
      <c r="F1554" s="81"/>
      <c r="G1554" s="81"/>
      <c r="H1554" s="81"/>
      <c r="I1554" s="8"/>
      <c r="J1554" s="81"/>
      <c r="K1554" s="81"/>
      <c r="L1554" s="81"/>
      <c r="M1554" s="81"/>
      <c r="N1554" s="81"/>
      <c r="O1554" s="81"/>
      <c r="P1554" s="81"/>
      <c r="Q1554" s="81"/>
      <c r="R1554" s="81"/>
      <c r="S1554" s="81"/>
      <c r="T1554" s="81"/>
      <c r="U1554" s="81"/>
      <c r="V1554" s="81"/>
      <c r="W1554" s="81"/>
      <c r="X1554" s="81"/>
      <c r="Y1554" s="81"/>
      <c r="Z1554" s="81"/>
      <c r="AA1554" s="81"/>
      <c r="AB1554" s="81"/>
      <c r="AC1554" s="81"/>
      <c r="AD1554" s="81"/>
      <c r="AE1554" s="81"/>
      <c r="AF1554" s="81"/>
      <c r="AG1554" s="81"/>
      <c r="AH1554" s="81"/>
      <c r="AI1554" s="81"/>
      <c r="AJ1554" s="81"/>
      <c r="AK1554" s="81"/>
      <c r="AL1554" s="81"/>
      <c r="AM1554" s="8"/>
    </row>
    <row r="1555" spans="1:39" x14ac:dyDescent="0.25">
      <c r="A1555" s="81">
        <v>1554</v>
      </c>
      <c r="B1555" s="8" t="s">
        <v>2193</v>
      </c>
      <c r="C1555" s="8" t="s">
        <v>2345</v>
      </c>
      <c r="D1555" s="81"/>
      <c r="E1555" s="8"/>
      <c r="F1555" s="81"/>
      <c r="G1555" s="81"/>
      <c r="H1555" s="81"/>
      <c r="I1555" s="8"/>
      <c r="J1555" s="81"/>
      <c r="K1555" s="81"/>
      <c r="L1555" s="81"/>
      <c r="M1555" s="81"/>
      <c r="N1555" s="81"/>
      <c r="O1555" s="81"/>
      <c r="P1555" s="81"/>
      <c r="Q1555" s="81"/>
      <c r="R1555" s="81"/>
      <c r="S1555" s="81"/>
      <c r="T1555" s="81"/>
      <c r="U1555" s="81"/>
      <c r="V1555" s="81"/>
      <c r="W1555" s="81"/>
      <c r="X1555" s="81"/>
      <c r="Y1555" s="81"/>
      <c r="Z1555" s="81"/>
      <c r="AA1555" s="81"/>
      <c r="AB1555" s="81"/>
      <c r="AC1555" s="81"/>
      <c r="AD1555" s="81"/>
      <c r="AE1555" s="81"/>
      <c r="AF1555" s="81"/>
      <c r="AG1555" s="81"/>
      <c r="AH1555" s="81"/>
      <c r="AI1555" s="81"/>
      <c r="AJ1555" s="81"/>
      <c r="AK1555" s="81"/>
      <c r="AL1555" s="81"/>
      <c r="AM1555" s="8"/>
    </row>
    <row r="1556" spans="1:39" x14ac:dyDescent="0.25">
      <c r="A1556" s="81">
        <v>1555</v>
      </c>
      <c r="B1556" s="8" t="s">
        <v>2198</v>
      </c>
      <c r="C1556" s="8" t="s">
        <v>2346</v>
      </c>
      <c r="D1556" s="81"/>
      <c r="E1556" s="8"/>
      <c r="F1556" s="81"/>
      <c r="G1556" s="81"/>
      <c r="H1556" s="81"/>
      <c r="I1556" s="8"/>
      <c r="J1556" s="81"/>
      <c r="K1556" s="81"/>
      <c r="L1556" s="81"/>
      <c r="M1556" s="81"/>
      <c r="N1556" s="81"/>
      <c r="O1556" s="81"/>
      <c r="P1556" s="81"/>
      <c r="Q1556" s="81"/>
      <c r="R1556" s="81"/>
      <c r="S1556" s="81"/>
      <c r="T1556" s="81"/>
      <c r="U1556" s="81"/>
      <c r="V1556" s="81"/>
      <c r="W1556" s="81"/>
      <c r="X1556" s="81"/>
      <c r="Y1556" s="81"/>
      <c r="Z1556" s="81"/>
      <c r="AA1556" s="81"/>
      <c r="AB1556" s="81"/>
      <c r="AC1556" s="81"/>
      <c r="AD1556" s="81"/>
      <c r="AE1556" s="81"/>
      <c r="AF1556" s="81"/>
      <c r="AG1556" s="81"/>
      <c r="AH1556" s="81"/>
      <c r="AI1556" s="81"/>
      <c r="AJ1556" s="81"/>
      <c r="AK1556" s="81"/>
      <c r="AL1556" s="81"/>
      <c r="AM1556" s="8"/>
    </row>
    <row r="1557" spans="1:39" x14ac:dyDescent="0.25">
      <c r="A1557" s="81">
        <v>1556</v>
      </c>
      <c r="B1557" s="8" t="s">
        <v>2202</v>
      </c>
      <c r="C1557" s="8" t="s">
        <v>105</v>
      </c>
      <c r="D1557" s="81"/>
      <c r="E1557" s="8"/>
      <c r="F1557" s="81"/>
      <c r="G1557" s="81"/>
      <c r="H1557" s="81"/>
      <c r="I1557" s="8"/>
      <c r="J1557" s="81"/>
      <c r="K1557" s="81"/>
      <c r="L1557" s="81"/>
      <c r="M1557" s="81"/>
      <c r="N1557" s="81"/>
      <c r="O1557" s="81"/>
      <c r="P1557" s="81"/>
      <c r="Q1557" s="81"/>
      <c r="R1557" s="81"/>
      <c r="S1557" s="81"/>
      <c r="T1557" s="81"/>
      <c r="U1557" s="81"/>
      <c r="V1557" s="81"/>
      <c r="W1557" s="81"/>
      <c r="X1557" s="81"/>
      <c r="Y1557" s="81"/>
      <c r="Z1557" s="81"/>
      <c r="AA1557" s="81"/>
      <c r="AB1557" s="81"/>
      <c r="AC1557" s="81"/>
      <c r="AD1557" s="81"/>
      <c r="AE1557" s="81"/>
      <c r="AF1557" s="81"/>
      <c r="AG1557" s="81"/>
      <c r="AH1557" s="81"/>
      <c r="AI1557" s="81"/>
      <c r="AJ1557" s="81"/>
      <c r="AK1557" s="81"/>
      <c r="AL1557" s="81"/>
      <c r="AM1557" s="8"/>
    </row>
    <row r="1558" spans="1:39" x14ac:dyDescent="0.25">
      <c r="A1558" s="81">
        <v>1557</v>
      </c>
      <c r="B1558" s="8" t="s">
        <v>2205</v>
      </c>
      <c r="C1558" s="8" t="s">
        <v>77</v>
      </c>
      <c r="D1558" s="81"/>
      <c r="E1558" s="8"/>
      <c r="F1558" s="81"/>
      <c r="G1558" s="81"/>
      <c r="H1558" s="81"/>
      <c r="I1558" s="8"/>
      <c r="J1558" s="81"/>
      <c r="K1558" s="81"/>
      <c r="L1558" s="81"/>
      <c r="M1558" s="81"/>
      <c r="N1558" s="81"/>
      <c r="O1558" s="81"/>
      <c r="P1558" s="81"/>
      <c r="Q1558" s="81"/>
      <c r="R1558" s="81"/>
      <c r="S1558" s="81"/>
      <c r="T1558" s="81"/>
      <c r="U1558" s="81"/>
      <c r="V1558" s="81"/>
      <c r="W1558" s="81"/>
      <c r="X1558" s="81"/>
      <c r="Y1558" s="81"/>
      <c r="Z1558" s="81"/>
      <c r="AA1558" s="81"/>
      <c r="AB1558" s="81"/>
      <c r="AC1558" s="81"/>
      <c r="AD1558" s="81"/>
      <c r="AE1558" s="81"/>
      <c r="AF1558" s="81"/>
      <c r="AG1558" s="81"/>
      <c r="AH1558" s="81"/>
      <c r="AI1558" s="81"/>
      <c r="AJ1558" s="81"/>
      <c r="AK1558" s="81"/>
      <c r="AL1558" s="81"/>
      <c r="AM1558" s="8"/>
    </row>
    <row r="1559" spans="1:39" x14ac:dyDescent="0.25">
      <c r="A1559" s="81">
        <v>1558</v>
      </c>
      <c r="B1559" s="8" t="s">
        <v>2206</v>
      </c>
      <c r="C1559" s="8" t="s">
        <v>268</v>
      </c>
      <c r="D1559" s="81"/>
      <c r="E1559" s="8"/>
      <c r="F1559" s="81"/>
      <c r="G1559" s="81"/>
      <c r="H1559" s="81"/>
      <c r="I1559" s="8"/>
      <c r="J1559" s="81"/>
      <c r="K1559" s="81"/>
      <c r="L1559" s="81"/>
      <c r="M1559" s="81"/>
      <c r="N1559" s="81"/>
      <c r="O1559" s="81"/>
      <c r="P1559" s="81"/>
      <c r="Q1559" s="81"/>
      <c r="R1559" s="81"/>
      <c r="S1559" s="81"/>
      <c r="T1559" s="81"/>
      <c r="U1559" s="81"/>
      <c r="V1559" s="81"/>
      <c r="W1559" s="81"/>
      <c r="X1559" s="81"/>
      <c r="Y1559" s="81"/>
      <c r="Z1559" s="81"/>
      <c r="AA1559" s="81"/>
      <c r="AB1559" s="81"/>
      <c r="AC1559" s="81"/>
      <c r="AD1559" s="81"/>
      <c r="AE1559" s="81"/>
      <c r="AF1559" s="81"/>
      <c r="AG1559" s="81"/>
      <c r="AH1559" s="81"/>
      <c r="AI1559" s="81"/>
      <c r="AJ1559" s="81"/>
      <c r="AK1559" s="81"/>
      <c r="AL1559" s="81"/>
      <c r="AM1559" s="8"/>
    </row>
    <row r="1560" spans="1:39" x14ac:dyDescent="0.25">
      <c r="A1560" s="81">
        <v>1559</v>
      </c>
      <c r="B1560" s="8" t="s">
        <v>2207</v>
      </c>
      <c r="C1560" s="8" t="s">
        <v>77</v>
      </c>
      <c r="D1560" s="81"/>
      <c r="E1560" s="8"/>
      <c r="F1560" s="81"/>
      <c r="G1560" s="81"/>
      <c r="H1560" s="81"/>
      <c r="I1560" s="8"/>
      <c r="J1560" s="81"/>
      <c r="K1560" s="81"/>
      <c r="L1560" s="81"/>
      <c r="M1560" s="81"/>
      <c r="N1560" s="81"/>
      <c r="O1560" s="81"/>
      <c r="P1560" s="81"/>
      <c r="Q1560" s="81"/>
      <c r="R1560" s="81"/>
      <c r="S1560" s="81"/>
      <c r="T1560" s="81"/>
      <c r="U1560" s="81"/>
      <c r="V1560" s="81"/>
      <c r="W1560" s="81"/>
      <c r="X1560" s="81"/>
      <c r="Y1560" s="81"/>
      <c r="Z1560" s="81"/>
      <c r="AA1560" s="81"/>
      <c r="AB1560" s="81"/>
      <c r="AC1560" s="81"/>
      <c r="AD1560" s="81"/>
      <c r="AE1560" s="81"/>
      <c r="AF1560" s="81"/>
      <c r="AG1560" s="81"/>
      <c r="AH1560" s="81"/>
      <c r="AI1560" s="81"/>
      <c r="AJ1560" s="81"/>
      <c r="AK1560" s="81"/>
      <c r="AL1560" s="81"/>
      <c r="AM1560" s="8"/>
    </row>
    <row r="1561" spans="1:39" x14ac:dyDescent="0.25">
      <c r="A1561" s="81">
        <v>1560</v>
      </c>
      <c r="B1561" s="8" t="s">
        <v>2208</v>
      </c>
      <c r="C1561" s="8" t="s">
        <v>146</v>
      </c>
      <c r="D1561" s="81"/>
      <c r="E1561" s="8"/>
      <c r="F1561" s="81"/>
      <c r="G1561" s="81"/>
      <c r="H1561" s="81"/>
      <c r="I1561" s="8"/>
      <c r="J1561" s="81"/>
      <c r="K1561" s="81"/>
      <c r="L1561" s="81"/>
      <c r="M1561" s="81"/>
      <c r="N1561" s="81"/>
      <c r="O1561" s="81"/>
      <c r="P1561" s="81"/>
      <c r="Q1561" s="81"/>
      <c r="R1561" s="81"/>
      <c r="S1561" s="81"/>
      <c r="T1561" s="81"/>
      <c r="U1561" s="81"/>
      <c r="V1561" s="81"/>
      <c r="W1561" s="81"/>
      <c r="X1561" s="81"/>
      <c r="Y1561" s="81"/>
      <c r="Z1561" s="81"/>
      <c r="AA1561" s="81"/>
      <c r="AB1561" s="81"/>
      <c r="AC1561" s="81"/>
      <c r="AD1561" s="81"/>
      <c r="AE1561" s="81"/>
      <c r="AF1561" s="81"/>
      <c r="AG1561" s="81"/>
      <c r="AH1561" s="81"/>
      <c r="AI1561" s="81"/>
      <c r="AJ1561" s="81"/>
      <c r="AK1561" s="81"/>
      <c r="AL1561" s="81"/>
      <c r="AM1561" s="8"/>
    </row>
    <row r="1562" spans="1:39" x14ac:dyDescent="0.25">
      <c r="A1562" s="81">
        <v>1561</v>
      </c>
      <c r="B1562" s="8" t="s">
        <v>2210</v>
      </c>
      <c r="C1562" s="8" t="s">
        <v>126</v>
      </c>
      <c r="D1562" s="81"/>
      <c r="E1562" s="8"/>
      <c r="F1562" s="81"/>
      <c r="G1562" s="81"/>
      <c r="H1562" s="81"/>
      <c r="I1562" s="8"/>
      <c r="J1562" s="81"/>
      <c r="K1562" s="81"/>
      <c r="L1562" s="81"/>
      <c r="M1562" s="81"/>
      <c r="N1562" s="81"/>
      <c r="O1562" s="81"/>
      <c r="P1562" s="81"/>
      <c r="Q1562" s="81"/>
      <c r="R1562" s="81"/>
      <c r="S1562" s="81"/>
      <c r="T1562" s="81"/>
      <c r="U1562" s="81"/>
      <c r="V1562" s="81"/>
      <c r="W1562" s="81"/>
      <c r="X1562" s="81"/>
      <c r="Y1562" s="81"/>
      <c r="Z1562" s="81"/>
      <c r="AA1562" s="81"/>
      <c r="AB1562" s="81"/>
      <c r="AC1562" s="81"/>
      <c r="AD1562" s="81"/>
      <c r="AE1562" s="81"/>
      <c r="AF1562" s="81"/>
      <c r="AG1562" s="81"/>
      <c r="AH1562" s="81"/>
      <c r="AI1562" s="81"/>
      <c r="AJ1562" s="81"/>
      <c r="AK1562" s="81"/>
      <c r="AL1562" s="81"/>
      <c r="AM1562" s="8"/>
    </row>
    <row r="1563" spans="1:39" x14ac:dyDescent="0.25">
      <c r="A1563" s="81">
        <v>1562</v>
      </c>
      <c r="B1563" s="8" t="s">
        <v>2212</v>
      </c>
      <c r="C1563" s="8" t="s">
        <v>77</v>
      </c>
      <c r="D1563" s="81"/>
      <c r="E1563" s="8"/>
      <c r="F1563" s="81"/>
      <c r="G1563" s="81"/>
      <c r="H1563" s="81"/>
      <c r="I1563" s="8"/>
      <c r="J1563" s="81"/>
      <c r="K1563" s="81"/>
      <c r="L1563" s="81"/>
      <c r="M1563" s="81"/>
      <c r="N1563" s="81"/>
      <c r="O1563" s="81"/>
      <c r="P1563" s="81"/>
      <c r="Q1563" s="81"/>
      <c r="R1563" s="81"/>
      <c r="S1563" s="81"/>
      <c r="T1563" s="81"/>
      <c r="U1563" s="81"/>
      <c r="V1563" s="81"/>
      <c r="W1563" s="81"/>
      <c r="X1563" s="81"/>
      <c r="Y1563" s="81"/>
      <c r="Z1563" s="81"/>
      <c r="AA1563" s="81"/>
      <c r="AB1563" s="81"/>
      <c r="AC1563" s="81"/>
      <c r="AD1563" s="81"/>
      <c r="AE1563" s="81"/>
      <c r="AF1563" s="81"/>
      <c r="AG1563" s="81"/>
      <c r="AH1563" s="81"/>
      <c r="AI1563" s="81"/>
      <c r="AJ1563" s="81"/>
      <c r="AK1563" s="81"/>
      <c r="AL1563" s="81"/>
      <c r="AM1563" s="8"/>
    </row>
    <row r="1564" spans="1:39" x14ac:dyDescent="0.25">
      <c r="A1564" s="81">
        <v>1563</v>
      </c>
      <c r="B1564" s="8" t="s">
        <v>2216</v>
      </c>
      <c r="C1564" s="8" t="s">
        <v>95</v>
      </c>
      <c r="D1564" s="81"/>
      <c r="E1564" s="8"/>
      <c r="F1564" s="81"/>
      <c r="G1564" s="81"/>
      <c r="H1564" s="81"/>
      <c r="I1564" s="8"/>
      <c r="J1564" s="81"/>
      <c r="K1564" s="81"/>
      <c r="L1564" s="81"/>
      <c r="M1564" s="81"/>
      <c r="N1564" s="81"/>
      <c r="O1564" s="81"/>
      <c r="P1564" s="81"/>
      <c r="Q1564" s="81"/>
      <c r="R1564" s="81"/>
      <c r="S1564" s="81"/>
      <c r="T1564" s="81"/>
      <c r="U1564" s="81"/>
      <c r="V1564" s="81"/>
      <c r="W1564" s="81"/>
      <c r="X1564" s="81"/>
      <c r="Y1564" s="81"/>
      <c r="Z1564" s="81"/>
      <c r="AA1564" s="81"/>
      <c r="AB1564" s="81"/>
      <c r="AC1564" s="81"/>
      <c r="AD1564" s="81"/>
      <c r="AE1564" s="81"/>
      <c r="AF1564" s="81"/>
      <c r="AG1564" s="81"/>
      <c r="AH1564" s="81"/>
      <c r="AI1564" s="81"/>
      <c r="AJ1564" s="81"/>
      <c r="AK1564" s="81"/>
      <c r="AL1564" s="81"/>
      <c r="AM1564" s="8"/>
    </row>
    <row r="1565" spans="1:39" x14ac:dyDescent="0.25">
      <c r="A1565" s="81">
        <v>1564</v>
      </c>
      <c r="B1565" s="8" t="s">
        <v>2217</v>
      </c>
      <c r="C1565" s="8" t="s">
        <v>73</v>
      </c>
      <c r="D1565" s="81"/>
      <c r="E1565" s="8"/>
      <c r="F1565" s="81"/>
      <c r="G1565" s="81"/>
      <c r="H1565" s="81"/>
      <c r="I1565" s="8"/>
      <c r="J1565" s="81"/>
      <c r="K1565" s="81"/>
      <c r="L1565" s="81"/>
      <c r="M1565" s="81"/>
      <c r="N1565" s="81"/>
      <c r="O1565" s="81"/>
      <c r="P1565" s="81"/>
      <c r="Q1565" s="81"/>
      <c r="R1565" s="81"/>
      <c r="S1565" s="81"/>
      <c r="T1565" s="81"/>
      <c r="U1565" s="81"/>
      <c r="V1565" s="81"/>
      <c r="W1565" s="81"/>
      <c r="X1565" s="81"/>
      <c r="Y1565" s="81"/>
      <c r="Z1565" s="81"/>
      <c r="AA1565" s="81"/>
      <c r="AB1565" s="81"/>
      <c r="AC1565" s="81"/>
      <c r="AD1565" s="81"/>
      <c r="AE1565" s="81"/>
      <c r="AF1565" s="81"/>
      <c r="AG1565" s="81"/>
      <c r="AH1565" s="81"/>
      <c r="AI1565" s="81"/>
      <c r="AJ1565" s="81"/>
      <c r="AK1565" s="81"/>
      <c r="AL1565" s="81"/>
      <c r="AM1565" s="8"/>
    </row>
    <row r="1566" spans="1:39" x14ac:dyDescent="0.25">
      <c r="A1566" s="81">
        <v>1565</v>
      </c>
      <c r="B1566" s="8" t="s">
        <v>2218</v>
      </c>
      <c r="C1566" s="8" t="s">
        <v>73</v>
      </c>
      <c r="D1566" s="81"/>
      <c r="E1566" s="8"/>
      <c r="F1566" s="81"/>
      <c r="G1566" s="81"/>
      <c r="H1566" s="81"/>
      <c r="I1566" s="8"/>
      <c r="J1566" s="81"/>
      <c r="K1566" s="81"/>
      <c r="L1566" s="81"/>
      <c r="M1566" s="81"/>
      <c r="N1566" s="81"/>
      <c r="O1566" s="81"/>
      <c r="P1566" s="81"/>
      <c r="Q1566" s="81"/>
      <c r="R1566" s="81"/>
      <c r="S1566" s="81"/>
      <c r="T1566" s="81"/>
      <c r="U1566" s="81"/>
      <c r="V1566" s="81"/>
      <c r="W1566" s="81"/>
      <c r="X1566" s="81"/>
      <c r="Y1566" s="81"/>
      <c r="Z1566" s="81"/>
      <c r="AA1566" s="81"/>
      <c r="AB1566" s="81"/>
      <c r="AC1566" s="81"/>
      <c r="AD1566" s="81"/>
      <c r="AE1566" s="81"/>
      <c r="AF1566" s="81"/>
      <c r="AG1566" s="81"/>
      <c r="AH1566" s="81"/>
      <c r="AI1566" s="81"/>
      <c r="AJ1566" s="81"/>
      <c r="AK1566" s="81"/>
      <c r="AL1566" s="81"/>
      <c r="AM1566" s="8"/>
    </row>
    <row r="1567" spans="1:39" x14ac:dyDescent="0.25">
      <c r="A1567" s="81">
        <v>1566</v>
      </c>
      <c r="B1567" s="8" t="s">
        <v>2220</v>
      </c>
      <c r="C1567" s="8" t="s">
        <v>70</v>
      </c>
      <c r="D1567" s="81"/>
      <c r="E1567" s="8"/>
      <c r="F1567" s="81"/>
      <c r="G1567" s="81"/>
      <c r="H1567" s="81"/>
      <c r="I1567" s="8"/>
      <c r="J1567" s="81"/>
      <c r="K1567" s="81"/>
      <c r="L1567" s="81"/>
      <c r="M1567" s="81"/>
      <c r="N1567" s="81"/>
      <c r="O1567" s="81"/>
      <c r="P1567" s="81"/>
      <c r="Q1567" s="81"/>
      <c r="R1567" s="81"/>
      <c r="S1567" s="81"/>
      <c r="T1567" s="81"/>
      <c r="U1567" s="81"/>
      <c r="V1567" s="81"/>
      <c r="W1567" s="81"/>
      <c r="X1567" s="81"/>
      <c r="Y1567" s="81"/>
      <c r="Z1567" s="81"/>
      <c r="AA1567" s="81"/>
      <c r="AB1567" s="81"/>
      <c r="AC1567" s="81"/>
      <c r="AD1567" s="81"/>
      <c r="AE1567" s="81"/>
      <c r="AF1567" s="81"/>
      <c r="AG1567" s="81"/>
      <c r="AH1567" s="81"/>
      <c r="AI1567" s="81"/>
      <c r="AJ1567" s="81"/>
      <c r="AK1567" s="81"/>
      <c r="AL1567" s="81"/>
      <c r="AM1567" s="8"/>
    </row>
    <row r="1568" spans="1:39" x14ac:dyDescent="0.25">
      <c r="A1568" s="81">
        <v>1567</v>
      </c>
      <c r="B1568" s="8" t="s">
        <v>2222</v>
      </c>
      <c r="C1568" s="8" t="s">
        <v>95</v>
      </c>
      <c r="D1568" s="81"/>
      <c r="E1568" s="8"/>
      <c r="F1568" s="81"/>
      <c r="G1568" s="81"/>
      <c r="H1568" s="81"/>
      <c r="I1568" s="8"/>
      <c r="J1568" s="81"/>
      <c r="K1568" s="81"/>
      <c r="L1568" s="81"/>
      <c r="M1568" s="81"/>
      <c r="N1568" s="81"/>
      <c r="O1568" s="81"/>
      <c r="P1568" s="81"/>
      <c r="Q1568" s="81"/>
      <c r="R1568" s="81"/>
      <c r="S1568" s="81"/>
      <c r="T1568" s="81"/>
      <c r="U1568" s="81"/>
      <c r="V1568" s="81"/>
      <c r="W1568" s="81"/>
      <c r="X1568" s="81"/>
      <c r="Y1568" s="81"/>
      <c r="Z1568" s="81"/>
      <c r="AA1568" s="81"/>
      <c r="AB1568" s="81"/>
      <c r="AC1568" s="81"/>
      <c r="AD1568" s="81"/>
      <c r="AE1568" s="81"/>
      <c r="AF1568" s="81"/>
      <c r="AG1568" s="81"/>
      <c r="AH1568" s="81"/>
      <c r="AI1568" s="81"/>
      <c r="AJ1568" s="81"/>
      <c r="AK1568" s="81"/>
      <c r="AL1568" s="81"/>
      <c r="AM1568" s="8"/>
    </row>
    <row r="1569" spans="1:39" x14ac:dyDescent="0.25">
      <c r="A1569" s="81">
        <v>1568</v>
      </c>
      <c r="B1569" s="8" t="s">
        <v>2214</v>
      </c>
      <c r="C1569" s="8" t="s">
        <v>108</v>
      </c>
      <c r="D1569" s="81"/>
      <c r="E1569" s="8"/>
      <c r="F1569" s="81"/>
      <c r="G1569" s="81"/>
      <c r="H1569" s="81"/>
      <c r="I1569" s="8"/>
      <c r="J1569" s="81"/>
      <c r="K1569" s="81"/>
      <c r="L1569" s="81"/>
      <c r="M1569" s="81"/>
      <c r="N1569" s="81"/>
      <c r="O1569" s="81"/>
      <c r="P1569" s="81"/>
      <c r="Q1569" s="81"/>
      <c r="R1569" s="81"/>
      <c r="S1569" s="81"/>
      <c r="T1569" s="81"/>
      <c r="U1569" s="81"/>
      <c r="V1569" s="81"/>
      <c r="W1569" s="81"/>
      <c r="X1569" s="81"/>
      <c r="Y1569" s="81"/>
      <c r="Z1569" s="81"/>
      <c r="AA1569" s="81"/>
      <c r="AB1569" s="81"/>
      <c r="AC1569" s="81"/>
      <c r="AD1569" s="81"/>
      <c r="AE1569" s="81"/>
      <c r="AF1569" s="81"/>
      <c r="AG1569" s="81"/>
      <c r="AH1569" s="81"/>
      <c r="AI1569" s="81"/>
      <c r="AJ1569" s="81"/>
      <c r="AK1569" s="81"/>
      <c r="AL1569" s="81"/>
      <c r="AM1569" s="8"/>
    </row>
    <row r="1570" spans="1:39" x14ac:dyDescent="0.25">
      <c r="A1570" s="81">
        <v>1569</v>
      </c>
      <c r="B1570" s="8" t="s">
        <v>2223</v>
      </c>
      <c r="C1570" s="8" t="s">
        <v>66</v>
      </c>
      <c r="D1570" s="81"/>
      <c r="E1570" s="8"/>
      <c r="F1570" s="81"/>
      <c r="G1570" s="81"/>
      <c r="H1570" s="81"/>
      <c r="I1570" s="8"/>
      <c r="J1570" s="81"/>
      <c r="K1570" s="81"/>
      <c r="L1570" s="81"/>
      <c r="M1570" s="81"/>
      <c r="N1570" s="81"/>
      <c r="O1570" s="81"/>
      <c r="P1570" s="81"/>
      <c r="Q1570" s="81"/>
      <c r="R1570" s="81"/>
      <c r="S1570" s="81"/>
      <c r="T1570" s="81"/>
      <c r="U1570" s="81"/>
      <c r="V1570" s="81"/>
      <c r="W1570" s="81"/>
      <c r="X1570" s="81"/>
      <c r="Y1570" s="81"/>
      <c r="Z1570" s="81"/>
      <c r="AA1570" s="81"/>
      <c r="AB1570" s="81"/>
      <c r="AC1570" s="81"/>
      <c r="AD1570" s="81"/>
      <c r="AE1570" s="81"/>
      <c r="AF1570" s="81"/>
      <c r="AG1570" s="81"/>
      <c r="AH1570" s="81"/>
      <c r="AI1570" s="81"/>
      <c r="AJ1570" s="81"/>
      <c r="AK1570" s="81"/>
      <c r="AL1570" s="81"/>
      <c r="AM1570" s="8"/>
    </row>
    <row r="1571" spans="1:39" x14ac:dyDescent="0.25">
      <c r="A1571" s="81">
        <v>1570</v>
      </c>
      <c r="B1571" s="8" t="s">
        <v>2224</v>
      </c>
      <c r="C1571" s="8" t="s">
        <v>95</v>
      </c>
      <c r="D1571" s="81"/>
      <c r="E1571" s="8"/>
      <c r="F1571" s="81"/>
      <c r="G1571" s="81"/>
      <c r="H1571" s="81"/>
      <c r="I1571" s="8"/>
      <c r="J1571" s="81"/>
      <c r="K1571" s="81"/>
      <c r="L1571" s="81"/>
      <c r="M1571" s="81"/>
      <c r="N1571" s="81"/>
      <c r="O1571" s="81"/>
      <c r="P1571" s="81"/>
      <c r="Q1571" s="81"/>
      <c r="R1571" s="81"/>
      <c r="S1571" s="81"/>
      <c r="T1571" s="81"/>
      <c r="U1571" s="81"/>
      <c r="V1571" s="81"/>
      <c r="W1571" s="81"/>
      <c r="X1571" s="81"/>
      <c r="Y1571" s="81"/>
      <c r="Z1571" s="81"/>
      <c r="AA1571" s="81"/>
      <c r="AB1571" s="81"/>
      <c r="AC1571" s="81"/>
      <c r="AD1571" s="81"/>
      <c r="AE1571" s="81"/>
      <c r="AF1571" s="81"/>
      <c r="AG1571" s="81"/>
      <c r="AH1571" s="81"/>
      <c r="AI1571" s="81"/>
      <c r="AJ1571" s="81"/>
      <c r="AK1571" s="81"/>
      <c r="AL1571" s="81"/>
      <c r="AM1571" s="8"/>
    </row>
    <row r="1572" spans="1:39" x14ac:dyDescent="0.25">
      <c r="A1572" s="81">
        <v>1571</v>
      </c>
      <c r="B1572" s="8" t="s">
        <v>2225</v>
      </c>
      <c r="C1572" s="8" t="s">
        <v>80</v>
      </c>
      <c r="D1572" s="81"/>
      <c r="E1572" s="8"/>
      <c r="F1572" s="81"/>
      <c r="G1572" s="81"/>
      <c r="H1572" s="81"/>
      <c r="I1572" s="8"/>
      <c r="J1572" s="81"/>
      <c r="K1572" s="81"/>
      <c r="L1572" s="81"/>
      <c r="M1572" s="81"/>
      <c r="N1572" s="81"/>
      <c r="O1572" s="81"/>
      <c r="P1572" s="81"/>
      <c r="Q1572" s="81"/>
      <c r="R1572" s="81"/>
      <c r="S1572" s="81"/>
      <c r="T1572" s="81"/>
      <c r="U1572" s="81"/>
      <c r="V1572" s="81"/>
      <c r="W1572" s="81"/>
      <c r="X1572" s="81"/>
      <c r="Y1572" s="81"/>
      <c r="Z1572" s="81"/>
      <c r="AA1572" s="81"/>
      <c r="AB1572" s="81"/>
      <c r="AC1572" s="81"/>
      <c r="AD1572" s="81"/>
      <c r="AE1572" s="81"/>
      <c r="AF1572" s="81"/>
      <c r="AG1572" s="81"/>
      <c r="AH1572" s="81"/>
      <c r="AI1572" s="81"/>
      <c r="AJ1572" s="81"/>
      <c r="AK1572" s="81"/>
      <c r="AL1572" s="81"/>
      <c r="AM1572" s="8"/>
    </row>
    <row r="1573" spans="1:39" x14ac:dyDescent="0.25">
      <c r="A1573" s="81">
        <v>1572</v>
      </c>
      <c r="B1573" s="8" t="s">
        <v>2226</v>
      </c>
      <c r="C1573" s="8" t="s">
        <v>66</v>
      </c>
      <c r="D1573" s="81"/>
      <c r="E1573" s="8"/>
      <c r="F1573" s="81"/>
      <c r="G1573" s="81"/>
      <c r="H1573" s="81"/>
      <c r="I1573" s="8"/>
      <c r="J1573" s="81"/>
      <c r="K1573" s="81"/>
      <c r="L1573" s="81"/>
      <c r="M1573" s="81"/>
      <c r="N1573" s="81"/>
      <c r="O1573" s="81"/>
      <c r="P1573" s="81"/>
      <c r="Q1573" s="81"/>
      <c r="R1573" s="81"/>
      <c r="S1573" s="81"/>
      <c r="T1573" s="81"/>
      <c r="U1573" s="81"/>
      <c r="V1573" s="81"/>
      <c r="W1573" s="81"/>
      <c r="X1573" s="81"/>
      <c r="Y1573" s="81"/>
      <c r="Z1573" s="81"/>
      <c r="AA1573" s="81"/>
      <c r="AB1573" s="81"/>
      <c r="AC1573" s="81"/>
      <c r="AD1573" s="81"/>
      <c r="AE1573" s="81"/>
      <c r="AF1573" s="81"/>
      <c r="AG1573" s="81"/>
      <c r="AH1573" s="81"/>
      <c r="AI1573" s="81"/>
      <c r="AJ1573" s="81"/>
      <c r="AK1573" s="81"/>
      <c r="AL1573" s="81"/>
      <c r="AM1573" s="8"/>
    </row>
    <row r="1574" spans="1:39" x14ac:dyDescent="0.25">
      <c r="A1574" s="81">
        <v>1573</v>
      </c>
      <c r="B1574" s="8" t="s">
        <v>2227</v>
      </c>
      <c r="C1574" s="8" t="s">
        <v>66</v>
      </c>
      <c r="D1574" s="81"/>
      <c r="E1574" s="8"/>
      <c r="F1574" s="81"/>
      <c r="G1574" s="81"/>
      <c r="H1574" s="81"/>
      <c r="I1574" s="8"/>
      <c r="J1574" s="81"/>
      <c r="K1574" s="81"/>
      <c r="L1574" s="81"/>
      <c r="M1574" s="81"/>
      <c r="N1574" s="81"/>
      <c r="O1574" s="81"/>
      <c r="P1574" s="81"/>
      <c r="Q1574" s="81"/>
      <c r="R1574" s="81"/>
      <c r="S1574" s="81"/>
      <c r="T1574" s="81"/>
      <c r="U1574" s="81"/>
      <c r="V1574" s="81"/>
      <c r="W1574" s="81"/>
      <c r="X1574" s="81"/>
      <c r="Y1574" s="81"/>
      <c r="Z1574" s="81"/>
      <c r="AA1574" s="81"/>
      <c r="AB1574" s="81"/>
      <c r="AC1574" s="81"/>
      <c r="AD1574" s="81"/>
      <c r="AE1574" s="81"/>
      <c r="AF1574" s="81"/>
      <c r="AG1574" s="81"/>
      <c r="AH1574" s="81"/>
      <c r="AI1574" s="81"/>
      <c r="AJ1574" s="81"/>
      <c r="AK1574" s="81"/>
      <c r="AL1574" s="81"/>
      <c r="AM1574" s="8"/>
    </row>
    <row r="1575" spans="1:39" x14ac:dyDescent="0.25">
      <c r="A1575" s="81">
        <v>1574</v>
      </c>
      <c r="B1575" s="8" t="s">
        <v>2228</v>
      </c>
      <c r="C1575" s="8" t="s">
        <v>139</v>
      </c>
      <c r="D1575" s="81"/>
      <c r="E1575" s="8"/>
      <c r="F1575" s="81"/>
      <c r="G1575" s="81"/>
      <c r="H1575" s="81"/>
      <c r="I1575" s="8"/>
      <c r="J1575" s="81"/>
      <c r="K1575" s="81"/>
      <c r="L1575" s="81"/>
      <c r="M1575" s="81"/>
      <c r="N1575" s="81"/>
      <c r="O1575" s="81"/>
      <c r="P1575" s="81"/>
      <c r="Q1575" s="81"/>
      <c r="R1575" s="81"/>
      <c r="S1575" s="81"/>
      <c r="T1575" s="81"/>
      <c r="U1575" s="81"/>
      <c r="V1575" s="81"/>
      <c r="W1575" s="81"/>
      <c r="X1575" s="81"/>
      <c r="Y1575" s="81"/>
      <c r="Z1575" s="81"/>
      <c r="AA1575" s="81"/>
      <c r="AB1575" s="81"/>
      <c r="AC1575" s="81"/>
      <c r="AD1575" s="81"/>
      <c r="AE1575" s="81"/>
      <c r="AF1575" s="81"/>
      <c r="AG1575" s="81"/>
      <c r="AH1575" s="81"/>
      <c r="AI1575" s="81"/>
      <c r="AJ1575" s="81"/>
      <c r="AK1575" s="81"/>
      <c r="AL1575" s="81"/>
      <c r="AM1575" s="8"/>
    </row>
    <row r="1576" spans="1:39" x14ac:dyDescent="0.25">
      <c r="A1576" s="81">
        <v>1575</v>
      </c>
      <c r="B1576" s="8" t="s">
        <v>2229</v>
      </c>
      <c r="C1576" s="8" t="s">
        <v>138</v>
      </c>
      <c r="D1576" s="81"/>
      <c r="E1576" s="8"/>
      <c r="F1576" s="81"/>
      <c r="G1576" s="81"/>
      <c r="H1576" s="81"/>
      <c r="I1576" s="8"/>
      <c r="J1576" s="81"/>
      <c r="K1576" s="81"/>
      <c r="L1576" s="81"/>
      <c r="M1576" s="81"/>
      <c r="N1576" s="81"/>
      <c r="O1576" s="81"/>
      <c r="P1576" s="81"/>
      <c r="Q1576" s="81"/>
      <c r="R1576" s="81"/>
      <c r="S1576" s="81"/>
      <c r="T1576" s="81"/>
      <c r="U1576" s="81"/>
      <c r="V1576" s="81"/>
      <c r="W1576" s="81"/>
      <c r="X1576" s="81"/>
      <c r="Y1576" s="81"/>
      <c r="Z1576" s="81"/>
      <c r="AA1576" s="81"/>
      <c r="AB1576" s="81"/>
      <c r="AC1576" s="81"/>
      <c r="AD1576" s="81"/>
      <c r="AE1576" s="81"/>
      <c r="AF1576" s="81"/>
      <c r="AG1576" s="81"/>
      <c r="AH1576" s="81"/>
      <c r="AI1576" s="81"/>
      <c r="AJ1576" s="81"/>
      <c r="AK1576" s="81"/>
      <c r="AL1576" s="81"/>
      <c r="AM1576" s="8"/>
    </row>
    <row r="1577" spans="1:39" x14ac:dyDescent="0.25">
      <c r="A1577" s="81">
        <v>1576</v>
      </c>
      <c r="B1577" s="8" t="s">
        <v>1806</v>
      </c>
      <c r="C1577" s="8" t="s">
        <v>66</v>
      </c>
      <c r="D1577" s="81"/>
      <c r="E1577" s="8"/>
      <c r="F1577" s="81"/>
      <c r="G1577" s="81"/>
      <c r="H1577" s="81"/>
      <c r="I1577" s="8"/>
      <c r="J1577" s="81"/>
      <c r="K1577" s="81"/>
      <c r="L1577" s="81"/>
      <c r="M1577" s="81"/>
      <c r="N1577" s="81"/>
      <c r="O1577" s="81"/>
      <c r="P1577" s="81"/>
      <c r="Q1577" s="81"/>
      <c r="R1577" s="81"/>
      <c r="S1577" s="81"/>
      <c r="T1577" s="81"/>
      <c r="U1577" s="81"/>
      <c r="V1577" s="81"/>
      <c r="W1577" s="81"/>
      <c r="X1577" s="81"/>
      <c r="Y1577" s="81"/>
      <c r="Z1577" s="81"/>
      <c r="AA1577" s="81"/>
      <c r="AB1577" s="81"/>
      <c r="AC1577" s="81"/>
      <c r="AD1577" s="81"/>
      <c r="AE1577" s="81"/>
      <c r="AF1577" s="81"/>
      <c r="AG1577" s="81"/>
      <c r="AH1577" s="81"/>
      <c r="AI1577" s="81"/>
      <c r="AJ1577" s="81"/>
      <c r="AK1577" s="81"/>
      <c r="AL1577" s="81"/>
      <c r="AM1577" s="8"/>
    </row>
    <row r="1578" spans="1:39" x14ac:dyDescent="0.25">
      <c r="A1578" s="81">
        <v>1577</v>
      </c>
      <c r="B1578" s="8" t="s">
        <v>1845</v>
      </c>
      <c r="C1578" s="8" t="s">
        <v>105</v>
      </c>
      <c r="D1578" s="81"/>
      <c r="E1578" s="8"/>
      <c r="F1578" s="81"/>
      <c r="G1578" s="81"/>
      <c r="H1578" s="81"/>
      <c r="I1578" s="8"/>
      <c r="J1578" s="81"/>
      <c r="K1578" s="81"/>
      <c r="L1578" s="81"/>
      <c r="M1578" s="81"/>
      <c r="N1578" s="81"/>
      <c r="O1578" s="81"/>
      <c r="P1578" s="81"/>
      <c r="Q1578" s="81"/>
      <c r="R1578" s="81"/>
      <c r="S1578" s="81"/>
      <c r="T1578" s="81"/>
      <c r="U1578" s="81"/>
      <c r="V1578" s="81"/>
      <c r="W1578" s="81"/>
      <c r="X1578" s="81"/>
      <c r="Y1578" s="81"/>
      <c r="Z1578" s="81"/>
      <c r="AA1578" s="81"/>
      <c r="AB1578" s="81"/>
      <c r="AC1578" s="81"/>
      <c r="AD1578" s="81"/>
      <c r="AE1578" s="81"/>
      <c r="AF1578" s="81"/>
      <c r="AG1578" s="81"/>
      <c r="AH1578" s="81"/>
      <c r="AI1578" s="81"/>
      <c r="AJ1578" s="81"/>
      <c r="AK1578" s="81"/>
      <c r="AL1578" s="81"/>
      <c r="AM1578" s="8"/>
    </row>
    <row r="1579" spans="1:39" x14ac:dyDescent="0.25">
      <c r="A1579" s="81">
        <v>1578</v>
      </c>
      <c r="B1579" s="8" t="s">
        <v>2276</v>
      </c>
      <c r="C1579" s="8" t="s">
        <v>56</v>
      </c>
      <c r="D1579" s="81"/>
      <c r="E1579" s="8"/>
      <c r="F1579" s="81"/>
      <c r="G1579" s="81"/>
      <c r="H1579" s="81"/>
      <c r="I1579" s="8"/>
      <c r="J1579" s="81"/>
      <c r="K1579" s="81"/>
      <c r="L1579" s="81"/>
      <c r="M1579" s="81"/>
      <c r="N1579" s="81"/>
      <c r="O1579" s="81"/>
      <c r="P1579" s="81"/>
      <c r="Q1579" s="81"/>
      <c r="R1579" s="81"/>
      <c r="S1579" s="81"/>
      <c r="T1579" s="81"/>
      <c r="U1579" s="81"/>
      <c r="V1579" s="81"/>
      <c r="W1579" s="81"/>
      <c r="X1579" s="81"/>
      <c r="Y1579" s="81"/>
      <c r="Z1579" s="81"/>
      <c r="AA1579" s="81"/>
      <c r="AB1579" s="81"/>
      <c r="AC1579" s="81"/>
      <c r="AD1579" s="81"/>
      <c r="AE1579" s="81"/>
      <c r="AF1579" s="81"/>
      <c r="AG1579" s="81"/>
      <c r="AH1579" s="81"/>
      <c r="AI1579" s="81"/>
      <c r="AJ1579" s="81"/>
      <c r="AK1579" s="81"/>
      <c r="AL1579" s="81"/>
      <c r="AM1579" s="8"/>
    </row>
    <row r="1580" spans="1:39" x14ac:dyDescent="0.25">
      <c r="A1580" s="81">
        <v>1579</v>
      </c>
      <c r="B1580" s="8" t="s">
        <v>2</v>
      </c>
      <c r="C1580" s="8" t="s">
        <v>2</v>
      </c>
      <c r="D1580" s="81"/>
      <c r="E1580" s="8"/>
      <c r="F1580" s="81"/>
      <c r="G1580" s="81"/>
      <c r="H1580" s="81"/>
      <c r="I1580" s="8"/>
      <c r="J1580" s="81"/>
      <c r="K1580" s="81"/>
      <c r="L1580" s="81"/>
      <c r="M1580" s="81"/>
      <c r="N1580" s="81"/>
      <c r="O1580" s="81"/>
      <c r="P1580" s="81"/>
      <c r="Q1580" s="81"/>
      <c r="R1580" s="81"/>
      <c r="S1580" s="81"/>
      <c r="T1580" s="81"/>
      <c r="U1580" s="81"/>
      <c r="V1580" s="81"/>
      <c r="W1580" s="81"/>
      <c r="X1580" s="81"/>
      <c r="Y1580" s="81"/>
      <c r="Z1580" s="81"/>
      <c r="AA1580" s="81"/>
      <c r="AB1580" s="81"/>
      <c r="AC1580" s="81"/>
      <c r="AD1580" s="81"/>
      <c r="AE1580" s="81"/>
      <c r="AF1580" s="81"/>
      <c r="AG1580" s="81"/>
      <c r="AH1580" s="81"/>
      <c r="AI1580" s="81"/>
      <c r="AJ1580" s="81"/>
      <c r="AK1580" s="81"/>
      <c r="AL1580" s="81"/>
      <c r="AM1580" s="8"/>
    </row>
    <row r="1581" spans="1:39" x14ac:dyDescent="0.25">
      <c r="A1581" s="81">
        <v>1580</v>
      </c>
      <c r="B1581" s="8" t="s">
        <v>2358</v>
      </c>
      <c r="C1581" s="8" t="s">
        <v>2</v>
      </c>
      <c r="D1581" s="81"/>
      <c r="E1581" s="8"/>
      <c r="F1581" s="81"/>
      <c r="G1581" s="81"/>
      <c r="H1581" s="81"/>
      <c r="I1581" s="8"/>
      <c r="J1581" s="81"/>
      <c r="K1581" s="81"/>
      <c r="L1581" s="81"/>
      <c r="M1581" s="81"/>
      <c r="N1581" s="81"/>
      <c r="O1581" s="81"/>
      <c r="P1581" s="81"/>
      <c r="Q1581" s="81"/>
      <c r="R1581" s="81"/>
      <c r="S1581" s="81"/>
      <c r="T1581" s="81"/>
      <c r="U1581" s="81"/>
      <c r="V1581" s="81"/>
      <c r="W1581" s="81"/>
      <c r="X1581" s="81"/>
      <c r="Y1581" s="81"/>
      <c r="Z1581" s="81"/>
      <c r="AA1581" s="81"/>
      <c r="AB1581" s="81"/>
      <c r="AC1581" s="81"/>
      <c r="AD1581" s="81"/>
      <c r="AE1581" s="81"/>
      <c r="AF1581" s="81"/>
      <c r="AG1581" s="81"/>
      <c r="AH1581" s="81"/>
      <c r="AI1581" s="81"/>
      <c r="AJ1581" s="81"/>
      <c r="AK1581" s="81"/>
      <c r="AL1581" s="81"/>
      <c r="AM1581" s="8"/>
    </row>
    <row r="1582" spans="1:39" x14ac:dyDescent="0.25">
      <c r="A1582" s="81">
        <v>1581</v>
      </c>
      <c r="B1582" s="8" t="s">
        <v>52</v>
      </c>
      <c r="C1582" s="8" t="s">
        <v>2</v>
      </c>
      <c r="D1582" s="81"/>
      <c r="E1582" s="8"/>
      <c r="F1582" s="81"/>
      <c r="G1582" s="81"/>
      <c r="H1582" s="81"/>
      <c r="I1582" s="8"/>
      <c r="J1582" s="81"/>
      <c r="K1582" s="81"/>
      <c r="L1582" s="81"/>
      <c r="M1582" s="81"/>
      <c r="N1582" s="81"/>
      <c r="O1582" s="81"/>
      <c r="P1582" s="81"/>
      <c r="Q1582" s="81"/>
      <c r="R1582" s="81"/>
      <c r="S1582" s="81"/>
      <c r="T1582" s="81"/>
      <c r="U1582" s="81"/>
      <c r="V1582" s="81"/>
      <c r="W1582" s="81"/>
      <c r="X1582" s="81"/>
      <c r="Y1582" s="81"/>
      <c r="Z1582" s="81"/>
      <c r="AA1582" s="81"/>
      <c r="AB1582" s="81"/>
      <c r="AC1582" s="81"/>
      <c r="AD1582" s="81"/>
      <c r="AE1582" s="81"/>
      <c r="AF1582" s="81"/>
      <c r="AG1582" s="81"/>
      <c r="AH1582" s="81"/>
      <c r="AI1582" s="81"/>
      <c r="AJ1582" s="81"/>
      <c r="AK1582" s="81"/>
      <c r="AL1582" s="81"/>
      <c r="AM1582" s="8"/>
    </row>
    <row r="1583" spans="1:39" x14ac:dyDescent="0.25">
      <c r="A1583" s="81">
        <v>1582</v>
      </c>
      <c r="B1583" s="8" t="s">
        <v>1843</v>
      </c>
      <c r="C1583" s="8" t="s">
        <v>2359</v>
      </c>
      <c r="D1583" s="81"/>
      <c r="E1583" s="8"/>
      <c r="F1583" s="81"/>
      <c r="G1583" s="81"/>
      <c r="H1583" s="81"/>
      <c r="I1583" s="8"/>
      <c r="J1583" s="81"/>
      <c r="K1583" s="81"/>
      <c r="L1583" s="81"/>
      <c r="M1583" s="81"/>
      <c r="N1583" s="81"/>
      <c r="O1583" s="81"/>
      <c r="P1583" s="81"/>
      <c r="Q1583" s="81"/>
      <c r="R1583" s="81"/>
      <c r="S1583" s="81"/>
      <c r="T1583" s="81"/>
      <c r="U1583" s="81"/>
      <c r="V1583" s="81"/>
      <c r="W1583" s="81"/>
      <c r="X1583" s="81"/>
      <c r="Y1583" s="81"/>
      <c r="Z1583" s="81"/>
      <c r="AA1583" s="81"/>
      <c r="AB1583" s="81"/>
      <c r="AC1583" s="81"/>
      <c r="AD1583" s="81"/>
      <c r="AE1583" s="81"/>
      <c r="AF1583" s="81"/>
      <c r="AG1583" s="81"/>
      <c r="AH1583" s="81"/>
      <c r="AI1583" s="81"/>
      <c r="AJ1583" s="81"/>
      <c r="AK1583" s="81"/>
      <c r="AL1583" s="81"/>
      <c r="AM1583" s="8"/>
    </row>
    <row r="1584" spans="1:39" x14ac:dyDescent="0.25">
      <c r="A1584" s="81">
        <v>1583</v>
      </c>
      <c r="B1584" s="8" t="s">
        <v>1844</v>
      </c>
      <c r="C1584" s="8" t="s">
        <v>56</v>
      </c>
      <c r="D1584" s="81"/>
      <c r="E1584" s="8"/>
      <c r="F1584" s="81"/>
      <c r="G1584" s="81"/>
      <c r="H1584" s="81"/>
      <c r="I1584" s="8"/>
      <c r="J1584" s="81"/>
      <c r="K1584" s="81"/>
      <c r="L1584" s="81"/>
      <c r="M1584" s="81"/>
      <c r="N1584" s="81"/>
      <c r="O1584" s="81"/>
      <c r="P1584" s="81"/>
      <c r="Q1584" s="81"/>
      <c r="R1584" s="81"/>
      <c r="S1584" s="81"/>
      <c r="T1584" s="81"/>
      <c r="U1584" s="81"/>
      <c r="V1584" s="81"/>
      <c r="W1584" s="81"/>
      <c r="X1584" s="81"/>
      <c r="Y1584" s="81"/>
      <c r="Z1584" s="81"/>
      <c r="AA1584" s="81"/>
      <c r="AB1584" s="81"/>
      <c r="AC1584" s="81"/>
      <c r="AD1584" s="81"/>
      <c r="AE1584" s="81"/>
      <c r="AF1584" s="81"/>
      <c r="AG1584" s="81"/>
      <c r="AH1584" s="81"/>
      <c r="AI1584" s="81"/>
      <c r="AJ1584" s="81"/>
      <c r="AK1584" s="81"/>
      <c r="AL1584" s="81"/>
      <c r="AM1584" s="8"/>
    </row>
    <row r="1585" spans="1:39" x14ac:dyDescent="0.25">
      <c r="A1585" s="81">
        <v>1584</v>
      </c>
      <c r="B1585" s="8" t="s">
        <v>1846</v>
      </c>
      <c r="C1585" s="8" t="s">
        <v>2349</v>
      </c>
      <c r="D1585" s="81"/>
      <c r="E1585" s="8"/>
      <c r="F1585" s="81"/>
      <c r="G1585" s="81"/>
      <c r="H1585" s="81"/>
      <c r="I1585" s="8"/>
      <c r="J1585" s="81"/>
      <c r="K1585" s="81"/>
      <c r="L1585" s="81"/>
      <c r="M1585" s="81"/>
      <c r="N1585" s="81"/>
      <c r="O1585" s="81"/>
      <c r="P1585" s="81"/>
      <c r="Q1585" s="81"/>
      <c r="R1585" s="81"/>
      <c r="S1585" s="81"/>
      <c r="T1585" s="81"/>
      <c r="U1585" s="81"/>
      <c r="V1585" s="81"/>
      <c r="W1585" s="81"/>
      <c r="X1585" s="81"/>
      <c r="Y1585" s="81"/>
      <c r="Z1585" s="81"/>
      <c r="AA1585" s="81"/>
      <c r="AB1585" s="81"/>
      <c r="AC1585" s="81"/>
      <c r="AD1585" s="81"/>
      <c r="AE1585" s="81"/>
      <c r="AF1585" s="81"/>
      <c r="AG1585" s="81"/>
      <c r="AH1585" s="81"/>
      <c r="AI1585" s="81"/>
      <c r="AJ1585" s="81"/>
      <c r="AK1585" s="81"/>
      <c r="AL1585" s="81"/>
      <c r="AM1585" s="8"/>
    </row>
    <row r="1586" spans="1:39" x14ac:dyDescent="0.25">
      <c r="A1586" s="81">
        <v>1585</v>
      </c>
      <c r="B1586" s="8" t="s">
        <v>1847</v>
      </c>
      <c r="C1586" s="8" t="s">
        <v>2360</v>
      </c>
      <c r="D1586" s="81"/>
      <c r="E1586" s="8"/>
      <c r="F1586" s="81"/>
      <c r="G1586" s="81"/>
      <c r="H1586" s="81"/>
      <c r="I1586" s="8"/>
      <c r="J1586" s="81"/>
      <c r="K1586" s="81"/>
      <c r="L1586" s="81"/>
      <c r="M1586" s="81"/>
      <c r="N1586" s="81"/>
      <c r="O1586" s="81"/>
      <c r="P1586" s="81"/>
      <c r="Q1586" s="81"/>
      <c r="R1586" s="81"/>
      <c r="S1586" s="81"/>
      <c r="T1586" s="81"/>
      <c r="U1586" s="81"/>
      <c r="V1586" s="81"/>
      <c r="W1586" s="81"/>
      <c r="X1586" s="81"/>
      <c r="Y1586" s="81"/>
      <c r="Z1586" s="81"/>
      <c r="AA1586" s="81"/>
      <c r="AB1586" s="81"/>
      <c r="AC1586" s="81"/>
      <c r="AD1586" s="81"/>
      <c r="AE1586" s="81"/>
      <c r="AF1586" s="81"/>
      <c r="AG1586" s="81"/>
      <c r="AH1586" s="81"/>
      <c r="AI1586" s="81"/>
      <c r="AJ1586" s="81"/>
      <c r="AK1586" s="81"/>
      <c r="AL1586" s="81"/>
      <c r="AM1586" s="8"/>
    </row>
    <row r="1587" spans="1:39" x14ac:dyDescent="0.25">
      <c r="A1587" s="81">
        <v>1586</v>
      </c>
      <c r="B1587" s="8" t="s">
        <v>1850</v>
      </c>
      <c r="C1587" s="8" t="s">
        <v>61</v>
      </c>
      <c r="D1587" s="81"/>
      <c r="E1587" s="8"/>
      <c r="F1587" s="81"/>
      <c r="G1587" s="81"/>
      <c r="H1587" s="81"/>
      <c r="I1587" s="8"/>
      <c r="J1587" s="81"/>
      <c r="K1587" s="81"/>
      <c r="L1587" s="81"/>
      <c r="M1587" s="81"/>
      <c r="N1587" s="81"/>
      <c r="O1587" s="81"/>
      <c r="P1587" s="81"/>
      <c r="Q1587" s="81"/>
      <c r="R1587" s="81"/>
      <c r="S1587" s="81"/>
      <c r="T1587" s="81"/>
      <c r="U1587" s="81"/>
      <c r="V1587" s="81"/>
      <c r="W1587" s="81"/>
      <c r="X1587" s="81"/>
      <c r="Y1587" s="81"/>
      <c r="Z1587" s="81"/>
      <c r="AA1587" s="81"/>
      <c r="AB1587" s="81"/>
      <c r="AC1587" s="81"/>
      <c r="AD1587" s="81"/>
      <c r="AE1587" s="81"/>
      <c r="AF1587" s="81"/>
      <c r="AG1587" s="81"/>
      <c r="AH1587" s="81"/>
      <c r="AI1587" s="81"/>
      <c r="AJ1587" s="81"/>
      <c r="AK1587" s="81"/>
      <c r="AL1587" s="81"/>
      <c r="AM1587" s="8"/>
    </row>
    <row r="1588" spans="1:39" x14ac:dyDescent="0.25">
      <c r="A1588" s="81">
        <v>1587</v>
      </c>
      <c r="B1588" s="8" t="s">
        <v>1851</v>
      </c>
      <c r="C1588" s="8" t="s">
        <v>56</v>
      </c>
      <c r="D1588" s="81"/>
      <c r="E1588" s="8"/>
      <c r="F1588" s="81"/>
      <c r="G1588" s="81"/>
      <c r="H1588" s="81"/>
      <c r="I1588" s="8"/>
      <c r="J1588" s="81"/>
      <c r="K1588" s="81"/>
      <c r="L1588" s="81"/>
      <c r="M1588" s="81"/>
      <c r="N1588" s="81"/>
      <c r="O1588" s="81"/>
      <c r="P1588" s="81"/>
      <c r="Q1588" s="81"/>
      <c r="R1588" s="81"/>
      <c r="S1588" s="81"/>
      <c r="T1588" s="81"/>
      <c r="U1588" s="81"/>
      <c r="V1588" s="81"/>
      <c r="W1588" s="81"/>
      <c r="X1588" s="81"/>
      <c r="Y1588" s="81"/>
      <c r="Z1588" s="81"/>
      <c r="AA1588" s="81"/>
      <c r="AB1588" s="81"/>
      <c r="AC1588" s="81"/>
      <c r="AD1588" s="81"/>
      <c r="AE1588" s="81"/>
      <c r="AF1588" s="81"/>
      <c r="AG1588" s="81"/>
      <c r="AH1588" s="81"/>
      <c r="AI1588" s="81"/>
      <c r="AJ1588" s="81"/>
      <c r="AK1588" s="81"/>
      <c r="AL1588" s="81"/>
      <c r="AM1588" s="8"/>
    </row>
    <row r="1589" spans="1:39" x14ac:dyDescent="0.25">
      <c r="A1589" s="81">
        <v>1588</v>
      </c>
      <c r="B1589" s="8" t="s">
        <v>1852</v>
      </c>
      <c r="C1589" s="8" t="s">
        <v>56</v>
      </c>
      <c r="D1589" s="81"/>
      <c r="E1589" s="8"/>
      <c r="F1589" s="81"/>
      <c r="G1589" s="81"/>
      <c r="H1589" s="81"/>
      <c r="I1589" s="8"/>
      <c r="J1589" s="81"/>
      <c r="K1589" s="81"/>
      <c r="L1589" s="81"/>
      <c r="M1589" s="81"/>
      <c r="N1589" s="81"/>
      <c r="O1589" s="81"/>
      <c r="P1589" s="81"/>
      <c r="Q1589" s="81"/>
      <c r="R1589" s="81"/>
      <c r="S1589" s="81"/>
      <c r="T1589" s="81"/>
      <c r="U1589" s="81"/>
      <c r="V1589" s="81"/>
      <c r="W1589" s="81"/>
      <c r="X1589" s="81"/>
      <c r="Y1589" s="81"/>
      <c r="Z1589" s="81"/>
      <c r="AA1589" s="81"/>
      <c r="AB1589" s="81"/>
      <c r="AC1589" s="81"/>
      <c r="AD1589" s="81"/>
      <c r="AE1589" s="81"/>
      <c r="AF1589" s="81"/>
      <c r="AG1589" s="81"/>
      <c r="AH1589" s="81"/>
      <c r="AI1589" s="81"/>
      <c r="AJ1589" s="81"/>
      <c r="AK1589" s="81"/>
      <c r="AL1589" s="81"/>
      <c r="AM1589" s="8"/>
    </row>
    <row r="1590" spans="1:39" x14ac:dyDescent="0.25">
      <c r="A1590" s="81">
        <v>1589</v>
      </c>
      <c r="B1590" s="8" t="s">
        <v>1853</v>
      </c>
      <c r="C1590" s="8" t="s">
        <v>56</v>
      </c>
      <c r="D1590" s="81"/>
      <c r="E1590" s="8"/>
      <c r="F1590" s="81"/>
      <c r="G1590" s="81"/>
      <c r="H1590" s="81"/>
      <c r="I1590" s="8"/>
      <c r="J1590" s="81"/>
      <c r="K1590" s="81"/>
      <c r="L1590" s="81"/>
      <c r="M1590" s="81"/>
      <c r="N1590" s="81"/>
      <c r="O1590" s="81"/>
      <c r="P1590" s="81"/>
      <c r="Q1590" s="81"/>
      <c r="R1590" s="81"/>
      <c r="S1590" s="81"/>
      <c r="T1590" s="81"/>
      <c r="U1590" s="81"/>
      <c r="V1590" s="81"/>
      <c r="W1590" s="81"/>
      <c r="X1590" s="81"/>
      <c r="Y1590" s="81"/>
      <c r="Z1590" s="81"/>
      <c r="AA1590" s="81"/>
      <c r="AB1590" s="81"/>
      <c r="AC1590" s="81"/>
      <c r="AD1590" s="81"/>
      <c r="AE1590" s="81"/>
      <c r="AF1590" s="81"/>
      <c r="AG1590" s="81"/>
      <c r="AH1590" s="81"/>
      <c r="AI1590" s="81"/>
      <c r="AJ1590" s="81"/>
      <c r="AK1590" s="81"/>
      <c r="AL1590" s="81"/>
      <c r="AM1590" s="8"/>
    </row>
    <row r="1591" spans="1:39" x14ac:dyDescent="0.25">
      <c r="A1591" s="81">
        <v>1590</v>
      </c>
      <c r="B1591" s="8" t="s">
        <v>1854</v>
      </c>
      <c r="C1591" s="8" t="s">
        <v>2261</v>
      </c>
      <c r="D1591" s="81"/>
      <c r="E1591" s="8"/>
      <c r="F1591" s="81"/>
      <c r="G1591" s="81"/>
      <c r="H1591" s="81"/>
      <c r="I1591" s="8"/>
      <c r="J1591" s="81"/>
      <c r="K1591" s="81"/>
      <c r="L1591" s="81"/>
      <c r="M1591" s="81"/>
      <c r="N1591" s="81"/>
      <c r="O1591" s="81"/>
      <c r="P1591" s="81"/>
      <c r="Q1591" s="81"/>
      <c r="R1591" s="81"/>
      <c r="S1591" s="81"/>
      <c r="T1591" s="81"/>
      <c r="U1591" s="81"/>
      <c r="V1591" s="81"/>
      <c r="W1591" s="81"/>
      <c r="X1591" s="81"/>
      <c r="Y1591" s="81"/>
      <c r="Z1591" s="81"/>
      <c r="AA1591" s="81"/>
      <c r="AB1591" s="81"/>
      <c r="AC1591" s="81"/>
      <c r="AD1591" s="81"/>
      <c r="AE1591" s="81"/>
      <c r="AF1591" s="81"/>
      <c r="AG1591" s="81"/>
      <c r="AH1591" s="81"/>
      <c r="AI1591" s="81"/>
      <c r="AJ1591" s="81"/>
      <c r="AK1591" s="81"/>
      <c r="AL1591" s="81"/>
      <c r="AM1591" s="8"/>
    </row>
    <row r="1592" spans="1:39" x14ac:dyDescent="0.25">
      <c r="A1592" s="81">
        <v>1591</v>
      </c>
      <c r="B1592" s="8" t="s">
        <v>1856</v>
      </c>
      <c r="C1592" s="8" t="s">
        <v>64</v>
      </c>
      <c r="D1592" s="81"/>
      <c r="E1592" s="8"/>
      <c r="F1592" s="81"/>
      <c r="G1592" s="81"/>
      <c r="H1592" s="81"/>
      <c r="I1592" s="8"/>
      <c r="J1592" s="81"/>
      <c r="K1592" s="81"/>
      <c r="L1592" s="81"/>
      <c r="M1592" s="81"/>
      <c r="N1592" s="81"/>
      <c r="O1592" s="81"/>
      <c r="P1592" s="81"/>
      <c r="Q1592" s="81"/>
      <c r="R1592" s="81"/>
      <c r="S1592" s="81"/>
      <c r="T1592" s="81"/>
      <c r="U1592" s="81"/>
      <c r="V1592" s="81"/>
      <c r="W1592" s="81"/>
      <c r="X1592" s="81"/>
      <c r="Y1592" s="81"/>
      <c r="Z1592" s="81"/>
      <c r="AA1592" s="81"/>
      <c r="AB1592" s="81"/>
      <c r="AC1592" s="81"/>
      <c r="AD1592" s="81"/>
      <c r="AE1592" s="81"/>
      <c r="AF1592" s="81"/>
      <c r="AG1592" s="81"/>
      <c r="AH1592" s="81"/>
      <c r="AI1592" s="81"/>
      <c r="AJ1592" s="81"/>
      <c r="AK1592" s="81"/>
      <c r="AL1592" s="81"/>
      <c r="AM1592" s="8"/>
    </row>
    <row r="1593" spans="1:39" x14ac:dyDescent="0.25">
      <c r="A1593" s="81">
        <v>1592</v>
      </c>
      <c r="B1593" s="8" t="s">
        <v>1857</v>
      </c>
      <c r="C1593" s="8" t="s">
        <v>65</v>
      </c>
      <c r="D1593" s="81"/>
      <c r="E1593" s="8"/>
      <c r="F1593" s="81"/>
      <c r="G1593" s="81"/>
      <c r="H1593" s="81"/>
      <c r="I1593" s="8"/>
      <c r="J1593" s="81"/>
      <c r="K1593" s="81"/>
      <c r="L1593" s="81"/>
      <c r="M1593" s="81"/>
      <c r="N1593" s="81"/>
      <c r="O1593" s="81"/>
      <c r="P1593" s="81"/>
      <c r="Q1593" s="81"/>
      <c r="R1593" s="81"/>
      <c r="S1593" s="81"/>
      <c r="T1593" s="81"/>
      <c r="U1593" s="81"/>
      <c r="V1593" s="81"/>
      <c r="W1593" s="81"/>
      <c r="X1593" s="81"/>
      <c r="Y1593" s="81"/>
      <c r="Z1593" s="81"/>
      <c r="AA1593" s="81"/>
      <c r="AB1593" s="81"/>
      <c r="AC1593" s="81"/>
      <c r="AD1593" s="81"/>
      <c r="AE1593" s="81"/>
      <c r="AF1593" s="81"/>
      <c r="AG1593" s="81"/>
      <c r="AH1593" s="81"/>
      <c r="AI1593" s="81"/>
      <c r="AJ1593" s="81"/>
      <c r="AK1593" s="81"/>
      <c r="AL1593" s="81"/>
      <c r="AM1593" s="8"/>
    </row>
    <row r="1594" spans="1:39" x14ac:dyDescent="0.25">
      <c r="A1594" s="81">
        <v>1593</v>
      </c>
      <c r="B1594" s="8" t="s">
        <v>1858</v>
      </c>
      <c r="C1594" s="8" t="s">
        <v>56</v>
      </c>
      <c r="D1594" s="81"/>
      <c r="E1594" s="8"/>
      <c r="F1594" s="81"/>
      <c r="G1594" s="81"/>
      <c r="H1594" s="81"/>
      <c r="I1594" s="8"/>
      <c r="J1594" s="81"/>
      <c r="K1594" s="81"/>
      <c r="L1594" s="81"/>
      <c r="M1594" s="81"/>
      <c r="N1594" s="81"/>
      <c r="O1594" s="81"/>
      <c r="P1594" s="81"/>
      <c r="Q1594" s="81"/>
      <c r="R1594" s="81"/>
      <c r="S1594" s="81"/>
      <c r="T1594" s="81"/>
      <c r="U1594" s="81"/>
      <c r="V1594" s="81"/>
      <c r="W1594" s="81"/>
      <c r="X1594" s="81"/>
      <c r="Y1594" s="81"/>
      <c r="Z1594" s="81"/>
      <c r="AA1594" s="81"/>
      <c r="AB1594" s="81"/>
      <c r="AC1594" s="81"/>
      <c r="AD1594" s="81"/>
      <c r="AE1594" s="81"/>
      <c r="AF1594" s="81"/>
      <c r="AG1594" s="81"/>
      <c r="AH1594" s="81"/>
      <c r="AI1594" s="81"/>
      <c r="AJ1594" s="81"/>
      <c r="AK1594" s="81"/>
      <c r="AL1594" s="81"/>
      <c r="AM1594" s="8"/>
    </row>
    <row r="1595" spans="1:39" x14ac:dyDescent="0.25">
      <c r="A1595" s="81">
        <v>1594</v>
      </c>
      <c r="B1595" s="8" t="s">
        <v>1896</v>
      </c>
      <c r="C1595" s="8" t="s">
        <v>65</v>
      </c>
      <c r="D1595" s="81"/>
      <c r="E1595" s="8"/>
      <c r="F1595" s="81"/>
      <c r="G1595" s="81"/>
      <c r="H1595" s="81"/>
      <c r="I1595" s="8"/>
      <c r="J1595" s="81"/>
      <c r="K1595" s="81"/>
      <c r="L1595" s="81"/>
      <c r="M1595" s="81"/>
      <c r="N1595" s="81"/>
      <c r="O1595" s="81"/>
      <c r="P1595" s="81"/>
      <c r="Q1595" s="81"/>
      <c r="R1595" s="81"/>
      <c r="S1595" s="81"/>
      <c r="T1595" s="81"/>
      <c r="U1595" s="81"/>
      <c r="V1595" s="81"/>
      <c r="W1595" s="81"/>
      <c r="X1595" s="81"/>
      <c r="Y1595" s="81"/>
      <c r="Z1595" s="81"/>
      <c r="AA1595" s="81"/>
      <c r="AB1595" s="81"/>
      <c r="AC1595" s="81"/>
      <c r="AD1595" s="81"/>
      <c r="AE1595" s="81"/>
      <c r="AF1595" s="81"/>
      <c r="AG1595" s="81"/>
      <c r="AH1595" s="81"/>
      <c r="AI1595" s="81"/>
      <c r="AJ1595" s="81"/>
      <c r="AK1595" s="81"/>
      <c r="AL1595" s="81"/>
      <c r="AM1595" s="8"/>
    </row>
    <row r="1596" spans="1:39" x14ac:dyDescent="0.25">
      <c r="A1596" s="81">
        <v>1595</v>
      </c>
      <c r="B1596" s="8" t="s">
        <v>1859</v>
      </c>
      <c r="C1596" s="8" t="s">
        <v>67</v>
      </c>
      <c r="D1596" s="81"/>
      <c r="E1596" s="8"/>
      <c r="F1596" s="81"/>
      <c r="G1596" s="81"/>
      <c r="H1596" s="81"/>
      <c r="I1596" s="8"/>
      <c r="J1596" s="81"/>
      <c r="K1596" s="81"/>
      <c r="L1596" s="81"/>
      <c r="M1596" s="81"/>
      <c r="N1596" s="81"/>
      <c r="O1596" s="81"/>
      <c r="P1596" s="81"/>
      <c r="Q1596" s="81"/>
      <c r="R1596" s="81"/>
      <c r="S1596" s="81"/>
      <c r="T1596" s="81"/>
      <c r="U1596" s="81"/>
      <c r="V1596" s="81"/>
      <c r="W1596" s="81"/>
      <c r="X1596" s="81"/>
      <c r="Y1596" s="81"/>
      <c r="Z1596" s="81"/>
      <c r="AA1596" s="81"/>
      <c r="AB1596" s="81"/>
      <c r="AC1596" s="81"/>
      <c r="AD1596" s="81"/>
      <c r="AE1596" s="81"/>
      <c r="AF1596" s="81"/>
      <c r="AG1596" s="81"/>
      <c r="AH1596" s="81"/>
      <c r="AI1596" s="81"/>
      <c r="AJ1596" s="81"/>
      <c r="AK1596" s="81"/>
      <c r="AL1596" s="81"/>
      <c r="AM1596" s="8"/>
    </row>
    <row r="1597" spans="1:39" x14ac:dyDescent="0.25">
      <c r="A1597" s="81">
        <v>1596</v>
      </c>
      <c r="B1597" s="8" t="s">
        <v>2193</v>
      </c>
      <c r="C1597" s="8" t="s">
        <v>2351</v>
      </c>
      <c r="D1597" s="81"/>
      <c r="E1597" s="8"/>
      <c r="F1597" s="81"/>
      <c r="G1597" s="81"/>
      <c r="H1597" s="81"/>
      <c r="I1597" s="8"/>
      <c r="J1597" s="81"/>
      <c r="K1597" s="81"/>
      <c r="L1597" s="81"/>
      <c r="M1597" s="81"/>
      <c r="N1597" s="81"/>
      <c r="O1597" s="81"/>
      <c r="P1597" s="81"/>
      <c r="Q1597" s="81"/>
      <c r="R1597" s="81"/>
      <c r="S1597" s="81"/>
      <c r="T1597" s="81"/>
      <c r="U1597" s="81"/>
      <c r="V1597" s="81"/>
      <c r="W1597" s="81"/>
      <c r="X1597" s="81"/>
      <c r="Y1597" s="81"/>
      <c r="Z1597" s="81"/>
      <c r="AA1597" s="81"/>
      <c r="AB1597" s="81"/>
      <c r="AC1597" s="81"/>
      <c r="AD1597" s="81"/>
      <c r="AE1597" s="81"/>
      <c r="AF1597" s="81"/>
      <c r="AG1597" s="81"/>
      <c r="AH1597" s="81"/>
      <c r="AI1597" s="81"/>
      <c r="AJ1597" s="81"/>
      <c r="AK1597" s="81"/>
      <c r="AL1597" s="81"/>
      <c r="AM1597" s="8"/>
    </row>
    <row r="1598" spans="1:39" x14ac:dyDescent="0.25">
      <c r="A1598" s="81">
        <v>1597</v>
      </c>
      <c r="B1598" s="8" t="s">
        <v>2198</v>
      </c>
      <c r="C1598" s="8" t="s">
        <v>2352</v>
      </c>
      <c r="D1598" s="81"/>
      <c r="E1598" s="8"/>
      <c r="F1598" s="81"/>
      <c r="G1598" s="81"/>
      <c r="H1598" s="81"/>
      <c r="I1598" s="8"/>
      <c r="J1598" s="81"/>
      <c r="K1598" s="81"/>
      <c r="L1598" s="81"/>
      <c r="M1598" s="81"/>
      <c r="N1598" s="81"/>
      <c r="O1598" s="81"/>
      <c r="P1598" s="81"/>
      <c r="Q1598" s="81"/>
      <c r="R1598" s="81"/>
      <c r="S1598" s="81"/>
      <c r="T1598" s="81"/>
      <c r="U1598" s="81"/>
      <c r="V1598" s="81"/>
      <c r="W1598" s="81"/>
      <c r="X1598" s="81"/>
      <c r="Y1598" s="81"/>
      <c r="Z1598" s="81"/>
      <c r="AA1598" s="81"/>
      <c r="AB1598" s="81"/>
      <c r="AC1598" s="81"/>
      <c r="AD1598" s="81"/>
      <c r="AE1598" s="81"/>
      <c r="AF1598" s="81"/>
      <c r="AG1598" s="81"/>
      <c r="AH1598" s="81"/>
      <c r="AI1598" s="81"/>
      <c r="AJ1598" s="81"/>
      <c r="AK1598" s="81"/>
      <c r="AL1598" s="81"/>
      <c r="AM1598" s="8"/>
    </row>
    <row r="1599" spans="1:39" x14ac:dyDescent="0.25">
      <c r="A1599" s="81">
        <v>1598</v>
      </c>
      <c r="B1599" s="8" t="s">
        <v>2202</v>
      </c>
      <c r="C1599" s="8" t="s">
        <v>105</v>
      </c>
      <c r="D1599" s="81"/>
      <c r="E1599" s="8"/>
      <c r="F1599" s="81"/>
      <c r="G1599" s="81"/>
      <c r="H1599" s="81"/>
      <c r="I1599" s="8"/>
      <c r="J1599" s="81"/>
      <c r="K1599" s="81"/>
      <c r="L1599" s="81"/>
      <c r="M1599" s="81"/>
      <c r="N1599" s="81"/>
      <c r="O1599" s="81"/>
      <c r="P1599" s="81"/>
      <c r="Q1599" s="81"/>
      <c r="R1599" s="81"/>
      <c r="S1599" s="81"/>
      <c r="T1599" s="81"/>
      <c r="U1599" s="81"/>
      <c r="V1599" s="81"/>
      <c r="W1599" s="81"/>
      <c r="X1599" s="81"/>
      <c r="Y1599" s="81"/>
      <c r="Z1599" s="81"/>
      <c r="AA1599" s="81"/>
      <c r="AB1599" s="81"/>
      <c r="AC1599" s="81"/>
      <c r="AD1599" s="81"/>
      <c r="AE1599" s="81"/>
      <c r="AF1599" s="81"/>
      <c r="AG1599" s="81"/>
      <c r="AH1599" s="81"/>
      <c r="AI1599" s="81"/>
      <c r="AJ1599" s="81"/>
      <c r="AK1599" s="81"/>
      <c r="AL1599" s="81"/>
      <c r="AM1599" s="8"/>
    </row>
    <row r="1600" spans="1:39" x14ac:dyDescent="0.25">
      <c r="A1600" s="81">
        <v>1599</v>
      </c>
      <c r="B1600" s="8" t="s">
        <v>2205</v>
      </c>
      <c r="C1600" s="8" t="s">
        <v>146</v>
      </c>
      <c r="D1600" s="81"/>
      <c r="E1600" s="8"/>
      <c r="F1600" s="81"/>
      <c r="G1600" s="81"/>
      <c r="H1600" s="81"/>
      <c r="I1600" s="8"/>
      <c r="J1600" s="81"/>
      <c r="K1600" s="81"/>
      <c r="L1600" s="81"/>
      <c r="M1600" s="81"/>
      <c r="N1600" s="81"/>
      <c r="O1600" s="81"/>
      <c r="P1600" s="81"/>
      <c r="Q1600" s="81"/>
      <c r="R1600" s="81"/>
      <c r="S1600" s="81"/>
      <c r="T1600" s="81"/>
      <c r="U1600" s="81"/>
      <c r="V1600" s="81"/>
      <c r="W1600" s="81"/>
      <c r="X1600" s="81"/>
      <c r="Y1600" s="81"/>
      <c r="Z1600" s="81"/>
      <c r="AA1600" s="81"/>
      <c r="AB1600" s="81"/>
      <c r="AC1600" s="81"/>
      <c r="AD1600" s="81"/>
      <c r="AE1600" s="81"/>
      <c r="AF1600" s="81"/>
      <c r="AG1600" s="81"/>
      <c r="AH1600" s="81"/>
      <c r="AI1600" s="81"/>
      <c r="AJ1600" s="81"/>
      <c r="AK1600" s="81"/>
      <c r="AL1600" s="81"/>
      <c r="AM1600" s="8"/>
    </row>
    <row r="1601" spans="1:39" x14ac:dyDescent="0.25">
      <c r="A1601" s="81">
        <v>1600</v>
      </c>
      <c r="B1601" s="8" t="s">
        <v>2206</v>
      </c>
      <c r="C1601" s="8" t="s">
        <v>158</v>
      </c>
      <c r="D1601" s="81"/>
      <c r="E1601" s="8"/>
      <c r="F1601" s="81"/>
      <c r="G1601" s="81"/>
      <c r="H1601" s="81"/>
      <c r="I1601" s="8"/>
      <c r="J1601" s="81"/>
      <c r="K1601" s="81"/>
      <c r="L1601" s="81"/>
      <c r="M1601" s="81"/>
      <c r="N1601" s="81"/>
      <c r="O1601" s="81"/>
      <c r="P1601" s="81"/>
      <c r="Q1601" s="81"/>
      <c r="R1601" s="81"/>
      <c r="S1601" s="81"/>
      <c r="T1601" s="81"/>
      <c r="U1601" s="81"/>
      <c r="V1601" s="81"/>
      <c r="W1601" s="81"/>
      <c r="X1601" s="81"/>
      <c r="Y1601" s="81"/>
      <c r="Z1601" s="81"/>
      <c r="AA1601" s="81"/>
      <c r="AB1601" s="81"/>
      <c r="AC1601" s="81"/>
      <c r="AD1601" s="81"/>
      <c r="AE1601" s="81"/>
      <c r="AF1601" s="81"/>
      <c r="AG1601" s="81"/>
      <c r="AH1601" s="81"/>
      <c r="AI1601" s="81"/>
      <c r="AJ1601" s="81"/>
      <c r="AK1601" s="81"/>
      <c r="AL1601" s="81"/>
      <c r="AM1601" s="8"/>
    </row>
    <row r="1602" spans="1:39" x14ac:dyDescent="0.25">
      <c r="A1602" s="81">
        <v>1601</v>
      </c>
      <c r="B1602" s="8" t="s">
        <v>2207</v>
      </c>
      <c r="C1602" s="8" t="s">
        <v>77</v>
      </c>
      <c r="D1602" s="81"/>
      <c r="E1602" s="8"/>
      <c r="F1602" s="81"/>
      <c r="G1602" s="81"/>
      <c r="H1602" s="81"/>
      <c r="I1602" s="8"/>
      <c r="J1602" s="81"/>
      <c r="K1602" s="81"/>
      <c r="L1602" s="81"/>
      <c r="M1602" s="81"/>
      <c r="N1602" s="81"/>
      <c r="O1602" s="81"/>
      <c r="P1602" s="81"/>
      <c r="Q1602" s="81"/>
      <c r="R1602" s="81"/>
      <c r="S1602" s="81"/>
      <c r="T1602" s="81"/>
      <c r="U1602" s="81"/>
      <c r="V1602" s="81"/>
      <c r="W1602" s="81"/>
      <c r="X1602" s="81"/>
      <c r="Y1602" s="81"/>
      <c r="Z1602" s="81"/>
      <c r="AA1602" s="81"/>
      <c r="AB1602" s="81"/>
      <c r="AC1602" s="81"/>
      <c r="AD1602" s="81"/>
      <c r="AE1602" s="81"/>
      <c r="AF1602" s="81"/>
      <c r="AG1602" s="81"/>
      <c r="AH1602" s="81"/>
      <c r="AI1602" s="81"/>
      <c r="AJ1602" s="81"/>
      <c r="AK1602" s="81"/>
      <c r="AL1602" s="81"/>
      <c r="AM1602" s="8"/>
    </row>
    <row r="1603" spans="1:39" x14ac:dyDescent="0.25">
      <c r="A1603" s="81">
        <v>1602</v>
      </c>
      <c r="B1603" s="8" t="s">
        <v>2208</v>
      </c>
      <c r="C1603" s="8" t="s">
        <v>146</v>
      </c>
      <c r="D1603" s="81"/>
      <c r="E1603" s="8"/>
      <c r="F1603" s="81"/>
      <c r="G1603" s="81"/>
      <c r="H1603" s="81"/>
      <c r="I1603" s="8"/>
      <c r="J1603" s="81"/>
      <c r="K1603" s="81"/>
      <c r="L1603" s="81"/>
      <c r="M1603" s="81"/>
      <c r="N1603" s="81"/>
      <c r="O1603" s="81"/>
      <c r="P1603" s="81"/>
      <c r="Q1603" s="81"/>
      <c r="R1603" s="81"/>
      <c r="S1603" s="81"/>
      <c r="T1603" s="81"/>
      <c r="U1603" s="81"/>
      <c r="V1603" s="81"/>
      <c r="W1603" s="81"/>
      <c r="X1603" s="81"/>
      <c r="Y1603" s="81"/>
      <c r="Z1603" s="81"/>
      <c r="AA1603" s="81"/>
      <c r="AB1603" s="81"/>
      <c r="AC1603" s="81"/>
      <c r="AD1603" s="81"/>
      <c r="AE1603" s="81"/>
      <c r="AF1603" s="81"/>
      <c r="AG1603" s="81"/>
      <c r="AH1603" s="81"/>
      <c r="AI1603" s="81"/>
      <c r="AJ1603" s="81"/>
      <c r="AK1603" s="81"/>
      <c r="AL1603" s="81"/>
      <c r="AM1603" s="8"/>
    </row>
    <row r="1604" spans="1:39" x14ac:dyDescent="0.25">
      <c r="A1604" s="81">
        <v>1603</v>
      </c>
      <c r="B1604" s="8" t="s">
        <v>2210</v>
      </c>
      <c r="C1604" s="8" t="s">
        <v>126</v>
      </c>
      <c r="D1604" s="81"/>
      <c r="E1604" s="8"/>
      <c r="F1604" s="81"/>
      <c r="G1604" s="81"/>
      <c r="H1604" s="81"/>
      <c r="I1604" s="8"/>
      <c r="J1604" s="81"/>
      <c r="K1604" s="81"/>
      <c r="L1604" s="81"/>
      <c r="M1604" s="81"/>
      <c r="N1604" s="81"/>
      <c r="O1604" s="81"/>
      <c r="P1604" s="81"/>
      <c r="Q1604" s="81"/>
      <c r="R1604" s="81"/>
      <c r="S1604" s="81"/>
      <c r="T1604" s="81"/>
      <c r="U1604" s="81"/>
      <c r="V1604" s="81"/>
      <c r="W1604" s="81"/>
      <c r="X1604" s="81"/>
      <c r="Y1604" s="81"/>
      <c r="Z1604" s="81"/>
      <c r="AA1604" s="81"/>
      <c r="AB1604" s="81"/>
      <c r="AC1604" s="81"/>
      <c r="AD1604" s="81"/>
      <c r="AE1604" s="81"/>
      <c r="AF1604" s="81"/>
      <c r="AG1604" s="81"/>
      <c r="AH1604" s="81"/>
      <c r="AI1604" s="81"/>
      <c r="AJ1604" s="81"/>
      <c r="AK1604" s="81"/>
      <c r="AL1604" s="81"/>
      <c r="AM1604" s="8"/>
    </row>
    <row r="1605" spans="1:39" x14ac:dyDescent="0.25">
      <c r="A1605" s="81">
        <v>1604</v>
      </c>
      <c r="B1605" s="8" t="s">
        <v>2212</v>
      </c>
      <c r="C1605" s="8" t="s">
        <v>148</v>
      </c>
      <c r="D1605" s="81"/>
      <c r="E1605" s="8"/>
      <c r="F1605" s="81"/>
      <c r="G1605" s="81"/>
      <c r="H1605" s="81"/>
      <c r="I1605" s="8"/>
      <c r="J1605" s="81"/>
      <c r="K1605" s="81"/>
      <c r="L1605" s="81"/>
      <c r="M1605" s="81"/>
      <c r="N1605" s="81"/>
      <c r="O1605" s="81"/>
      <c r="P1605" s="81"/>
      <c r="Q1605" s="81"/>
      <c r="R1605" s="81"/>
      <c r="S1605" s="81"/>
      <c r="T1605" s="81"/>
      <c r="U1605" s="81"/>
      <c r="V1605" s="81"/>
      <c r="W1605" s="81"/>
      <c r="X1605" s="81"/>
      <c r="Y1605" s="81"/>
      <c r="Z1605" s="81"/>
      <c r="AA1605" s="81"/>
      <c r="AB1605" s="81"/>
      <c r="AC1605" s="81"/>
      <c r="AD1605" s="81"/>
      <c r="AE1605" s="81"/>
      <c r="AF1605" s="81"/>
      <c r="AG1605" s="81"/>
      <c r="AH1605" s="81"/>
      <c r="AI1605" s="81"/>
      <c r="AJ1605" s="81"/>
      <c r="AK1605" s="81"/>
      <c r="AL1605" s="81"/>
      <c r="AM1605" s="8"/>
    </row>
    <row r="1606" spans="1:39" x14ac:dyDescent="0.25">
      <c r="A1606" s="81">
        <v>1605</v>
      </c>
      <c r="B1606" s="8" t="s">
        <v>2216</v>
      </c>
      <c r="C1606" s="8" t="s">
        <v>188</v>
      </c>
      <c r="D1606" s="81"/>
      <c r="E1606" s="8"/>
      <c r="F1606" s="81"/>
      <c r="G1606" s="81"/>
      <c r="H1606" s="81"/>
      <c r="I1606" s="8"/>
      <c r="J1606" s="81"/>
      <c r="K1606" s="81"/>
      <c r="L1606" s="81"/>
      <c r="M1606" s="81"/>
      <c r="N1606" s="81"/>
      <c r="O1606" s="81"/>
      <c r="P1606" s="81"/>
      <c r="Q1606" s="81"/>
      <c r="R1606" s="81"/>
      <c r="S1606" s="81"/>
      <c r="T1606" s="81"/>
      <c r="U1606" s="81"/>
      <c r="V1606" s="81"/>
      <c r="W1606" s="81"/>
      <c r="X1606" s="81"/>
      <c r="Y1606" s="81"/>
      <c r="Z1606" s="81"/>
      <c r="AA1606" s="81"/>
      <c r="AB1606" s="81"/>
      <c r="AC1606" s="81"/>
      <c r="AD1606" s="81"/>
      <c r="AE1606" s="81"/>
      <c r="AF1606" s="81"/>
      <c r="AG1606" s="81"/>
      <c r="AH1606" s="81"/>
      <c r="AI1606" s="81"/>
      <c r="AJ1606" s="81"/>
      <c r="AK1606" s="81"/>
      <c r="AL1606" s="81"/>
      <c r="AM1606" s="8"/>
    </row>
    <row r="1607" spans="1:39" x14ac:dyDescent="0.25">
      <c r="A1607" s="81">
        <v>1606</v>
      </c>
      <c r="B1607" s="8" t="s">
        <v>2217</v>
      </c>
      <c r="C1607" s="8" t="s">
        <v>70</v>
      </c>
      <c r="D1607" s="81"/>
      <c r="E1607" s="8"/>
      <c r="F1607" s="81"/>
      <c r="G1607" s="81"/>
      <c r="H1607" s="81"/>
      <c r="I1607" s="8"/>
      <c r="J1607" s="81"/>
      <c r="K1607" s="81"/>
      <c r="L1607" s="81"/>
      <c r="M1607" s="81"/>
      <c r="N1607" s="81"/>
      <c r="O1607" s="81"/>
      <c r="P1607" s="81"/>
      <c r="Q1607" s="81"/>
      <c r="R1607" s="81"/>
      <c r="S1607" s="81"/>
      <c r="T1607" s="81"/>
      <c r="U1607" s="81"/>
      <c r="V1607" s="81"/>
      <c r="W1607" s="81"/>
      <c r="X1607" s="81"/>
      <c r="Y1607" s="81"/>
      <c r="Z1607" s="81"/>
      <c r="AA1607" s="81"/>
      <c r="AB1607" s="81"/>
      <c r="AC1607" s="81"/>
      <c r="AD1607" s="81"/>
      <c r="AE1607" s="81"/>
      <c r="AF1607" s="81"/>
      <c r="AG1607" s="81"/>
      <c r="AH1607" s="81"/>
      <c r="AI1607" s="81"/>
      <c r="AJ1607" s="81"/>
      <c r="AK1607" s="81"/>
      <c r="AL1607" s="81"/>
      <c r="AM1607" s="8"/>
    </row>
    <row r="1608" spans="1:39" x14ac:dyDescent="0.25">
      <c r="A1608" s="81">
        <v>1607</v>
      </c>
      <c r="B1608" s="8" t="s">
        <v>2218</v>
      </c>
      <c r="C1608" s="8" t="s">
        <v>73</v>
      </c>
      <c r="D1608" s="81"/>
      <c r="E1608" s="8"/>
      <c r="F1608" s="81"/>
      <c r="G1608" s="81"/>
      <c r="H1608" s="81"/>
      <c r="I1608" s="8"/>
      <c r="J1608" s="81"/>
      <c r="K1608" s="81"/>
      <c r="L1608" s="81"/>
      <c r="M1608" s="81"/>
      <c r="N1608" s="81"/>
      <c r="O1608" s="81"/>
      <c r="P1608" s="81"/>
      <c r="Q1608" s="81"/>
      <c r="R1608" s="81"/>
      <c r="S1608" s="81"/>
      <c r="T1608" s="81"/>
      <c r="U1608" s="81"/>
      <c r="V1608" s="81"/>
      <c r="W1608" s="81"/>
      <c r="X1608" s="81"/>
      <c r="Y1608" s="81"/>
      <c r="Z1608" s="81"/>
      <c r="AA1608" s="81"/>
      <c r="AB1608" s="81"/>
      <c r="AC1608" s="81"/>
      <c r="AD1608" s="81"/>
      <c r="AE1608" s="81"/>
      <c r="AF1608" s="81"/>
      <c r="AG1608" s="81"/>
      <c r="AH1608" s="81"/>
      <c r="AI1608" s="81"/>
      <c r="AJ1608" s="81"/>
      <c r="AK1608" s="81"/>
      <c r="AL1608" s="81"/>
      <c r="AM1608" s="8"/>
    </row>
    <row r="1609" spans="1:39" x14ac:dyDescent="0.25">
      <c r="A1609" s="81">
        <v>1608</v>
      </c>
      <c r="B1609" s="8" t="s">
        <v>2220</v>
      </c>
      <c r="C1609" s="8" t="s">
        <v>70</v>
      </c>
      <c r="D1609" s="81"/>
      <c r="E1609" s="8"/>
      <c r="F1609" s="81"/>
      <c r="G1609" s="81"/>
      <c r="H1609" s="81"/>
      <c r="I1609" s="8"/>
      <c r="J1609" s="81"/>
      <c r="K1609" s="81"/>
      <c r="L1609" s="81"/>
      <c r="M1609" s="81"/>
      <c r="N1609" s="81"/>
      <c r="O1609" s="81"/>
      <c r="P1609" s="81"/>
      <c r="Q1609" s="81"/>
      <c r="R1609" s="81"/>
      <c r="S1609" s="81"/>
      <c r="T1609" s="81"/>
      <c r="U1609" s="81"/>
      <c r="V1609" s="81"/>
      <c r="W1609" s="81"/>
      <c r="X1609" s="81"/>
      <c r="Y1609" s="81"/>
      <c r="Z1609" s="81"/>
      <c r="AA1609" s="81"/>
      <c r="AB1609" s="81"/>
      <c r="AC1609" s="81"/>
      <c r="AD1609" s="81"/>
      <c r="AE1609" s="81"/>
      <c r="AF1609" s="81"/>
      <c r="AG1609" s="81"/>
      <c r="AH1609" s="81"/>
      <c r="AI1609" s="81"/>
      <c r="AJ1609" s="81"/>
      <c r="AK1609" s="81"/>
      <c r="AL1609" s="81"/>
      <c r="AM1609" s="8"/>
    </row>
    <row r="1610" spans="1:39" x14ac:dyDescent="0.25">
      <c r="A1610" s="81">
        <v>1609</v>
      </c>
      <c r="B1610" s="8" t="s">
        <v>2222</v>
      </c>
      <c r="C1610" s="8" t="s">
        <v>95</v>
      </c>
      <c r="D1610" s="81"/>
      <c r="E1610" s="8"/>
      <c r="F1610" s="81"/>
      <c r="G1610" s="81"/>
      <c r="H1610" s="81"/>
      <c r="I1610" s="8"/>
      <c r="J1610" s="81"/>
      <c r="K1610" s="81"/>
      <c r="L1610" s="81"/>
      <c r="M1610" s="81"/>
      <c r="N1610" s="81"/>
      <c r="O1610" s="81"/>
      <c r="P1610" s="81"/>
      <c r="Q1610" s="81"/>
      <c r="R1610" s="81"/>
      <c r="S1610" s="81"/>
      <c r="T1610" s="81"/>
      <c r="U1610" s="81"/>
      <c r="V1610" s="81"/>
      <c r="W1610" s="81"/>
      <c r="X1610" s="81"/>
      <c r="Y1610" s="81"/>
      <c r="Z1610" s="81"/>
      <c r="AA1610" s="81"/>
      <c r="AB1610" s="81"/>
      <c r="AC1610" s="81"/>
      <c r="AD1610" s="81"/>
      <c r="AE1610" s="81"/>
      <c r="AF1610" s="81"/>
      <c r="AG1610" s="81"/>
      <c r="AH1610" s="81"/>
      <c r="AI1610" s="81"/>
      <c r="AJ1610" s="81"/>
      <c r="AK1610" s="81"/>
      <c r="AL1610" s="81"/>
      <c r="AM1610" s="8"/>
    </row>
    <row r="1611" spans="1:39" x14ac:dyDescent="0.25">
      <c r="A1611" s="81">
        <v>1610</v>
      </c>
      <c r="B1611" s="8" t="s">
        <v>2214</v>
      </c>
      <c r="C1611" s="8" t="s">
        <v>124</v>
      </c>
      <c r="D1611" s="81"/>
      <c r="E1611" s="8"/>
      <c r="F1611" s="81"/>
      <c r="G1611" s="81"/>
      <c r="H1611" s="81"/>
      <c r="I1611" s="8"/>
      <c r="J1611" s="81"/>
      <c r="K1611" s="81"/>
      <c r="L1611" s="81"/>
      <c r="M1611" s="81"/>
      <c r="N1611" s="81"/>
      <c r="O1611" s="81"/>
      <c r="P1611" s="81"/>
      <c r="Q1611" s="81"/>
      <c r="R1611" s="81"/>
      <c r="S1611" s="81"/>
      <c r="T1611" s="81"/>
      <c r="U1611" s="81"/>
      <c r="V1611" s="81"/>
      <c r="W1611" s="81"/>
      <c r="X1611" s="81"/>
      <c r="Y1611" s="81"/>
      <c r="Z1611" s="81"/>
      <c r="AA1611" s="81"/>
      <c r="AB1611" s="81"/>
      <c r="AC1611" s="81"/>
      <c r="AD1611" s="81"/>
      <c r="AE1611" s="81"/>
      <c r="AF1611" s="81"/>
      <c r="AG1611" s="81"/>
      <c r="AH1611" s="81"/>
      <c r="AI1611" s="81"/>
      <c r="AJ1611" s="81"/>
      <c r="AK1611" s="81"/>
      <c r="AL1611" s="81"/>
      <c r="AM1611" s="8"/>
    </row>
    <row r="1612" spans="1:39" x14ac:dyDescent="0.25">
      <c r="A1612" s="81">
        <v>1611</v>
      </c>
      <c r="B1612" s="8" t="s">
        <v>2223</v>
      </c>
      <c r="C1612" s="8" t="s">
        <v>73</v>
      </c>
      <c r="D1612" s="81"/>
      <c r="E1612" s="8"/>
      <c r="F1612" s="81"/>
      <c r="G1612" s="81"/>
      <c r="H1612" s="81"/>
      <c r="I1612" s="8"/>
      <c r="J1612" s="81"/>
      <c r="K1612" s="81"/>
      <c r="L1612" s="81"/>
      <c r="M1612" s="81"/>
      <c r="N1612" s="81"/>
      <c r="O1612" s="81"/>
      <c r="P1612" s="81"/>
      <c r="Q1612" s="81"/>
      <c r="R1612" s="81"/>
      <c r="S1612" s="81"/>
      <c r="T1612" s="81"/>
      <c r="U1612" s="81"/>
      <c r="V1612" s="81"/>
      <c r="W1612" s="81"/>
      <c r="X1612" s="81"/>
      <c r="Y1612" s="81"/>
      <c r="Z1612" s="81"/>
      <c r="AA1612" s="81"/>
      <c r="AB1612" s="81"/>
      <c r="AC1612" s="81"/>
      <c r="AD1612" s="81"/>
      <c r="AE1612" s="81"/>
      <c r="AF1612" s="81"/>
      <c r="AG1612" s="81"/>
      <c r="AH1612" s="81"/>
      <c r="AI1612" s="81"/>
      <c r="AJ1612" s="81"/>
      <c r="AK1612" s="81"/>
      <c r="AL1612" s="81"/>
      <c r="AM1612" s="8"/>
    </row>
    <row r="1613" spans="1:39" x14ac:dyDescent="0.25">
      <c r="A1613" s="81">
        <v>1612</v>
      </c>
      <c r="B1613" s="8" t="s">
        <v>2224</v>
      </c>
      <c r="C1613" s="8" t="s">
        <v>95</v>
      </c>
      <c r="D1613" s="81"/>
      <c r="E1613" s="8"/>
      <c r="F1613" s="81"/>
      <c r="G1613" s="81"/>
      <c r="H1613" s="81"/>
      <c r="I1613" s="8"/>
      <c r="J1613" s="81"/>
      <c r="K1613" s="81"/>
      <c r="L1613" s="81"/>
      <c r="M1613" s="81"/>
      <c r="N1613" s="81"/>
      <c r="O1613" s="81"/>
      <c r="P1613" s="81"/>
      <c r="Q1613" s="81"/>
      <c r="R1613" s="81"/>
      <c r="S1613" s="81"/>
      <c r="T1613" s="81"/>
      <c r="U1613" s="81"/>
      <c r="V1613" s="81"/>
      <c r="W1613" s="81"/>
      <c r="X1613" s="81"/>
      <c r="Y1613" s="81"/>
      <c r="Z1613" s="81"/>
      <c r="AA1613" s="81"/>
      <c r="AB1613" s="81"/>
      <c r="AC1613" s="81"/>
      <c r="AD1613" s="81"/>
      <c r="AE1613" s="81"/>
      <c r="AF1613" s="81"/>
      <c r="AG1613" s="81"/>
      <c r="AH1613" s="81"/>
      <c r="AI1613" s="81"/>
      <c r="AJ1613" s="81"/>
      <c r="AK1613" s="81"/>
      <c r="AL1613" s="81"/>
      <c r="AM1613" s="8"/>
    </row>
    <row r="1614" spans="1:39" x14ac:dyDescent="0.25">
      <c r="A1614" s="81">
        <v>1613</v>
      </c>
      <c r="B1614" s="8" t="s">
        <v>2225</v>
      </c>
      <c r="C1614" s="8" t="s">
        <v>80</v>
      </c>
      <c r="D1614" s="81"/>
      <c r="E1614" s="8"/>
      <c r="F1614" s="81"/>
      <c r="G1614" s="81"/>
      <c r="H1614" s="81"/>
      <c r="I1614" s="8"/>
      <c r="J1614" s="81"/>
      <c r="K1614" s="81"/>
      <c r="L1614" s="81"/>
      <c r="M1614" s="81"/>
      <c r="N1614" s="81"/>
      <c r="O1614" s="81"/>
      <c r="P1614" s="81"/>
      <c r="Q1614" s="81"/>
      <c r="R1614" s="81"/>
      <c r="S1614" s="81"/>
      <c r="T1614" s="81"/>
      <c r="U1614" s="81"/>
      <c r="V1614" s="81"/>
      <c r="W1614" s="81"/>
      <c r="X1614" s="81"/>
      <c r="Y1614" s="81"/>
      <c r="Z1614" s="81"/>
      <c r="AA1614" s="81"/>
      <c r="AB1614" s="81"/>
      <c r="AC1614" s="81"/>
      <c r="AD1614" s="81"/>
      <c r="AE1614" s="81"/>
      <c r="AF1614" s="81"/>
      <c r="AG1614" s="81"/>
      <c r="AH1614" s="81"/>
      <c r="AI1614" s="81"/>
      <c r="AJ1614" s="81"/>
      <c r="AK1614" s="81"/>
      <c r="AL1614" s="81"/>
      <c r="AM1614" s="8"/>
    </row>
    <row r="1615" spans="1:39" x14ac:dyDescent="0.25">
      <c r="A1615" s="81">
        <v>1614</v>
      </c>
      <c r="B1615" s="8" t="s">
        <v>2226</v>
      </c>
      <c r="C1615" s="8" t="s">
        <v>66</v>
      </c>
      <c r="D1615" s="81"/>
      <c r="E1615" s="8"/>
      <c r="F1615" s="81"/>
      <c r="G1615" s="81"/>
      <c r="H1615" s="81"/>
      <c r="I1615" s="8"/>
      <c r="J1615" s="81"/>
      <c r="K1615" s="81"/>
      <c r="L1615" s="81"/>
      <c r="M1615" s="81"/>
      <c r="N1615" s="81"/>
      <c r="O1615" s="81"/>
      <c r="P1615" s="81"/>
      <c r="Q1615" s="81"/>
      <c r="R1615" s="81"/>
      <c r="S1615" s="81"/>
      <c r="T1615" s="81"/>
      <c r="U1615" s="81"/>
      <c r="V1615" s="81"/>
      <c r="W1615" s="81"/>
      <c r="X1615" s="81"/>
      <c r="Y1615" s="81"/>
      <c r="Z1615" s="81"/>
      <c r="AA1615" s="81"/>
      <c r="AB1615" s="81"/>
      <c r="AC1615" s="81"/>
      <c r="AD1615" s="81"/>
      <c r="AE1615" s="81"/>
      <c r="AF1615" s="81"/>
      <c r="AG1615" s="81"/>
      <c r="AH1615" s="81"/>
      <c r="AI1615" s="81"/>
      <c r="AJ1615" s="81"/>
      <c r="AK1615" s="81"/>
      <c r="AL1615" s="81"/>
      <c r="AM1615" s="8"/>
    </row>
    <row r="1616" spans="1:39" x14ac:dyDescent="0.25">
      <c r="A1616" s="81">
        <v>1615</v>
      </c>
      <c r="B1616" s="8" t="s">
        <v>2227</v>
      </c>
      <c r="C1616" s="8" t="s">
        <v>66</v>
      </c>
      <c r="D1616" s="81"/>
      <c r="E1616" s="8"/>
      <c r="F1616" s="81"/>
      <c r="G1616" s="81"/>
      <c r="H1616" s="81"/>
      <c r="I1616" s="8"/>
      <c r="J1616" s="81"/>
      <c r="K1616" s="81"/>
      <c r="L1616" s="81"/>
      <c r="M1616" s="81"/>
      <c r="N1616" s="81"/>
      <c r="O1616" s="81"/>
      <c r="P1616" s="81"/>
      <c r="Q1616" s="81"/>
      <c r="R1616" s="81"/>
      <c r="S1616" s="81"/>
      <c r="T1616" s="81"/>
      <c r="U1616" s="81"/>
      <c r="V1616" s="81"/>
      <c r="W1616" s="81"/>
      <c r="X1616" s="81"/>
      <c r="Y1616" s="81"/>
      <c r="Z1616" s="81"/>
      <c r="AA1616" s="81"/>
      <c r="AB1616" s="81"/>
      <c r="AC1616" s="81"/>
      <c r="AD1616" s="81"/>
      <c r="AE1616" s="81"/>
      <c r="AF1616" s="81"/>
      <c r="AG1616" s="81"/>
      <c r="AH1616" s="81"/>
      <c r="AI1616" s="81"/>
      <c r="AJ1616" s="81"/>
      <c r="AK1616" s="81"/>
      <c r="AL1616" s="81"/>
      <c r="AM1616" s="8"/>
    </row>
    <row r="1617" spans="1:39" x14ac:dyDescent="0.25">
      <c r="A1617" s="81">
        <v>1616</v>
      </c>
      <c r="B1617" s="8" t="s">
        <v>2228</v>
      </c>
      <c r="C1617" s="8" t="s">
        <v>139</v>
      </c>
      <c r="D1617" s="81"/>
      <c r="E1617" s="8"/>
      <c r="F1617" s="81"/>
      <c r="G1617" s="81"/>
      <c r="H1617" s="81"/>
      <c r="I1617" s="8"/>
      <c r="J1617" s="81"/>
      <c r="K1617" s="81"/>
      <c r="L1617" s="81"/>
      <c r="M1617" s="81"/>
      <c r="N1617" s="81"/>
      <c r="O1617" s="81"/>
      <c r="P1617" s="81"/>
      <c r="Q1617" s="81"/>
      <c r="R1617" s="81"/>
      <c r="S1617" s="81"/>
      <c r="T1617" s="81"/>
      <c r="U1617" s="81"/>
      <c r="V1617" s="81"/>
      <c r="W1617" s="81"/>
      <c r="X1617" s="81"/>
      <c r="Y1617" s="81"/>
      <c r="Z1617" s="81"/>
      <c r="AA1617" s="81"/>
      <c r="AB1617" s="81"/>
      <c r="AC1617" s="81"/>
      <c r="AD1617" s="81"/>
      <c r="AE1617" s="81"/>
      <c r="AF1617" s="81"/>
      <c r="AG1617" s="81"/>
      <c r="AH1617" s="81"/>
      <c r="AI1617" s="81"/>
      <c r="AJ1617" s="81"/>
      <c r="AK1617" s="81"/>
      <c r="AL1617" s="81"/>
      <c r="AM1617" s="8"/>
    </row>
    <row r="1618" spans="1:39" x14ac:dyDescent="0.25">
      <c r="A1618" s="81">
        <v>1617</v>
      </c>
      <c r="B1618" s="8" t="s">
        <v>1806</v>
      </c>
      <c r="C1618" s="8" t="s">
        <v>66</v>
      </c>
      <c r="D1618" s="81"/>
      <c r="E1618" s="8"/>
      <c r="F1618" s="81"/>
      <c r="G1618" s="81"/>
      <c r="H1618" s="81"/>
      <c r="I1618" s="8"/>
      <c r="J1618" s="81"/>
      <c r="K1618" s="81"/>
      <c r="L1618" s="81"/>
      <c r="M1618" s="81"/>
      <c r="N1618" s="81"/>
      <c r="O1618" s="81"/>
      <c r="P1618" s="81"/>
      <c r="Q1618" s="81"/>
      <c r="R1618" s="81"/>
      <c r="S1618" s="81"/>
      <c r="T1618" s="81"/>
      <c r="U1618" s="81"/>
      <c r="V1618" s="81"/>
      <c r="W1618" s="81"/>
      <c r="X1618" s="81"/>
      <c r="Y1618" s="81"/>
      <c r="Z1618" s="81"/>
      <c r="AA1618" s="81"/>
      <c r="AB1618" s="81"/>
      <c r="AC1618" s="81"/>
      <c r="AD1618" s="81"/>
      <c r="AE1618" s="81"/>
      <c r="AF1618" s="81"/>
      <c r="AG1618" s="81"/>
      <c r="AH1618" s="81"/>
      <c r="AI1618" s="81"/>
      <c r="AJ1618" s="81"/>
      <c r="AK1618" s="81"/>
      <c r="AL1618" s="81"/>
      <c r="AM1618" s="8"/>
    </row>
    <row r="1619" spans="1:39" x14ac:dyDescent="0.25">
      <c r="A1619" s="81">
        <v>1618</v>
      </c>
      <c r="B1619" s="8" t="s">
        <v>1845</v>
      </c>
      <c r="C1619" s="8" t="s">
        <v>105</v>
      </c>
      <c r="D1619" s="81"/>
      <c r="E1619" s="8"/>
      <c r="F1619" s="81"/>
      <c r="G1619" s="81"/>
      <c r="H1619" s="81"/>
      <c r="I1619" s="8"/>
      <c r="J1619" s="81"/>
      <c r="K1619" s="81"/>
      <c r="L1619" s="81"/>
      <c r="M1619" s="81"/>
      <c r="N1619" s="81"/>
      <c r="O1619" s="81"/>
      <c r="P1619" s="81"/>
      <c r="Q1619" s="81"/>
      <c r="R1619" s="81"/>
      <c r="S1619" s="81"/>
      <c r="T1619" s="81"/>
      <c r="U1619" s="81"/>
      <c r="V1619" s="81"/>
      <c r="W1619" s="81"/>
      <c r="X1619" s="81"/>
      <c r="Y1619" s="81"/>
      <c r="Z1619" s="81"/>
      <c r="AA1619" s="81"/>
      <c r="AB1619" s="81"/>
      <c r="AC1619" s="81"/>
      <c r="AD1619" s="81"/>
      <c r="AE1619" s="81"/>
      <c r="AF1619" s="81"/>
      <c r="AG1619" s="81"/>
      <c r="AH1619" s="81"/>
      <c r="AI1619" s="81"/>
      <c r="AJ1619" s="81"/>
      <c r="AK1619" s="81"/>
      <c r="AL1619" s="81"/>
      <c r="AM1619" s="8"/>
    </row>
    <row r="1620" spans="1:39" x14ac:dyDescent="0.25">
      <c r="A1620" s="81">
        <v>1619</v>
      </c>
      <c r="B1620" s="8" t="s">
        <v>2276</v>
      </c>
      <c r="C1620" s="8" t="s">
        <v>56</v>
      </c>
      <c r="D1620" s="81"/>
      <c r="E1620" s="8"/>
      <c r="F1620" s="81"/>
      <c r="G1620" s="81"/>
      <c r="H1620" s="81"/>
      <c r="I1620" s="8"/>
      <c r="J1620" s="81"/>
      <c r="K1620" s="81"/>
      <c r="L1620" s="81"/>
      <c r="M1620" s="81"/>
      <c r="N1620" s="81"/>
      <c r="O1620" s="81"/>
      <c r="P1620" s="81"/>
      <c r="Q1620" s="81"/>
      <c r="R1620" s="81"/>
      <c r="S1620" s="81"/>
      <c r="T1620" s="81"/>
      <c r="U1620" s="81"/>
      <c r="V1620" s="81"/>
      <c r="W1620" s="81"/>
      <c r="X1620" s="81"/>
      <c r="Y1620" s="81"/>
      <c r="Z1620" s="81"/>
      <c r="AA1620" s="81"/>
      <c r="AB1620" s="81"/>
      <c r="AC1620" s="81"/>
      <c r="AD1620" s="81"/>
      <c r="AE1620" s="81"/>
      <c r="AF1620" s="81"/>
      <c r="AG1620" s="81"/>
      <c r="AH1620" s="81"/>
      <c r="AI1620" s="81"/>
      <c r="AJ1620" s="81"/>
      <c r="AK1620" s="81"/>
      <c r="AL1620" s="81"/>
      <c r="AM1620" s="8"/>
    </row>
    <row r="1621" spans="1:39" x14ac:dyDescent="0.25">
      <c r="A1621" s="81">
        <v>1620</v>
      </c>
      <c r="B1621" s="8" t="s">
        <v>2</v>
      </c>
      <c r="C1621" s="8" t="s">
        <v>2</v>
      </c>
      <c r="D1621" s="81"/>
      <c r="E1621" s="8"/>
      <c r="F1621" s="81"/>
      <c r="G1621" s="81"/>
      <c r="H1621" s="81"/>
      <c r="I1621" s="8"/>
      <c r="J1621" s="81"/>
      <c r="K1621" s="81"/>
      <c r="L1621" s="81"/>
      <c r="M1621" s="81"/>
      <c r="N1621" s="81"/>
      <c r="O1621" s="81"/>
      <c r="P1621" s="81"/>
      <c r="Q1621" s="81"/>
      <c r="R1621" s="81"/>
      <c r="S1621" s="81"/>
      <c r="T1621" s="81"/>
      <c r="U1621" s="81"/>
      <c r="V1621" s="81"/>
      <c r="W1621" s="81"/>
      <c r="X1621" s="81"/>
      <c r="Y1621" s="81"/>
      <c r="Z1621" s="81"/>
      <c r="AA1621" s="81"/>
      <c r="AB1621" s="81"/>
      <c r="AC1621" s="81"/>
      <c r="AD1621" s="81"/>
      <c r="AE1621" s="81"/>
      <c r="AF1621" s="81"/>
      <c r="AG1621" s="81"/>
      <c r="AH1621" s="81"/>
      <c r="AI1621" s="81"/>
      <c r="AJ1621" s="81"/>
      <c r="AK1621" s="81"/>
      <c r="AL1621" s="81"/>
      <c r="AM1621" s="8"/>
    </row>
    <row r="1622" spans="1:39" x14ac:dyDescent="0.25">
      <c r="A1622" s="81">
        <v>1621</v>
      </c>
      <c r="B1622" s="8" t="s">
        <v>2361</v>
      </c>
      <c r="C1622" s="8" t="s">
        <v>2</v>
      </c>
      <c r="D1622" s="81"/>
      <c r="E1622" s="8"/>
      <c r="F1622" s="81"/>
      <c r="G1622" s="81"/>
      <c r="H1622" s="81"/>
      <c r="I1622" s="8"/>
      <c r="J1622" s="81"/>
      <c r="K1622" s="81"/>
      <c r="L1622" s="81"/>
      <c r="M1622" s="81"/>
      <c r="N1622" s="81"/>
      <c r="O1622" s="81"/>
      <c r="P1622" s="81"/>
      <c r="Q1622" s="81"/>
      <c r="R1622" s="81"/>
      <c r="S1622" s="81"/>
      <c r="T1622" s="81"/>
      <c r="U1622" s="81"/>
      <c r="V1622" s="81"/>
      <c r="W1622" s="81"/>
      <c r="X1622" s="81"/>
      <c r="Y1622" s="81"/>
      <c r="Z1622" s="81"/>
      <c r="AA1622" s="81"/>
      <c r="AB1622" s="81"/>
      <c r="AC1622" s="81"/>
      <c r="AD1622" s="81"/>
      <c r="AE1622" s="81"/>
      <c r="AF1622" s="81"/>
      <c r="AG1622" s="81"/>
      <c r="AH1622" s="81"/>
      <c r="AI1622" s="81"/>
      <c r="AJ1622" s="81"/>
      <c r="AK1622" s="81"/>
      <c r="AL1622" s="81"/>
      <c r="AM1622" s="8"/>
    </row>
    <row r="1623" spans="1:39" x14ac:dyDescent="0.25">
      <c r="A1623" s="81">
        <v>1622</v>
      </c>
      <c r="B1623" s="8" t="s">
        <v>52</v>
      </c>
      <c r="C1623" s="8" t="s">
        <v>2</v>
      </c>
      <c r="D1623" s="81"/>
      <c r="E1623" s="8"/>
      <c r="F1623" s="81"/>
      <c r="G1623" s="81"/>
      <c r="H1623" s="81"/>
      <c r="I1623" s="8"/>
      <c r="J1623" s="81"/>
      <c r="K1623" s="81"/>
      <c r="L1623" s="81"/>
      <c r="M1623" s="81"/>
      <c r="N1623" s="81"/>
      <c r="O1623" s="81"/>
      <c r="P1623" s="81"/>
      <c r="Q1623" s="81"/>
      <c r="R1623" s="81"/>
      <c r="S1623" s="81"/>
      <c r="T1623" s="81"/>
      <c r="U1623" s="81"/>
      <c r="V1623" s="81"/>
      <c r="W1623" s="81"/>
      <c r="X1623" s="81"/>
      <c r="Y1623" s="81"/>
      <c r="Z1623" s="81"/>
      <c r="AA1623" s="81"/>
      <c r="AB1623" s="81"/>
      <c r="AC1623" s="81"/>
      <c r="AD1623" s="81"/>
      <c r="AE1623" s="81"/>
      <c r="AF1623" s="81"/>
      <c r="AG1623" s="81"/>
      <c r="AH1623" s="81"/>
      <c r="AI1623" s="81"/>
      <c r="AJ1623" s="81"/>
      <c r="AK1623" s="81"/>
      <c r="AL1623" s="81"/>
      <c r="AM1623" s="8"/>
    </row>
    <row r="1624" spans="1:39" x14ac:dyDescent="0.25">
      <c r="A1624" s="81">
        <v>1623</v>
      </c>
      <c r="B1624" s="8" t="s">
        <v>1843</v>
      </c>
      <c r="C1624" s="8" t="s">
        <v>2362</v>
      </c>
      <c r="D1624" s="81"/>
      <c r="E1624" s="8"/>
      <c r="F1624" s="81"/>
      <c r="G1624" s="81"/>
      <c r="H1624" s="81"/>
      <c r="I1624" s="8"/>
      <c r="J1624" s="81"/>
      <c r="K1624" s="81"/>
      <c r="L1624" s="81"/>
      <c r="M1624" s="81"/>
      <c r="N1624" s="81"/>
      <c r="O1624" s="81"/>
      <c r="P1624" s="81"/>
      <c r="Q1624" s="81"/>
      <c r="R1624" s="81"/>
      <c r="S1624" s="81"/>
      <c r="T1624" s="81"/>
      <c r="U1624" s="81"/>
      <c r="V1624" s="81"/>
      <c r="W1624" s="81"/>
      <c r="X1624" s="81"/>
      <c r="Y1624" s="81"/>
      <c r="Z1624" s="81"/>
      <c r="AA1624" s="81"/>
      <c r="AB1624" s="81"/>
      <c r="AC1624" s="81"/>
      <c r="AD1624" s="81"/>
      <c r="AE1624" s="81"/>
      <c r="AF1624" s="81"/>
      <c r="AG1624" s="81"/>
      <c r="AH1624" s="81"/>
      <c r="AI1624" s="81"/>
      <c r="AJ1624" s="81"/>
      <c r="AK1624" s="81"/>
      <c r="AL1624" s="81"/>
      <c r="AM1624" s="8"/>
    </row>
    <row r="1625" spans="1:39" x14ac:dyDescent="0.25">
      <c r="A1625" s="81">
        <v>1624</v>
      </c>
      <c r="B1625" s="8" t="s">
        <v>1844</v>
      </c>
      <c r="C1625" s="8" t="s">
        <v>56</v>
      </c>
      <c r="D1625" s="81"/>
      <c r="E1625" s="8"/>
      <c r="F1625" s="81"/>
      <c r="G1625" s="81"/>
      <c r="H1625" s="81"/>
      <c r="I1625" s="8"/>
      <c r="J1625" s="81"/>
      <c r="K1625" s="81"/>
      <c r="L1625" s="81"/>
      <c r="M1625" s="81"/>
      <c r="N1625" s="81"/>
      <c r="O1625" s="81"/>
      <c r="P1625" s="81"/>
      <c r="Q1625" s="81"/>
      <c r="R1625" s="81"/>
      <c r="S1625" s="81"/>
      <c r="T1625" s="81"/>
      <c r="U1625" s="81"/>
      <c r="V1625" s="81"/>
      <c r="W1625" s="81"/>
      <c r="X1625" s="81"/>
      <c r="Y1625" s="81"/>
      <c r="Z1625" s="81"/>
      <c r="AA1625" s="81"/>
      <c r="AB1625" s="81"/>
      <c r="AC1625" s="81"/>
      <c r="AD1625" s="81"/>
      <c r="AE1625" s="81"/>
      <c r="AF1625" s="81"/>
      <c r="AG1625" s="81"/>
      <c r="AH1625" s="81"/>
      <c r="AI1625" s="81"/>
      <c r="AJ1625" s="81"/>
      <c r="AK1625" s="81"/>
      <c r="AL1625" s="81"/>
      <c r="AM1625" s="8"/>
    </row>
    <row r="1626" spans="1:39" x14ac:dyDescent="0.25">
      <c r="A1626" s="81">
        <v>1625</v>
      </c>
      <c r="B1626" s="8" t="s">
        <v>1846</v>
      </c>
      <c r="C1626" s="8" t="s">
        <v>2349</v>
      </c>
      <c r="D1626" s="81"/>
      <c r="E1626" s="8"/>
      <c r="F1626" s="81"/>
      <c r="G1626" s="81"/>
      <c r="H1626" s="81"/>
      <c r="I1626" s="8"/>
      <c r="J1626" s="81"/>
      <c r="K1626" s="81"/>
      <c r="L1626" s="81"/>
      <c r="M1626" s="81"/>
      <c r="N1626" s="81"/>
      <c r="O1626" s="81"/>
      <c r="P1626" s="81"/>
      <c r="Q1626" s="81"/>
      <c r="R1626" s="81"/>
      <c r="S1626" s="81"/>
      <c r="T1626" s="81"/>
      <c r="U1626" s="81"/>
      <c r="V1626" s="81"/>
      <c r="W1626" s="81"/>
      <c r="X1626" s="81"/>
      <c r="Y1626" s="81"/>
      <c r="Z1626" s="81"/>
      <c r="AA1626" s="81"/>
      <c r="AB1626" s="81"/>
      <c r="AC1626" s="81"/>
      <c r="AD1626" s="81"/>
      <c r="AE1626" s="81"/>
      <c r="AF1626" s="81"/>
      <c r="AG1626" s="81"/>
      <c r="AH1626" s="81"/>
      <c r="AI1626" s="81"/>
      <c r="AJ1626" s="81"/>
      <c r="AK1626" s="81"/>
      <c r="AL1626" s="81"/>
      <c r="AM1626" s="8"/>
    </row>
    <row r="1627" spans="1:39" x14ac:dyDescent="0.25">
      <c r="A1627" s="81">
        <v>1626</v>
      </c>
      <c r="B1627" s="8" t="s">
        <v>1847</v>
      </c>
      <c r="C1627" s="8" t="s">
        <v>2360</v>
      </c>
      <c r="D1627" s="81"/>
      <c r="E1627" s="8"/>
      <c r="F1627" s="81"/>
      <c r="G1627" s="81"/>
      <c r="H1627" s="81"/>
      <c r="I1627" s="8"/>
      <c r="J1627" s="81"/>
      <c r="K1627" s="81"/>
      <c r="L1627" s="81"/>
      <c r="M1627" s="81"/>
      <c r="N1627" s="81"/>
      <c r="O1627" s="81"/>
      <c r="P1627" s="81"/>
      <c r="Q1627" s="81"/>
      <c r="R1627" s="81"/>
      <c r="S1627" s="81"/>
      <c r="T1627" s="81"/>
      <c r="U1627" s="81"/>
      <c r="V1627" s="81"/>
      <c r="W1627" s="81"/>
      <c r="X1627" s="81"/>
      <c r="Y1627" s="81"/>
      <c r="Z1627" s="81"/>
      <c r="AA1627" s="81"/>
      <c r="AB1627" s="81"/>
      <c r="AC1627" s="81"/>
      <c r="AD1627" s="81"/>
      <c r="AE1627" s="81"/>
      <c r="AF1627" s="81"/>
      <c r="AG1627" s="81"/>
      <c r="AH1627" s="81"/>
      <c r="AI1627" s="81"/>
      <c r="AJ1627" s="81"/>
      <c r="AK1627" s="81"/>
      <c r="AL1627" s="81"/>
      <c r="AM1627" s="8"/>
    </row>
    <row r="1628" spans="1:39" x14ac:dyDescent="0.25">
      <c r="A1628" s="81">
        <v>1627</v>
      </c>
      <c r="B1628" s="8" t="s">
        <v>1850</v>
      </c>
      <c r="C1628" s="8" t="s">
        <v>61</v>
      </c>
      <c r="D1628" s="81"/>
      <c r="E1628" s="8"/>
      <c r="F1628" s="81"/>
      <c r="G1628" s="81"/>
      <c r="H1628" s="81"/>
      <c r="I1628" s="8"/>
      <c r="J1628" s="81"/>
      <c r="K1628" s="81"/>
      <c r="L1628" s="81"/>
      <c r="M1628" s="81"/>
      <c r="N1628" s="81"/>
      <c r="O1628" s="81"/>
      <c r="P1628" s="81"/>
      <c r="Q1628" s="81"/>
      <c r="R1628" s="81"/>
      <c r="S1628" s="81"/>
      <c r="T1628" s="81"/>
      <c r="U1628" s="81"/>
      <c r="V1628" s="81"/>
      <c r="W1628" s="81"/>
      <c r="X1628" s="81"/>
      <c r="Y1628" s="81"/>
      <c r="Z1628" s="81"/>
      <c r="AA1628" s="81"/>
      <c r="AB1628" s="81"/>
      <c r="AC1628" s="81"/>
      <c r="AD1628" s="81"/>
      <c r="AE1628" s="81"/>
      <c r="AF1628" s="81"/>
      <c r="AG1628" s="81"/>
      <c r="AH1628" s="81"/>
      <c r="AI1628" s="81"/>
      <c r="AJ1628" s="81"/>
      <c r="AK1628" s="81"/>
      <c r="AL1628" s="81"/>
      <c r="AM1628" s="8"/>
    </row>
    <row r="1629" spans="1:39" x14ac:dyDescent="0.25">
      <c r="A1629" s="81">
        <v>1628</v>
      </c>
      <c r="B1629" s="8" t="s">
        <v>1851</v>
      </c>
      <c r="C1629" s="8" t="s">
        <v>56</v>
      </c>
      <c r="D1629" s="81"/>
      <c r="E1629" s="8"/>
      <c r="F1629" s="81"/>
      <c r="G1629" s="81"/>
      <c r="H1629" s="81"/>
      <c r="I1629" s="8"/>
      <c r="J1629" s="81"/>
      <c r="K1629" s="81"/>
      <c r="L1629" s="81"/>
      <c r="M1629" s="81"/>
      <c r="N1629" s="81"/>
      <c r="O1629" s="81"/>
      <c r="P1629" s="81"/>
      <c r="Q1629" s="81"/>
      <c r="R1629" s="81"/>
      <c r="S1629" s="81"/>
      <c r="T1629" s="81"/>
      <c r="U1629" s="81"/>
      <c r="V1629" s="81"/>
      <c r="W1629" s="81"/>
      <c r="X1629" s="81"/>
      <c r="Y1629" s="81"/>
      <c r="Z1629" s="81"/>
      <c r="AA1629" s="81"/>
      <c r="AB1629" s="81"/>
      <c r="AC1629" s="81"/>
      <c r="AD1629" s="81"/>
      <c r="AE1629" s="81"/>
      <c r="AF1629" s="81"/>
      <c r="AG1629" s="81"/>
      <c r="AH1629" s="81"/>
      <c r="AI1629" s="81"/>
      <c r="AJ1629" s="81"/>
      <c r="AK1629" s="81"/>
      <c r="AL1629" s="81"/>
      <c r="AM1629" s="8"/>
    </row>
    <row r="1630" spans="1:39" x14ac:dyDescent="0.25">
      <c r="A1630" s="81">
        <v>1629</v>
      </c>
      <c r="B1630" s="8" t="s">
        <v>1852</v>
      </c>
      <c r="C1630" s="8" t="s">
        <v>56</v>
      </c>
      <c r="D1630" s="81"/>
      <c r="E1630" s="8"/>
      <c r="F1630" s="81"/>
      <c r="G1630" s="81"/>
      <c r="H1630" s="81"/>
      <c r="I1630" s="8"/>
      <c r="J1630" s="81"/>
      <c r="K1630" s="81"/>
      <c r="L1630" s="81"/>
      <c r="M1630" s="81"/>
      <c r="N1630" s="81"/>
      <c r="O1630" s="81"/>
      <c r="P1630" s="81"/>
      <c r="Q1630" s="81"/>
      <c r="R1630" s="81"/>
      <c r="S1630" s="81"/>
      <c r="T1630" s="81"/>
      <c r="U1630" s="81"/>
      <c r="V1630" s="81"/>
      <c r="W1630" s="81"/>
      <c r="X1630" s="81"/>
      <c r="Y1630" s="81"/>
      <c r="Z1630" s="81"/>
      <c r="AA1630" s="81"/>
      <c r="AB1630" s="81"/>
      <c r="AC1630" s="81"/>
      <c r="AD1630" s="81"/>
      <c r="AE1630" s="81"/>
      <c r="AF1630" s="81"/>
      <c r="AG1630" s="81"/>
      <c r="AH1630" s="81"/>
      <c r="AI1630" s="81"/>
      <c r="AJ1630" s="81"/>
      <c r="AK1630" s="81"/>
      <c r="AL1630" s="81"/>
      <c r="AM1630" s="8"/>
    </row>
    <row r="1631" spans="1:39" x14ac:dyDescent="0.25">
      <c r="A1631" s="81">
        <v>1630</v>
      </c>
      <c r="B1631" s="8" t="s">
        <v>1853</v>
      </c>
      <c r="C1631" s="8" t="s">
        <v>56</v>
      </c>
      <c r="D1631" s="81"/>
      <c r="E1631" s="8"/>
      <c r="F1631" s="81"/>
      <c r="G1631" s="81"/>
      <c r="H1631" s="81"/>
      <c r="I1631" s="8"/>
      <c r="J1631" s="81"/>
      <c r="K1631" s="81"/>
      <c r="L1631" s="81"/>
      <c r="M1631" s="81"/>
      <c r="N1631" s="81"/>
      <c r="O1631" s="81"/>
      <c r="P1631" s="81"/>
      <c r="Q1631" s="81"/>
      <c r="R1631" s="81"/>
      <c r="S1631" s="81"/>
      <c r="T1631" s="81"/>
      <c r="U1631" s="81"/>
      <c r="V1631" s="81"/>
      <c r="W1631" s="81"/>
      <c r="X1631" s="81"/>
      <c r="Y1631" s="81"/>
      <c r="Z1631" s="81"/>
      <c r="AA1631" s="81"/>
      <c r="AB1631" s="81"/>
      <c r="AC1631" s="81"/>
      <c r="AD1631" s="81"/>
      <c r="AE1631" s="81"/>
      <c r="AF1631" s="81"/>
      <c r="AG1631" s="81"/>
      <c r="AH1631" s="81"/>
      <c r="AI1631" s="81"/>
      <c r="AJ1631" s="81"/>
      <c r="AK1631" s="81"/>
      <c r="AL1631" s="81"/>
      <c r="AM1631" s="8"/>
    </row>
    <row r="1632" spans="1:39" x14ac:dyDescent="0.25">
      <c r="A1632" s="81">
        <v>1631</v>
      </c>
      <c r="B1632" s="8" t="s">
        <v>1854</v>
      </c>
      <c r="C1632" s="8" t="s">
        <v>2261</v>
      </c>
      <c r="D1632" s="81"/>
      <c r="E1632" s="8"/>
      <c r="F1632" s="81"/>
      <c r="G1632" s="81"/>
      <c r="H1632" s="81"/>
      <c r="I1632" s="8"/>
      <c r="J1632" s="81"/>
      <c r="K1632" s="81"/>
      <c r="L1632" s="81"/>
      <c r="M1632" s="81"/>
      <c r="N1632" s="81"/>
      <c r="O1632" s="81"/>
      <c r="P1632" s="81"/>
      <c r="Q1632" s="81"/>
      <c r="R1632" s="81"/>
      <c r="S1632" s="81"/>
      <c r="T1632" s="81"/>
      <c r="U1632" s="81"/>
      <c r="V1632" s="81"/>
      <c r="W1632" s="81"/>
      <c r="X1632" s="81"/>
      <c r="Y1632" s="81"/>
      <c r="Z1632" s="81"/>
      <c r="AA1632" s="81"/>
      <c r="AB1632" s="81"/>
      <c r="AC1632" s="81"/>
      <c r="AD1632" s="81"/>
      <c r="AE1632" s="81"/>
      <c r="AF1632" s="81"/>
      <c r="AG1632" s="81"/>
      <c r="AH1632" s="81"/>
      <c r="AI1632" s="81"/>
      <c r="AJ1632" s="81"/>
      <c r="AK1632" s="81"/>
      <c r="AL1632" s="81"/>
      <c r="AM1632" s="8"/>
    </row>
    <row r="1633" spans="1:39" x14ac:dyDescent="0.25">
      <c r="A1633" s="81">
        <v>1632</v>
      </c>
      <c r="B1633" s="8" t="s">
        <v>1856</v>
      </c>
      <c r="C1633" s="8" t="s">
        <v>64</v>
      </c>
      <c r="D1633" s="81"/>
      <c r="E1633" s="8"/>
      <c r="F1633" s="81"/>
      <c r="G1633" s="81"/>
      <c r="H1633" s="81"/>
      <c r="I1633" s="8"/>
      <c r="J1633" s="81"/>
      <c r="K1633" s="81"/>
      <c r="L1633" s="81"/>
      <c r="M1633" s="81"/>
      <c r="N1633" s="81"/>
      <c r="O1633" s="81"/>
      <c r="P1633" s="81"/>
      <c r="Q1633" s="81"/>
      <c r="R1633" s="81"/>
      <c r="S1633" s="81"/>
      <c r="T1633" s="81"/>
      <c r="U1633" s="81"/>
      <c r="V1633" s="81"/>
      <c r="W1633" s="81"/>
      <c r="X1633" s="81"/>
      <c r="Y1633" s="81"/>
      <c r="Z1633" s="81"/>
      <c r="AA1633" s="81"/>
      <c r="AB1633" s="81"/>
      <c r="AC1633" s="81"/>
      <c r="AD1633" s="81"/>
      <c r="AE1633" s="81"/>
      <c r="AF1633" s="81"/>
      <c r="AG1633" s="81"/>
      <c r="AH1633" s="81"/>
      <c r="AI1633" s="81"/>
      <c r="AJ1633" s="81"/>
      <c r="AK1633" s="81"/>
      <c r="AL1633" s="81"/>
      <c r="AM1633" s="8"/>
    </row>
    <row r="1634" spans="1:39" x14ac:dyDescent="0.25">
      <c r="A1634" s="81">
        <v>1633</v>
      </c>
      <c r="B1634" s="8" t="s">
        <v>1857</v>
      </c>
      <c r="C1634" s="8" t="s">
        <v>65</v>
      </c>
      <c r="D1634" s="81"/>
      <c r="E1634" s="8"/>
      <c r="F1634" s="81"/>
      <c r="G1634" s="81"/>
      <c r="H1634" s="81"/>
      <c r="I1634" s="8"/>
      <c r="J1634" s="81"/>
      <c r="K1634" s="81"/>
      <c r="L1634" s="81"/>
      <c r="M1634" s="81"/>
      <c r="N1634" s="81"/>
      <c r="O1634" s="81"/>
      <c r="P1634" s="81"/>
      <c r="Q1634" s="81"/>
      <c r="R1634" s="81"/>
      <c r="S1634" s="81"/>
      <c r="T1634" s="81"/>
      <c r="U1634" s="81"/>
      <c r="V1634" s="81"/>
      <c r="W1634" s="81"/>
      <c r="X1634" s="81"/>
      <c r="Y1634" s="81"/>
      <c r="Z1634" s="81"/>
      <c r="AA1634" s="81"/>
      <c r="AB1634" s="81"/>
      <c r="AC1634" s="81"/>
      <c r="AD1634" s="81"/>
      <c r="AE1634" s="81"/>
      <c r="AF1634" s="81"/>
      <c r="AG1634" s="81"/>
      <c r="AH1634" s="81"/>
      <c r="AI1634" s="81"/>
      <c r="AJ1634" s="81"/>
      <c r="AK1634" s="81"/>
      <c r="AL1634" s="81"/>
      <c r="AM1634" s="8"/>
    </row>
    <row r="1635" spans="1:39" x14ac:dyDescent="0.25">
      <c r="A1635" s="81">
        <v>1634</v>
      </c>
      <c r="B1635" s="8" t="s">
        <v>1858</v>
      </c>
      <c r="C1635" s="8" t="s">
        <v>56</v>
      </c>
      <c r="D1635" s="81"/>
      <c r="E1635" s="8"/>
      <c r="F1635" s="81"/>
      <c r="G1635" s="81"/>
      <c r="H1635" s="81"/>
      <c r="I1635" s="8"/>
      <c r="J1635" s="81"/>
      <c r="K1635" s="81"/>
      <c r="L1635" s="81"/>
      <c r="M1635" s="81"/>
      <c r="N1635" s="81"/>
      <c r="O1635" s="81"/>
      <c r="P1635" s="81"/>
      <c r="Q1635" s="81"/>
      <c r="R1635" s="81"/>
      <c r="S1635" s="81"/>
      <c r="T1635" s="81"/>
      <c r="U1635" s="81"/>
      <c r="V1635" s="81"/>
      <c r="W1635" s="81"/>
      <c r="X1635" s="81"/>
      <c r="Y1635" s="81"/>
      <c r="Z1635" s="81"/>
      <c r="AA1635" s="81"/>
      <c r="AB1635" s="81"/>
      <c r="AC1635" s="81"/>
      <c r="AD1635" s="81"/>
      <c r="AE1635" s="81"/>
      <c r="AF1635" s="81"/>
      <c r="AG1635" s="81"/>
      <c r="AH1635" s="81"/>
      <c r="AI1635" s="81"/>
      <c r="AJ1635" s="81"/>
      <c r="AK1635" s="81"/>
      <c r="AL1635" s="81"/>
      <c r="AM1635" s="8"/>
    </row>
    <row r="1636" spans="1:39" x14ac:dyDescent="0.25">
      <c r="A1636" s="81">
        <v>1635</v>
      </c>
      <c r="B1636" s="8" t="s">
        <v>1896</v>
      </c>
      <c r="C1636" s="8" t="s">
        <v>65</v>
      </c>
      <c r="D1636" s="81"/>
      <c r="E1636" s="8"/>
      <c r="F1636" s="81"/>
      <c r="G1636" s="81"/>
      <c r="H1636" s="81"/>
      <c r="I1636" s="8"/>
      <c r="J1636" s="81"/>
      <c r="K1636" s="81"/>
      <c r="L1636" s="81"/>
      <c r="M1636" s="81"/>
      <c r="N1636" s="81"/>
      <c r="O1636" s="81"/>
      <c r="P1636" s="81"/>
      <c r="Q1636" s="81"/>
      <c r="R1636" s="81"/>
      <c r="S1636" s="81"/>
      <c r="T1636" s="81"/>
      <c r="U1636" s="81"/>
      <c r="V1636" s="81"/>
      <c r="W1636" s="81"/>
      <c r="X1636" s="81"/>
      <c r="Y1636" s="81"/>
      <c r="Z1636" s="81"/>
      <c r="AA1636" s="81"/>
      <c r="AB1636" s="81"/>
      <c r="AC1636" s="81"/>
      <c r="AD1636" s="81"/>
      <c r="AE1636" s="81"/>
      <c r="AF1636" s="81"/>
      <c r="AG1636" s="81"/>
      <c r="AH1636" s="81"/>
      <c r="AI1636" s="81"/>
      <c r="AJ1636" s="81"/>
      <c r="AK1636" s="81"/>
      <c r="AL1636" s="81"/>
      <c r="AM1636" s="8"/>
    </row>
    <row r="1637" spans="1:39" x14ac:dyDescent="0.25">
      <c r="A1637" s="81">
        <v>1636</v>
      </c>
      <c r="B1637" s="8" t="s">
        <v>1859</v>
      </c>
      <c r="C1637" s="8" t="s">
        <v>67</v>
      </c>
      <c r="D1637" s="81"/>
      <c r="E1637" s="8"/>
      <c r="F1637" s="81"/>
      <c r="G1637" s="81"/>
      <c r="H1637" s="81"/>
      <c r="I1637" s="8"/>
      <c r="J1637" s="81"/>
      <c r="K1637" s="81"/>
      <c r="L1637" s="81"/>
      <c r="M1637" s="81"/>
      <c r="N1637" s="81"/>
      <c r="O1637" s="81"/>
      <c r="P1637" s="81"/>
      <c r="Q1637" s="81"/>
      <c r="R1637" s="81"/>
      <c r="S1637" s="81"/>
      <c r="T1637" s="81"/>
      <c r="U1637" s="81"/>
      <c r="V1637" s="81"/>
      <c r="W1637" s="81"/>
      <c r="X1637" s="81"/>
      <c r="Y1637" s="81"/>
      <c r="Z1637" s="81"/>
      <c r="AA1637" s="81"/>
      <c r="AB1637" s="81"/>
      <c r="AC1637" s="81"/>
      <c r="AD1637" s="81"/>
      <c r="AE1637" s="81"/>
      <c r="AF1637" s="81"/>
      <c r="AG1637" s="81"/>
      <c r="AH1637" s="81"/>
      <c r="AI1637" s="81"/>
      <c r="AJ1637" s="81"/>
      <c r="AK1637" s="81"/>
      <c r="AL1637" s="81"/>
      <c r="AM1637" s="8"/>
    </row>
    <row r="1638" spans="1:39" x14ac:dyDescent="0.25">
      <c r="A1638" s="81">
        <v>1637</v>
      </c>
      <c r="B1638" s="8" t="s">
        <v>2193</v>
      </c>
      <c r="C1638" s="8" t="s">
        <v>2351</v>
      </c>
      <c r="D1638" s="81"/>
      <c r="E1638" s="8"/>
      <c r="F1638" s="81"/>
      <c r="G1638" s="81"/>
      <c r="H1638" s="81"/>
      <c r="I1638" s="8"/>
      <c r="J1638" s="81"/>
      <c r="K1638" s="81"/>
      <c r="L1638" s="81"/>
      <c r="M1638" s="81"/>
      <c r="N1638" s="81"/>
      <c r="O1638" s="81"/>
      <c r="P1638" s="81"/>
      <c r="Q1638" s="81"/>
      <c r="R1638" s="81"/>
      <c r="S1638" s="81"/>
      <c r="T1638" s="81"/>
      <c r="U1638" s="81"/>
      <c r="V1638" s="81"/>
      <c r="W1638" s="81"/>
      <c r="X1638" s="81"/>
      <c r="Y1638" s="81"/>
      <c r="Z1638" s="81"/>
      <c r="AA1638" s="81"/>
      <c r="AB1638" s="81"/>
      <c r="AC1638" s="81"/>
      <c r="AD1638" s="81"/>
      <c r="AE1638" s="81"/>
      <c r="AF1638" s="81"/>
      <c r="AG1638" s="81"/>
      <c r="AH1638" s="81"/>
      <c r="AI1638" s="81"/>
      <c r="AJ1638" s="81"/>
      <c r="AK1638" s="81"/>
      <c r="AL1638" s="81"/>
      <c r="AM1638" s="8"/>
    </row>
    <row r="1639" spans="1:39" x14ac:dyDescent="0.25">
      <c r="A1639" s="81">
        <v>1638</v>
      </c>
      <c r="B1639" s="8" t="s">
        <v>2198</v>
      </c>
      <c r="C1639" s="8" t="s">
        <v>2352</v>
      </c>
      <c r="D1639" s="81"/>
      <c r="E1639" s="8"/>
      <c r="F1639" s="81"/>
      <c r="G1639" s="81"/>
      <c r="H1639" s="81"/>
      <c r="I1639" s="8"/>
      <c r="J1639" s="81"/>
      <c r="K1639" s="81"/>
      <c r="L1639" s="81"/>
      <c r="M1639" s="81"/>
      <c r="N1639" s="81"/>
      <c r="O1639" s="81"/>
      <c r="P1639" s="81"/>
      <c r="Q1639" s="81"/>
      <c r="R1639" s="81"/>
      <c r="S1639" s="81"/>
      <c r="T1639" s="81"/>
      <c r="U1639" s="81"/>
      <c r="V1639" s="81"/>
      <c r="W1639" s="81"/>
      <c r="X1639" s="81"/>
      <c r="Y1639" s="81"/>
      <c r="Z1639" s="81"/>
      <c r="AA1639" s="81"/>
      <c r="AB1639" s="81"/>
      <c r="AC1639" s="81"/>
      <c r="AD1639" s="81"/>
      <c r="AE1639" s="81"/>
      <c r="AF1639" s="81"/>
      <c r="AG1639" s="81"/>
      <c r="AH1639" s="81"/>
      <c r="AI1639" s="81"/>
      <c r="AJ1639" s="81"/>
      <c r="AK1639" s="81"/>
      <c r="AL1639" s="81"/>
      <c r="AM1639" s="8"/>
    </row>
    <row r="1640" spans="1:39" x14ac:dyDescent="0.25">
      <c r="A1640" s="81">
        <v>1639</v>
      </c>
      <c r="B1640" s="8" t="s">
        <v>2202</v>
      </c>
      <c r="C1640" s="8" t="s">
        <v>105</v>
      </c>
      <c r="D1640" s="81"/>
      <c r="E1640" s="8"/>
      <c r="F1640" s="81"/>
      <c r="G1640" s="81"/>
      <c r="H1640" s="81"/>
      <c r="I1640" s="8"/>
      <c r="J1640" s="81"/>
      <c r="K1640" s="81"/>
      <c r="L1640" s="81"/>
      <c r="M1640" s="81"/>
      <c r="N1640" s="81"/>
      <c r="O1640" s="81"/>
      <c r="P1640" s="81"/>
      <c r="Q1640" s="81"/>
      <c r="R1640" s="81"/>
      <c r="S1640" s="81"/>
      <c r="T1640" s="81"/>
      <c r="U1640" s="81"/>
      <c r="V1640" s="81"/>
      <c r="W1640" s="81"/>
      <c r="X1640" s="81"/>
      <c r="Y1640" s="81"/>
      <c r="Z1640" s="81"/>
      <c r="AA1640" s="81"/>
      <c r="AB1640" s="81"/>
      <c r="AC1640" s="81"/>
      <c r="AD1640" s="81"/>
      <c r="AE1640" s="81"/>
      <c r="AF1640" s="81"/>
      <c r="AG1640" s="81"/>
      <c r="AH1640" s="81"/>
      <c r="AI1640" s="81"/>
      <c r="AJ1640" s="81"/>
      <c r="AK1640" s="81"/>
      <c r="AL1640" s="81"/>
      <c r="AM1640" s="8"/>
    </row>
    <row r="1641" spans="1:39" x14ac:dyDescent="0.25">
      <c r="A1641" s="81">
        <v>1640</v>
      </c>
      <c r="B1641" s="8" t="s">
        <v>2205</v>
      </c>
      <c r="C1641" s="8" t="s">
        <v>77</v>
      </c>
      <c r="D1641" s="81"/>
      <c r="E1641" s="8"/>
      <c r="F1641" s="81"/>
      <c r="G1641" s="81"/>
      <c r="H1641" s="81"/>
      <c r="I1641" s="8"/>
      <c r="J1641" s="81"/>
      <c r="K1641" s="81"/>
      <c r="L1641" s="81"/>
      <c r="M1641" s="81"/>
      <c r="N1641" s="81"/>
      <c r="O1641" s="81"/>
      <c r="P1641" s="81"/>
      <c r="Q1641" s="81"/>
      <c r="R1641" s="81"/>
      <c r="S1641" s="81"/>
      <c r="T1641" s="81"/>
      <c r="U1641" s="81"/>
      <c r="V1641" s="81"/>
      <c r="W1641" s="81"/>
      <c r="X1641" s="81"/>
      <c r="Y1641" s="81"/>
      <c r="Z1641" s="81"/>
      <c r="AA1641" s="81"/>
      <c r="AB1641" s="81"/>
      <c r="AC1641" s="81"/>
      <c r="AD1641" s="81"/>
      <c r="AE1641" s="81"/>
      <c r="AF1641" s="81"/>
      <c r="AG1641" s="81"/>
      <c r="AH1641" s="81"/>
      <c r="AI1641" s="81"/>
      <c r="AJ1641" s="81"/>
      <c r="AK1641" s="81"/>
      <c r="AL1641" s="81"/>
      <c r="AM1641" s="8"/>
    </row>
    <row r="1642" spans="1:39" x14ac:dyDescent="0.25">
      <c r="A1642" s="81">
        <v>1641</v>
      </c>
      <c r="B1642" s="8" t="s">
        <v>2206</v>
      </c>
      <c r="C1642" s="8" t="s">
        <v>268</v>
      </c>
      <c r="D1642" s="81"/>
      <c r="E1642" s="8"/>
      <c r="F1642" s="81"/>
      <c r="G1642" s="81"/>
      <c r="H1642" s="81"/>
      <c r="I1642" s="8"/>
      <c r="J1642" s="81"/>
      <c r="K1642" s="81"/>
      <c r="L1642" s="81"/>
      <c r="M1642" s="81"/>
      <c r="N1642" s="81"/>
      <c r="O1642" s="81"/>
      <c r="P1642" s="81"/>
      <c r="Q1642" s="81"/>
      <c r="R1642" s="81"/>
      <c r="S1642" s="81"/>
      <c r="T1642" s="81"/>
      <c r="U1642" s="81"/>
      <c r="V1642" s="81"/>
      <c r="W1642" s="81"/>
      <c r="X1642" s="81"/>
      <c r="Y1642" s="81"/>
      <c r="Z1642" s="81"/>
      <c r="AA1642" s="81"/>
      <c r="AB1642" s="81"/>
      <c r="AC1642" s="81"/>
      <c r="AD1642" s="81"/>
      <c r="AE1642" s="81"/>
      <c r="AF1642" s="81"/>
      <c r="AG1642" s="81"/>
      <c r="AH1642" s="81"/>
      <c r="AI1642" s="81"/>
      <c r="AJ1642" s="81"/>
      <c r="AK1642" s="81"/>
      <c r="AL1642" s="81"/>
      <c r="AM1642" s="8"/>
    </row>
    <row r="1643" spans="1:39" x14ac:dyDescent="0.25">
      <c r="A1643" s="81">
        <v>1642</v>
      </c>
      <c r="B1643" s="8" t="s">
        <v>2207</v>
      </c>
      <c r="C1643" s="8" t="s">
        <v>77</v>
      </c>
      <c r="D1643" s="81"/>
      <c r="E1643" s="8"/>
      <c r="F1643" s="81"/>
      <c r="G1643" s="81"/>
      <c r="H1643" s="81"/>
      <c r="I1643" s="8"/>
      <c r="J1643" s="81"/>
      <c r="K1643" s="81"/>
      <c r="L1643" s="81"/>
      <c r="M1643" s="81"/>
      <c r="N1643" s="81"/>
      <c r="O1643" s="81"/>
      <c r="P1643" s="81"/>
      <c r="Q1643" s="81"/>
      <c r="R1643" s="81"/>
      <c r="S1643" s="81"/>
      <c r="T1643" s="81"/>
      <c r="U1643" s="81"/>
      <c r="V1643" s="81"/>
      <c r="W1643" s="81"/>
      <c r="X1643" s="81"/>
      <c r="Y1643" s="81"/>
      <c r="Z1643" s="81"/>
      <c r="AA1643" s="81"/>
      <c r="AB1643" s="81"/>
      <c r="AC1643" s="81"/>
      <c r="AD1643" s="81"/>
      <c r="AE1643" s="81"/>
      <c r="AF1643" s="81"/>
      <c r="AG1643" s="81"/>
      <c r="AH1643" s="81"/>
      <c r="AI1643" s="81"/>
      <c r="AJ1643" s="81"/>
      <c r="AK1643" s="81"/>
      <c r="AL1643" s="81"/>
      <c r="AM1643" s="8"/>
    </row>
    <row r="1644" spans="1:39" x14ac:dyDescent="0.25">
      <c r="A1644" s="81">
        <v>1643</v>
      </c>
      <c r="B1644" s="8" t="s">
        <v>2208</v>
      </c>
      <c r="C1644" s="8" t="s">
        <v>146</v>
      </c>
      <c r="D1644" s="81"/>
      <c r="E1644" s="8"/>
      <c r="F1644" s="81"/>
      <c r="G1644" s="81"/>
      <c r="H1644" s="81"/>
      <c r="I1644" s="8"/>
      <c r="J1644" s="81"/>
      <c r="K1644" s="81"/>
      <c r="L1644" s="81"/>
      <c r="M1644" s="81"/>
      <c r="N1644" s="81"/>
      <c r="O1644" s="81"/>
      <c r="P1644" s="81"/>
      <c r="Q1644" s="81"/>
      <c r="R1644" s="81"/>
      <c r="S1644" s="81"/>
      <c r="T1644" s="81"/>
      <c r="U1644" s="81"/>
      <c r="V1644" s="81"/>
      <c r="W1644" s="81"/>
      <c r="X1644" s="81"/>
      <c r="Y1644" s="81"/>
      <c r="Z1644" s="81"/>
      <c r="AA1644" s="81"/>
      <c r="AB1644" s="81"/>
      <c r="AC1644" s="81"/>
      <c r="AD1644" s="81"/>
      <c r="AE1644" s="81"/>
      <c r="AF1644" s="81"/>
      <c r="AG1644" s="81"/>
      <c r="AH1644" s="81"/>
      <c r="AI1644" s="81"/>
      <c r="AJ1644" s="81"/>
      <c r="AK1644" s="81"/>
      <c r="AL1644" s="81"/>
      <c r="AM1644" s="8"/>
    </row>
    <row r="1645" spans="1:39" x14ac:dyDescent="0.25">
      <c r="A1645" s="81">
        <v>1644</v>
      </c>
      <c r="B1645" s="8" t="s">
        <v>2210</v>
      </c>
      <c r="C1645" s="8" t="s">
        <v>126</v>
      </c>
      <c r="D1645" s="81"/>
      <c r="E1645" s="8"/>
      <c r="F1645" s="81"/>
      <c r="G1645" s="81"/>
      <c r="H1645" s="81"/>
      <c r="I1645" s="8"/>
      <c r="J1645" s="81"/>
      <c r="K1645" s="81"/>
      <c r="L1645" s="81"/>
      <c r="M1645" s="81"/>
      <c r="N1645" s="81"/>
      <c r="O1645" s="81"/>
      <c r="P1645" s="81"/>
      <c r="Q1645" s="81"/>
      <c r="R1645" s="81"/>
      <c r="S1645" s="81"/>
      <c r="T1645" s="81"/>
      <c r="U1645" s="81"/>
      <c r="V1645" s="81"/>
      <c r="W1645" s="81"/>
      <c r="X1645" s="81"/>
      <c r="Y1645" s="81"/>
      <c r="Z1645" s="81"/>
      <c r="AA1645" s="81"/>
      <c r="AB1645" s="81"/>
      <c r="AC1645" s="81"/>
      <c r="AD1645" s="81"/>
      <c r="AE1645" s="81"/>
      <c r="AF1645" s="81"/>
      <c r="AG1645" s="81"/>
      <c r="AH1645" s="81"/>
      <c r="AI1645" s="81"/>
      <c r="AJ1645" s="81"/>
      <c r="AK1645" s="81"/>
      <c r="AL1645" s="81"/>
      <c r="AM1645" s="8"/>
    </row>
    <row r="1646" spans="1:39" x14ac:dyDescent="0.25">
      <c r="A1646" s="81">
        <v>1645</v>
      </c>
      <c r="B1646" s="8" t="s">
        <v>2212</v>
      </c>
      <c r="C1646" s="8" t="s">
        <v>77</v>
      </c>
      <c r="D1646" s="81"/>
      <c r="E1646" s="8"/>
      <c r="F1646" s="81"/>
      <c r="G1646" s="81"/>
      <c r="H1646" s="81"/>
      <c r="I1646" s="8"/>
      <c r="J1646" s="81"/>
      <c r="K1646" s="81"/>
      <c r="L1646" s="81"/>
      <c r="M1646" s="81"/>
      <c r="N1646" s="81"/>
      <c r="O1646" s="81"/>
      <c r="P1646" s="81"/>
      <c r="Q1646" s="81"/>
      <c r="R1646" s="81"/>
      <c r="S1646" s="81"/>
      <c r="T1646" s="81"/>
      <c r="U1646" s="81"/>
      <c r="V1646" s="81"/>
      <c r="W1646" s="81"/>
      <c r="X1646" s="81"/>
      <c r="Y1646" s="81"/>
      <c r="Z1646" s="81"/>
      <c r="AA1646" s="81"/>
      <c r="AB1646" s="81"/>
      <c r="AC1646" s="81"/>
      <c r="AD1646" s="81"/>
      <c r="AE1646" s="81"/>
      <c r="AF1646" s="81"/>
      <c r="AG1646" s="81"/>
      <c r="AH1646" s="81"/>
      <c r="AI1646" s="81"/>
      <c r="AJ1646" s="81"/>
      <c r="AK1646" s="81"/>
      <c r="AL1646" s="81"/>
      <c r="AM1646" s="8"/>
    </row>
    <row r="1647" spans="1:39" x14ac:dyDescent="0.25">
      <c r="A1647" s="81">
        <v>1646</v>
      </c>
      <c r="B1647" s="8" t="s">
        <v>2216</v>
      </c>
      <c r="C1647" s="8" t="s">
        <v>95</v>
      </c>
      <c r="D1647" s="81"/>
      <c r="E1647" s="8"/>
      <c r="F1647" s="81"/>
      <c r="G1647" s="81"/>
      <c r="H1647" s="81"/>
      <c r="I1647" s="8"/>
      <c r="J1647" s="81"/>
      <c r="K1647" s="81"/>
      <c r="L1647" s="81"/>
      <c r="M1647" s="81"/>
      <c r="N1647" s="81"/>
      <c r="O1647" s="81"/>
      <c r="P1647" s="81"/>
      <c r="Q1647" s="81"/>
      <c r="R1647" s="81"/>
      <c r="S1647" s="81"/>
      <c r="T1647" s="81"/>
      <c r="U1647" s="81"/>
      <c r="V1647" s="81"/>
      <c r="W1647" s="81"/>
      <c r="X1647" s="81"/>
      <c r="Y1647" s="81"/>
      <c r="Z1647" s="81"/>
      <c r="AA1647" s="81"/>
      <c r="AB1647" s="81"/>
      <c r="AC1647" s="81"/>
      <c r="AD1647" s="81"/>
      <c r="AE1647" s="81"/>
      <c r="AF1647" s="81"/>
      <c r="AG1647" s="81"/>
      <c r="AH1647" s="81"/>
      <c r="AI1647" s="81"/>
      <c r="AJ1647" s="81"/>
      <c r="AK1647" s="81"/>
      <c r="AL1647" s="81"/>
      <c r="AM1647" s="8"/>
    </row>
    <row r="1648" spans="1:39" x14ac:dyDescent="0.25">
      <c r="A1648" s="81">
        <v>1647</v>
      </c>
      <c r="B1648" s="8" t="s">
        <v>2217</v>
      </c>
      <c r="C1648" s="8" t="s">
        <v>73</v>
      </c>
      <c r="D1648" s="81"/>
      <c r="E1648" s="8"/>
      <c r="F1648" s="81"/>
      <c r="G1648" s="81"/>
      <c r="H1648" s="81"/>
      <c r="I1648" s="8"/>
      <c r="J1648" s="81"/>
      <c r="K1648" s="81"/>
      <c r="L1648" s="81"/>
      <c r="M1648" s="81"/>
      <c r="N1648" s="81"/>
      <c r="O1648" s="81"/>
      <c r="P1648" s="81"/>
      <c r="Q1648" s="81"/>
      <c r="R1648" s="81"/>
      <c r="S1648" s="81"/>
      <c r="T1648" s="81"/>
      <c r="U1648" s="81"/>
      <c r="V1648" s="81"/>
      <c r="W1648" s="81"/>
      <c r="X1648" s="81"/>
      <c r="Y1648" s="81"/>
      <c r="Z1648" s="81"/>
      <c r="AA1648" s="81"/>
      <c r="AB1648" s="81"/>
      <c r="AC1648" s="81"/>
      <c r="AD1648" s="81"/>
      <c r="AE1648" s="81"/>
      <c r="AF1648" s="81"/>
      <c r="AG1648" s="81"/>
      <c r="AH1648" s="81"/>
      <c r="AI1648" s="81"/>
      <c r="AJ1648" s="81"/>
      <c r="AK1648" s="81"/>
      <c r="AL1648" s="81"/>
      <c r="AM1648" s="8"/>
    </row>
    <row r="1649" spans="1:39" x14ac:dyDescent="0.25">
      <c r="A1649" s="81">
        <v>1648</v>
      </c>
      <c r="B1649" s="8" t="s">
        <v>2218</v>
      </c>
      <c r="C1649" s="8" t="s">
        <v>73</v>
      </c>
      <c r="D1649" s="81"/>
      <c r="E1649" s="8"/>
      <c r="F1649" s="81"/>
      <c r="G1649" s="81"/>
      <c r="H1649" s="81"/>
      <c r="I1649" s="8"/>
      <c r="J1649" s="81"/>
      <c r="K1649" s="81"/>
      <c r="L1649" s="81"/>
      <c r="M1649" s="81"/>
      <c r="N1649" s="81"/>
      <c r="O1649" s="81"/>
      <c r="P1649" s="81"/>
      <c r="Q1649" s="81"/>
      <c r="R1649" s="81"/>
      <c r="S1649" s="81"/>
      <c r="T1649" s="81"/>
      <c r="U1649" s="81"/>
      <c r="V1649" s="81"/>
      <c r="W1649" s="81"/>
      <c r="X1649" s="81"/>
      <c r="Y1649" s="81"/>
      <c r="Z1649" s="81"/>
      <c r="AA1649" s="81"/>
      <c r="AB1649" s="81"/>
      <c r="AC1649" s="81"/>
      <c r="AD1649" s="81"/>
      <c r="AE1649" s="81"/>
      <c r="AF1649" s="81"/>
      <c r="AG1649" s="81"/>
      <c r="AH1649" s="81"/>
      <c r="AI1649" s="81"/>
      <c r="AJ1649" s="81"/>
      <c r="AK1649" s="81"/>
      <c r="AL1649" s="81"/>
      <c r="AM1649" s="8"/>
    </row>
    <row r="1650" spans="1:39" x14ac:dyDescent="0.25">
      <c r="A1650" s="81">
        <v>1649</v>
      </c>
      <c r="B1650" s="8" t="s">
        <v>2220</v>
      </c>
      <c r="C1650" s="8" t="s">
        <v>70</v>
      </c>
      <c r="D1650" s="81"/>
      <c r="E1650" s="8"/>
      <c r="F1650" s="81"/>
      <c r="G1650" s="81"/>
      <c r="H1650" s="81"/>
      <c r="I1650" s="8"/>
      <c r="J1650" s="81"/>
      <c r="K1650" s="81"/>
      <c r="L1650" s="81"/>
      <c r="M1650" s="81"/>
      <c r="N1650" s="81"/>
      <c r="O1650" s="81"/>
      <c r="P1650" s="81"/>
      <c r="Q1650" s="81"/>
      <c r="R1650" s="81"/>
      <c r="S1650" s="81"/>
      <c r="T1650" s="81"/>
      <c r="U1650" s="81"/>
      <c r="V1650" s="81"/>
      <c r="W1650" s="81"/>
      <c r="X1650" s="81"/>
      <c r="Y1650" s="81"/>
      <c r="Z1650" s="81"/>
      <c r="AA1650" s="81"/>
      <c r="AB1650" s="81"/>
      <c r="AC1650" s="81"/>
      <c r="AD1650" s="81"/>
      <c r="AE1650" s="81"/>
      <c r="AF1650" s="81"/>
      <c r="AG1650" s="81"/>
      <c r="AH1650" s="81"/>
      <c r="AI1650" s="81"/>
      <c r="AJ1650" s="81"/>
      <c r="AK1650" s="81"/>
      <c r="AL1650" s="81"/>
      <c r="AM1650" s="8"/>
    </row>
    <row r="1651" spans="1:39" x14ac:dyDescent="0.25">
      <c r="A1651" s="81">
        <v>1650</v>
      </c>
      <c r="B1651" s="8" t="s">
        <v>2222</v>
      </c>
      <c r="C1651" s="8" t="s">
        <v>95</v>
      </c>
      <c r="D1651" s="81"/>
      <c r="E1651" s="8"/>
      <c r="F1651" s="81"/>
      <c r="G1651" s="81"/>
      <c r="H1651" s="81"/>
      <c r="I1651" s="8"/>
      <c r="J1651" s="81"/>
      <c r="K1651" s="81"/>
      <c r="L1651" s="81"/>
      <c r="M1651" s="81"/>
      <c r="N1651" s="81"/>
      <c r="O1651" s="81"/>
      <c r="P1651" s="81"/>
      <c r="Q1651" s="81"/>
      <c r="R1651" s="81"/>
      <c r="S1651" s="81"/>
      <c r="T1651" s="81"/>
      <c r="U1651" s="81"/>
      <c r="V1651" s="81"/>
      <c r="W1651" s="81"/>
      <c r="X1651" s="81"/>
      <c r="Y1651" s="81"/>
      <c r="Z1651" s="81"/>
      <c r="AA1651" s="81"/>
      <c r="AB1651" s="81"/>
      <c r="AC1651" s="81"/>
      <c r="AD1651" s="81"/>
      <c r="AE1651" s="81"/>
      <c r="AF1651" s="81"/>
      <c r="AG1651" s="81"/>
      <c r="AH1651" s="81"/>
      <c r="AI1651" s="81"/>
      <c r="AJ1651" s="81"/>
      <c r="AK1651" s="81"/>
      <c r="AL1651" s="81"/>
      <c r="AM1651" s="8"/>
    </row>
    <row r="1652" spans="1:39" x14ac:dyDescent="0.25">
      <c r="A1652" s="81">
        <v>1651</v>
      </c>
      <c r="B1652" s="8" t="s">
        <v>2214</v>
      </c>
      <c r="C1652" s="8" t="s">
        <v>108</v>
      </c>
      <c r="D1652" s="81"/>
      <c r="E1652" s="8"/>
      <c r="F1652" s="81"/>
      <c r="G1652" s="81"/>
      <c r="H1652" s="81"/>
      <c r="I1652" s="8"/>
      <c r="J1652" s="81"/>
      <c r="K1652" s="81"/>
      <c r="L1652" s="81"/>
      <c r="M1652" s="81"/>
      <c r="N1652" s="81"/>
      <c r="O1652" s="81"/>
      <c r="P1652" s="81"/>
      <c r="Q1652" s="81"/>
      <c r="R1652" s="81"/>
      <c r="S1652" s="81"/>
      <c r="T1652" s="81"/>
      <c r="U1652" s="81"/>
      <c r="V1652" s="81"/>
      <c r="W1652" s="81"/>
      <c r="X1652" s="81"/>
      <c r="Y1652" s="81"/>
      <c r="Z1652" s="81"/>
      <c r="AA1652" s="81"/>
      <c r="AB1652" s="81"/>
      <c r="AC1652" s="81"/>
      <c r="AD1652" s="81"/>
      <c r="AE1652" s="81"/>
      <c r="AF1652" s="81"/>
      <c r="AG1652" s="81"/>
      <c r="AH1652" s="81"/>
      <c r="AI1652" s="81"/>
      <c r="AJ1652" s="81"/>
      <c r="AK1652" s="81"/>
      <c r="AL1652" s="81"/>
      <c r="AM1652" s="8"/>
    </row>
    <row r="1653" spans="1:39" x14ac:dyDescent="0.25">
      <c r="A1653" s="81">
        <v>1652</v>
      </c>
      <c r="B1653" s="8" t="s">
        <v>2223</v>
      </c>
      <c r="C1653" s="8" t="s">
        <v>66</v>
      </c>
      <c r="D1653" s="81"/>
      <c r="E1653" s="8"/>
      <c r="F1653" s="81"/>
      <c r="G1653" s="81"/>
      <c r="H1653" s="81"/>
      <c r="I1653" s="8"/>
      <c r="J1653" s="81"/>
      <c r="K1653" s="81"/>
      <c r="L1653" s="81"/>
      <c r="M1653" s="81"/>
      <c r="N1653" s="81"/>
      <c r="O1653" s="81"/>
      <c r="P1653" s="81"/>
      <c r="Q1653" s="81"/>
      <c r="R1653" s="81"/>
      <c r="S1653" s="81"/>
      <c r="T1653" s="81"/>
      <c r="U1653" s="81"/>
      <c r="V1653" s="81"/>
      <c r="W1653" s="81"/>
      <c r="X1653" s="81"/>
      <c r="Y1653" s="81"/>
      <c r="Z1653" s="81"/>
      <c r="AA1653" s="81"/>
      <c r="AB1653" s="81"/>
      <c r="AC1653" s="81"/>
      <c r="AD1653" s="81"/>
      <c r="AE1653" s="81"/>
      <c r="AF1653" s="81"/>
      <c r="AG1653" s="81"/>
      <c r="AH1653" s="81"/>
      <c r="AI1653" s="81"/>
      <c r="AJ1653" s="81"/>
      <c r="AK1653" s="81"/>
      <c r="AL1653" s="81"/>
      <c r="AM1653" s="8"/>
    </row>
    <row r="1654" spans="1:39" x14ac:dyDescent="0.25">
      <c r="A1654" s="81">
        <v>1653</v>
      </c>
      <c r="B1654" s="8" t="s">
        <v>2224</v>
      </c>
      <c r="C1654" s="8" t="s">
        <v>95</v>
      </c>
      <c r="D1654" s="81"/>
      <c r="E1654" s="8"/>
      <c r="F1654" s="81"/>
      <c r="G1654" s="81"/>
      <c r="H1654" s="81"/>
      <c r="I1654" s="8"/>
      <c r="J1654" s="81"/>
      <c r="K1654" s="81"/>
      <c r="L1654" s="81"/>
      <c r="M1654" s="81"/>
      <c r="N1654" s="81"/>
      <c r="O1654" s="81"/>
      <c r="P1654" s="81"/>
      <c r="Q1654" s="81"/>
      <c r="R1654" s="81"/>
      <c r="S1654" s="81"/>
      <c r="T1654" s="81"/>
      <c r="U1654" s="81"/>
      <c r="V1654" s="81"/>
      <c r="W1654" s="81"/>
      <c r="X1654" s="81"/>
      <c r="Y1654" s="81"/>
      <c r="Z1654" s="81"/>
      <c r="AA1654" s="81"/>
      <c r="AB1654" s="81"/>
      <c r="AC1654" s="81"/>
      <c r="AD1654" s="81"/>
      <c r="AE1654" s="81"/>
      <c r="AF1654" s="81"/>
      <c r="AG1654" s="81"/>
      <c r="AH1654" s="81"/>
      <c r="AI1654" s="81"/>
      <c r="AJ1654" s="81"/>
      <c r="AK1654" s="81"/>
      <c r="AL1654" s="81"/>
      <c r="AM1654" s="8"/>
    </row>
    <row r="1655" spans="1:39" x14ac:dyDescent="0.25">
      <c r="A1655" s="81">
        <v>1654</v>
      </c>
      <c r="B1655" s="8" t="s">
        <v>2225</v>
      </c>
      <c r="C1655" s="8" t="s">
        <v>80</v>
      </c>
      <c r="D1655" s="81"/>
      <c r="E1655" s="8"/>
      <c r="F1655" s="81"/>
      <c r="G1655" s="81"/>
      <c r="H1655" s="81"/>
      <c r="I1655" s="8"/>
      <c r="J1655" s="81"/>
      <c r="K1655" s="81"/>
      <c r="L1655" s="81"/>
      <c r="M1655" s="81"/>
      <c r="N1655" s="81"/>
      <c r="O1655" s="81"/>
      <c r="P1655" s="81"/>
      <c r="Q1655" s="81"/>
      <c r="R1655" s="81"/>
      <c r="S1655" s="81"/>
      <c r="T1655" s="81"/>
      <c r="U1655" s="81"/>
      <c r="V1655" s="81"/>
      <c r="W1655" s="81"/>
      <c r="X1655" s="81"/>
      <c r="Y1655" s="81"/>
      <c r="Z1655" s="81"/>
      <c r="AA1655" s="81"/>
      <c r="AB1655" s="81"/>
      <c r="AC1655" s="81"/>
      <c r="AD1655" s="81"/>
      <c r="AE1655" s="81"/>
      <c r="AF1655" s="81"/>
      <c r="AG1655" s="81"/>
      <c r="AH1655" s="81"/>
      <c r="AI1655" s="81"/>
      <c r="AJ1655" s="81"/>
      <c r="AK1655" s="81"/>
      <c r="AL1655" s="81"/>
      <c r="AM1655" s="8"/>
    </row>
    <row r="1656" spans="1:39" x14ac:dyDescent="0.25">
      <c r="A1656" s="81">
        <v>1655</v>
      </c>
      <c r="B1656" s="8" t="s">
        <v>2226</v>
      </c>
      <c r="C1656" s="8" t="s">
        <v>66</v>
      </c>
      <c r="D1656" s="81"/>
      <c r="E1656" s="8"/>
      <c r="F1656" s="81"/>
      <c r="G1656" s="81"/>
      <c r="H1656" s="81"/>
      <c r="I1656" s="8"/>
      <c r="J1656" s="81"/>
      <c r="K1656" s="81"/>
      <c r="L1656" s="81"/>
      <c r="M1656" s="81"/>
      <c r="N1656" s="81"/>
      <c r="O1656" s="81"/>
      <c r="P1656" s="81"/>
      <c r="Q1656" s="81"/>
      <c r="R1656" s="81"/>
      <c r="S1656" s="81"/>
      <c r="T1656" s="81"/>
      <c r="U1656" s="81"/>
      <c r="V1656" s="81"/>
      <c r="W1656" s="81"/>
      <c r="X1656" s="81"/>
      <c r="Y1656" s="81"/>
      <c r="Z1656" s="81"/>
      <c r="AA1656" s="81"/>
      <c r="AB1656" s="81"/>
      <c r="AC1656" s="81"/>
      <c r="AD1656" s="81"/>
      <c r="AE1656" s="81"/>
      <c r="AF1656" s="81"/>
      <c r="AG1656" s="81"/>
      <c r="AH1656" s="81"/>
      <c r="AI1656" s="81"/>
      <c r="AJ1656" s="81"/>
      <c r="AK1656" s="81"/>
      <c r="AL1656" s="81"/>
      <c r="AM1656" s="8"/>
    </row>
    <row r="1657" spans="1:39" x14ac:dyDescent="0.25">
      <c r="A1657" s="81">
        <v>1656</v>
      </c>
      <c r="B1657" s="8" t="s">
        <v>2227</v>
      </c>
      <c r="C1657" s="8" t="s">
        <v>66</v>
      </c>
      <c r="D1657" s="81"/>
      <c r="E1657" s="8"/>
      <c r="F1657" s="81"/>
      <c r="G1657" s="81"/>
      <c r="H1657" s="81"/>
      <c r="I1657" s="8"/>
      <c r="J1657" s="81"/>
      <c r="K1657" s="81"/>
      <c r="L1657" s="81"/>
      <c r="M1657" s="81"/>
      <c r="N1657" s="81"/>
      <c r="O1657" s="81"/>
      <c r="P1657" s="81"/>
      <c r="Q1657" s="81"/>
      <c r="R1657" s="81"/>
      <c r="S1657" s="81"/>
      <c r="T1657" s="81"/>
      <c r="U1657" s="81"/>
      <c r="V1657" s="81"/>
      <c r="W1657" s="81"/>
      <c r="X1657" s="81"/>
      <c r="Y1657" s="81"/>
      <c r="Z1657" s="81"/>
      <c r="AA1657" s="81"/>
      <c r="AB1657" s="81"/>
      <c r="AC1657" s="81"/>
      <c r="AD1657" s="81"/>
      <c r="AE1657" s="81"/>
      <c r="AF1657" s="81"/>
      <c r="AG1657" s="81"/>
      <c r="AH1657" s="81"/>
      <c r="AI1657" s="81"/>
      <c r="AJ1657" s="81"/>
      <c r="AK1657" s="81"/>
      <c r="AL1657" s="81"/>
      <c r="AM1657" s="8"/>
    </row>
    <row r="1658" spans="1:39" x14ac:dyDescent="0.25">
      <c r="A1658" s="81">
        <v>1657</v>
      </c>
      <c r="B1658" s="8" t="s">
        <v>2228</v>
      </c>
      <c r="C1658" s="8" t="s">
        <v>139</v>
      </c>
      <c r="D1658" s="81"/>
      <c r="E1658" s="8"/>
      <c r="F1658" s="81"/>
      <c r="G1658" s="81"/>
      <c r="H1658" s="81"/>
      <c r="I1658" s="8"/>
      <c r="J1658" s="81"/>
      <c r="K1658" s="81"/>
      <c r="L1658" s="81"/>
      <c r="M1658" s="81"/>
      <c r="N1658" s="81"/>
      <c r="O1658" s="81"/>
      <c r="P1658" s="81"/>
      <c r="Q1658" s="81"/>
      <c r="R1658" s="81"/>
      <c r="S1658" s="81"/>
      <c r="T1658" s="81"/>
      <c r="U1658" s="81"/>
      <c r="V1658" s="81"/>
      <c r="W1658" s="81"/>
      <c r="X1658" s="81"/>
      <c r="Y1658" s="81"/>
      <c r="Z1658" s="81"/>
      <c r="AA1658" s="81"/>
      <c r="AB1658" s="81"/>
      <c r="AC1658" s="81"/>
      <c r="AD1658" s="81"/>
      <c r="AE1658" s="81"/>
      <c r="AF1658" s="81"/>
      <c r="AG1658" s="81"/>
      <c r="AH1658" s="81"/>
      <c r="AI1658" s="81"/>
      <c r="AJ1658" s="81"/>
      <c r="AK1658" s="81"/>
      <c r="AL1658" s="81"/>
      <c r="AM1658" s="8"/>
    </row>
    <row r="1659" spans="1:39" x14ac:dyDescent="0.25">
      <c r="A1659" s="81">
        <v>1658</v>
      </c>
      <c r="B1659" s="8" t="s">
        <v>2229</v>
      </c>
      <c r="C1659" s="8" t="s">
        <v>138</v>
      </c>
      <c r="D1659" s="81"/>
      <c r="E1659" s="8"/>
      <c r="F1659" s="81"/>
      <c r="G1659" s="81"/>
      <c r="H1659" s="81"/>
      <c r="I1659" s="8"/>
      <c r="J1659" s="81"/>
      <c r="K1659" s="81"/>
      <c r="L1659" s="81"/>
      <c r="M1659" s="81"/>
      <c r="N1659" s="81"/>
      <c r="O1659" s="81"/>
      <c r="P1659" s="81"/>
      <c r="Q1659" s="81"/>
      <c r="R1659" s="81"/>
      <c r="S1659" s="81"/>
      <c r="T1659" s="81"/>
      <c r="U1659" s="81"/>
      <c r="V1659" s="81"/>
      <c r="W1659" s="81"/>
      <c r="X1659" s="81"/>
      <c r="Y1659" s="81"/>
      <c r="Z1659" s="81"/>
      <c r="AA1659" s="81"/>
      <c r="AB1659" s="81"/>
      <c r="AC1659" s="81"/>
      <c r="AD1659" s="81"/>
      <c r="AE1659" s="81"/>
      <c r="AF1659" s="81"/>
      <c r="AG1659" s="81"/>
      <c r="AH1659" s="81"/>
      <c r="AI1659" s="81"/>
      <c r="AJ1659" s="81"/>
      <c r="AK1659" s="81"/>
      <c r="AL1659" s="81"/>
      <c r="AM1659" s="8"/>
    </row>
    <row r="1660" spans="1:39" x14ac:dyDescent="0.25">
      <c r="A1660" s="81">
        <v>1659</v>
      </c>
      <c r="B1660" s="8" t="s">
        <v>1806</v>
      </c>
      <c r="C1660" s="8" t="s">
        <v>66</v>
      </c>
      <c r="D1660" s="81"/>
      <c r="E1660" s="8"/>
      <c r="F1660" s="81"/>
      <c r="G1660" s="81"/>
      <c r="H1660" s="81"/>
      <c r="I1660" s="8"/>
      <c r="J1660" s="81"/>
      <c r="K1660" s="81"/>
      <c r="L1660" s="81"/>
      <c r="M1660" s="81"/>
      <c r="N1660" s="81"/>
      <c r="O1660" s="81"/>
      <c r="P1660" s="81"/>
      <c r="Q1660" s="81"/>
      <c r="R1660" s="81"/>
      <c r="S1660" s="81"/>
      <c r="T1660" s="81"/>
      <c r="U1660" s="81"/>
      <c r="V1660" s="81"/>
      <c r="W1660" s="81"/>
      <c r="X1660" s="81"/>
      <c r="Y1660" s="81"/>
      <c r="Z1660" s="81"/>
      <c r="AA1660" s="81"/>
      <c r="AB1660" s="81"/>
      <c r="AC1660" s="81"/>
      <c r="AD1660" s="81"/>
      <c r="AE1660" s="81"/>
      <c r="AF1660" s="81"/>
      <c r="AG1660" s="81"/>
      <c r="AH1660" s="81"/>
      <c r="AI1660" s="81"/>
      <c r="AJ1660" s="81"/>
      <c r="AK1660" s="81"/>
      <c r="AL1660" s="81"/>
      <c r="AM1660" s="8"/>
    </row>
    <row r="1661" spans="1:39" x14ac:dyDescent="0.25">
      <c r="A1661" s="81">
        <v>1660</v>
      </c>
      <c r="B1661" s="8" t="s">
        <v>1845</v>
      </c>
      <c r="C1661" s="8" t="s">
        <v>105</v>
      </c>
      <c r="D1661" s="81"/>
      <c r="E1661" s="8"/>
      <c r="F1661" s="81"/>
      <c r="G1661" s="81"/>
      <c r="H1661" s="81"/>
      <c r="I1661" s="8"/>
      <c r="J1661" s="81"/>
      <c r="K1661" s="81"/>
      <c r="L1661" s="81"/>
      <c r="M1661" s="81"/>
      <c r="N1661" s="81"/>
      <c r="O1661" s="81"/>
      <c r="P1661" s="81"/>
      <c r="Q1661" s="81"/>
      <c r="R1661" s="81"/>
      <c r="S1661" s="81"/>
      <c r="T1661" s="81"/>
      <c r="U1661" s="81"/>
      <c r="V1661" s="81"/>
      <c r="W1661" s="81"/>
      <c r="X1661" s="81"/>
      <c r="Y1661" s="81"/>
      <c r="Z1661" s="81"/>
      <c r="AA1661" s="81"/>
      <c r="AB1661" s="81"/>
      <c r="AC1661" s="81"/>
      <c r="AD1661" s="81"/>
      <c r="AE1661" s="81"/>
      <c r="AF1661" s="81"/>
      <c r="AG1661" s="81"/>
      <c r="AH1661" s="81"/>
      <c r="AI1661" s="81"/>
      <c r="AJ1661" s="81"/>
      <c r="AK1661" s="81"/>
      <c r="AL1661" s="81"/>
      <c r="AM1661" s="8"/>
    </row>
    <row r="1662" spans="1:39" x14ac:dyDescent="0.25">
      <c r="A1662" s="81">
        <v>1661</v>
      </c>
      <c r="B1662" s="8" t="s">
        <v>2276</v>
      </c>
      <c r="C1662" s="8" t="s">
        <v>56</v>
      </c>
      <c r="D1662" s="81"/>
      <c r="E1662" s="8"/>
      <c r="F1662" s="81"/>
      <c r="G1662" s="81"/>
      <c r="H1662" s="81"/>
      <c r="I1662" s="8"/>
      <c r="J1662" s="81"/>
      <c r="K1662" s="81"/>
      <c r="L1662" s="81"/>
      <c r="M1662" s="81"/>
      <c r="N1662" s="81"/>
      <c r="O1662" s="81"/>
      <c r="P1662" s="81"/>
      <c r="Q1662" s="81"/>
      <c r="R1662" s="81"/>
      <c r="S1662" s="81"/>
      <c r="T1662" s="81"/>
      <c r="U1662" s="81"/>
      <c r="V1662" s="81"/>
      <c r="W1662" s="81"/>
      <c r="X1662" s="81"/>
      <c r="Y1662" s="81"/>
      <c r="Z1662" s="81"/>
      <c r="AA1662" s="81"/>
      <c r="AB1662" s="81"/>
      <c r="AC1662" s="81"/>
      <c r="AD1662" s="81"/>
      <c r="AE1662" s="81"/>
      <c r="AF1662" s="81"/>
      <c r="AG1662" s="81"/>
      <c r="AH1662" s="81"/>
      <c r="AI1662" s="81"/>
      <c r="AJ1662" s="81"/>
      <c r="AK1662" s="81"/>
      <c r="AL1662" s="81"/>
      <c r="AM1662" s="8"/>
    </row>
    <row r="1663" spans="1:39" x14ac:dyDescent="0.25">
      <c r="A1663" s="81">
        <v>1662</v>
      </c>
      <c r="B1663" s="8" t="s">
        <v>2</v>
      </c>
      <c r="C1663" s="8" t="s">
        <v>2</v>
      </c>
      <c r="D1663" s="81"/>
      <c r="E1663" s="8"/>
      <c r="F1663" s="81"/>
      <c r="G1663" s="81"/>
      <c r="H1663" s="81"/>
      <c r="I1663" s="8"/>
      <c r="J1663" s="81"/>
      <c r="K1663" s="81"/>
      <c r="L1663" s="81"/>
      <c r="M1663" s="81"/>
      <c r="N1663" s="81"/>
      <c r="O1663" s="81"/>
      <c r="P1663" s="81"/>
      <c r="Q1663" s="81"/>
      <c r="R1663" s="81"/>
      <c r="S1663" s="81"/>
      <c r="T1663" s="81"/>
      <c r="U1663" s="81"/>
      <c r="V1663" s="81"/>
      <c r="W1663" s="81"/>
      <c r="X1663" s="81"/>
      <c r="Y1663" s="81"/>
      <c r="Z1663" s="81"/>
      <c r="AA1663" s="81"/>
      <c r="AB1663" s="81"/>
      <c r="AC1663" s="81"/>
      <c r="AD1663" s="81"/>
      <c r="AE1663" s="81"/>
      <c r="AF1663" s="81"/>
      <c r="AG1663" s="81"/>
      <c r="AH1663" s="81"/>
      <c r="AI1663" s="81"/>
      <c r="AJ1663" s="81"/>
      <c r="AK1663" s="81"/>
      <c r="AL1663" s="81"/>
      <c r="AM1663" s="8"/>
    </row>
    <row r="1664" spans="1:39" x14ac:dyDescent="0.25">
      <c r="A1664" s="81">
        <v>1663</v>
      </c>
      <c r="B1664" s="8" t="s">
        <v>2363</v>
      </c>
      <c r="C1664" s="8" t="s">
        <v>2</v>
      </c>
      <c r="D1664" s="81"/>
      <c r="E1664" s="8"/>
      <c r="F1664" s="81"/>
      <c r="G1664" s="81"/>
      <c r="H1664" s="81"/>
      <c r="I1664" s="8"/>
      <c r="J1664" s="81"/>
      <c r="K1664" s="81"/>
      <c r="L1664" s="81"/>
      <c r="M1664" s="81"/>
      <c r="N1664" s="81"/>
      <c r="O1664" s="81"/>
      <c r="P1664" s="81"/>
      <c r="Q1664" s="81"/>
      <c r="R1664" s="81"/>
      <c r="S1664" s="81"/>
      <c r="T1664" s="81"/>
      <c r="U1664" s="81"/>
      <c r="V1664" s="81"/>
      <c r="W1664" s="81"/>
      <c r="X1664" s="81"/>
      <c r="Y1664" s="81"/>
      <c r="Z1664" s="81"/>
      <c r="AA1664" s="81"/>
      <c r="AB1664" s="81"/>
      <c r="AC1664" s="81"/>
      <c r="AD1664" s="81"/>
      <c r="AE1664" s="81"/>
      <c r="AF1664" s="81"/>
      <c r="AG1664" s="81"/>
      <c r="AH1664" s="81"/>
      <c r="AI1664" s="81"/>
      <c r="AJ1664" s="81"/>
      <c r="AK1664" s="81"/>
      <c r="AL1664" s="81"/>
      <c r="AM1664" s="8"/>
    </row>
    <row r="1665" spans="1:39" x14ac:dyDescent="0.25">
      <c r="A1665" s="81">
        <v>1664</v>
      </c>
      <c r="B1665" s="8" t="s">
        <v>2364</v>
      </c>
      <c r="C1665" s="8" t="s">
        <v>2</v>
      </c>
      <c r="D1665" s="81"/>
      <c r="E1665" s="8"/>
      <c r="F1665" s="81"/>
      <c r="G1665" s="81"/>
      <c r="H1665" s="81"/>
      <c r="I1665" s="8"/>
      <c r="J1665" s="81"/>
      <c r="K1665" s="81"/>
      <c r="L1665" s="81"/>
      <c r="M1665" s="81"/>
      <c r="N1665" s="81"/>
      <c r="O1665" s="81"/>
      <c r="P1665" s="81"/>
      <c r="Q1665" s="81"/>
      <c r="R1665" s="81"/>
      <c r="S1665" s="81"/>
      <c r="T1665" s="81"/>
      <c r="U1665" s="81"/>
      <c r="V1665" s="81"/>
      <c r="W1665" s="81"/>
      <c r="X1665" s="81"/>
      <c r="Y1665" s="81"/>
      <c r="Z1665" s="81"/>
      <c r="AA1665" s="81"/>
      <c r="AB1665" s="81"/>
      <c r="AC1665" s="81"/>
      <c r="AD1665" s="81"/>
      <c r="AE1665" s="81"/>
      <c r="AF1665" s="81"/>
      <c r="AG1665" s="81"/>
      <c r="AH1665" s="81"/>
      <c r="AI1665" s="81"/>
      <c r="AJ1665" s="81"/>
      <c r="AK1665" s="81"/>
      <c r="AL1665" s="81"/>
      <c r="AM1665" s="8"/>
    </row>
    <row r="1666" spans="1:39" x14ac:dyDescent="0.25">
      <c r="A1666" s="81">
        <v>1665</v>
      </c>
      <c r="B1666" s="8" t="s">
        <v>52</v>
      </c>
      <c r="C1666" s="8" t="s">
        <v>2</v>
      </c>
      <c r="D1666" s="81"/>
      <c r="E1666" s="8"/>
      <c r="F1666" s="81"/>
      <c r="G1666" s="81"/>
      <c r="H1666" s="81"/>
      <c r="I1666" s="8"/>
      <c r="J1666" s="81"/>
      <c r="K1666" s="81"/>
      <c r="L1666" s="81"/>
      <c r="M1666" s="81"/>
      <c r="N1666" s="81"/>
      <c r="O1666" s="81"/>
      <c r="P1666" s="81"/>
      <c r="Q1666" s="81"/>
      <c r="R1666" s="81"/>
      <c r="S1666" s="81"/>
      <c r="T1666" s="81"/>
      <c r="U1666" s="81"/>
      <c r="V1666" s="81"/>
      <c r="W1666" s="81"/>
      <c r="X1666" s="81"/>
      <c r="Y1666" s="81"/>
      <c r="Z1666" s="81"/>
      <c r="AA1666" s="81"/>
      <c r="AB1666" s="81"/>
      <c r="AC1666" s="81"/>
      <c r="AD1666" s="81"/>
      <c r="AE1666" s="81"/>
      <c r="AF1666" s="81"/>
      <c r="AG1666" s="81"/>
      <c r="AH1666" s="81"/>
      <c r="AI1666" s="81"/>
      <c r="AJ1666" s="81"/>
      <c r="AK1666" s="81"/>
      <c r="AL1666" s="81"/>
      <c r="AM1666" s="8"/>
    </row>
    <row r="1667" spans="1:39" x14ac:dyDescent="0.25">
      <c r="A1667" s="81">
        <v>1666</v>
      </c>
      <c r="B1667" s="8" t="s">
        <v>1843</v>
      </c>
      <c r="C1667" s="8" t="s">
        <v>2365</v>
      </c>
      <c r="D1667" s="81"/>
      <c r="E1667" s="8"/>
      <c r="F1667" s="81"/>
      <c r="G1667" s="81"/>
      <c r="H1667" s="81"/>
      <c r="I1667" s="8"/>
      <c r="J1667" s="81"/>
      <c r="K1667" s="81"/>
      <c r="L1667" s="81"/>
      <c r="M1667" s="81"/>
      <c r="N1667" s="81"/>
      <c r="O1667" s="81"/>
      <c r="P1667" s="81"/>
      <c r="Q1667" s="81"/>
      <c r="R1667" s="81"/>
      <c r="S1667" s="81"/>
      <c r="T1667" s="81"/>
      <c r="U1667" s="81"/>
      <c r="V1667" s="81"/>
      <c r="W1667" s="81"/>
      <c r="X1667" s="81"/>
      <c r="Y1667" s="81"/>
      <c r="Z1667" s="81"/>
      <c r="AA1667" s="81"/>
      <c r="AB1667" s="81"/>
      <c r="AC1667" s="81"/>
      <c r="AD1667" s="81"/>
      <c r="AE1667" s="81"/>
      <c r="AF1667" s="81"/>
      <c r="AG1667" s="81"/>
      <c r="AH1667" s="81"/>
      <c r="AI1667" s="81"/>
      <c r="AJ1667" s="81"/>
      <c r="AK1667" s="81"/>
      <c r="AL1667" s="81"/>
      <c r="AM1667" s="8"/>
    </row>
    <row r="1668" spans="1:39" x14ac:dyDescent="0.25">
      <c r="A1668" s="81">
        <v>1667</v>
      </c>
      <c r="B1668" s="8" t="s">
        <v>1844</v>
      </c>
      <c r="C1668" s="8" t="s">
        <v>56</v>
      </c>
      <c r="D1668" s="81"/>
      <c r="E1668" s="8"/>
      <c r="F1668" s="81"/>
      <c r="G1668" s="81"/>
      <c r="H1668" s="81"/>
      <c r="I1668" s="8"/>
      <c r="J1668" s="81"/>
      <c r="K1668" s="81"/>
      <c r="L1668" s="81"/>
      <c r="M1668" s="81"/>
      <c r="N1668" s="81"/>
      <c r="O1668" s="81"/>
      <c r="P1668" s="81"/>
      <c r="Q1668" s="81"/>
      <c r="R1668" s="81"/>
      <c r="S1668" s="81"/>
      <c r="T1668" s="81"/>
      <c r="U1668" s="81"/>
      <c r="V1668" s="81"/>
      <c r="W1668" s="81"/>
      <c r="X1668" s="81"/>
      <c r="Y1668" s="81"/>
      <c r="Z1668" s="81"/>
      <c r="AA1668" s="81"/>
      <c r="AB1668" s="81"/>
      <c r="AC1668" s="81"/>
      <c r="AD1668" s="81"/>
      <c r="AE1668" s="81"/>
      <c r="AF1668" s="81"/>
      <c r="AG1668" s="81"/>
      <c r="AH1668" s="81"/>
      <c r="AI1668" s="81"/>
      <c r="AJ1668" s="81"/>
      <c r="AK1668" s="81"/>
      <c r="AL1668" s="81"/>
      <c r="AM1668" s="8"/>
    </row>
    <row r="1669" spans="1:39" x14ac:dyDescent="0.25">
      <c r="A1669" s="81">
        <v>1668</v>
      </c>
      <c r="B1669" s="8" t="s">
        <v>1846</v>
      </c>
      <c r="C1669" s="8" t="s">
        <v>2187</v>
      </c>
      <c r="D1669" s="81"/>
      <c r="E1669" s="8"/>
      <c r="F1669" s="81"/>
      <c r="G1669" s="81"/>
      <c r="H1669" s="81"/>
      <c r="I1669" s="8"/>
      <c r="J1669" s="81"/>
      <c r="K1669" s="81"/>
      <c r="L1669" s="81"/>
      <c r="M1669" s="81"/>
      <c r="N1669" s="81"/>
      <c r="O1669" s="81"/>
      <c r="P1669" s="81"/>
      <c r="Q1669" s="81"/>
      <c r="R1669" s="81"/>
      <c r="S1669" s="81"/>
      <c r="T1669" s="81"/>
      <c r="U1669" s="81"/>
      <c r="V1669" s="81"/>
      <c r="W1669" s="81"/>
      <c r="X1669" s="81"/>
      <c r="Y1669" s="81"/>
      <c r="Z1669" s="81"/>
      <c r="AA1669" s="81"/>
      <c r="AB1669" s="81"/>
      <c r="AC1669" s="81"/>
      <c r="AD1669" s="81"/>
      <c r="AE1669" s="81"/>
      <c r="AF1669" s="81"/>
      <c r="AG1669" s="81"/>
      <c r="AH1669" s="81"/>
      <c r="AI1669" s="81"/>
      <c r="AJ1669" s="81"/>
      <c r="AK1669" s="81"/>
      <c r="AL1669" s="81"/>
      <c r="AM1669" s="8"/>
    </row>
    <row r="1670" spans="1:39" x14ac:dyDescent="0.25">
      <c r="A1670" s="81">
        <v>1669</v>
      </c>
      <c r="B1670" s="8" t="s">
        <v>1847</v>
      </c>
      <c r="C1670" s="8" t="s">
        <v>2366</v>
      </c>
      <c r="D1670" s="81"/>
      <c r="E1670" s="8"/>
      <c r="F1670" s="81"/>
      <c r="G1670" s="81"/>
      <c r="H1670" s="81"/>
      <c r="I1670" s="8"/>
      <c r="J1670" s="81"/>
      <c r="K1670" s="81"/>
      <c r="L1670" s="81"/>
      <c r="M1670" s="81"/>
      <c r="N1670" s="81"/>
      <c r="O1670" s="81"/>
      <c r="P1670" s="81"/>
      <c r="Q1670" s="81"/>
      <c r="R1670" s="81"/>
      <c r="S1670" s="81"/>
      <c r="T1670" s="81"/>
      <c r="U1670" s="81"/>
      <c r="V1670" s="81"/>
      <c r="W1670" s="81"/>
      <c r="X1670" s="81"/>
      <c r="Y1670" s="81"/>
      <c r="Z1670" s="81"/>
      <c r="AA1670" s="81"/>
      <c r="AB1670" s="81"/>
      <c r="AC1670" s="81"/>
      <c r="AD1670" s="81"/>
      <c r="AE1670" s="81"/>
      <c r="AF1670" s="81"/>
      <c r="AG1670" s="81"/>
      <c r="AH1670" s="81"/>
      <c r="AI1670" s="81"/>
      <c r="AJ1670" s="81"/>
      <c r="AK1670" s="81"/>
      <c r="AL1670" s="81"/>
      <c r="AM1670" s="8"/>
    </row>
    <row r="1671" spans="1:39" x14ac:dyDescent="0.25">
      <c r="A1671" s="81">
        <v>1670</v>
      </c>
      <c r="B1671" s="8" t="s">
        <v>1850</v>
      </c>
      <c r="C1671" s="8" t="s">
        <v>61</v>
      </c>
      <c r="D1671" s="81"/>
      <c r="E1671" s="8"/>
      <c r="F1671" s="81"/>
      <c r="G1671" s="81"/>
      <c r="H1671" s="81"/>
      <c r="I1671" s="8"/>
      <c r="J1671" s="81"/>
      <c r="K1671" s="81"/>
      <c r="L1671" s="81"/>
      <c r="M1671" s="81"/>
      <c r="N1671" s="81"/>
      <c r="O1671" s="81"/>
      <c r="P1671" s="81"/>
      <c r="Q1671" s="81"/>
      <c r="R1671" s="81"/>
      <c r="S1671" s="81"/>
      <c r="T1671" s="81"/>
      <c r="U1671" s="81"/>
      <c r="V1671" s="81"/>
      <c r="W1671" s="81"/>
      <c r="X1671" s="81"/>
      <c r="Y1671" s="81"/>
      <c r="Z1671" s="81"/>
      <c r="AA1671" s="81"/>
      <c r="AB1671" s="81"/>
      <c r="AC1671" s="81"/>
      <c r="AD1671" s="81"/>
      <c r="AE1671" s="81"/>
      <c r="AF1671" s="81"/>
      <c r="AG1671" s="81"/>
      <c r="AH1671" s="81"/>
      <c r="AI1671" s="81"/>
      <c r="AJ1671" s="81"/>
      <c r="AK1671" s="81"/>
      <c r="AL1671" s="81"/>
      <c r="AM1671" s="8"/>
    </row>
    <row r="1672" spans="1:39" x14ac:dyDescent="0.25">
      <c r="A1672" s="81">
        <v>1671</v>
      </c>
      <c r="B1672" s="8" t="s">
        <v>1851</v>
      </c>
      <c r="C1672" s="8" t="s">
        <v>56</v>
      </c>
      <c r="D1672" s="81"/>
      <c r="E1672" s="8"/>
      <c r="F1672" s="81"/>
      <c r="G1672" s="81"/>
      <c r="H1672" s="81"/>
      <c r="I1672" s="8"/>
      <c r="J1672" s="81"/>
      <c r="K1672" s="81"/>
      <c r="L1672" s="81"/>
      <c r="M1672" s="81"/>
      <c r="N1672" s="81"/>
      <c r="O1672" s="81"/>
      <c r="P1672" s="81"/>
      <c r="Q1672" s="81"/>
      <c r="R1672" s="81"/>
      <c r="S1672" s="81"/>
      <c r="T1672" s="81"/>
      <c r="U1672" s="81"/>
      <c r="V1672" s="81"/>
      <c r="W1672" s="81"/>
      <c r="X1672" s="81"/>
      <c r="Y1672" s="81"/>
      <c r="Z1672" s="81"/>
      <c r="AA1672" s="81"/>
      <c r="AB1672" s="81"/>
      <c r="AC1672" s="81"/>
      <c r="AD1672" s="81"/>
      <c r="AE1672" s="81"/>
      <c r="AF1672" s="81"/>
      <c r="AG1672" s="81"/>
      <c r="AH1672" s="81"/>
      <c r="AI1672" s="81"/>
      <c r="AJ1672" s="81"/>
      <c r="AK1672" s="81"/>
      <c r="AL1672" s="81"/>
      <c r="AM1672" s="8"/>
    </row>
    <row r="1673" spans="1:39" x14ac:dyDescent="0.25">
      <c r="A1673" s="81">
        <v>1672</v>
      </c>
      <c r="B1673" s="8" t="s">
        <v>1852</v>
      </c>
      <c r="C1673" s="8" t="s">
        <v>56</v>
      </c>
      <c r="D1673" s="81"/>
      <c r="E1673" s="8"/>
      <c r="F1673" s="81"/>
      <c r="G1673" s="81"/>
      <c r="H1673" s="81"/>
      <c r="I1673" s="8"/>
      <c r="J1673" s="81"/>
      <c r="K1673" s="81"/>
      <c r="L1673" s="81"/>
      <c r="M1673" s="81"/>
      <c r="N1673" s="81"/>
      <c r="O1673" s="81"/>
      <c r="P1673" s="81"/>
      <c r="Q1673" s="81"/>
      <c r="R1673" s="81"/>
      <c r="S1673" s="81"/>
      <c r="T1673" s="81"/>
      <c r="U1673" s="81"/>
      <c r="V1673" s="81"/>
      <c r="W1673" s="81"/>
      <c r="X1673" s="81"/>
      <c r="Y1673" s="81"/>
      <c r="Z1673" s="81"/>
      <c r="AA1673" s="81"/>
      <c r="AB1673" s="81"/>
      <c r="AC1673" s="81"/>
      <c r="AD1673" s="81"/>
      <c r="AE1673" s="81"/>
      <c r="AF1673" s="81"/>
      <c r="AG1673" s="81"/>
      <c r="AH1673" s="81"/>
      <c r="AI1673" s="81"/>
      <c r="AJ1673" s="81"/>
      <c r="AK1673" s="81"/>
      <c r="AL1673" s="81"/>
      <c r="AM1673" s="8"/>
    </row>
    <row r="1674" spans="1:39" x14ac:dyDescent="0.25">
      <c r="A1674" s="81">
        <v>1673</v>
      </c>
      <c r="B1674" s="8" t="s">
        <v>1853</v>
      </c>
      <c r="C1674" s="8" t="s">
        <v>56</v>
      </c>
      <c r="D1674" s="81"/>
      <c r="E1674" s="8"/>
      <c r="F1674" s="81"/>
      <c r="G1674" s="81"/>
      <c r="H1674" s="81"/>
      <c r="I1674" s="8"/>
      <c r="J1674" s="81"/>
      <c r="K1674" s="81"/>
      <c r="L1674" s="81"/>
      <c r="M1674" s="81"/>
      <c r="N1674" s="81"/>
      <c r="O1674" s="81"/>
      <c r="P1674" s="81"/>
      <c r="Q1674" s="81"/>
      <c r="R1674" s="81"/>
      <c r="S1674" s="81"/>
      <c r="T1674" s="81"/>
      <c r="U1674" s="81"/>
      <c r="V1674" s="81"/>
      <c r="W1674" s="81"/>
      <c r="X1674" s="81"/>
      <c r="Y1674" s="81"/>
      <c r="Z1674" s="81"/>
      <c r="AA1674" s="81"/>
      <c r="AB1674" s="81"/>
      <c r="AC1674" s="81"/>
      <c r="AD1674" s="81"/>
      <c r="AE1674" s="81"/>
      <c r="AF1674" s="81"/>
      <c r="AG1674" s="81"/>
      <c r="AH1674" s="81"/>
      <c r="AI1674" s="81"/>
      <c r="AJ1674" s="81"/>
      <c r="AK1674" s="81"/>
      <c r="AL1674" s="81"/>
      <c r="AM1674" s="8"/>
    </row>
    <row r="1675" spans="1:39" x14ac:dyDescent="0.25">
      <c r="A1675" s="81">
        <v>1674</v>
      </c>
      <c r="B1675" s="8" t="s">
        <v>1854</v>
      </c>
      <c r="C1675" s="8" t="s">
        <v>759</v>
      </c>
      <c r="D1675" s="81"/>
      <c r="E1675" s="8"/>
      <c r="F1675" s="81"/>
      <c r="G1675" s="81"/>
      <c r="H1675" s="81"/>
      <c r="I1675" s="8"/>
      <c r="J1675" s="81"/>
      <c r="K1675" s="81"/>
      <c r="L1675" s="81"/>
      <c r="M1675" s="81"/>
      <c r="N1675" s="81"/>
      <c r="O1675" s="81"/>
      <c r="P1675" s="81"/>
      <c r="Q1675" s="81"/>
      <c r="R1675" s="81"/>
      <c r="S1675" s="81"/>
      <c r="T1675" s="81"/>
      <c r="U1675" s="81"/>
      <c r="V1675" s="81"/>
      <c r="W1675" s="81"/>
      <c r="X1675" s="81"/>
      <c r="Y1675" s="81"/>
      <c r="Z1675" s="81"/>
      <c r="AA1675" s="81"/>
      <c r="AB1675" s="81"/>
      <c r="AC1675" s="81"/>
      <c r="AD1675" s="81"/>
      <c r="AE1675" s="81"/>
      <c r="AF1675" s="81"/>
      <c r="AG1675" s="81"/>
      <c r="AH1675" s="81"/>
      <c r="AI1675" s="81"/>
      <c r="AJ1675" s="81"/>
      <c r="AK1675" s="81"/>
      <c r="AL1675" s="81"/>
      <c r="AM1675" s="8"/>
    </row>
    <row r="1676" spans="1:39" x14ac:dyDescent="0.25">
      <c r="A1676" s="81">
        <v>1675</v>
      </c>
      <c r="B1676" s="8" t="s">
        <v>1856</v>
      </c>
      <c r="C1676" s="8" t="s">
        <v>64</v>
      </c>
      <c r="D1676" s="81"/>
      <c r="E1676" s="8"/>
      <c r="F1676" s="81"/>
      <c r="G1676" s="81"/>
      <c r="H1676" s="81"/>
      <c r="I1676" s="8"/>
      <c r="J1676" s="81"/>
      <c r="K1676" s="81"/>
      <c r="L1676" s="81"/>
      <c r="M1676" s="81"/>
      <c r="N1676" s="81"/>
      <c r="O1676" s="81"/>
      <c r="P1676" s="81"/>
      <c r="Q1676" s="81"/>
      <c r="R1676" s="81"/>
      <c r="S1676" s="81"/>
      <c r="T1676" s="81"/>
      <c r="U1676" s="81"/>
      <c r="V1676" s="81"/>
      <c r="W1676" s="81"/>
      <c r="X1676" s="81"/>
      <c r="Y1676" s="81"/>
      <c r="Z1676" s="81"/>
      <c r="AA1676" s="81"/>
      <c r="AB1676" s="81"/>
      <c r="AC1676" s="81"/>
      <c r="AD1676" s="81"/>
      <c r="AE1676" s="81"/>
      <c r="AF1676" s="81"/>
      <c r="AG1676" s="81"/>
      <c r="AH1676" s="81"/>
      <c r="AI1676" s="81"/>
      <c r="AJ1676" s="81"/>
      <c r="AK1676" s="81"/>
      <c r="AL1676" s="81"/>
      <c r="AM1676" s="8"/>
    </row>
    <row r="1677" spans="1:39" x14ac:dyDescent="0.25">
      <c r="A1677" s="81">
        <v>1676</v>
      </c>
      <c r="B1677" s="8" t="s">
        <v>1857</v>
      </c>
      <c r="C1677" s="8" t="s">
        <v>65</v>
      </c>
      <c r="D1677" s="81"/>
      <c r="E1677" s="8"/>
      <c r="F1677" s="81"/>
      <c r="G1677" s="81"/>
      <c r="H1677" s="81"/>
      <c r="I1677" s="8"/>
      <c r="J1677" s="81"/>
      <c r="K1677" s="81"/>
      <c r="L1677" s="81"/>
      <c r="M1677" s="81"/>
      <c r="N1677" s="81"/>
      <c r="O1677" s="81"/>
      <c r="P1677" s="81"/>
      <c r="Q1677" s="81"/>
      <c r="R1677" s="81"/>
      <c r="S1677" s="81"/>
      <c r="T1677" s="81"/>
      <c r="U1677" s="81"/>
      <c r="V1677" s="81"/>
      <c r="W1677" s="81"/>
      <c r="X1677" s="81"/>
      <c r="Y1677" s="81"/>
      <c r="Z1677" s="81"/>
      <c r="AA1677" s="81"/>
      <c r="AB1677" s="81"/>
      <c r="AC1677" s="81"/>
      <c r="AD1677" s="81"/>
      <c r="AE1677" s="81"/>
      <c r="AF1677" s="81"/>
      <c r="AG1677" s="81"/>
      <c r="AH1677" s="81"/>
      <c r="AI1677" s="81"/>
      <c r="AJ1677" s="81"/>
      <c r="AK1677" s="81"/>
      <c r="AL1677" s="81"/>
      <c r="AM1677" s="8"/>
    </row>
    <row r="1678" spans="1:39" x14ac:dyDescent="0.25">
      <c r="A1678" s="81">
        <v>1677</v>
      </c>
      <c r="B1678" s="8" t="s">
        <v>1858</v>
      </c>
      <c r="C1678" s="8" t="s">
        <v>56</v>
      </c>
      <c r="D1678" s="81"/>
      <c r="E1678" s="8"/>
      <c r="F1678" s="81"/>
      <c r="G1678" s="81"/>
      <c r="H1678" s="81"/>
      <c r="I1678" s="8"/>
      <c r="J1678" s="81"/>
      <c r="K1678" s="81"/>
      <c r="L1678" s="81"/>
      <c r="M1678" s="81"/>
      <c r="N1678" s="81"/>
      <c r="O1678" s="81"/>
      <c r="P1678" s="81"/>
      <c r="Q1678" s="81"/>
      <c r="R1678" s="81"/>
      <c r="S1678" s="81"/>
      <c r="T1678" s="81"/>
      <c r="U1678" s="81"/>
      <c r="V1678" s="81"/>
      <c r="W1678" s="81"/>
      <c r="X1678" s="81"/>
      <c r="Y1678" s="81"/>
      <c r="Z1678" s="81"/>
      <c r="AA1678" s="81"/>
      <c r="AB1678" s="81"/>
      <c r="AC1678" s="81"/>
      <c r="AD1678" s="81"/>
      <c r="AE1678" s="81"/>
      <c r="AF1678" s="81"/>
      <c r="AG1678" s="81"/>
      <c r="AH1678" s="81"/>
      <c r="AI1678" s="81"/>
      <c r="AJ1678" s="81"/>
      <c r="AK1678" s="81"/>
      <c r="AL1678" s="81"/>
      <c r="AM1678" s="8"/>
    </row>
    <row r="1679" spans="1:39" x14ac:dyDescent="0.25">
      <c r="A1679" s="81">
        <v>1678</v>
      </c>
      <c r="B1679" s="8" t="s">
        <v>1859</v>
      </c>
      <c r="C1679" s="8" t="s">
        <v>105</v>
      </c>
      <c r="D1679" s="81"/>
      <c r="E1679" s="8"/>
      <c r="F1679" s="81"/>
      <c r="G1679" s="81"/>
      <c r="H1679" s="81"/>
      <c r="I1679" s="8"/>
      <c r="J1679" s="81"/>
      <c r="K1679" s="81"/>
      <c r="L1679" s="81"/>
      <c r="M1679" s="81"/>
      <c r="N1679" s="81"/>
      <c r="O1679" s="81"/>
      <c r="P1679" s="81"/>
      <c r="Q1679" s="81"/>
      <c r="R1679" s="81"/>
      <c r="S1679" s="81"/>
      <c r="T1679" s="81"/>
      <c r="U1679" s="81"/>
      <c r="V1679" s="81"/>
      <c r="W1679" s="81"/>
      <c r="X1679" s="81"/>
      <c r="Y1679" s="81"/>
      <c r="Z1679" s="81"/>
      <c r="AA1679" s="81"/>
      <c r="AB1679" s="81"/>
      <c r="AC1679" s="81"/>
      <c r="AD1679" s="81"/>
      <c r="AE1679" s="81"/>
      <c r="AF1679" s="81"/>
      <c r="AG1679" s="81"/>
      <c r="AH1679" s="81"/>
      <c r="AI1679" s="81"/>
      <c r="AJ1679" s="81"/>
      <c r="AK1679" s="81"/>
      <c r="AL1679" s="81"/>
      <c r="AM1679" s="8"/>
    </row>
    <row r="1680" spans="1:39" x14ac:dyDescent="0.25">
      <c r="A1680" s="81">
        <v>1679</v>
      </c>
      <c r="B1680" s="8" t="s">
        <v>2193</v>
      </c>
      <c r="C1680" s="8" t="s">
        <v>674</v>
      </c>
      <c r="D1680" s="81"/>
      <c r="E1680" s="8"/>
      <c r="F1680" s="81"/>
      <c r="G1680" s="81"/>
      <c r="H1680" s="81"/>
      <c r="I1680" s="8"/>
      <c r="J1680" s="81"/>
      <c r="K1680" s="81"/>
      <c r="L1680" s="81"/>
      <c r="M1680" s="81"/>
      <c r="N1680" s="81"/>
      <c r="O1680" s="81"/>
      <c r="P1680" s="81"/>
      <c r="Q1680" s="81"/>
      <c r="R1680" s="81"/>
      <c r="S1680" s="81"/>
      <c r="T1680" s="81"/>
      <c r="U1680" s="81"/>
      <c r="V1680" s="81"/>
      <c r="W1680" s="81"/>
      <c r="X1680" s="81"/>
      <c r="Y1680" s="81"/>
      <c r="Z1680" s="81"/>
      <c r="AA1680" s="81"/>
      <c r="AB1680" s="81"/>
      <c r="AC1680" s="81"/>
      <c r="AD1680" s="81"/>
      <c r="AE1680" s="81"/>
      <c r="AF1680" s="81"/>
      <c r="AG1680" s="81"/>
      <c r="AH1680" s="81"/>
      <c r="AI1680" s="81"/>
      <c r="AJ1680" s="81"/>
      <c r="AK1680" s="81"/>
      <c r="AL1680" s="81"/>
      <c r="AM1680" s="8"/>
    </row>
    <row r="1681" spans="1:39" x14ac:dyDescent="0.25">
      <c r="A1681" s="81">
        <v>1680</v>
      </c>
      <c r="B1681" s="8" t="s">
        <v>2198</v>
      </c>
      <c r="C1681" s="8" t="s">
        <v>2337</v>
      </c>
      <c r="D1681" s="81"/>
      <c r="E1681" s="8"/>
      <c r="F1681" s="81"/>
      <c r="G1681" s="81"/>
      <c r="H1681" s="81"/>
      <c r="I1681" s="8"/>
      <c r="J1681" s="81"/>
      <c r="K1681" s="81"/>
      <c r="L1681" s="81"/>
      <c r="M1681" s="81"/>
      <c r="N1681" s="81"/>
      <c r="O1681" s="81"/>
      <c r="P1681" s="81"/>
      <c r="Q1681" s="81"/>
      <c r="R1681" s="81"/>
      <c r="S1681" s="81"/>
      <c r="T1681" s="81"/>
      <c r="U1681" s="81"/>
      <c r="V1681" s="81"/>
      <c r="W1681" s="81"/>
      <c r="X1681" s="81"/>
      <c r="Y1681" s="81"/>
      <c r="Z1681" s="81"/>
      <c r="AA1681" s="81"/>
      <c r="AB1681" s="81"/>
      <c r="AC1681" s="81"/>
      <c r="AD1681" s="81"/>
      <c r="AE1681" s="81"/>
      <c r="AF1681" s="81"/>
      <c r="AG1681" s="81"/>
      <c r="AH1681" s="81"/>
      <c r="AI1681" s="81"/>
      <c r="AJ1681" s="81"/>
      <c r="AK1681" s="81"/>
      <c r="AL1681" s="81"/>
      <c r="AM1681" s="8"/>
    </row>
    <row r="1682" spans="1:39" x14ac:dyDescent="0.25">
      <c r="A1682" s="81">
        <v>1681</v>
      </c>
      <c r="B1682" s="8" t="s">
        <v>2202</v>
      </c>
      <c r="C1682" s="8" t="s">
        <v>73</v>
      </c>
      <c r="D1682" s="81"/>
      <c r="E1682" s="8"/>
      <c r="F1682" s="81"/>
      <c r="G1682" s="81"/>
      <c r="H1682" s="81"/>
      <c r="I1682" s="8"/>
      <c r="J1682" s="81"/>
      <c r="K1682" s="81"/>
      <c r="L1682" s="81"/>
      <c r="M1682" s="81"/>
      <c r="N1682" s="81"/>
      <c r="O1682" s="81"/>
      <c r="P1682" s="81"/>
      <c r="Q1682" s="81"/>
      <c r="R1682" s="81"/>
      <c r="S1682" s="81"/>
      <c r="T1682" s="81"/>
      <c r="U1682" s="81"/>
      <c r="V1682" s="81"/>
      <c r="W1682" s="81"/>
      <c r="X1682" s="81"/>
      <c r="Y1682" s="81"/>
      <c r="Z1682" s="81"/>
      <c r="AA1682" s="81"/>
      <c r="AB1682" s="81"/>
      <c r="AC1682" s="81"/>
      <c r="AD1682" s="81"/>
      <c r="AE1682" s="81"/>
      <c r="AF1682" s="81"/>
      <c r="AG1682" s="81"/>
      <c r="AH1682" s="81"/>
      <c r="AI1682" s="81"/>
      <c r="AJ1682" s="81"/>
      <c r="AK1682" s="81"/>
      <c r="AL1682" s="81"/>
      <c r="AM1682" s="8"/>
    </row>
    <row r="1683" spans="1:39" x14ac:dyDescent="0.25">
      <c r="A1683" s="81">
        <v>1682</v>
      </c>
      <c r="B1683" s="8" t="s">
        <v>2205</v>
      </c>
      <c r="C1683" s="8" t="s">
        <v>124</v>
      </c>
      <c r="D1683" s="81"/>
      <c r="E1683" s="8"/>
      <c r="F1683" s="81"/>
      <c r="G1683" s="81"/>
      <c r="H1683" s="81"/>
      <c r="I1683" s="8"/>
      <c r="J1683" s="81"/>
      <c r="K1683" s="81"/>
      <c r="L1683" s="81"/>
      <c r="M1683" s="81"/>
      <c r="N1683" s="81"/>
      <c r="O1683" s="81"/>
      <c r="P1683" s="81"/>
      <c r="Q1683" s="81"/>
      <c r="R1683" s="81"/>
      <c r="S1683" s="81"/>
      <c r="T1683" s="81"/>
      <c r="U1683" s="81"/>
      <c r="V1683" s="81"/>
      <c r="W1683" s="81"/>
      <c r="X1683" s="81"/>
      <c r="Y1683" s="81"/>
      <c r="Z1683" s="81"/>
      <c r="AA1683" s="81"/>
      <c r="AB1683" s="81"/>
      <c r="AC1683" s="81"/>
      <c r="AD1683" s="81"/>
      <c r="AE1683" s="81"/>
      <c r="AF1683" s="81"/>
      <c r="AG1683" s="81"/>
      <c r="AH1683" s="81"/>
      <c r="AI1683" s="81"/>
      <c r="AJ1683" s="81"/>
      <c r="AK1683" s="81"/>
      <c r="AL1683" s="81"/>
      <c r="AM1683" s="8"/>
    </row>
    <row r="1684" spans="1:39" x14ac:dyDescent="0.25">
      <c r="A1684" s="81">
        <v>1683</v>
      </c>
      <c r="B1684" s="8" t="s">
        <v>2206</v>
      </c>
      <c r="C1684" s="8" t="s">
        <v>148</v>
      </c>
      <c r="D1684" s="81"/>
      <c r="E1684" s="8"/>
      <c r="F1684" s="81"/>
      <c r="G1684" s="81"/>
      <c r="H1684" s="81"/>
      <c r="I1684" s="8"/>
      <c r="J1684" s="81"/>
      <c r="K1684" s="81"/>
      <c r="L1684" s="81"/>
      <c r="M1684" s="81"/>
      <c r="N1684" s="81"/>
      <c r="O1684" s="81"/>
      <c r="P1684" s="81"/>
      <c r="Q1684" s="81"/>
      <c r="R1684" s="81"/>
      <c r="S1684" s="81"/>
      <c r="T1684" s="81"/>
      <c r="U1684" s="81"/>
      <c r="V1684" s="81"/>
      <c r="W1684" s="81"/>
      <c r="X1684" s="81"/>
      <c r="Y1684" s="81"/>
      <c r="Z1684" s="81"/>
      <c r="AA1684" s="81"/>
      <c r="AB1684" s="81"/>
      <c r="AC1684" s="81"/>
      <c r="AD1684" s="81"/>
      <c r="AE1684" s="81"/>
      <c r="AF1684" s="81"/>
      <c r="AG1684" s="81"/>
      <c r="AH1684" s="81"/>
      <c r="AI1684" s="81"/>
      <c r="AJ1684" s="81"/>
      <c r="AK1684" s="81"/>
      <c r="AL1684" s="81"/>
      <c r="AM1684" s="8"/>
    </row>
    <row r="1685" spans="1:39" x14ac:dyDescent="0.25">
      <c r="A1685" s="81">
        <v>1684</v>
      </c>
      <c r="B1685" s="8" t="s">
        <v>2207</v>
      </c>
      <c r="C1685" s="8" t="s">
        <v>77</v>
      </c>
      <c r="D1685" s="81"/>
      <c r="E1685" s="8"/>
      <c r="F1685" s="81"/>
      <c r="G1685" s="81"/>
      <c r="H1685" s="81"/>
      <c r="I1685" s="8"/>
      <c r="J1685" s="81"/>
      <c r="K1685" s="81"/>
      <c r="L1685" s="81"/>
      <c r="M1685" s="81"/>
      <c r="N1685" s="81"/>
      <c r="O1685" s="81"/>
      <c r="P1685" s="81"/>
      <c r="Q1685" s="81"/>
      <c r="R1685" s="81"/>
      <c r="S1685" s="81"/>
      <c r="T1685" s="81"/>
      <c r="U1685" s="81"/>
      <c r="V1685" s="81"/>
      <c r="W1685" s="81"/>
      <c r="X1685" s="81"/>
      <c r="Y1685" s="81"/>
      <c r="Z1685" s="81"/>
      <c r="AA1685" s="81"/>
      <c r="AB1685" s="81"/>
      <c r="AC1685" s="81"/>
      <c r="AD1685" s="81"/>
      <c r="AE1685" s="81"/>
      <c r="AF1685" s="81"/>
      <c r="AG1685" s="81"/>
      <c r="AH1685" s="81"/>
      <c r="AI1685" s="81"/>
      <c r="AJ1685" s="81"/>
      <c r="AK1685" s="81"/>
      <c r="AL1685" s="81"/>
      <c r="AM1685" s="8"/>
    </row>
    <row r="1686" spans="1:39" x14ac:dyDescent="0.25">
      <c r="A1686" s="81">
        <v>1685</v>
      </c>
      <c r="B1686" s="8" t="s">
        <v>2208</v>
      </c>
      <c r="C1686" s="8" t="s">
        <v>133</v>
      </c>
      <c r="D1686" s="81"/>
      <c r="E1686" s="8"/>
      <c r="F1686" s="81"/>
      <c r="G1686" s="81"/>
      <c r="H1686" s="81"/>
      <c r="I1686" s="8"/>
      <c r="J1686" s="81"/>
      <c r="K1686" s="81"/>
      <c r="L1686" s="81"/>
      <c r="M1686" s="81"/>
      <c r="N1686" s="81"/>
      <c r="O1686" s="81"/>
      <c r="P1686" s="81"/>
      <c r="Q1686" s="81"/>
      <c r="R1686" s="81"/>
      <c r="S1686" s="81"/>
      <c r="T1686" s="81"/>
      <c r="U1686" s="81"/>
      <c r="V1686" s="81"/>
      <c r="W1686" s="81"/>
      <c r="X1686" s="81"/>
      <c r="Y1686" s="81"/>
      <c r="Z1686" s="81"/>
      <c r="AA1686" s="81"/>
      <c r="AB1686" s="81"/>
      <c r="AC1686" s="81"/>
      <c r="AD1686" s="81"/>
      <c r="AE1686" s="81"/>
      <c r="AF1686" s="81"/>
      <c r="AG1686" s="81"/>
      <c r="AH1686" s="81"/>
      <c r="AI1686" s="81"/>
      <c r="AJ1686" s="81"/>
      <c r="AK1686" s="81"/>
      <c r="AL1686" s="81"/>
      <c r="AM1686" s="8"/>
    </row>
    <row r="1687" spans="1:39" x14ac:dyDescent="0.25">
      <c r="A1687" s="81">
        <v>1686</v>
      </c>
      <c r="B1687" s="8" t="s">
        <v>2210</v>
      </c>
      <c r="C1687" s="8" t="s">
        <v>126</v>
      </c>
      <c r="D1687" s="81"/>
      <c r="E1687" s="8"/>
      <c r="F1687" s="81"/>
      <c r="G1687" s="81"/>
      <c r="H1687" s="81"/>
      <c r="I1687" s="8"/>
      <c r="J1687" s="81"/>
      <c r="K1687" s="81"/>
      <c r="L1687" s="81"/>
      <c r="M1687" s="81"/>
      <c r="N1687" s="81"/>
      <c r="O1687" s="81"/>
      <c r="P1687" s="81"/>
      <c r="Q1687" s="81"/>
      <c r="R1687" s="81"/>
      <c r="S1687" s="81"/>
      <c r="T1687" s="81"/>
      <c r="U1687" s="81"/>
      <c r="V1687" s="81"/>
      <c r="W1687" s="81"/>
      <c r="X1687" s="81"/>
      <c r="Y1687" s="81"/>
      <c r="Z1687" s="81"/>
      <c r="AA1687" s="81"/>
      <c r="AB1687" s="81"/>
      <c r="AC1687" s="81"/>
      <c r="AD1687" s="81"/>
      <c r="AE1687" s="81"/>
      <c r="AF1687" s="81"/>
      <c r="AG1687" s="81"/>
      <c r="AH1687" s="81"/>
      <c r="AI1687" s="81"/>
      <c r="AJ1687" s="81"/>
      <c r="AK1687" s="81"/>
      <c r="AL1687" s="81"/>
      <c r="AM1687" s="8"/>
    </row>
    <row r="1688" spans="1:39" x14ac:dyDescent="0.25">
      <c r="A1688" s="81">
        <v>1687</v>
      </c>
      <c r="B1688" s="8" t="s">
        <v>2212</v>
      </c>
      <c r="C1688" s="8" t="s">
        <v>148</v>
      </c>
      <c r="D1688" s="81"/>
      <c r="E1688" s="8"/>
      <c r="F1688" s="81"/>
      <c r="G1688" s="81"/>
      <c r="H1688" s="81"/>
      <c r="I1688" s="8"/>
      <c r="J1688" s="81"/>
      <c r="K1688" s="81"/>
      <c r="L1688" s="81"/>
      <c r="M1688" s="81"/>
      <c r="N1688" s="81"/>
      <c r="O1688" s="81"/>
      <c r="P1688" s="81"/>
      <c r="Q1688" s="81"/>
      <c r="R1688" s="81"/>
      <c r="S1688" s="81"/>
      <c r="T1688" s="81"/>
      <c r="U1688" s="81"/>
      <c r="V1688" s="81"/>
      <c r="W1688" s="81"/>
      <c r="X1688" s="81"/>
      <c r="Y1688" s="81"/>
      <c r="Z1688" s="81"/>
      <c r="AA1688" s="81"/>
      <c r="AB1688" s="81"/>
      <c r="AC1688" s="81"/>
      <c r="AD1688" s="81"/>
      <c r="AE1688" s="81"/>
      <c r="AF1688" s="81"/>
      <c r="AG1688" s="81"/>
      <c r="AH1688" s="81"/>
      <c r="AI1688" s="81"/>
      <c r="AJ1688" s="81"/>
      <c r="AK1688" s="81"/>
      <c r="AL1688" s="81"/>
      <c r="AM1688" s="8"/>
    </row>
    <row r="1689" spans="1:39" x14ac:dyDescent="0.25">
      <c r="A1689" s="81">
        <v>1688</v>
      </c>
      <c r="B1689" s="8" t="s">
        <v>2216</v>
      </c>
      <c r="C1689" s="8" t="s">
        <v>80</v>
      </c>
      <c r="D1689" s="81"/>
      <c r="E1689" s="8"/>
      <c r="F1689" s="81"/>
      <c r="G1689" s="81"/>
      <c r="H1689" s="81"/>
      <c r="I1689" s="8"/>
      <c r="J1689" s="81"/>
      <c r="K1689" s="81"/>
      <c r="L1689" s="81"/>
      <c r="M1689" s="81"/>
      <c r="N1689" s="81"/>
      <c r="O1689" s="81"/>
      <c r="P1689" s="81"/>
      <c r="Q1689" s="81"/>
      <c r="R1689" s="81"/>
      <c r="S1689" s="81"/>
      <c r="T1689" s="81"/>
      <c r="U1689" s="81"/>
      <c r="V1689" s="81"/>
      <c r="W1689" s="81"/>
      <c r="X1689" s="81"/>
      <c r="Y1689" s="81"/>
      <c r="Z1689" s="81"/>
      <c r="AA1689" s="81"/>
      <c r="AB1689" s="81"/>
      <c r="AC1689" s="81"/>
      <c r="AD1689" s="81"/>
      <c r="AE1689" s="81"/>
      <c r="AF1689" s="81"/>
      <c r="AG1689" s="81"/>
      <c r="AH1689" s="81"/>
      <c r="AI1689" s="81"/>
      <c r="AJ1689" s="81"/>
      <c r="AK1689" s="81"/>
      <c r="AL1689" s="81"/>
      <c r="AM1689" s="8"/>
    </row>
    <row r="1690" spans="1:39" x14ac:dyDescent="0.25">
      <c r="A1690" s="81">
        <v>1689</v>
      </c>
      <c r="B1690" s="8" t="s">
        <v>2217</v>
      </c>
      <c r="C1690" s="8" t="s">
        <v>84</v>
      </c>
      <c r="D1690" s="81"/>
      <c r="E1690" s="8"/>
      <c r="F1690" s="81"/>
      <c r="G1690" s="81"/>
      <c r="H1690" s="81"/>
      <c r="I1690" s="8"/>
      <c r="J1690" s="81"/>
      <c r="K1690" s="81"/>
      <c r="L1690" s="81"/>
      <c r="M1690" s="81"/>
      <c r="N1690" s="81"/>
      <c r="O1690" s="81"/>
      <c r="P1690" s="81"/>
      <c r="Q1690" s="81"/>
      <c r="R1690" s="81"/>
      <c r="S1690" s="81"/>
      <c r="T1690" s="81"/>
      <c r="U1690" s="81"/>
      <c r="V1690" s="81"/>
      <c r="W1690" s="81"/>
      <c r="X1690" s="81"/>
      <c r="Y1690" s="81"/>
      <c r="Z1690" s="81"/>
      <c r="AA1690" s="81"/>
      <c r="AB1690" s="81"/>
      <c r="AC1690" s="81"/>
      <c r="AD1690" s="81"/>
      <c r="AE1690" s="81"/>
      <c r="AF1690" s="81"/>
      <c r="AG1690" s="81"/>
      <c r="AH1690" s="81"/>
      <c r="AI1690" s="81"/>
      <c r="AJ1690" s="81"/>
      <c r="AK1690" s="81"/>
      <c r="AL1690" s="81"/>
      <c r="AM1690" s="8"/>
    </row>
    <row r="1691" spans="1:39" x14ac:dyDescent="0.25">
      <c r="A1691" s="81">
        <v>1690</v>
      </c>
      <c r="B1691" s="8" t="s">
        <v>2218</v>
      </c>
      <c r="C1691" s="8" t="s">
        <v>73</v>
      </c>
      <c r="D1691" s="81"/>
      <c r="E1691" s="8"/>
      <c r="F1691" s="81"/>
      <c r="G1691" s="81"/>
      <c r="H1691" s="81"/>
      <c r="I1691" s="8"/>
      <c r="J1691" s="81"/>
      <c r="K1691" s="81"/>
      <c r="L1691" s="81"/>
      <c r="M1691" s="81"/>
      <c r="N1691" s="81"/>
      <c r="O1691" s="81"/>
      <c r="P1691" s="81"/>
      <c r="Q1691" s="81"/>
      <c r="R1691" s="81"/>
      <c r="S1691" s="81"/>
      <c r="T1691" s="81"/>
      <c r="U1691" s="81"/>
      <c r="V1691" s="81"/>
      <c r="W1691" s="81"/>
      <c r="X1691" s="81"/>
      <c r="Y1691" s="81"/>
      <c r="Z1691" s="81"/>
      <c r="AA1691" s="81"/>
      <c r="AB1691" s="81"/>
      <c r="AC1691" s="81"/>
      <c r="AD1691" s="81"/>
      <c r="AE1691" s="81"/>
      <c r="AF1691" s="81"/>
      <c r="AG1691" s="81"/>
      <c r="AH1691" s="81"/>
      <c r="AI1691" s="81"/>
      <c r="AJ1691" s="81"/>
      <c r="AK1691" s="81"/>
      <c r="AL1691" s="81"/>
      <c r="AM1691" s="8"/>
    </row>
    <row r="1692" spans="1:39" x14ac:dyDescent="0.25">
      <c r="A1692" s="81">
        <v>1691</v>
      </c>
      <c r="B1692" s="8" t="s">
        <v>2220</v>
      </c>
      <c r="C1692" s="8" t="s">
        <v>84</v>
      </c>
      <c r="D1692" s="81"/>
      <c r="E1692" s="8"/>
      <c r="F1692" s="81"/>
      <c r="G1692" s="81"/>
      <c r="H1692" s="81"/>
      <c r="I1692" s="8"/>
      <c r="J1692" s="81"/>
      <c r="K1692" s="81"/>
      <c r="L1692" s="81"/>
      <c r="M1692" s="81"/>
      <c r="N1692" s="81"/>
      <c r="O1692" s="81"/>
      <c r="P1692" s="81"/>
      <c r="Q1692" s="81"/>
      <c r="R1692" s="81"/>
      <c r="S1692" s="81"/>
      <c r="T1692" s="81"/>
      <c r="U1692" s="81"/>
      <c r="V1692" s="81"/>
      <c r="W1692" s="81"/>
      <c r="X1692" s="81"/>
      <c r="Y1692" s="81"/>
      <c r="Z1692" s="81"/>
      <c r="AA1692" s="81"/>
      <c r="AB1692" s="81"/>
      <c r="AC1692" s="81"/>
      <c r="AD1692" s="81"/>
      <c r="AE1692" s="81"/>
      <c r="AF1692" s="81"/>
      <c r="AG1692" s="81"/>
      <c r="AH1692" s="81"/>
      <c r="AI1692" s="81"/>
      <c r="AJ1692" s="81"/>
      <c r="AK1692" s="81"/>
      <c r="AL1692" s="81"/>
      <c r="AM1692" s="8"/>
    </row>
    <row r="1693" spans="1:39" x14ac:dyDescent="0.25">
      <c r="A1693" s="81">
        <v>1692</v>
      </c>
      <c r="B1693" s="8" t="s">
        <v>2222</v>
      </c>
      <c r="C1693" s="8" t="s">
        <v>95</v>
      </c>
      <c r="D1693" s="81"/>
      <c r="E1693" s="8"/>
      <c r="F1693" s="81"/>
      <c r="G1693" s="81"/>
      <c r="H1693" s="81"/>
      <c r="I1693" s="8"/>
      <c r="J1693" s="81"/>
      <c r="K1693" s="81"/>
      <c r="L1693" s="81"/>
      <c r="M1693" s="81"/>
      <c r="N1693" s="81"/>
      <c r="O1693" s="81"/>
      <c r="P1693" s="81"/>
      <c r="Q1693" s="81"/>
      <c r="R1693" s="81"/>
      <c r="S1693" s="81"/>
      <c r="T1693" s="81"/>
      <c r="U1693" s="81"/>
      <c r="V1693" s="81"/>
      <c r="W1693" s="81"/>
      <c r="X1693" s="81"/>
      <c r="Y1693" s="81"/>
      <c r="Z1693" s="81"/>
      <c r="AA1693" s="81"/>
      <c r="AB1693" s="81"/>
      <c r="AC1693" s="81"/>
      <c r="AD1693" s="81"/>
      <c r="AE1693" s="81"/>
      <c r="AF1693" s="81"/>
      <c r="AG1693" s="81"/>
      <c r="AH1693" s="81"/>
      <c r="AI1693" s="81"/>
      <c r="AJ1693" s="81"/>
      <c r="AK1693" s="81"/>
      <c r="AL1693" s="81"/>
      <c r="AM1693" s="8"/>
    </row>
    <row r="1694" spans="1:39" x14ac:dyDescent="0.25">
      <c r="A1694" s="81">
        <v>1693</v>
      </c>
      <c r="B1694" s="8" t="s">
        <v>2214</v>
      </c>
      <c r="C1694" s="8" t="s">
        <v>124</v>
      </c>
      <c r="D1694" s="81"/>
      <c r="E1694" s="8"/>
      <c r="F1694" s="81"/>
      <c r="G1694" s="81"/>
      <c r="H1694" s="81"/>
      <c r="I1694" s="8"/>
      <c r="J1694" s="81"/>
      <c r="K1694" s="81"/>
      <c r="L1694" s="81"/>
      <c r="M1694" s="81"/>
      <c r="N1694" s="81"/>
      <c r="O1694" s="81"/>
      <c r="P1694" s="81"/>
      <c r="Q1694" s="81"/>
      <c r="R1694" s="81"/>
      <c r="S1694" s="81"/>
      <c r="T1694" s="81"/>
      <c r="U1694" s="81"/>
      <c r="V1694" s="81"/>
      <c r="W1694" s="81"/>
      <c r="X1694" s="81"/>
      <c r="Y1694" s="81"/>
      <c r="Z1694" s="81"/>
      <c r="AA1694" s="81"/>
      <c r="AB1694" s="81"/>
      <c r="AC1694" s="81"/>
      <c r="AD1694" s="81"/>
      <c r="AE1694" s="81"/>
      <c r="AF1694" s="81"/>
      <c r="AG1694" s="81"/>
      <c r="AH1694" s="81"/>
      <c r="AI1694" s="81"/>
      <c r="AJ1694" s="81"/>
      <c r="AK1694" s="81"/>
      <c r="AL1694" s="81"/>
      <c r="AM1694" s="8"/>
    </row>
    <row r="1695" spans="1:39" x14ac:dyDescent="0.25">
      <c r="A1695" s="81">
        <v>1694</v>
      </c>
      <c r="B1695" s="8" t="s">
        <v>2223</v>
      </c>
      <c r="C1695" s="8" t="s">
        <v>73</v>
      </c>
      <c r="D1695" s="81"/>
      <c r="E1695" s="8"/>
      <c r="F1695" s="81"/>
      <c r="G1695" s="81"/>
      <c r="H1695" s="81"/>
      <c r="I1695" s="8"/>
      <c r="J1695" s="81"/>
      <c r="K1695" s="81"/>
      <c r="L1695" s="81"/>
      <c r="M1695" s="81"/>
      <c r="N1695" s="81"/>
      <c r="O1695" s="81"/>
      <c r="P1695" s="81"/>
      <c r="Q1695" s="81"/>
      <c r="R1695" s="81"/>
      <c r="S1695" s="81"/>
      <c r="T1695" s="81"/>
      <c r="U1695" s="81"/>
      <c r="V1695" s="81"/>
      <c r="W1695" s="81"/>
      <c r="X1695" s="81"/>
      <c r="Y1695" s="81"/>
      <c r="Z1695" s="81"/>
      <c r="AA1695" s="81"/>
      <c r="AB1695" s="81"/>
      <c r="AC1695" s="81"/>
      <c r="AD1695" s="81"/>
      <c r="AE1695" s="81"/>
      <c r="AF1695" s="81"/>
      <c r="AG1695" s="81"/>
      <c r="AH1695" s="81"/>
      <c r="AI1695" s="81"/>
      <c r="AJ1695" s="81"/>
      <c r="AK1695" s="81"/>
      <c r="AL1695" s="81"/>
      <c r="AM1695" s="8"/>
    </row>
    <row r="1696" spans="1:39" x14ac:dyDescent="0.25">
      <c r="A1696" s="81">
        <v>1695</v>
      </c>
      <c r="B1696" s="8" t="s">
        <v>2224</v>
      </c>
      <c r="C1696" s="8" t="s">
        <v>56</v>
      </c>
      <c r="D1696" s="81"/>
      <c r="E1696" s="8"/>
      <c r="F1696" s="81"/>
      <c r="G1696" s="81"/>
      <c r="H1696" s="81"/>
      <c r="I1696" s="8"/>
      <c r="J1696" s="81"/>
      <c r="K1696" s="81"/>
      <c r="L1696" s="81"/>
      <c r="M1696" s="81"/>
      <c r="N1696" s="81"/>
      <c r="O1696" s="81"/>
      <c r="P1696" s="81"/>
      <c r="Q1696" s="81"/>
      <c r="R1696" s="81"/>
      <c r="S1696" s="81"/>
      <c r="T1696" s="81"/>
      <c r="U1696" s="81"/>
      <c r="V1696" s="81"/>
      <c r="W1696" s="81"/>
      <c r="X1696" s="81"/>
      <c r="Y1696" s="81"/>
      <c r="Z1696" s="81"/>
      <c r="AA1696" s="81"/>
      <c r="AB1696" s="81"/>
      <c r="AC1696" s="81"/>
      <c r="AD1696" s="81"/>
      <c r="AE1696" s="81"/>
      <c r="AF1696" s="81"/>
      <c r="AG1696" s="81"/>
      <c r="AH1696" s="81"/>
      <c r="AI1696" s="81"/>
      <c r="AJ1696" s="81"/>
      <c r="AK1696" s="81"/>
      <c r="AL1696" s="81"/>
      <c r="AM1696" s="8"/>
    </row>
    <row r="1697" spans="1:39" x14ac:dyDescent="0.25">
      <c r="A1697" s="81">
        <v>1696</v>
      </c>
      <c r="B1697" s="8" t="s">
        <v>2225</v>
      </c>
      <c r="C1697" s="8" t="s">
        <v>262</v>
      </c>
      <c r="D1697" s="81"/>
      <c r="E1697" s="8"/>
      <c r="F1697" s="81"/>
      <c r="G1697" s="81"/>
      <c r="H1697" s="81"/>
      <c r="I1697" s="8"/>
      <c r="J1697" s="81"/>
      <c r="K1697" s="81"/>
      <c r="L1697" s="81"/>
      <c r="M1697" s="81"/>
      <c r="N1697" s="81"/>
      <c r="O1697" s="81"/>
      <c r="P1697" s="81"/>
      <c r="Q1697" s="81"/>
      <c r="R1697" s="81"/>
      <c r="S1697" s="81"/>
      <c r="T1697" s="81"/>
      <c r="U1697" s="81"/>
      <c r="V1697" s="81"/>
      <c r="W1697" s="81"/>
      <c r="X1697" s="81"/>
      <c r="Y1697" s="81"/>
      <c r="Z1697" s="81"/>
      <c r="AA1697" s="81"/>
      <c r="AB1697" s="81"/>
      <c r="AC1697" s="81"/>
      <c r="AD1697" s="81"/>
      <c r="AE1697" s="81"/>
      <c r="AF1697" s="81"/>
      <c r="AG1697" s="81"/>
      <c r="AH1697" s="81"/>
      <c r="AI1697" s="81"/>
      <c r="AJ1697" s="81"/>
      <c r="AK1697" s="81"/>
      <c r="AL1697" s="81"/>
      <c r="AM1697" s="8"/>
    </row>
    <row r="1698" spans="1:39" x14ac:dyDescent="0.25">
      <c r="A1698" s="81">
        <v>1697</v>
      </c>
      <c r="B1698" s="8" t="s">
        <v>2226</v>
      </c>
      <c r="C1698" s="8" t="s">
        <v>66</v>
      </c>
      <c r="D1698" s="81"/>
      <c r="E1698" s="8"/>
      <c r="F1698" s="81"/>
      <c r="G1698" s="81"/>
      <c r="H1698" s="81"/>
      <c r="I1698" s="8"/>
      <c r="J1698" s="81"/>
      <c r="K1698" s="81"/>
      <c r="L1698" s="81"/>
      <c r="M1698" s="81"/>
      <c r="N1698" s="81"/>
      <c r="O1698" s="81"/>
      <c r="P1698" s="81"/>
      <c r="Q1698" s="81"/>
      <c r="R1698" s="81"/>
      <c r="S1698" s="81"/>
      <c r="T1698" s="81"/>
      <c r="U1698" s="81"/>
      <c r="V1698" s="81"/>
      <c r="W1698" s="81"/>
      <c r="X1698" s="81"/>
      <c r="Y1698" s="81"/>
      <c r="Z1698" s="81"/>
      <c r="AA1698" s="81"/>
      <c r="AB1698" s="81"/>
      <c r="AC1698" s="81"/>
      <c r="AD1698" s="81"/>
      <c r="AE1698" s="81"/>
      <c r="AF1698" s="81"/>
      <c r="AG1698" s="81"/>
      <c r="AH1698" s="81"/>
      <c r="AI1698" s="81"/>
      <c r="AJ1698" s="81"/>
      <c r="AK1698" s="81"/>
      <c r="AL1698" s="81"/>
      <c r="AM1698" s="8"/>
    </row>
    <row r="1699" spans="1:39" x14ac:dyDescent="0.25">
      <c r="A1699" s="81">
        <v>1698</v>
      </c>
      <c r="B1699" s="8" t="s">
        <v>2227</v>
      </c>
      <c r="C1699" s="8" t="s">
        <v>66</v>
      </c>
      <c r="D1699" s="81"/>
      <c r="E1699" s="8"/>
      <c r="F1699" s="81"/>
      <c r="G1699" s="81"/>
      <c r="H1699" s="81"/>
      <c r="I1699" s="8"/>
      <c r="J1699" s="81"/>
      <c r="K1699" s="81"/>
      <c r="L1699" s="81"/>
      <c r="M1699" s="81"/>
      <c r="N1699" s="81"/>
      <c r="O1699" s="81"/>
      <c r="P1699" s="81"/>
      <c r="Q1699" s="81"/>
      <c r="R1699" s="81"/>
      <c r="S1699" s="81"/>
      <c r="T1699" s="81"/>
      <c r="U1699" s="81"/>
      <c r="V1699" s="81"/>
      <c r="W1699" s="81"/>
      <c r="X1699" s="81"/>
      <c r="Y1699" s="81"/>
      <c r="Z1699" s="81"/>
      <c r="AA1699" s="81"/>
      <c r="AB1699" s="81"/>
      <c r="AC1699" s="81"/>
      <c r="AD1699" s="81"/>
      <c r="AE1699" s="81"/>
      <c r="AF1699" s="81"/>
      <c r="AG1699" s="81"/>
      <c r="AH1699" s="81"/>
      <c r="AI1699" s="81"/>
      <c r="AJ1699" s="81"/>
      <c r="AK1699" s="81"/>
      <c r="AL1699" s="81"/>
      <c r="AM1699" s="8"/>
    </row>
    <row r="1700" spans="1:39" x14ac:dyDescent="0.25">
      <c r="A1700" s="81">
        <v>1699</v>
      </c>
      <c r="B1700" s="8" t="s">
        <v>2228</v>
      </c>
      <c r="C1700" s="8" t="s">
        <v>138</v>
      </c>
      <c r="D1700" s="81"/>
      <c r="E1700" s="8"/>
      <c r="F1700" s="81"/>
      <c r="G1700" s="81"/>
      <c r="H1700" s="81"/>
      <c r="I1700" s="8"/>
      <c r="J1700" s="81"/>
      <c r="K1700" s="81"/>
      <c r="L1700" s="81"/>
      <c r="M1700" s="81"/>
      <c r="N1700" s="81"/>
      <c r="O1700" s="81"/>
      <c r="P1700" s="81"/>
      <c r="Q1700" s="81"/>
      <c r="R1700" s="81"/>
      <c r="S1700" s="81"/>
      <c r="T1700" s="81"/>
      <c r="U1700" s="81"/>
      <c r="V1700" s="81"/>
      <c r="W1700" s="81"/>
      <c r="X1700" s="81"/>
      <c r="Y1700" s="81"/>
      <c r="Z1700" s="81"/>
      <c r="AA1700" s="81"/>
      <c r="AB1700" s="81"/>
      <c r="AC1700" s="81"/>
      <c r="AD1700" s="81"/>
      <c r="AE1700" s="81"/>
      <c r="AF1700" s="81"/>
      <c r="AG1700" s="81"/>
      <c r="AH1700" s="81"/>
      <c r="AI1700" s="81"/>
      <c r="AJ1700" s="81"/>
      <c r="AK1700" s="81"/>
      <c r="AL1700" s="81"/>
      <c r="AM1700" s="8"/>
    </row>
    <row r="1701" spans="1:39" x14ac:dyDescent="0.25">
      <c r="A1701" s="81">
        <v>1700</v>
      </c>
      <c r="B1701" s="8" t="s">
        <v>1845</v>
      </c>
      <c r="C1701" s="8" t="s">
        <v>67</v>
      </c>
      <c r="D1701" s="81"/>
      <c r="E1701" s="8"/>
      <c r="F1701" s="81"/>
      <c r="G1701" s="81"/>
      <c r="H1701" s="81"/>
      <c r="I1701" s="8"/>
      <c r="J1701" s="81"/>
      <c r="K1701" s="81"/>
      <c r="L1701" s="81"/>
      <c r="M1701" s="81"/>
      <c r="N1701" s="81"/>
      <c r="O1701" s="81"/>
      <c r="P1701" s="81"/>
      <c r="Q1701" s="81"/>
      <c r="R1701" s="81"/>
      <c r="S1701" s="81"/>
      <c r="T1701" s="81"/>
      <c r="U1701" s="81"/>
      <c r="V1701" s="81"/>
      <c r="W1701" s="81"/>
      <c r="X1701" s="81"/>
      <c r="Y1701" s="81"/>
      <c r="Z1701" s="81"/>
      <c r="AA1701" s="81"/>
      <c r="AB1701" s="81"/>
      <c r="AC1701" s="81"/>
      <c r="AD1701" s="81"/>
      <c r="AE1701" s="81"/>
      <c r="AF1701" s="81"/>
      <c r="AG1701" s="81"/>
      <c r="AH1701" s="81"/>
      <c r="AI1701" s="81"/>
      <c r="AJ1701" s="81"/>
      <c r="AK1701" s="81"/>
      <c r="AL1701" s="81"/>
      <c r="AM1701" s="8"/>
    </row>
    <row r="1702" spans="1:39" x14ac:dyDescent="0.25">
      <c r="A1702" s="81">
        <v>1701</v>
      </c>
      <c r="B1702" s="8" t="s">
        <v>1806</v>
      </c>
      <c r="C1702" s="8" t="s">
        <v>67</v>
      </c>
      <c r="D1702" s="81"/>
      <c r="E1702" s="8"/>
      <c r="F1702" s="81"/>
      <c r="G1702" s="81"/>
      <c r="H1702" s="81"/>
      <c r="I1702" s="8"/>
      <c r="J1702" s="81"/>
      <c r="K1702" s="81"/>
      <c r="L1702" s="81"/>
      <c r="M1702" s="81"/>
      <c r="N1702" s="81"/>
      <c r="O1702" s="81"/>
      <c r="P1702" s="81"/>
      <c r="Q1702" s="81"/>
      <c r="R1702" s="81"/>
      <c r="S1702" s="81"/>
      <c r="T1702" s="81"/>
      <c r="U1702" s="81"/>
      <c r="V1702" s="81"/>
      <c r="W1702" s="81"/>
      <c r="X1702" s="81"/>
      <c r="Y1702" s="81"/>
      <c r="Z1702" s="81"/>
      <c r="AA1702" s="81"/>
      <c r="AB1702" s="81"/>
      <c r="AC1702" s="81"/>
      <c r="AD1702" s="81"/>
      <c r="AE1702" s="81"/>
      <c r="AF1702" s="81"/>
      <c r="AG1702" s="81"/>
      <c r="AH1702" s="81"/>
      <c r="AI1702" s="81"/>
      <c r="AJ1702" s="81"/>
      <c r="AK1702" s="81"/>
      <c r="AL1702" s="81"/>
      <c r="AM1702" s="8"/>
    </row>
    <row r="1703" spans="1:39" x14ac:dyDescent="0.25">
      <c r="A1703" s="81">
        <v>1702</v>
      </c>
      <c r="B1703" s="8" t="s">
        <v>2276</v>
      </c>
      <c r="C1703" s="8" t="s">
        <v>56</v>
      </c>
      <c r="D1703" s="81"/>
      <c r="E1703" s="8"/>
      <c r="F1703" s="81"/>
      <c r="G1703" s="81"/>
      <c r="H1703" s="81"/>
      <c r="I1703" s="8"/>
      <c r="J1703" s="81"/>
      <c r="K1703" s="81"/>
      <c r="L1703" s="81"/>
      <c r="M1703" s="81"/>
      <c r="N1703" s="81"/>
      <c r="O1703" s="81"/>
      <c r="P1703" s="81"/>
      <c r="Q1703" s="81"/>
      <c r="R1703" s="81"/>
      <c r="S1703" s="81"/>
      <c r="T1703" s="81"/>
      <c r="U1703" s="81"/>
      <c r="V1703" s="81"/>
      <c r="W1703" s="81"/>
      <c r="X1703" s="81"/>
      <c r="Y1703" s="81"/>
      <c r="Z1703" s="81"/>
      <c r="AA1703" s="81"/>
      <c r="AB1703" s="81"/>
      <c r="AC1703" s="81"/>
      <c r="AD1703" s="81"/>
      <c r="AE1703" s="81"/>
      <c r="AF1703" s="81"/>
      <c r="AG1703" s="81"/>
      <c r="AH1703" s="81"/>
      <c r="AI1703" s="81"/>
      <c r="AJ1703" s="81"/>
      <c r="AK1703" s="81"/>
      <c r="AL1703" s="81"/>
      <c r="AM1703" s="8"/>
    </row>
    <row r="1704" spans="1:39" x14ac:dyDescent="0.25">
      <c r="A1704" s="81">
        <v>1703</v>
      </c>
      <c r="B1704" s="8" t="s">
        <v>2</v>
      </c>
      <c r="C1704" s="8" t="s">
        <v>2</v>
      </c>
      <c r="D1704" s="81"/>
      <c r="E1704" s="8"/>
      <c r="F1704" s="81"/>
      <c r="G1704" s="81"/>
      <c r="H1704" s="81"/>
      <c r="I1704" s="8"/>
      <c r="J1704" s="81"/>
      <c r="K1704" s="81"/>
      <c r="L1704" s="81"/>
      <c r="M1704" s="81"/>
      <c r="N1704" s="81"/>
      <c r="O1704" s="81"/>
      <c r="P1704" s="81"/>
      <c r="Q1704" s="81"/>
      <c r="R1704" s="81"/>
      <c r="S1704" s="81"/>
      <c r="T1704" s="81"/>
      <c r="U1704" s="81"/>
      <c r="V1704" s="81"/>
      <c r="W1704" s="81"/>
      <c r="X1704" s="81"/>
      <c r="Y1704" s="81"/>
      <c r="Z1704" s="81"/>
      <c r="AA1704" s="81"/>
      <c r="AB1704" s="81"/>
      <c r="AC1704" s="81"/>
      <c r="AD1704" s="81"/>
      <c r="AE1704" s="81"/>
      <c r="AF1704" s="81"/>
      <c r="AG1704" s="81"/>
      <c r="AH1704" s="81"/>
      <c r="AI1704" s="81"/>
      <c r="AJ1704" s="81"/>
      <c r="AK1704" s="81"/>
      <c r="AL1704" s="81"/>
      <c r="AM1704" s="8"/>
    </row>
    <row r="1705" spans="1:39" x14ac:dyDescent="0.25">
      <c r="A1705" s="81">
        <v>1704</v>
      </c>
      <c r="B1705" s="8" t="s">
        <v>52</v>
      </c>
      <c r="C1705" s="8" t="s">
        <v>2</v>
      </c>
      <c r="D1705" s="81"/>
      <c r="E1705" s="8"/>
      <c r="F1705" s="81"/>
      <c r="G1705" s="81"/>
      <c r="H1705" s="81"/>
      <c r="I1705" s="8"/>
      <c r="J1705" s="81"/>
      <c r="K1705" s="81"/>
      <c r="L1705" s="81"/>
      <c r="M1705" s="81"/>
      <c r="N1705" s="81"/>
      <c r="O1705" s="81"/>
      <c r="P1705" s="81"/>
      <c r="Q1705" s="81"/>
      <c r="R1705" s="81"/>
      <c r="S1705" s="81"/>
      <c r="T1705" s="81"/>
      <c r="U1705" s="81"/>
      <c r="V1705" s="81"/>
      <c r="W1705" s="81"/>
      <c r="X1705" s="81"/>
      <c r="Y1705" s="81"/>
      <c r="Z1705" s="81"/>
      <c r="AA1705" s="81"/>
      <c r="AB1705" s="81"/>
      <c r="AC1705" s="81"/>
      <c r="AD1705" s="81"/>
      <c r="AE1705" s="81"/>
      <c r="AF1705" s="81"/>
      <c r="AG1705" s="81"/>
      <c r="AH1705" s="81"/>
      <c r="AI1705" s="81"/>
      <c r="AJ1705" s="81"/>
      <c r="AK1705" s="81"/>
      <c r="AL1705" s="81"/>
      <c r="AM1705" s="8"/>
    </row>
    <row r="1706" spans="1:39" x14ac:dyDescent="0.25">
      <c r="A1706" s="81">
        <v>1705</v>
      </c>
      <c r="B1706" s="8" t="s">
        <v>1843</v>
      </c>
      <c r="C1706" s="8" t="s">
        <v>2367</v>
      </c>
      <c r="D1706" s="81"/>
      <c r="E1706" s="8"/>
      <c r="F1706" s="81"/>
      <c r="G1706" s="81"/>
      <c r="H1706" s="81"/>
      <c r="I1706" s="8"/>
      <c r="J1706" s="81"/>
      <c r="K1706" s="81"/>
      <c r="L1706" s="81"/>
      <c r="M1706" s="81"/>
      <c r="N1706" s="81"/>
      <c r="O1706" s="81"/>
      <c r="P1706" s="81"/>
      <c r="Q1706" s="81"/>
      <c r="R1706" s="81"/>
      <c r="S1706" s="81"/>
      <c r="T1706" s="81"/>
      <c r="U1706" s="81"/>
      <c r="V1706" s="81"/>
      <c r="W1706" s="81"/>
      <c r="X1706" s="81"/>
      <c r="Y1706" s="81"/>
      <c r="Z1706" s="81"/>
      <c r="AA1706" s="81"/>
      <c r="AB1706" s="81"/>
      <c r="AC1706" s="81"/>
      <c r="AD1706" s="81"/>
      <c r="AE1706" s="81"/>
      <c r="AF1706" s="81"/>
      <c r="AG1706" s="81"/>
      <c r="AH1706" s="81"/>
      <c r="AI1706" s="81"/>
      <c r="AJ1706" s="81"/>
      <c r="AK1706" s="81"/>
      <c r="AL1706" s="81"/>
      <c r="AM1706" s="8"/>
    </row>
    <row r="1707" spans="1:39" x14ac:dyDescent="0.25">
      <c r="A1707" s="81">
        <v>1706</v>
      </c>
      <c r="B1707" s="8" t="s">
        <v>1844</v>
      </c>
      <c r="C1707" s="8" t="s">
        <v>56</v>
      </c>
      <c r="D1707" s="81"/>
      <c r="E1707" s="8"/>
      <c r="F1707" s="81"/>
      <c r="G1707" s="81"/>
      <c r="H1707" s="81"/>
      <c r="I1707" s="8"/>
      <c r="J1707" s="81"/>
      <c r="K1707" s="81"/>
      <c r="L1707" s="81"/>
      <c r="M1707" s="81"/>
      <c r="N1707" s="81"/>
      <c r="O1707" s="81"/>
      <c r="P1707" s="81"/>
      <c r="Q1707" s="81"/>
      <c r="R1707" s="81"/>
      <c r="S1707" s="81"/>
      <c r="T1707" s="81"/>
      <c r="U1707" s="81"/>
      <c r="V1707" s="81"/>
      <c r="W1707" s="81"/>
      <c r="X1707" s="81"/>
      <c r="Y1707" s="81"/>
      <c r="Z1707" s="81"/>
      <c r="AA1707" s="81"/>
      <c r="AB1707" s="81"/>
      <c r="AC1707" s="81"/>
      <c r="AD1707" s="81"/>
      <c r="AE1707" s="81"/>
      <c r="AF1707" s="81"/>
      <c r="AG1707" s="81"/>
      <c r="AH1707" s="81"/>
      <c r="AI1707" s="81"/>
      <c r="AJ1707" s="81"/>
      <c r="AK1707" s="81"/>
      <c r="AL1707" s="81"/>
      <c r="AM1707" s="8"/>
    </row>
    <row r="1708" spans="1:39" x14ac:dyDescent="0.25">
      <c r="A1708" s="81">
        <v>1707</v>
      </c>
      <c r="B1708" s="8" t="s">
        <v>1846</v>
      </c>
      <c r="C1708" s="8" t="s">
        <v>2187</v>
      </c>
      <c r="D1708" s="81"/>
      <c r="E1708" s="8"/>
      <c r="F1708" s="81"/>
      <c r="G1708" s="81"/>
      <c r="H1708" s="81"/>
      <c r="I1708" s="8"/>
      <c r="J1708" s="81"/>
      <c r="K1708" s="81"/>
      <c r="L1708" s="81"/>
      <c r="M1708" s="81"/>
      <c r="N1708" s="81"/>
      <c r="O1708" s="81"/>
      <c r="P1708" s="81"/>
      <c r="Q1708" s="81"/>
      <c r="R1708" s="81"/>
      <c r="S1708" s="81"/>
      <c r="T1708" s="81"/>
      <c r="U1708" s="81"/>
      <c r="V1708" s="81"/>
      <c r="W1708" s="81"/>
      <c r="X1708" s="81"/>
      <c r="Y1708" s="81"/>
      <c r="Z1708" s="81"/>
      <c r="AA1708" s="81"/>
      <c r="AB1708" s="81"/>
      <c r="AC1708" s="81"/>
      <c r="AD1708" s="81"/>
      <c r="AE1708" s="81"/>
      <c r="AF1708" s="81"/>
      <c r="AG1708" s="81"/>
      <c r="AH1708" s="81"/>
      <c r="AI1708" s="81"/>
      <c r="AJ1708" s="81"/>
      <c r="AK1708" s="81"/>
      <c r="AL1708" s="81"/>
      <c r="AM1708" s="8"/>
    </row>
    <row r="1709" spans="1:39" x14ac:dyDescent="0.25">
      <c r="A1709" s="81">
        <v>1708</v>
      </c>
      <c r="B1709" s="8" t="s">
        <v>1847</v>
      </c>
      <c r="C1709" s="8" t="s">
        <v>2368</v>
      </c>
      <c r="D1709" s="81"/>
      <c r="E1709" s="8"/>
      <c r="F1709" s="81"/>
      <c r="G1709" s="81"/>
      <c r="H1709" s="81"/>
      <c r="I1709" s="8"/>
      <c r="J1709" s="81"/>
      <c r="K1709" s="81"/>
      <c r="L1709" s="81"/>
      <c r="M1709" s="81"/>
      <c r="N1709" s="81"/>
      <c r="O1709" s="81"/>
      <c r="P1709" s="81"/>
      <c r="Q1709" s="81"/>
      <c r="R1709" s="81"/>
      <c r="S1709" s="81"/>
      <c r="T1709" s="81"/>
      <c r="U1709" s="81"/>
      <c r="V1709" s="81"/>
      <c r="W1709" s="81"/>
      <c r="X1709" s="81"/>
      <c r="Y1709" s="81"/>
      <c r="Z1709" s="81"/>
      <c r="AA1709" s="81"/>
      <c r="AB1709" s="81"/>
      <c r="AC1709" s="81"/>
      <c r="AD1709" s="81"/>
      <c r="AE1709" s="81"/>
      <c r="AF1709" s="81"/>
      <c r="AG1709" s="81"/>
      <c r="AH1709" s="81"/>
      <c r="AI1709" s="81"/>
      <c r="AJ1709" s="81"/>
      <c r="AK1709" s="81"/>
      <c r="AL1709" s="81"/>
      <c r="AM1709" s="8"/>
    </row>
    <row r="1710" spans="1:39" x14ac:dyDescent="0.25">
      <c r="A1710" s="81">
        <v>1709</v>
      </c>
      <c r="B1710" s="8" t="s">
        <v>1850</v>
      </c>
      <c r="C1710" s="8" t="s">
        <v>61</v>
      </c>
      <c r="D1710" s="81"/>
      <c r="E1710" s="8"/>
      <c r="F1710" s="81"/>
      <c r="G1710" s="81"/>
      <c r="H1710" s="81"/>
      <c r="I1710" s="8"/>
      <c r="J1710" s="81"/>
      <c r="K1710" s="81"/>
      <c r="L1710" s="81"/>
      <c r="M1710" s="81"/>
      <c r="N1710" s="81"/>
      <c r="O1710" s="81"/>
      <c r="P1710" s="81"/>
      <c r="Q1710" s="81"/>
      <c r="R1710" s="81"/>
      <c r="S1710" s="81"/>
      <c r="T1710" s="81"/>
      <c r="U1710" s="81"/>
      <c r="V1710" s="81"/>
      <c r="W1710" s="81"/>
      <c r="X1710" s="81"/>
      <c r="Y1710" s="81"/>
      <c r="Z1710" s="81"/>
      <c r="AA1710" s="81"/>
      <c r="AB1710" s="81"/>
      <c r="AC1710" s="81"/>
      <c r="AD1710" s="81"/>
      <c r="AE1710" s="81"/>
      <c r="AF1710" s="81"/>
      <c r="AG1710" s="81"/>
      <c r="AH1710" s="81"/>
      <c r="AI1710" s="81"/>
      <c r="AJ1710" s="81"/>
      <c r="AK1710" s="81"/>
      <c r="AL1710" s="81"/>
      <c r="AM1710" s="8"/>
    </row>
    <row r="1711" spans="1:39" x14ac:dyDescent="0.25">
      <c r="A1711" s="81">
        <v>1710</v>
      </c>
      <c r="B1711" s="8" t="s">
        <v>1851</v>
      </c>
      <c r="C1711" s="8" t="s">
        <v>56</v>
      </c>
      <c r="D1711" s="81"/>
      <c r="E1711" s="8"/>
      <c r="F1711" s="81"/>
      <c r="G1711" s="81"/>
      <c r="H1711" s="81"/>
      <c r="I1711" s="8"/>
      <c r="J1711" s="81"/>
      <c r="K1711" s="81"/>
      <c r="L1711" s="81"/>
      <c r="M1711" s="81"/>
      <c r="N1711" s="81"/>
      <c r="O1711" s="81"/>
      <c r="P1711" s="81"/>
      <c r="Q1711" s="81"/>
      <c r="R1711" s="81"/>
      <c r="S1711" s="81"/>
      <c r="T1711" s="81"/>
      <c r="U1711" s="81"/>
      <c r="V1711" s="81"/>
      <c r="W1711" s="81"/>
      <c r="X1711" s="81"/>
      <c r="Y1711" s="81"/>
      <c r="Z1711" s="81"/>
      <c r="AA1711" s="81"/>
      <c r="AB1711" s="81"/>
      <c r="AC1711" s="81"/>
      <c r="AD1711" s="81"/>
      <c r="AE1711" s="81"/>
      <c r="AF1711" s="81"/>
      <c r="AG1711" s="81"/>
      <c r="AH1711" s="81"/>
      <c r="AI1711" s="81"/>
      <c r="AJ1711" s="81"/>
      <c r="AK1711" s="81"/>
      <c r="AL1711" s="81"/>
      <c r="AM1711" s="8"/>
    </row>
    <row r="1712" spans="1:39" x14ac:dyDescent="0.25">
      <c r="A1712" s="81">
        <v>1711</v>
      </c>
      <c r="B1712" s="8" t="s">
        <v>1852</v>
      </c>
      <c r="C1712" s="8" t="s">
        <v>56</v>
      </c>
      <c r="D1712" s="81"/>
      <c r="E1712" s="8"/>
      <c r="F1712" s="81"/>
      <c r="G1712" s="81"/>
      <c r="H1712" s="81"/>
      <c r="I1712" s="8"/>
      <c r="J1712" s="81"/>
      <c r="K1712" s="81"/>
      <c r="L1712" s="81"/>
      <c r="M1712" s="81"/>
      <c r="N1712" s="81"/>
      <c r="O1712" s="81"/>
      <c r="P1712" s="81"/>
      <c r="Q1712" s="81"/>
      <c r="R1712" s="81"/>
      <c r="S1712" s="81"/>
      <c r="T1712" s="81"/>
      <c r="U1712" s="81"/>
      <c r="V1712" s="81"/>
      <c r="W1712" s="81"/>
      <c r="X1712" s="81"/>
      <c r="Y1712" s="81"/>
      <c r="Z1712" s="81"/>
      <c r="AA1712" s="81"/>
      <c r="AB1712" s="81"/>
      <c r="AC1712" s="81"/>
      <c r="AD1712" s="81"/>
      <c r="AE1712" s="81"/>
      <c r="AF1712" s="81"/>
      <c r="AG1712" s="81"/>
      <c r="AH1712" s="81"/>
      <c r="AI1712" s="81"/>
      <c r="AJ1712" s="81"/>
      <c r="AK1712" s="81"/>
      <c r="AL1712" s="81"/>
      <c r="AM1712" s="8"/>
    </row>
    <row r="1713" spans="1:39" x14ac:dyDescent="0.25">
      <c r="A1713" s="81">
        <v>1712</v>
      </c>
      <c r="B1713" s="8" t="s">
        <v>1853</v>
      </c>
      <c r="C1713" s="8" t="s">
        <v>56</v>
      </c>
      <c r="D1713" s="81"/>
      <c r="E1713" s="8"/>
      <c r="F1713" s="81"/>
      <c r="G1713" s="81"/>
      <c r="H1713" s="81"/>
      <c r="I1713" s="8"/>
      <c r="J1713" s="81"/>
      <c r="K1713" s="81"/>
      <c r="L1713" s="81"/>
      <c r="M1713" s="81"/>
      <c r="N1713" s="81"/>
      <c r="O1713" s="81"/>
      <c r="P1713" s="81"/>
      <c r="Q1713" s="81"/>
      <c r="R1713" s="81"/>
      <c r="S1713" s="81"/>
      <c r="T1713" s="81"/>
      <c r="U1713" s="81"/>
      <c r="V1713" s="81"/>
      <c r="W1713" s="81"/>
      <c r="X1713" s="81"/>
      <c r="Y1713" s="81"/>
      <c r="Z1713" s="81"/>
      <c r="AA1713" s="81"/>
      <c r="AB1713" s="81"/>
      <c r="AC1713" s="81"/>
      <c r="AD1713" s="81"/>
      <c r="AE1713" s="81"/>
      <c r="AF1713" s="81"/>
      <c r="AG1713" s="81"/>
      <c r="AH1713" s="81"/>
      <c r="AI1713" s="81"/>
      <c r="AJ1713" s="81"/>
      <c r="AK1713" s="81"/>
      <c r="AL1713" s="81"/>
      <c r="AM1713" s="8"/>
    </row>
    <row r="1714" spans="1:39" x14ac:dyDescent="0.25">
      <c r="A1714" s="81">
        <v>1713</v>
      </c>
      <c r="B1714" s="8" t="s">
        <v>1854</v>
      </c>
      <c r="C1714" s="8" t="s">
        <v>2036</v>
      </c>
      <c r="D1714" s="81"/>
      <c r="E1714" s="8"/>
      <c r="F1714" s="81"/>
      <c r="G1714" s="81"/>
      <c r="H1714" s="81"/>
      <c r="I1714" s="8"/>
      <c r="J1714" s="81"/>
      <c r="K1714" s="81"/>
      <c r="L1714" s="81"/>
      <c r="M1714" s="81"/>
      <c r="N1714" s="81"/>
      <c r="O1714" s="81"/>
      <c r="P1714" s="81"/>
      <c r="Q1714" s="81"/>
      <c r="R1714" s="81"/>
      <c r="S1714" s="81"/>
      <c r="T1714" s="81"/>
      <c r="U1714" s="81"/>
      <c r="V1714" s="81"/>
      <c r="W1714" s="81"/>
      <c r="X1714" s="81"/>
      <c r="Y1714" s="81"/>
      <c r="Z1714" s="81"/>
      <c r="AA1714" s="81"/>
      <c r="AB1714" s="81"/>
      <c r="AC1714" s="81"/>
      <c r="AD1714" s="81"/>
      <c r="AE1714" s="81"/>
      <c r="AF1714" s="81"/>
      <c r="AG1714" s="81"/>
      <c r="AH1714" s="81"/>
      <c r="AI1714" s="81"/>
      <c r="AJ1714" s="81"/>
      <c r="AK1714" s="81"/>
      <c r="AL1714" s="81"/>
      <c r="AM1714" s="8"/>
    </row>
    <row r="1715" spans="1:39" x14ac:dyDescent="0.25">
      <c r="A1715" s="81">
        <v>1714</v>
      </c>
      <c r="B1715" s="8" t="s">
        <v>1856</v>
      </c>
      <c r="C1715" s="8" t="s">
        <v>64</v>
      </c>
      <c r="D1715" s="81"/>
      <c r="E1715" s="8"/>
      <c r="F1715" s="81"/>
      <c r="G1715" s="81"/>
      <c r="H1715" s="81"/>
      <c r="I1715" s="8"/>
      <c r="J1715" s="81"/>
      <c r="K1715" s="81"/>
      <c r="L1715" s="81"/>
      <c r="M1715" s="81"/>
      <c r="N1715" s="81"/>
      <c r="O1715" s="81"/>
      <c r="P1715" s="81"/>
      <c r="Q1715" s="81"/>
      <c r="R1715" s="81"/>
      <c r="S1715" s="81"/>
      <c r="T1715" s="81"/>
      <c r="U1715" s="81"/>
      <c r="V1715" s="81"/>
      <c r="W1715" s="81"/>
      <c r="X1715" s="81"/>
      <c r="Y1715" s="81"/>
      <c r="Z1715" s="81"/>
      <c r="AA1715" s="81"/>
      <c r="AB1715" s="81"/>
      <c r="AC1715" s="81"/>
      <c r="AD1715" s="81"/>
      <c r="AE1715" s="81"/>
      <c r="AF1715" s="81"/>
      <c r="AG1715" s="81"/>
      <c r="AH1715" s="81"/>
      <c r="AI1715" s="81"/>
      <c r="AJ1715" s="81"/>
      <c r="AK1715" s="81"/>
      <c r="AL1715" s="81"/>
      <c r="AM1715" s="8"/>
    </row>
    <row r="1716" spans="1:39" x14ac:dyDescent="0.25">
      <c r="A1716" s="81">
        <v>1715</v>
      </c>
      <c r="B1716" s="8" t="s">
        <v>1857</v>
      </c>
      <c r="C1716" s="8" t="s">
        <v>65</v>
      </c>
      <c r="D1716" s="81"/>
      <c r="E1716" s="8"/>
      <c r="F1716" s="81"/>
      <c r="G1716" s="81"/>
      <c r="H1716" s="81"/>
      <c r="I1716" s="8"/>
      <c r="J1716" s="81"/>
      <c r="K1716" s="81"/>
      <c r="L1716" s="81"/>
      <c r="M1716" s="81"/>
      <c r="N1716" s="81"/>
      <c r="O1716" s="81"/>
      <c r="P1716" s="81"/>
      <c r="Q1716" s="81"/>
      <c r="R1716" s="81"/>
      <c r="S1716" s="81"/>
      <c r="T1716" s="81"/>
      <c r="U1716" s="81"/>
      <c r="V1716" s="81"/>
      <c r="W1716" s="81"/>
      <c r="X1716" s="81"/>
      <c r="Y1716" s="81"/>
      <c r="Z1716" s="81"/>
      <c r="AA1716" s="81"/>
      <c r="AB1716" s="81"/>
      <c r="AC1716" s="81"/>
      <c r="AD1716" s="81"/>
      <c r="AE1716" s="81"/>
      <c r="AF1716" s="81"/>
      <c r="AG1716" s="81"/>
      <c r="AH1716" s="81"/>
      <c r="AI1716" s="81"/>
      <c r="AJ1716" s="81"/>
      <c r="AK1716" s="81"/>
      <c r="AL1716" s="81"/>
      <c r="AM1716" s="8"/>
    </row>
    <row r="1717" spans="1:39" x14ac:dyDescent="0.25">
      <c r="A1717" s="81">
        <v>1716</v>
      </c>
      <c r="B1717" s="8" t="s">
        <v>1858</v>
      </c>
      <c r="C1717" s="8" t="s">
        <v>56</v>
      </c>
      <c r="D1717" s="81"/>
      <c r="E1717" s="8"/>
      <c r="F1717" s="81"/>
      <c r="G1717" s="81"/>
      <c r="H1717" s="81"/>
      <c r="I1717" s="8"/>
      <c r="J1717" s="81"/>
      <c r="K1717" s="81"/>
      <c r="L1717" s="81"/>
      <c r="M1717" s="81"/>
      <c r="N1717" s="81"/>
      <c r="O1717" s="81"/>
      <c r="P1717" s="81"/>
      <c r="Q1717" s="81"/>
      <c r="R1717" s="81"/>
      <c r="S1717" s="81"/>
      <c r="T1717" s="81"/>
      <c r="U1717" s="81"/>
      <c r="V1717" s="81"/>
      <c r="W1717" s="81"/>
      <c r="X1717" s="81"/>
      <c r="Y1717" s="81"/>
      <c r="Z1717" s="81"/>
      <c r="AA1717" s="81"/>
      <c r="AB1717" s="81"/>
      <c r="AC1717" s="81"/>
      <c r="AD1717" s="81"/>
      <c r="AE1717" s="81"/>
      <c r="AF1717" s="81"/>
      <c r="AG1717" s="81"/>
      <c r="AH1717" s="81"/>
      <c r="AI1717" s="81"/>
      <c r="AJ1717" s="81"/>
      <c r="AK1717" s="81"/>
      <c r="AL1717" s="81"/>
      <c r="AM1717" s="8"/>
    </row>
    <row r="1718" spans="1:39" x14ac:dyDescent="0.25">
      <c r="A1718" s="81">
        <v>1717</v>
      </c>
      <c r="B1718" s="8" t="s">
        <v>1896</v>
      </c>
      <c r="C1718" s="8" t="s">
        <v>65</v>
      </c>
      <c r="D1718" s="81"/>
      <c r="E1718" s="8"/>
      <c r="F1718" s="81"/>
      <c r="G1718" s="81"/>
      <c r="H1718" s="81"/>
      <c r="I1718" s="8"/>
      <c r="J1718" s="81"/>
      <c r="K1718" s="81"/>
      <c r="L1718" s="81"/>
      <c r="M1718" s="81"/>
      <c r="N1718" s="81"/>
      <c r="O1718" s="81"/>
      <c r="P1718" s="81"/>
      <c r="Q1718" s="81"/>
      <c r="R1718" s="81"/>
      <c r="S1718" s="81"/>
      <c r="T1718" s="81"/>
      <c r="U1718" s="81"/>
      <c r="V1718" s="81"/>
      <c r="W1718" s="81"/>
      <c r="X1718" s="81"/>
      <c r="Y1718" s="81"/>
      <c r="Z1718" s="81"/>
      <c r="AA1718" s="81"/>
      <c r="AB1718" s="81"/>
      <c r="AC1718" s="81"/>
      <c r="AD1718" s="81"/>
      <c r="AE1718" s="81"/>
      <c r="AF1718" s="81"/>
      <c r="AG1718" s="81"/>
      <c r="AH1718" s="81"/>
      <c r="AI1718" s="81"/>
      <c r="AJ1718" s="81"/>
      <c r="AK1718" s="81"/>
      <c r="AL1718" s="81"/>
      <c r="AM1718" s="8"/>
    </row>
    <row r="1719" spans="1:39" x14ac:dyDescent="0.25">
      <c r="A1719" s="81">
        <v>1718</v>
      </c>
      <c r="B1719" s="8" t="s">
        <v>1859</v>
      </c>
      <c r="C1719" s="8" t="s">
        <v>67</v>
      </c>
      <c r="D1719" s="81"/>
      <c r="E1719" s="8"/>
      <c r="F1719" s="81"/>
      <c r="G1719" s="81"/>
      <c r="H1719" s="81"/>
      <c r="I1719" s="8"/>
      <c r="J1719" s="81"/>
      <c r="K1719" s="81"/>
      <c r="L1719" s="81"/>
      <c r="M1719" s="81"/>
      <c r="N1719" s="81"/>
      <c r="O1719" s="81"/>
      <c r="P1719" s="81"/>
      <c r="Q1719" s="81"/>
      <c r="R1719" s="81"/>
      <c r="S1719" s="81"/>
      <c r="T1719" s="81"/>
      <c r="U1719" s="81"/>
      <c r="V1719" s="81"/>
      <c r="W1719" s="81"/>
      <c r="X1719" s="81"/>
      <c r="Y1719" s="81"/>
      <c r="Z1719" s="81"/>
      <c r="AA1719" s="81"/>
      <c r="AB1719" s="81"/>
      <c r="AC1719" s="81"/>
      <c r="AD1719" s="81"/>
      <c r="AE1719" s="81"/>
      <c r="AF1719" s="81"/>
      <c r="AG1719" s="81"/>
      <c r="AH1719" s="81"/>
      <c r="AI1719" s="81"/>
      <c r="AJ1719" s="81"/>
      <c r="AK1719" s="81"/>
      <c r="AL1719" s="81"/>
      <c r="AM1719" s="8"/>
    </row>
    <row r="1720" spans="1:39" x14ac:dyDescent="0.25">
      <c r="A1720" s="81">
        <v>1719</v>
      </c>
      <c r="B1720" s="8" t="s">
        <v>2193</v>
      </c>
      <c r="C1720" s="8" t="s">
        <v>674</v>
      </c>
      <c r="D1720" s="81"/>
      <c r="E1720" s="8"/>
      <c r="F1720" s="81"/>
      <c r="G1720" s="81"/>
      <c r="H1720" s="81"/>
      <c r="I1720" s="8"/>
      <c r="J1720" s="81"/>
      <c r="K1720" s="81"/>
      <c r="L1720" s="81"/>
      <c r="M1720" s="81"/>
      <c r="N1720" s="81"/>
      <c r="O1720" s="81"/>
      <c r="P1720" s="81"/>
      <c r="Q1720" s="81"/>
      <c r="R1720" s="81"/>
      <c r="S1720" s="81"/>
      <c r="T1720" s="81"/>
      <c r="U1720" s="81"/>
      <c r="V1720" s="81"/>
      <c r="W1720" s="81"/>
      <c r="X1720" s="81"/>
      <c r="Y1720" s="81"/>
      <c r="Z1720" s="81"/>
      <c r="AA1720" s="81"/>
      <c r="AB1720" s="81"/>
      <c r="AC1720" s="81"/>
      <c r="AD1720" s="81"/>
      <c r="AE1720" s="81"/>
      <c r="AF1720" s="81"/>
      <c r="AG1720" s="81"/>
      <c r="AH1720" s="81"/>
      <c r="AI1720" s="81"/>
      <c r="AJ1720" s="81"/>
      <c r="AK1720" s="81"/>
      <c r="AL1720" s="81"/>
      <c r="AM1720" s="8"/>
    </row>
    <row r="1721" spans="1:39" x14ac:dyDescent="0.25">
      <c r="A1721" s="81">
        <v>1720</v>
      </c>
      <c r="B1721" s="8" t="s">
        <v>2198</v>
      </c>
      <c r="C1721" s="8" t="s">
        <v>2337</v>
      </c>
      <c r="D1721" s="81"/>
      <c r="E1721" s="8"/>
      <c r="F1721" s="81"/>
      <c r="G1721" s="81"/>
      <c r="H1721" s="81"/>
      <c r="I1721" s="8"/>
      <c r="J1721" s="81"/>
      <c r="K1721" s="81"/>
      <c r="L1721" s="81"/>
      <c r="M1721" s="81"/>
      <c r="N1721" s="81"/>
      <c r="O1721" s="81"/>
      <c r="P1721" s="81"/>
      <c r="Q1721" s="81"/>
      <c r="R1721" s="81"/>
      <c r="S1721" s="81"/>
      <c r="T1721" s="81"/>
      <c r="U1721" s="81"/>
      <c r="V1721" s="81"/>
      <c r="W1721" s="81"/>
      <c r="X1721" s="81"/>
      <c r="Y1721" s="81"/>
      <c r="Z1721" s="81"/>
      <c r="AA1721" s="81"/>
      <c r="AB1721" s="81"/>
      <c r="AC1721" s="81"/>
      <c r="AD1721" s="81"/>
      <c r="AE1721" s="81"/>
      <c r="AF1721" s="81"/>
      <c r="AG1721" s="81"/>
      <c r="AH1721" s="81"/>
      <c r="AI1721" s="81"/>
      <c r="AJ1721" s="81"/>
      <c r="AK1721" s="81"/>
      <c r="AL1721" s="81"/>
      <c r="AM1721" s="8"/>
    </row>
    <row r="1722" spans="1:39" x14ac:dyDescent="0.25">
      <c r="A1722" s="81">
        <v>1721</v>
      </c>
      <c r="B1722" s="8" t="s">
        <v>2202</v>
      </c>
      <c r="C1722" s="8" t="s">
        <v>73</v>
      </c>
      <c r="D1722" s="81"/>
      <c r="E1722" s="8"/>
      <c r="F1722" s="81"/>
      <c r="G1722" s="81"/>
      <c r="H1722" s="81"/>
      <c r="I1722" s="8"/>
      <c r="J1722" s="81"/>
      <c r="K1722" s="81"/>
      <c r="L1722" s="81"/>
      <c r="M1722" s="81"/>
      <c r="N1722" s="81"/>
      <c r="O1722" s="81"/>
      <c r="P1722" s="81"/>
      <c r="Q1722" s="81"/>
      <c r="R1722" s="81"/>
      <c r="S1722" s="81"/>
      <c r="T1722" s="81"/>
      <c r="U1722" s="81"/>
      <c r="V1722" s="81"/>
      <c r="W1722" s="81"/>
      <c r="X1722" s="81"/>
      <c r="Y1722" s="81"/>
      <c r="Z1722" s="81"/>
      <c r="AA1722" s="81"/>
      <c r="AB1722" s="81"/>
      <c r="AC1722" s="81"/>
      <c r="AD1722" s="81"/>
      <c r="AE1722" s="81"/>
      <c r="AF1722" s="81"/>
      <c r="AG1722" s="81"/>
      <c r="AH1722" s="81"/>
      <c r="AI1722" s="81"/>
      <c r="AJ1722" s="81"/>
      <c r="AK1722" s="81"/>
      <c r="AL1722" s="81"/>
      <c r="AM1722" s="8"/>
    </row>
    <row r="1723" spans="1:39" x14ac:dyDescent="0.25">
      <c r="A1723" s="81">
        <v>1722</v>
      </c>
      <c r="B1723" s="8" t="s">
        <v>2205</v>
      </c>
      <c r="C1723" s="8" t="s">
        <v>133</v>
      </c>
      <c r="D1723" s="81"/>
      <c r="E1723" s="8"/>
      <c r="F1723" s="81"/>
      <c r="G1723" s="81"/>
      <c r="H1723" s="81"/>
      <c r="I1723" s="8"/>
      <c r="J1723" s="81"/>
      <c r="K1723" s="81"/>
      <c r="L1723" s="81"/>
      <c r="M1723" s="81"/>
      <c r="N1723" s="81"/>
      <c r="O1723" s="81"/>
      <c r="P1723" s="81"/>
      <c r="Q1723" s="81"/>
      <c r="R1723" s="81"/>
      <c r="S1723" s="81"/>
      <c r="T1723" s="81"/>
      <c r="U1723" s="81"/>
      <c r="V1723" s="81"/>
      <c r="W1723" s="81"/>
      <c r="X1723" s="81"/>
      <c r="Y1723" s="81"/>
      <c r="Z1723" s="81"/>
      <c r="AA1723" s="81"/>
      <c r="AB1723" s="81"/>
      <c r="AC1723" s="81"/>
      <c r="AD1723" s="81"/>
      <c r="AE1723" s="81"/>
      <c r="AF1723" s="81"/>
      <c r="AG1723" s="81"/>
      <c r="AH1723" s="81"/>
      <c r="AI1723" s="81"/>
      <c r="AJ1723" s="81"/>
      <c r="AK1723" s="81"/>
      <c r="AL1723" s="81"/>
      <c r="AM1723" s="8"/>
    </row>
    <row r="1724" spans="1:39" x14ac:dyDescent="0.25">
      <c r="A1724" s="81">
        <v>1723</v>
      </c>
      <c r="B1724" s="8" t="s">
        <v>2206</v>
      </c>
      <c r="C1724" s="8" t="s">
        <v>158</v>
      </c>
      <c r="D1724" s="81"/>
      <c r="E1724" s="8"/>
      <c r="F1724" s="81"/>
      <c r="G1724" s="81"/>
      <c r="H1724" s="81"/>
      <c r="I1724" s="8"/>
      <c r="J1724" s="81"/>
      <c r="K1724" s="81"/>
      <c r="L1724" s="81"/>
      <c r="M1724" s="81"/>
      <c r="N1724" s="81"/>
      <c r="O1724" s="81"/>
      <c r="P1724" s="81"/>
      <c r="Q1724" s="81"/>
      <c r="R1724" s="81"/>
      <c r="S1724" s="81"/>
      <c r="T1724" s="81"/>
      <c r="U1724" s="81"/>
      <c r="V1724" s="81"/>
      <c r="W1724" s="81"/>
      <c r="X1724" s="81"/>
      <c r="Y1724" s="81"/>
      <c r="Z1724" s="81"/>
      <c r="AA1724" s="81"/>
      <c r="AB1724" s="81"/>
      <c r="AC1724" s="81"/>
      <c r="AD1724" s="81"/>
      <c r="AE1724" s="81"/>
      <c r="AF1724" s="81"/>
      <c r="AG1724" s="81"/>
      <c r="AH1724" s="81"/>
      <c r="AI1724" s="81"/>
      <c r="AJ1724" s="81"/>
      <c r="AK1724" s="81"/>
      <c r="AL1724" s="81"/>
      <c r="AM1724" s="8"/>
    </row>
    <row r="1725" spans="1:39" x14ac:dyDescent="0.25">
      <c r="A1725" s="81">
        <v>1724</v>
      </c>
      <c r="B1725" s="8" t="s">
        <v>2207</v>
      </c>
      <c r="C1725" s="8" t="s">
        <v>148</v>
      </c>
      <c r="D1725" s="81"/>
      <c r="E1725" s="8"/>
      <c r="F1725" s="81"/>
      <c r="G1725" s="81"/>
      <c r="H1725" s="81"/>
      <c r="I1725" s="8"/>
      <c r="J1725" s="81"/>
      <c r="K1725" s="81"/>
      <c r="L1725" s="81"/>
      <c r="M1725" s="81"/>
      <c r="N1725" s="81"/>
      <c r="O1725" s="81"/>
      <c r="P1725" s="81"/>
      <c r="Q1725" s="81"/>
      <c r="R1725" s="81"/>
      <c r="S1725" s="81"/>
      <c r="T1725" s="81"/>
      <c r="U1725" s="81"/>
      <c r="V1725" s="81"/>
      <c r="W1725" s="81"/>
      <c r="X1725" s="81"/>
      <c r="Y1725" s="81"/>
      <c r="Z1725" s="81"/>
      <c r="AA1725" s="81"/>
      <c r="AB1725" s="81"/>
      <c r="AC1725" s="81"/>
      <c r="AD1725" s="81"/>
      <c r="AE1725" s="81"/>
      <c r="AF1725" s="81"/>
      <c r="AG1725" s="81"/>
      <c r="AH1725" s="81"/>
      <c r="AI1725" s="81"/>
      <c r="AJ1725" s="81"/>
      <c r="AK1725" s="81"/>
      <c r="AL1725" s="81"/>
      <c r="AM1725" s="8"/>
    </row>
    <row r="1726" spans="1:39" x14ac:dyDescent="0.25">
      <c r="A1726" s="81">
        <v>1725</v>
      </c>
      <c r="B1726" s="8" t="s">
        <v>2208</v>
      </c>
      <c r="C1726" s="8" t="s">
        <v>133</v>
      </c>
      <c r="D1726" s="81"/>
      <c r="E1726" s="8"/>
      <c r="F1726" s="81"/>
      <c r="G1726" s="81"/>
      <c r="H1726" s="81"/>
      <c r="I1726" s="8"/>
      <c r="J1726" s="81"/>
      <c r="K1726" s="81"/>
      <c r="L1726" s="81"/>
      <c r="M1726" s="81"/>
      <c r="N1726" s="81"/>
      <c r="O1726" s="81"/>
      <c r="P1726" s="81"/>
      <c r="Q1726" s="81"/>
      <c r="R1726" s="81"/>
      <c r="S1726" s="81"/>
      <c r="T1726" s="81"/>
      <c r="U1726" s="81"/>
      <c r="V1726" s="81"/>
      <c r="W1726" s="81"/>
      <c r="X1726" s="81"/>
      <c r="Y1726" s="81"/>
      <c r="Z1726" s="81"/>
      <c r="AA1726" s="81"/>
      <c r="AB1726" s="81"/>
      <c r="AC1726" s="81"/>
      <c r="AD1726" s="81"/>
      <c r="AE1726" s="81"/>
      <c r="AF1726" s="81"/>
      <c r="AG1726" s="81"/>
      <c r="AH1726" s="81"/>
      <c r="AI1726" s="81"/>
      <c r="AJ1726" s="81"/>
      <c r="AK1726" s="81"/>
      <c r="AL1726" s="81"/>
      <c r="AM1726" s="8"/>
    </row>
    <row r="1727" spans="1:39" x14ac:dyDescent="0.25">
      <c r="A1727" s="81">
        <v>1726</v>
      </c>
      <c r="B1727" s="8" t="s">
        <v>2210</v>
      </c>
      <c r="C1727" s="8" t="s">
        <v>126</v>
      </c>
      <c r="D1727" s="81"/>
      <c r="E1727" s="8"/>
      <c r="F1727" s="81"/>
      <c r="G1727" s="81"/>
      <c r="H1727" s="81"/>
      <c r="I1727" s="8"/>
      <c r="J1727" s="81"/>
      <c r="K1727" s="81"/>
      <c r="L1727" s="81"/>
      <c r="M1727" s="81"/>
      <c r="N1727" s="81"/>
      <c r="O1727" s="81"/>
      <c r="P1727" s="81"/>
      <c r="Q1727" s="81"/>
      <c r="R1727" s="81"/>
      <c r="S1727" s="81"/>
      <c r="T1727" s="81"/>
      <c r="U1727" s="81"/>
      <c r="V1727" s="81"/>
      <c r="W1727" s="81"/>
      <c r="X1727" s="81"/>
      <c r="Y1727" s="81"/>
      <c r="Z1727" s="81"/>
      <c r="AA1727" s="81"/>
      <c r="AB1727" s="81"/>
      <c r="AC1727" s="81"/>
      <c r="AD1727" s="81"/>
      <c r="AE1727" s="81"/>
      <c r="AF1727" s="81"/>
      <c r="AG1727" s="81"/>
      <c r="AH1727" s="81"/>
      <c r="AI1727" s="81"/>
      <c r="AJ1727" s="81"/>
      <c r="AK1727" s="81"/>
      <c r="AL1727" s="81"/>
      <c r="AM1727" s="8"/>
    </row>
    <row r="1728" spans="1:39" x14ac:dyDescent="0.25">
      <c r="A1728" s="81">
        <v>1727</v>
      </c>
      <c r="B1728" s="8" t="s">
        <v>2212</v>
      </c>
      <c r="C1728" s="8" t="s">
        <v>148</v>
      </c>
      <c r="D1728" s="81"/>
      <c r="E1728" s="8"/>
      <c r="F1728" s="81"/>
      <c r="G1728" s="81"/>
      <c r="H1728" s="81"/>
      <c r="I1728" s="8"/>
      <c r="J1728" s="81"/>
      <c r="K1728" s="81"/>
      <c r="L1728" s="81"/>
      <c r="M1728" s="81"/>
      <c r="N1728" s="81"/>
      <c r="O1728" s="81"/>
      <c r="P1728" s="81"/>
      <c r="Q1728" s="81"/>
      <c r="R1728" s="81"/>
      <c r="S1728" s="81"/>
      <c r="T1728" s="81"/>
      <c r="U1728" s="81"/>
      <c r="V1728" s="81"/>
      <c r="W1728" s="81"/>
      <c r="X1728" s="81"/>
      <c r="Y1728" s="81"/>
      <c r="Z1728" s="81"/>
      <c r="AA1728" s="81"/>
      <c r="AB1728" s="81"/>
      <c r="AC1728" s="81"/>
      <c r="AD1728" s="81"/>
      <c r="AE1728" s="81"/>
      <c r="AF1728" s="81"/>
      <c r="AG1728" s="81"/>
      <c r="AH1728" s="81"/>
      <c r="AI1728" s="81"/>
      <c r="AJ1728" s="81"/>
      <c r="AK1728" s="81"/>
      <c r="AL1728" s="81"/>
      <c r="AM1728" s="8"/>
    </row>
    <row r="1729" spans="1:39" x14ac:dyDescent="0.25">
      <c r="A1729" s="81">
        <v>1728</v>
      </c>
      <c r="B1729" s="8" t="s">
        <v>2216</v>
      </c>
      <c r="C1729" s="8" t="s">
        <v>95</v>
      </c>
      <c r="D1729" s="81"/>
      <c r="E1729" s="8"/>
      <c r="F1729" s="81"/>
      <c r="G1729" s="81"/>
      <c r="H1729" s="81"/>
      <c r="I1729" s="8"/>
      <c r="J1729" s="81"/>
      <c r="K1729" s="81"/>
      <c r="L1729" s="81"/>
      <c r="M1729" s="81"/>
      <c r="N1729" s="81"/>
      <c r="O1729" s="81"/>
      <c r="P1729" s="81"/>
      <c r="Q1729" s="81"/>
      <c r="R1729" s="81"/>
      <c r="S1729" s="81"/>
      <c r="T1729" s="81"/>
      <c r="U1729" s="81"/>
      <c r="V1729" s="81"/>
      <c r="W1729" s="81"/>
      <c r="X1729" s="81"/>
      <c r="Y1729" s="81"/>
      <c r="Z1729" s="81"/>
      <c r="AA1729" s="81"/>
      <c r="AB1729" s="81"/>
      <c r="AC1729" s="81"/>
      <c r="AD1729" s="81"/>
      <c r="AE1729" s="81"/>
      <c r="AF1729" s="81"/>
      <c r="AG1729" s="81"/>
      <c r="AH1729" s="81"/>
      <c r="AI1729" s="81"/>
      <c r="AJ1729" s="81"/>
      <c r="AK1729" s="81"/>
      <c r="AL1729" s="81"/>
      <c r="AM1729" s="8"/>
    </row>
    <row r="1730" spans="1:39" x14ac:dyDescent="0.25">
      <c r="A1730" s="81">
        <v>1729</v>
      </c>
      <c r="B1730" s="8" t="s">
        <v>2217</v>
      </c>
      <c r="C1730" s="8" t="s">
        <v>66</v>
      </c>
      <c r="D1730" s="81"/>
      <c r="E1730" s="8"/>
      <c r="F1730" s="81"/>
      <c r="G1730" s="81"/>
      <c r="H1730" s="81"/>
      <c r="I1730" s="8"/>
      <c r="J1730" s="81"/>
      <c r="K1730" s="81"/>
      <c r="L1730" s="81"/>
      <c r="M1730" s="81"/>
      <c r="N1730" s="81"/>
      <c r="O1730" s="81"/>
      <c r="P1730" s="81"/>
      <c r="Q1730" s="81"/>
      <c r="R1730" s="81"/>
      <c r="S1730" s="81"/>
      <c r="T1730" s="81"/>
      <c r="U1730" s="81"/>
      <c r="V1730" s="81"/>
      <c r="W1730" s="81"/>
      <c r="X1730" s="81"/>
      <c r="Y1730" s="81"/>
      <c r="Z1730" s="81"/>
      <c r="AA1730" s="81"/>
      <c r="AB1730" s="81"/>
      <c r="AC1730" s="81"/>
      <c r="AD1730" s="81"/>
      <c r="AE1730" s="81"/>
      <c r="AF1730" s="81"/>
      <c r="AG1730" s="81"/>
      <c r="AH1730" s="81"/>
      <c r="AI1730" s="81"/>
      <c r="AJ1730" s="81"/>
      <c r="AK1730" s="81"/>
      <c r="AL1730" s="81"/>
      <c r="AM1730" s="8"/>
    </row>
    <row r="1731" spans="1:39" x14ac:dyDescent="0.25">
      <c r="A1731" s="81">
        <v>1730</v>
      </c>
      <c r="B1731" s="8" t="s">
        <v>2218</v>
      </c>
      <c r="C1731" s="8" t="s">
        <v>80</v>
      </c>
      <c r="D1731" s="81"/>
      <c r="E1731" s="8"/>
      <c r="F1731" s="81"/>
      <c r="G1731" s="81"/>
      <c r="H1731" s="81"/>
      <c r="I1731" s="8"/>
      <c r="J1731" s="81"/>
      <c r="K1731" s="81"/>
      <c r="L1731" s="81"/>
      <c r="M1731" s="81"/>
      <c r="N1731" s="81"/>
      <c r="O1731" s="81"/>
      <c r="P1731" s="81"/>
      <c r="Q1731" s="81"/>
      <c r="R1731" s="81"/>
      <c r="S1731" s="81"/>
      <c r="T1731" s="81"/>
      <c r="U1731" s="81"/>
      <c r="V1731" s="81"/>
      <c r="W1731" s="81"/>
      <c r="X1731" s="81"/>
      <c r="Y1731" s="81"/>
      <c r="Z1731" s="81"/>
      <c r="AA1731" s="81"/>
      <c r="AB1731" s="81"/>
      <c r="AC1731" s="81"/>
      <c r="AD1731" s="81"/>
      <c r="AE1731" s="81"/>
      <c r="AF1731" s="81"/>
      <c r="AG1731" s="81"/>
      <c r="AH1731" s="81"/>
      <c r="AI1731" s="81"/>
      <c r="AJ1731" s="81"/>
      <c r="AK1731" s="81"/>
      <c r="AL1731" s="81"/>
      <c r="AM1731" s="8"/>
    </row>
    <row r="1732" spans="1:39" x14ac:dyDescent="0.25">
      <c r="A1732" s="81">
        <v>1731</v>
      </c>
      <c r="B1732" s="8" t="s">
        <v>2220</v>
      </c>
      <c r="C1732" s="8" t="s">
        <v>66</v>
      </c>
      <c r="D1732" s="81"/>
      <c r="E1732" s="8"/>
      <c r="F1732" s="81"/>
      <c r="G1732" s="81"/>
      <c r="H1732" s="81"/>
      <c r="I1732" s="8"/>
      <c r="J1732" s="81"/>
      <c r="K1732" s="81"/>
      <c r="L1732" s="81"/>
      <c r="M1732" s="81"/>
      <c r="N1732" s="81"/>
      <c r="O1732" s="81"/>
      <c r="P1732" s="81"/>
      <c r="Q1732" s="81"/>
      <c r="R1732" s="81"/>
      <c r="S1732" s="81"/>
      <c r="T1732" s="81"/>
      <c r="U1732" s="81"/>
      <c r="V1732" s="81"/>
      <c r="W1732" s="81"/>
      <c r="X1732" s="81"/>
      <c r="Y1732" s="81"/>
      <c r="Z1732" s="81"/>
      <c r="AA1732" s="81"/>
      <c r="AB1732" s="81"/>
      <c r="AC1732" s="81"/>
      <c r="AD1732" s="81"/>
      <c r="AE1732" s="81"/>
      <c r="AF1732" s="81"/>
      <c r="AG1732" s="81"/>
      <c r="AH1732" s="81"/>
      <c r="AI1732" s="81"/>
      <c r="AJ1732" s="81"/>
      <c r="AK1732" s="81"/>
      <c r="AL1732" s="81"/>
      <c r="AM1732" s="8"/>
    </row>
    <row r="1733" spans="1:39" x14ac:dyDescent="0.25">
      <c r="A1733" s="81">
        <v>1732</v>
      </c>
      <c r="B1733" s="8" t="s">
        <v>2222</v>
      </c>
      <c r="C1733" s="8" t="s">
        <v>210</v>
      </c>
      <c r="D1733" s="81"/>
      <c r="E1733" s="8"/>
      <c r="F1733" s="81"/>
      <c r="G1733" s="81"/>
      <c r="H1733" s="81"/>
      <c r="I1733" s="8"/>
      <c r="J1733" s="81"/>
      <c r="K1733" s="81"/>
      <c r="L1733" s="81"/>
      <c r="M1733" s="81"/>
      <c r="N1733" s="81"/>
      <c r="O1733" s="81"/>
      <c r="P1733" s="81"/>
      <c r="Q1733" s="81"/>
      <c r="R1733" s="81"/>
      <c r="S1733" s="81"/>
      <c r="T1733" s="81"/>
      <c r="U1733" s="81"/>
      <c r="V1733" s="81"/>
      <c r="W1733" s="81"/>
      <c r="X1733" s="81"/>
      <c r="Y1733" s="81"/>
      <c r="Z1733" s="81"/>
      <c r="AA1733" s="81"/>
      <c r="AB1733" s="81"/>
      <c r="AC1733" s="81"/>
      <c r="AD1733" s="81"/>
      <c r="AE1733" s="81"/>
      <c r="AF1733" s="81"/>
      <c r="AG1733" s="81"/>
      <c r="AH1733" s="81"/>
      <c r="AI1733" s="81"/>
      <c r="AJ1733" s="81"/>
      <c r="AK1733" s="81"/>
      <c r="AL1733" s="81"/>
      <c r="AM1733" s="8"/>
    </row>
    <row r="1734" spans="1:39" x14ac:dyDescent="0.25">
      <c r="A1734" s="81">
        <v>1733</v>
      </c>
      <c r="B1734" s="8" t="s">
        <v>2214</v>
      </c>
      <c r="C1734" s="8" t="s">
        <v>133</v>
      </c>
      <c r="D1734" s="81"/>
      <c r="E1734" s="8"/>
      <c r="F1734" s="81"/>
      <c r="G1734" s="81"/>
      <c r="H1734" s="81"/>
      <c r="I1734" s="8"/>
      <c r="J1734" s="81"/>
      <c r="K1734" s="81"/>
      <c r="L1734" s="81"/>
      <c r="M1734" s="81"/>
      <c r="N1734" s="81"/>
      <c r="O1734" s="81"/>
      <c r="P1734" s="81"/>
      <c r="Q1734" s="81"/>
      <c r="R1734" s="81"/>
      <c r="S1734" s="81"/>
      <c r="T1734" s="81"/>
      <c r="U1734" s="81"/>
      <c r="V1734" s="81"/>
      <c r="W1734" s="81"/>
      <c r="X1734" s="81"/>
      <c r="Y1734" s="81"/>
      <c r="Z1734" s="81"/>
      <c r="AA1734" s="81"/>
      <c r="AB1734" s="81"/>
      <c r="AC1734" s="81"/>
      <c r="AD1734" s="81"/>
      <c r="AE1734" s="81"/>
      <c r="AF1734" s="81"/>
      <c r="AG1734" s="81"/>
      <c r="AH1734" s="81"/>
      <c r="AI1734" s="81"/>
      <c r="AJ1734" s="81"/>
      <c r="AK1734" s="81"/>
      <c r="AL1734" s="81"/>
      <c r="AM1734" s="8"/>
    </row>
    <row r="1735" spans="1:39" x14ac:dyDescent="0.25">
      <c r="A1735" s="81">
        <v>1734</v>
      </c>
      <c r="B1735" s="8" t="s">
        <v>2223</v>
      </c>
      <c r="C1735" s="8" t="s">
        <v>73</v>
      </c>
      <c r="D1735" s="81"/>
      <c r="E1735" s="8"/>
      <c r="F1735" s="81"/>
      <c r="G1735" s="81"/>
      <c r="H1735" s="81"/>
      <c r="I1735" s="8"/>
      <c r="J1735" s="81"/>
      <c r="K1735" s="81"/>
      <c r="L1735" s="81"/>
      <c r="M1735" s="81"/>
      <c r="N1735" s="81"/>
      <c r="O1735" s="81"/>
      <c r="P1735" s="81"/>
      <c r="Q1735" s="81"/>
      <c r="R1735" s="81"/>
      <c r="S1735" s="81"/>
      <c r="T1735" s="81"/>
      <c r="U1735" s="81"/>
      <c r="V1735" s="81"/>
      <c r="W1735" s="81"/>
      <c r="X1735" s="81"/>
      <c r="Y1735" s="81"/>
      <c r="Z1735" s="81"/>
      <c r="AA1735" s="81"/>
      <c r="AB1735" s="81"/>
      <c r="AC1735" s="81"/>
      <c r="AD1735" s="81"/>
      <c r="AE1735" s="81"/>
      <c r="AF1735" s="81"/>
      <c r="AG1735" s="81"/>
      <c r="AH1735" s="81"/>
      <c r="AI1735" s="81"/>
      <c r="AJ1735" s="81"/>
      <c r="AK1735" s="81"/>
      <c r="AL1735" s="81"/>
      <c r="AM1735" s="8"/>
    </row>
    <row r="1736" spans="1:39" x14ac:dyDescent="0.25">
      <c r="A1736" s="81">
        <v>1735</v>
      </c>
      <c r="B1736" s="8" t="s">
        <v>2224</v>
      </c>
      <c r="C1736" s="8" t="s">
        <v>56</v>
      </c>
      <c r="D1736" s="81"/>
      <c r="E1736" s="8"/>
      <c r="F1736" s="81"/>
      <c r="G1736" s="81"/>
      <c r="H1736" s="81"/>
      <c r="I1736" s="8"/>
      <c r="J1736" s="81"/>
      <c r="K1736" s="81"/>
      <c r="L1736" s="81"/>
      <c r="M1736" s="81"/>
      <c r="N1736" s="81"/>
      <c r="O1736" s="81"/>
      <c r="P1736" s="81"/>
      <c r="Q1736" s="81"/>
      <c r="R1736" s="81"/>
      <c r="S1736" s="81"/>
      <c r="T1736" s="81"/>
      <c r="U1736" s="81"/>
      <c r="V1736" s="81"/>
      <c r="W1736" s="81"/>
      <c r="X1736" s="81"/>
      <c r="Y1736" s="81"/>
      <c r="Z1736" s="81"/>
      <c r="AA1736" s="81"/>
      <c r="AB1736" s="81"/>
      <c r="AC1736" s="81"/>
      <c r="AD1736" s="81"/>
      <c r="AE1736" s="81"/>
      <c r="AF1736" s="81"/>
      <c r="AG1736" s="81"/>
      <c r="AH1736" s="81"/>
      <c r="AI1736" s="81"/>
      <c r="AJ1736" s="81"/>
      <c r="AK1736" s="81"/>
      <c r="AL1736" s="81"/>
      <c r="AM1736" s="8"/>
    </row>
    <row r="1737" spans="1:39" x14ac:dyDescent="0.25">
      <c r="A1737" s="81">
        <v>1736</v>
      </c>
      <c r="B1737" s="8" t="s">
        <v>2225</v>
      </c>
      <c r="C1737" s="8" t="s">
        <v>262</v>
      </c>
      <c r="D1737" s="81"/>
      <c r="E1737" s="8"/>
      <c r="F1737" s="81"/>
      <c r="G1737" s="81"/>
      <c r="H1737" s="81"/>
      <c r="I1737" s="8"/>
      <c r="J1737" s="81"/>
      <c r="K1737" s="81"/>
      <c r="L1737" s="81"/>
      <c r="M1737" s="81"/>
      <c r="N1737" s="81"/>
      <c r="O1737" s="81"/>
      <c r="P1737" s="81"/>
      <c r="Q1737" s="81"/>
      <c r="R1737" s="81"/>
      <c r="S1737" s="81"/>
      <c r="T1737" s="81"/>
      <c r="U1737" s="81"/>
      <c r="V1737" s="81"/>
      <c r="W1737" s="81"/>
      <c r="X1737" s="81"/>
      <c r="Y1737" s="81"/>
      <c r="Z1737" s="81"/>
      <c r="AA1737" s="81"/>
      <c r="AB1737" s="81"/>
      <c r="AC1737" s="81"/>
      <c r="AD1737" s="81"/>
      <c r="AE1737" s="81"/>
      <c r="AF1737" s="81"/>
      <c r="AG1737" s="81"/>
      <c r="AH1737" s="81"/>
      <c r="AI1737" s="81"/>
      <c r="AJ1737" s="81"/>
      <c r="AK1737" s="81"/>
      <c r="AL1737" s="81"/>
      <c r="AM1737" s="8"/>
    </row>
    <row r="1738" spans="1:39" x14ac:dyDescent="0.25">
      <c r="A1738" s="81">
        <v>1737</v>
      </c>
      <c r="B1738" s="8" t="s">
        <v>2226</v>
      </c>
      <c r="C1738" s="8" t="s">
        <v>66</v>
      </c>
      <c r="D1738" s="81"/>
      <c r="E1738" s="8"/>
      <c r="F1738" s="81"/>
      <c r="G1738" s="81"/>
      <c r="H1738" s="81"/>
      <c r="I1738" s="8"/>
      <c r="J1738" s="81"/>
      <c r="K1738" s="81"/>
      <c r="L1738" s="81"/>
      <c r="M1738" s="81"/>
      <c r="N1738" s="81"/>
      <c r="O1738" s="81"/>
      <c r="P1738" s="81"/>
      <c r="Q1738" s="81"/>
      <c r="R1738" s="81"/>
      <c r="S1738" s="81"/>
      <c r="T1738" s="81"/>
      <c r="U1738" s="81"/>
      <c r="V1738" s="81"/>
      <c r="W1738" s="81"/>
      <c r="X1738" s="81"/>
      <c r="Y1738" s="81"/>
      <c r="Z1738" s="81"/>
      <c r="AA1738" s="81"/>
      <c r="AB1738" s="81"/>
      <c r="AC1738" s="81"/>
      <c r="AD1738" s="81"/>
      <c r="AE1738" s="81"/>
      <c r="AF1738" s="81"/>
      <c r="AG1738" s="81"/>
      <c r="AH1738" s="81"/>
      <c r="AI1738" s="81"/>
      <c r="AJ1738" s="81"/>
      <c r="AK1738" s="81"/>
      <c r="AL1738" s="81"/>
      <c r="AM1738" s="8"/>
    </row>
    <row r="1739" spans="1:39" x14ac:dyDescent="0.25">
      <c r="A1739" s="81">
        <v>1738</v>
      </c>
      <c r="B1739" s="8" t="s">
        <v>2227</v>
      </c>
      <c r="C1739" s="8" t="s">
        <v>66</v>
      </c>
      <c r="D1739" s="81"/>
      <c r="E1739" s="8"/>
      <c r="F1739" s="81"/>
      <c r="G1739" s="81"/>
      <c r="H1739" s="81"/>
      <c r="I1739" s="8"/>
      <c r="J1739" s="81"/>
      <c r="K1739" s="81"/>
      <c r="L1739" s="81"/>
      <c r="M1739" s="81"/>
      <c r="N1739" s="81"/>
      <c r="O1739" s="81"/>
      <c r="P1739" s="81"/>
      <c r="Q1739" s="81"/>
      <c r="R1739" s="81"/>
      <c r="S1739" s="81"/>
      <c r="T1739" s="81"/>
      <c r="U1739" s="81"/>
      <c r="V1739" s="81"/>
      <c r="W1739" s="81"/>
      <c r="X1739" s="81"/>
      <c r="Y1739" s="81"/>
      <c r="Z1739" s="81"/>
      <c r="AA1739" s="81"/>
      <c r="AB1739" s="81"/>
      <c r="AC1739" s="81"/>
      <c r="AD1739" s="81"/>
      <c r="AE1739" s="81"/>
      <c r="AF1739" s="81"/>
      <c r="AG1739" s="81"/>
      <c r="AH1739" s="81"/>
      <c r="AI1739" s="81"/>
      <c r="AJ1739" s="81"/>
      <c r="AK1739" s="81"/>
      <c r="AL1739" s="81"/>
      <c r="AM1739" s="8"/>
    </row>
    <row r="1740" spans="1:39" x14ac:dyDescent="0.25">
      <c r="A1740" s="81">
        <v>1739</v>
      </c>
      <c r="B1740" s="8" t="s">
        <v>2228</v>
      </c>
      <c r="C1740" s="8" t="s">
        <v>138</v>
      </c>
      <c r="D1740" s="81"/>
      <c r="E1740" s="8"/>
      <c r="F1740" s="81"/>
      <c r="G1740" s="81"/>
      <c r="H1740" s="81"/>
      <c r="I1740" s="8"/>
      <c r="J1740" s="81"/>
      <c r="K1740" s="81"/>
      <c r="L1740" s="81"/>
      <c r="M1740" s="81"/>
      <c r="N1740" s="81"/>
      <c r="O1740" s="81"/>
      <c r="P1740" s="81"/>
      <c r="Q1740" s="81"/>
      <c r="R1740" s="81"/>
      <c r="S1740" s="81"/>
      <c r="T1740" s="81"/>
      <c r="U1740" s="81"/>
      <c r="V1740" s="81"/>
      <c r="W1740" s="81"/>
      <c r="X1740" s="81"/>
      <c r="Y1740" s="81"/>
      <c r="Z1740" s="81"/>
      <c r="AA1740" s="81"/>
      <c r="AB1740" s="81"/>
      <c r="AC1740" s="81"/>
      <c r="AD1740" s="81"/>
      <c r="AE1740" s="81"/>
      <c r="AF1740" s="81"/>
      <c r="AG1740" s="81"/>
      <c r="AH1740" s="81"/>
      <c r="AI1740" s="81"/>
      <c r="AJ1740" s="81"/>
      <c r="AK1740" s="81"/>
      <c r="AL1740" s="81"/>
      <c r="AM1740" s="8"/>
    </row>
    <row r="1741" spans="1:39" x14ac:dyDescent="0.25">
      <c r="A1741" s="81">
        <v>1740</v>
      </c>
      <c r="B1741" s="8" t="s">
        <v>2229</v>
      </c>
      <c r="C1741" s="8" t="s">
        <v>138</v>
      </c>
      <c r="D1741" s="81"/>
      <c r="E1741" s="8"/>
      <c r="F1741" s="81"/>
      <c r="G1741" s="81"/>
      <c r="H1741" s="81"/>
      <c r="I1741" s="8"/>
      <c r="J1741" s="81"/>
      <c r="K1741" s="81"/>
      <c r="L1741" s="81"/>
      <c r="M1741" s="81"/>
      <c r="N1741" s="81"/>
      <c r="O1741" s="81"/>
      <c r="P1741" s="81"/>
      <c r="Q1741" s="81"/>
      <c r="R1741" s="81"/>
      <c r="S1741" s="81"/>
      <c r="T1741" s="81"/>
      <c r="U1741" s="81"/>
      <c r="V1741" s="81"/>
      <c r="W1741" s="81"/>
      <c r="X1741" s="81"/>
      <c r="Y1741" s="81"/>
      <c r="Z1741" s="81"/>
      <c r="AA1741" s="81"/>
      <c r="AB1741" s="81"/>
      <c r="AC1741" s="81"/>
      <c r="AD1741" s="81"/>
      <c r="AE1741" s="81"/>
      <c r="AF1741" s="81"/>
      <c r="AG1741" s="81"/>
      <c r="AH1741" s="81"/>
      <c r="AI1741" s="81"/>
      <c r="AJ1741" s="81"/>
      <c r="AK1741" s="81"/>
      <c r="AL1741" s="81"/>
      <c r="AM1741" s="8"/>
    </row>
    <row r="1742" spans="1:39" x14ac:dyDescent="0.25">
      <c r="A1742" s="81">
        <v>1741</v>
      </c>
      <c r="B1742" s="8" t="s">
        <v>1806</v>
      </c>
      <c r="C1742" s="8" t="s">
        <v>66</v>
      </c>
      <c r="D1742" s="81"/>
      <c r="E1742" s="8"/>
      <c r="F1742" s="81"/>
      <c r="G1742" s="81"/>
      <c r="H1742" s="81"/>
      <c r="I1742" s="8"/>
      <c r="J1742" s="81"/>
      <c r="K1742" s="81"/>
      <c r="L1742" s="81"/>
      <c r="M1742" s="81"/>
      <c r="N1742" s="81"/>
      <c r="O1742" s="81"/>
      <c r="P1742" s="81"/>
      <c r="Q1742" s="81"/>
      <c r="R1742" s="81"/>
      <c r="S1742" s="81"/>
      <c r="T1742" s="81"/>
      <c r="U1742" s="81"/>
      <c r="V1742" s="81"/>
      <c r="W1742" s="81"/>
      <c r="X1742" s="81"/>
      <c r="Y1742" s="81"/>
      <c r="Z1742" s="81"/>
      <c r="AA1742" s="81"/>
      <c r="AB1742" s="81"/>
      <c r="AC1742" s="81"/>
      <c r="AD1742" s="81"/>
      <c r="AE1742" s="81"/>
      <c r="AF1742" s="81"/>
      <c r="AG1742" s="81"/>
      <c r="AH1742" s="81"/>
      <c r="AI1742" s="81"/>
      <c r="AJ1742" s="81"/>
      <c r="AK1742" s="81"/>
      <c r="AL1742" s="81"/>
      <c r="AM1742" s="8"/>
    </row>
    <row r="1743" spans="1:39" x14ac:dyDescent="0.25">
      <c r="A1743" s="81">
        <v>1742</v>
      </c>
      <c r="B1743" s="8" t="s">
        <v>1845</v>
      </c>
      <c r="C1743" s="8" t="s">
        <v>67</v>
      </c>
      <c r="D1743" s="81"/>
      <c r="E1743" s="8"/>
      <c r="F1743" s="81"/>
      <c r="G1743" s="81"/>
      <c r="H1743" s="81"/>
      <c r="I1743" s="8"/>
      <c r="J1743" s="81"/>
      <c r="K1743" s="81"/>
      <c r="L1743" s="81"/>
      <c r="M1743" s="81"/>
      <c r="N1743" s="81"/>
      <c r="O1743" s="81"/>
      <c r="P1743" s="81"/>
      <c r="Q1743" s="81"/>
      <c r="R1743" s="81"/>
      <c r="S1743" s="81"/>
      <c r="T1743" s="81"/>
      <c r="U1743" s="81"/>
      <c r="V1743" s="81"/>
      <c r="W1743" s="81"/>
      <c r="X1743" s="81"/>
      <c r="Y1743" s="81"/>
      <c r="Z1743" s="81"/>
      <c r="AA1743" s="81"/>
      <c r="AB1743" s="81"/>
      <c r="AC1743" s="81"/>
      <c r="AD1743" s="81"/>
      <c r="AE1743" s="81"/>
      <c r="AF1743" s="81"/>
      <c r="AG1743" s="81"/>
      <c r="AH1743" s="81"/>
      <c r="AI1743" s="81"/>
      <c r="AJ1743" s="81"/>
      <c r="AK1743" s="81"/>
      <c r="AL1743" s="81"/>
      <c r="AM1743" s="8"/>
    </row>
    <row r="1744" spans="1:39" x14ac:dyDescent="0.25">
      <c r="A1744" s="81">
        <v>1743</v>
      </c>
      <c r="B1744" s="8" t="s">
        <v>2276</v>
      </c>
      <c r="C1744" s="8" t="s">
        <v>56</v>
      </c>
      <c r="D1744" s="81"/>
      <c r="E1744" s="8"/>
      <c r="F1744" s="81"/>
      <c r="G1744" s="81"/>
      <c r="H1744" s="81"/>
      <c r="I1744" s="8"/>
      <c r="J1744" s="81"/>
      <c r="K1744" s="81"/>
      <c r="L1744" s="81"/>
      <c r="M1744" s="81"/>
      <c r="N1744" s="81"/>
      <c r="O1744" s="81"/>
      <c r="P1744" s="81"/>
      <c r="Q1744" s="81"/>
      <c r="R1744" s="81"/>
      <c r="S1744" s="81"/>
      <c r="T1744" s="81"/>
      <c r="U1744" s="81"/>
      <c r="V1744" s="81"/>
      <c r="W1744" s="81"/>
      <c r="X1744" s="81"/>
      <c r="Y1744" s="81"/>
      <c r="Z1744" s="81"/>
      <c r="AA1744" s="81"/>
      <c r="AB1744" s="81"/>
      <c r="AC1744" s="81"/>
      <c r="AD1744" s="81"/>
      <c r="AE1744" s="81"/>
      <c r="AF1744" s="81"/>
      <c r="AG1744" s="81"/>
      <c r="AH1744" s="81"/>
      <c r="AI1744" s="81"/>
      <c r="AJ1744" s="81"/>
      <c r="AK1744" s="81"/>
      <c r="AL1744" s="81"/>
      <c r="AM1744" s="8"/>
    </row>
    <row r="1745" spans="1:39" x14ac:dyDescent="0.25">
      <c r="A1745" s="81">
        <v>1744</v>
      </c>
      <c r="B1745" s="8" t="s">
        <v>2</v>
      </c>
      <c r="C1745" s="8" t="s">
        <v>2</v>
      </c>
      <c r="D1745" s="81"/>
      <c r="E1745" s="8"/>
      <c r="F1745" s="81"/>
      <c r="G1745" s="81"/>
      <c r="H1745" s="81"/>
      <c r="I1745" s="8"/>
      <c r="J1745" s="81"/>
      <c r="K1745" s="81"/>
      <c r="L1745" s="81"/>
      <c r="M1745" s="81"/>
      <c r="N1745" s="81"/>
      <c r="O1745" s="81"/>
      <c r="P1745" s="81"/>
      <c r="Q1745" s="81"/>
      <c r="R1745" s="81"/>
      <c r="S1745" s="81"/>
      <c r="T1745" s="81"/>
      <c r="U1745" s="81"/>
      <c r="V1745" s="81"/>
      <c r="W1745" s="81"/>
      <c r="X1745" s="81"/>
      <c r="Y1745" s="81"/>
      <c r="Z1745" s="81"/>
      <c r="AA1745" s="81"/>
      <c r="AB1745" s="81"/>
      <c r="AC1745" s="81"/>
      <c r="AD1745" s="81"/>
      <c r="AE1745" s="81"/>
      <c r="AF1745" s="81"/>
      <c r="AG1745" s="81"/>
      <c r="AH1745" s="81"/>
      <c r="AI1745" s="81"/>
      <c r="AJ1745" s="81"/>
      <c r="AK1745" s="81"/>
      <c r="AL1745" s="81"/>
      <c r="AM1745" s="8"/>
    </row>
    <row r="1746" spans="1:39" x14ac:dyDescent="0.25">
      <c r="A1746" s="81">
        <v>1745</v>
      </c>
      <c r="B1746" s="8" t="s">
        <v>2369</v>
      </c>
      <c r="C1746" s="8" t="s">
        <v>2</v>
      </c>
      <c r="D1746" s="81"/>
      <c r="E1746" s="8"/>
      <c r="F1746" s="81"/>
      <c r="G1746" s="81"/>
      <c r="H1746" s="81"/>
      <c r="I1746" s="8"/>
      <c r="J1746" s="81"/>
      <c r="K1746" s="81"/>
      <c r="L1746" s="81"/>
      <c r="M1746" s="81"/>
      <c r="N1746" s="81"/>
      <c r="O1746" s="81"/>
      <c r="P1746" s="81"/>
      <c r="Q1746" s="81"/>
      <c r="R1746" s="81"/>
      <c r="S1746" s="81"/>
      <c r="T1746" s="81"/>
      <c r="U1746" s="81"/>
      <c r="V1746" s="81"/>
      <c r="W1746" s="81"/>
      <c r="X1746" s="81"/>
      <c r="Y1746" s="81"/>
      <c r="Z1746" s="81"/>
      <c r="AA1746" s="81"/>
      <c r="AB1746" s="81"/>
      <c r="AC1746" s="81"/>
      <c r="AD1746" s="81"/>
      <c r="AE1746" s="81"/>
      <c r="AF1746" s="81"/>
      <c r="AG1746" s="81"/>
      <c r="AH1746" s="81"/>
      <c r="AI1746" s="81"/>
      <c r="AJ1746" s="81"/>
      <c r="AK1746" s="81"/>
      <c r="AL1746" s="81"/>
      <c r="AM1746" s="8"/>
    </row>
    <row r="1747" spans="1:39" x14ac:dyDescent="0.25">
      <c r="A1747" s="81">
        <v>1746</v>
      </c>
      <c r="B1747" s="8" t="s">
        <v>52</v>
      </c>
      <c r="C1747" s="8" t="s">
        <v>2</v>
      </c>
      <c r="D1747" s="81"/>
      <c r="E1747" s="8"/>
      <c r="F1747" s="81"/>
      <c r="G1747" s="81"/>
      <c r="H1747" s="81"/>
      <c r="I1747" s="8"/>
      <c r="J1747" s="81"/>
      <c r="K1747" s="81"/>
      <c r="L1747" s="81"/>
      <c r="M1747" s="81"/>
      <c r="N1747" s="81"/>
      <c r="O1747" s="81"/>
      <c r="P1747" s="81"/>
      <c r="Q1747" s="81"/>
      <c r="R1747" s="81"/>
      <c r="S1747" s="81"/>
      <c r="T1747" s="81"/>
      <c r="U1747" s="81"/>
      <c r="V1747" s="81"/>
      <c r="W1747" s="81"/>
      <c r="X1747" s="81"/>
      <c r="Y1747" s="81"/>
      <c r="Z1747" s="81"/>
      <c r="AA1747" s="81"/>
      <c r="AB1747" s="81"/>
      <c r="AC1747" s="81"/>
      <c r="AD1747" s="81"/>
      <c r="AE1747" s="81"/>
      <c r="AF1747" s="81"/>
      <c r="AG1747" s="81"/>
      <c r="AH1747" s="81"/>
      <c r="AI1747" s="81"/>
      <c r="AJ1747" s="81"/>
      <c r="AK1747" s="81"/>
      <c r="AL1747" s="81"/>
      <c r="AM1747" s="8"/>
    </row>
    <row r="1748" spans="1:39" x14ac:dyDescent="0.25">
      <c r="A1748" s="81">
        <v>1747</v>
      </c>
      <c r="B1748" s="8" t="s">
        <v>1843</v>
      </c>
      <c r="C1748" s="8" t="s">
        <v>2370</v>
      </c>
      <c r="D1748" s="81"/>
      <c r="E1748" s="8"/>
      <c r="F1748" s="81"/>
      <c r="G1748" s="81"/>
      <c r="H1748" s="81"/>
      <c r="I1748" s="8"/>
      <c r="J1748" s="81"/>
      <c r="K1748" s="81"/>
      <c r="L1748" s="81"/>
      <c r="M1748" s="81"/>
      <c r="N1748" s="81"/>
      <c r="O1748" s="81"/>
      <c r="P1748" s="81"/>
      <c r="Q1748" s="81"/>
      <c r="R1748" s="81"/>
      <c r="S1748" s="81"/>
      <c r="T1748" s="81"/>
      <c r="U1748" s="81"/>
      <c r="V1748" s="81"/>
      <c r="W1748" s="81"/>
      <c r="X1748" s="81"/>
      <c r="Y1748" s="81"/>
      <c r="Z1748" s="81"/>
      <c r="AA1748" s="81"/>
      <c r="AB1748" s="81"/>
      <c r="AC1748" s="81"/>
      <c r="AD1748" s="81"/>
      <c r="AE1748" s="81"/>
      <c r="AF1748" s="81"/>
      <c r="AG1748" s="81"/>
      <c r="AH1748" s="81"/>
      <c r="AI1748" s="81"/>
      <c r="AJ1748" s="81"/>
      <c r="AK1748" s="81"/>
      <c r="AL1748" s="81"/>
      <c r="AM1748" s="8"/>
    </row>
    <row r="1749" spans="1:39" x14ac:dyDescent="0.25">
      <c r="A1749" s="81">
        <v>1748</v>
      </c>
      <c r="B1749" s="8" t="s">
        <v>1844</v>
      </c>
      <c r="C1749" s="8" t="s">
        <v>56</v>
      </c>
      <c r="D1749" s="81"/>
      <c r="E1749" s="8"/>
      <c r="F1749" s="81"/>
      <c r="G1749" s="81"/>
      <c r="H1749" s="81"/>
      <c r="I1749" s="8"/>
      <c r="J1749" s="81"/>
      <c r="K1749" s="81"/>
      <c r="L1749" s="81"/>
      <c r="M1749" s="81"/>
      <c r="N1749" s="81"/>
      <c r="O1749" s="81"/>
      <c r="P1749" s="81"/>
      <c r="Q1749" s="81"/>
      <c r="R1749" s="81"/>
      <c r="S1749" s="81"/>
      <c r="T1749" s="81"/>
      <c r="U1749" s="81"/>
      <c r="V1749" s="81"/>
      <c r="W1749" s="81"/>
      <c r="X1749" s="81"/>
      <c r="Y1749" s="81"/>
      <c r="Z1749" s="81"/>
      <c r="AA1749" s="81"/>
      <c r="AB1749" s="81"/>
      <c r="AC1749" s="81"/>
      <c r="AD1749" s="81"/>
      <c r="AE1749" s="81"/>
      <c r="AF1749" s="81"/>
      <c r="AG1749" s="81"/>
      <c r="AH1749" s="81"/>
      <c r="AI1749" s="81"/>
      <c r="AJ1749" s="81"/>
      <c r="AK1749" s="81"/>
      <c r="AL1749" s="81"/>
      <c r="AM1749" s="8"/>
    </row>
    <row r="1750" spans="1:39" x14ac:dyDescent="0.25">
      <c r="A1750" s="81">
        <v>1749</v>
      </c>
      <c r="B1750" s="8" t="s">
        <v>1846</v>
      </c>
      <c r="C1750" s="8" t="s">
        <v>2371</v>
      </c>
      <c r="D1750" s="81"/>
      <c r="E1750" s="8"/>
      <c r="F1750" s="81"/>
      <c r="G1750" s="81"/>
      <c r="H1750" s="81"/>
      <c r="I1750" s="8"/>
      <c r="J1750" s="81"/>
      <c r="K1750" s="81"/>
      <c r="L1750" s="81"/>
      <c r="M1750" s="81"/>
      <c r="N1750" s="81"/>
      <c r="O1750" s="81"/>
      <c r="P1750" s="81"/>
      <c r="Q1750" s="81"/>
      <c r="R1750" s="81"/>
      <c r="S1750" s="81"/>
      <c r="T1750" s="81"/>
      <c r="U1750" s="81"/>
      <c r="V1750" s="81"/>
      <c r="W1750" s="81"/>
      <c r="X1750" s="81"/>
      <c r="Y1750" s="81"/>
      <c r="Z1750" s="81"/>
      <c r="AA1750" s="81"/>
      <c r="AB1750" s="81"/>
      <c r="AC1750" s="81"/>
      <c r="AD1750" s="81"/>
      <c r="AE1750" s="81"/>
      <c r="AF1750" s="81"/>
      <c r="AG1750" s="81"/>
      <c r="AH1750" s="81"/>
      <c r="AI1750" s="81"/>
      <c r="AJ1750" s="81"/>
      <c r="AK1750" s="81"/>
      <c r="AL1750" s="81"/>
      <c r="AM1750" s="8"/>
    </row>
    <row r="1751" spans="1:39" x14ac:dyDescent="0.25">
      <c r="A1751" s="81">
        <v>1750</v>
      </c>
      <c r="B1751" s="8" t="s">
        <v>1847</v>
      </c>
      <c r="C1751" s="8" t="s">
        <v>2372</v>
      </c>
      <c r="D1751" s="81"/>
      <c r="E1751" s="8"/>
      <c r="F1751" s="81"/>
      <c r="G1751" s="81"/>
      <c r="H1751" s="81"/>
      <c r="I1751" s="8"/>
      <c r="J1751" s="81"/>
      <c r="K1751" s="81"/>
      <c r="L1751" s="81"/>
      <c r="M1751" s="81"/>
      <c r="N1751" s="81"/>
      <c r="O1751" s="81"/>
      <c r="P1751" s="81"/>
      <c r="Q1751" s="81"/>
      <c r="R1751" s="81"/>
      <c r="S1751" s="81"/>
      <c r="T1751" s="81"/>
      <c r="U1751" s="81"/>
      <c r="V1751" s="81"/>
      <c r="W1751" s="81"/>
      <c r="X1751" s="81"/>
      <c r="Y1751" s="81"/>
      <c r="Z1751" s="81"/>
      <c r="AA1751" s="81"/>
      <c r="AB1751" s="81"/>
      <c r="AC1751" s="81"/>
      <c r="AD1751" s="81"/>
      <c r="AE1751" s="81"/>
      <c r="AF1751" s="81"/>
      <c r="AG1751" s="81"/>
      <c r="AH1751" s="81"/>
      <c r="AI1751" s="81"/>
      <c r="AJ1751" s="81"/>
      <c r="AK1751" s="81"/>
      <c r="AL1751" s="81"/>
      <c r="AM1751" s="8"/>
    </row>
    <row r="1752" spans="1:39" x14ac:dyDescent="0.25">
      <c r="A1752" s="81">
        <v>1751</v>
      </c>
      <c r="B1752" s="8" t="s">
        <v>1850</v>
      </c>
      <c r="C1752" s="8" t="s">
        <v>61</v>
      </c>
      <c r="D1752" s="81"/>
      <c r="E1752" s="8"/>
      <c r="F1752" s="81"/>
      <c r="G1752" s="81"/>
      <c r="H1752" s="81"/>
      <c r="I1752" s="8"/>
      <c r="J1752" s="81"/>
      <c r="K1752" s="81"/>
      <c r="L1752" s="81"/>
      <c r="M1752" s="81"/>
      <c r="N1752" s="81"/>
      <c r="O1752" s="81"/>
      <c r="P1752" s="81"/>
      <c r="Q1752" s="81"/>
      <c r="R1752" s="81"/>
      <c r="S1752" s="81"/>
      <c r="T1752" s="81"/>
      <c r="U1752" s="81"/>
      <c r="V1752" s="81"/>
      <c r="W1752" s="81"/>
      <c r="X1752" s="81"/>
      <c r="Y1752" s="81"/>
      <c r="Z1752" s="81"/>
      <c r="AA1752" s="81"/>
      <c r="AB1752" s="81"/>
      <c r="AC1752" s="81"/>
      <c r="AD1752" s="81"/>
      <c r="AE1752" s="81"/>
      <c r="AF1752" s="81"/>
      <c r="AG1752" s="81"/>
      <c r="AH1752" s="81"/>
      <c r="AI1752" s="81"/>
      <c r="AJ1752" s="81"/>
      <c r="AK1752" s="81"/>
      <c r="AL1752" s="81"/>
      <c r="AM1752" s="8"/>
    </row>
    <row r="1753" spans="1:39" x14ac:dyDescent="0.25">
      <c r="A1753" s="81">
        <v>1752</v>
      </c>
      <c r="B1753" s="8" t="s">
        <v>1851</v>
      </c>
      <c r="C1753" s="8" t="s">
        <v>56</v>
      </c>
      <c r="D1753" s="81"/>
      <c r="E1753" s="8"/>
      <c r="F1753" s="81"/>
      <c r="G1753" s="81"/>
      <c r="H1753" s="81"/>
      <c r="I1753" s="8"/>
      <c r="J1753" s="81"/>
      <c r="K1753" s="81"/>
      <c r="L1753" s="81"/>
      <c r="M1753" s="81"/>
      <c r="N1753" s="81"/>
      <c r="O1753" s="81"/>
      <c r="P1753" s="81"/>
      <c r="Q1753" s="81"/>
      <c r="R1753" s="81"/>
      <c r="S1753" s="81"/>
      <c r="T1753" s="81"/>
      <c r="U1753" s="81"/>
      <c r="V1753" s="81"/>
      <c r="W1753" s="81"/>
      <c r="X1753" s="81"/>
      <c r="Y1753" s="81"/>
      <c r="Z1753" s="81"/>
      <c r="AA1753" s="81"/>
      <c r="AB1753" s="81"/>
      <c r="AC1753" s="81"/>
      <c r="AD1753" s="81"/>
      <c r="AE1753" s="81"/>
      <c r="AF1753" s="81"/>
      <c r="AG1753" s="81"/>
      <c r="AH1753" s="81"/>
      <c r="AI1753" s="81"/>
      <c r="AJ1753" s="81"/>
      <c r="AK1753" s="81"/>
      <c r="AL1753" s="81"/>
      <c r="AM1753" s="8"/>
    </row>
    <row r="1754" spans="1:39" x14ac:dyDescent="0.25">
      <c r="A1754" s="81">
        <v>1753</v>
      </c>
      <c r="B1754" s="8" t="s">
        <v>1852</v>
      </c>
      <c r="C1754" s="8" t="s">
        <v>56</v>
      </c>
      <c r="D1754" s="81"/>
      <c r="E1754" s="8"/>
      <c r="F1754" s="81"/>
      <c r="G1754" s="81"/>
      <c r="H1754" s="81"/>
      <c r="I1754" s="8"/>
      <c r="J1754" s="81"/>
      <c r="K1754" s="81"/>
      <c r="L1754" s="81"/>
      <c r="M1754" s="81"/>
      <c r="N1754" s="81"/>
      <c r="O1754" s="81"/>
      <c r="P1754" s="81"/>
      <c r="Q1754" s="81"/>
      <c r="R1754" s="81"/>
      <c r="S1754" s="81"/>
      <c r="T1754" s="81"/>
      <c r="U1754" s="81"/>
      <c r="V1754" s="81"/>
      <c r="W1754" s="81"/>
      <c r="X1754" s="81"/>
      <c r="Y1754" s="81"/>
      <c r="Z1754" s="81"/>
      <c r="AA1754" s="81"/>
      <c r="AB1754" s="81"/>
      <c r="AC1754" s="81"/>
      <c r="AD1754" s="81"/>
      <c r="AE1754" s="81"/>
      <c r="AF1754" s="81"/>
      <c r="AG1754" s="81"/>
      <c r="AH1754" s="81"/>
      <c r="AI1754" s="81"/>
      <c r="AJ1754" s="81"/>
      <c r="AK1754" s="81"/>
      <c r="AL1754" s="81"/>
      <c r="AM1754" s="8"/>
    </row>
    <row r="1755" spans="1:39" x14ac:dyDescent="0.25">
      <c r="A1755" s="81">
        <v>1754</v>
      </c>
      <c r="B1755" s="8" t="s">
        <v>1853</v>
      </c>
      <c r="C1755" s="8" t="s">
        <v>56</v>
      </c>
      <c r="D1755" s="81"/>
      <c r="E1755" s="8"/>
      <c r="F1755" s="81"/>
      <c r="G1755" s="81"/>
      <c r="H1755" s="81"/>
      <c r="I1755" s="8"/>
      <c r="J1755" s="81"/>
      <c r="K1755" s="81"/>
      <c r="L1755" s="81"/>
      <c r="M1755" s="81"/>
      <c r="N1755" s="81"/>
      <c r="O1755" s="81"/>
      <c r="P1755" s="81"/>
      <c r="Q1755" s="81"/>
      <c r="R1755" s="81"/>
      <c r="S1755" s="81"/>
      <c r="T1755" s="81"/>
      <c r="U1755" s="81"/>
      <c r="V1755" s="81"/>
      <c r="W1755" s="81"/>
      <c r="X1755" s="81"/>
      <c r="Y1755" s="81"/>
      <c r="Z1755" s="81"/>
      <c r="AA1755" s="81"/>
      <c r="AB1755" s="81"/>
      <c r="AC1755" s="81"/>
      <c r="AD1755" s="81"/>
      <c r="AE1755" s="81"/>
      <c r="AF1755" s="81"/>
      <c r="AG1755" s="81"/>
      <c r="AH1755" s="81"/>
      <c r="AI1755" s="81"/>
      <c r="AJ1755" s="81"/>
      <c r="AK1755" s="81"/>
      <c r="AL1755" s="81"/>
      <c r="AM1755" s="8"/>
    </row>
    <row r="1756" spans="1:39" x14ac:dyDescent="0.25">
      <c r="A1756" s="81">
        <v>1755</v>
      </c>
      <c r="B1756" s="8" t="s">
        <v>1854</v>
      </c>
      <c r="C1756" s="8" t="s">
        <v>759</v>
      </c>
      <c r="D1756" s="81"/>
      <c r="E1756" s="8"/>
      <c r="F1756" s="81"/>
      <c r="G1756" s="81"/>
      <c r="H1756" s="81"/>
      <c r="I1756" s="8"/>
      <c r="J1756" s="81"/>
      <c r="K1756" s="81"/>
      <c r="L1756" s="81"/>
      <c r="M1756" s="81"/>
      <c r="N1756" s="81"/>
      <c r="O1756" s="81"/>
      <c r="P1756" s="81"/>
      <c r="Q1756" s="81"/>
      <c r="R1756" s="81"/>
      <c r="S1756" s="81"/>
      <c r="T1756" s="81"/>
      <c r="U1756" s="81"/>
      <c r="V1756" s="81"/>
      <c r="W1756" s="81"/>
      <c r="X1756" s="81"/>
      <c r="Y1756" s="81"/>
      <c r="Z1756" s="81"/>
      <c r="AA1756" s="81"/>
      <c r="AB1756" s="81"/>
      <c r="AC1756" s="81"/>
      <c r="AD1756" s="81"/>
      <c r="AE1756" s="81"/>
      <c r="AF1756" s="81"/>
      <c r="AG1756" s="81"/>
      <c r="AH1756" s="81"/>
      <c r="AI1756" s="81"/>
      <c r="AJ1756" s="81"/>
      <c r="AK1756" s="81"/>
      <c r="AL1756" s="81"/>
      <c r="AM1756" s="8"/>
    </row>
    <row r="1757" spans="1:39" x14ac:dyDescent="0.25">
      <c r="A1757" s="81">
        <v>1756</v>
      </c>
      <c r="B1757" s="8" t="s">
        <v>1856</v>
      </c>
      <c r="C1757" s="8" t="s">
        <v>64</v>
      </c>
      <c r="D1757" s="81"/>
      <c r="E1757" s="8"/>
      <c r="F1757" s="81"/>
      <c r="G1757" s="81"/>
      <c r="H1757" s="81"/>
      <c r="I1757" s="8"/>
      <c r="J1757" s="81"/>
      <c r="K1757" s="81"/>
      <c r="L1757" s="81"/>
      <c r="M1757" s="81"/>
      <c r="N1757" s="81"/>
      <c r="O1757" s="81"/>
      <c r="P1757" s="81"/>
      <c r="Q1757" s="81"/>
      <c r="R1757" s="81"/>
      <c r="S1757" s="81"/>
      <c r="T1757" s="81"/>
      <c r="U1757" s="81"/>
      <c r="V1757" s="81"/>
      <c r="W1757" s="81"/>
      <c r="X1757" s="81"/>
      <c r="Y1757" s="81"/>
      <c r="Z1757" s="81"/>
      <c r="AA1757" s="81"/>
      <c r="AB1757" s="81"/>
      <c r="AC1757" s="81"/>
      <c r="AD1757" s="81"/>
      <c r="AE1757" s="81"/>
      <c r="AF1757" s="81"/>
      <c r="AG1757" s="81"/>
      <c r="AH1757" s="81"/>
      <c r="AI1757" s="81"/>
      <c r="AJ1757" s="81"/>
      <c r="AK1757" s="81"/>
      <c r="AL1757" s="81"/>
      <c r="AM1757" s="8"/>
    </row>
    <row r="1758" spans="1:39" x14ac:dyDescent="0.25">
      <c r="A1758" s="81">
        <v>1757</v>
      </c>
      <c r="B1758" s="8" t="s">
        <v>1857</v>
      </c>
      <c r="C1758" s="8" t="s">
        <v>65</v>
      </c>
      <c r="D1758" s="81"/>
      <c r="E1758" s="8"/>
      <c r="F1758" s="81"/>
      <c r="G1758" s="81"/>
      <c r="H1758" s="81"/>
      <c r="I1758" s="8"/>
      <c r="J1758" s="81"/>
      <c r="K1758" s="81"/>
      <c r="L1758" s="81"/>
      <c r="M1758" s="81"/>
      <c r="N1758" s="81"/>
      <c r="O1758" s="81"/>
      <c r="P1758" s="81"/>
      <c r="Q1758" s="81"/>
      <c r="R1758" s="81"/>
      <c r="S1758" s="81"/>
      <c r="T1758" s="81"/>
      <c r="U1758" s="81"/>
      <c r="V1758" s="81"/>
      <c r="W1758" s="81"/>
      <c r="X1758" s="81"/>
      <c r="Y1758" s="81"/>
      <c r="Z1758" s="81"/>
      <c r="AA1758" s="81"/>
      <c r="AB1758" s="81"/>
      <c r="AC1758" s="81"/>
      <c r="AD1758" s="81"/>
      <c r="AE1758" s="81"/>
      <c r="AF1758" s="81"/>
      <c r="AG1758" s="81"/>
      <c r="AH1758" s="81"/>
      <c r="AI1758" s="81"/>
      <c r="AJ1758" s="81"/>
      <c r="AK1758" s="81"/>
      <c r="AL1758" s="81"/>
      <c r="AM1758" s="8"/>
    </row>
    <row r="1759" spans="1:39" x14ac:dyDescent="0.25">
      <c r="A1759" s="81">
        <v>1758</v>
      </c>
      <c r="B1759" s="8" t="s">
        <v>1858</v>
      </c>
      <c r="C1759" s="8" t="s">
        <v>56</v>
      </c>
      <c r="D1759" s="81"/>
      <c r="E1759" s="8"/>
      <c r="F1759" s="81"/>
      <c r="G1759" s="81"/>
      <c r="H1759" s="81"/>
      <c r="I1759" s="8"/>
      <c r="J1759" s="81"/>
      <c r="K1759" s="81"/>
      <c r="L1759" s="81"/>
      <c r="M1759" s="81"/>
      <c r="N1759" s="81"/>
      <c r="O1759" s="81"/>
      <c r="P1759" s="81"/>
      <c r="Q1759" s="81"/>
      <c r="R1759" s="81"/>
      <c r="S1759" s="81"/>
      <c r="T1759" s="81"/>
      <c r="U1759" s="81"/>
      <c r="V1759" s="81"/>
      <c r="W1759" s="81"/>
      <c r="X1759" s="81"/>
      <c r="Y1759" s="81"/>
      <c r="Z1759" s="81"/>
      <c r="AA1759" s="81"/>
      <c r="AB1759" s="81"/>
      <c r="AC1759" s="81"/>
      <c r="AD1759" s="81"/>
      <c r="AE1759" s="81"/>
      <c r="AF1759" s="81"/>
      <c r="AG1759" s="81"/>
      <c r="AH1759" s="81"/>
      <c r="AI1759" s="81"/>
      <c r="AJ1759" s="81"/>
      <c r="AK1759" s="81"/>
      <c r="AL1759" s="81"/>
      <c r="AM1759" s="8"/>
    </row>
    <row r="1760" spans="1:39" x14ac:dyDescent="0.25">
      <c r="A1760" s="81">
        <v>1759</v>
      </c>
      <c r="B1760" s="8" t="s">
        <v>1859</v>
      </c>
      <c r="C1760" s="8" t="s">
        <v>105</v>
      </c>
      <c r="D1760" s="81"/>
      <c r="E1760" s="8"/>
      <c r="F1760" s="81"/>
      <c r="G1760" s="81"/>
      <c r="H1760" s="81"/>
      <c r="I1760" s="8"/>
      <c r="J1760" s="81"/>
      <c r="K1760" s="81"/>
      <c r="L1760" s="81"/>
      <c r="M1760" s="81"/>
      <c r="N1760" s="81"/>
      <c r="O1760" s="81"/>
      <c r="P1760" s="81"/>
      <c r="Q1760" s="81"/>
      <c r="R1760" s="81"/>
      <c r="S1760" s="81"/>
      <c r="T1760" s="81"/>
      <c r="U1760" s="81"/>
      <c r="V1760" s="81"/>
      <c r="W1760" s="81"/>
      <c r="X1760" s="81"/>
      <c r="Y1760" s="81"/>
      <c r="Z1760" s="81"/>
      <c r="AA1760" s="81"/>
      <c r="AB1760" s="81"/>
      <c r="AC1760" s="81"/>
      <c r="AD1760" s="81"/>
      <c r="AE1760" s="81"/>
      <c r="AF1760" s="81"/>
      <c r="AG1760" s="81"/>
      <c r="AH1760" s="81"/>
      <c r="AI1760" s="81"/>
      <c r="AJ1760" s="81"/>
      <c r="AK1760" s="81"/>
      <c r="AL1760" s="81"/>
      <c r="AM1760" s="8"/>
    </row>
    <row r="1761" spans="1:39" x14ac:dyDescent="0.25">
      <c r="A1761" s="81">
        <v>1760</v>
      </c>
      <c r="B1761" s="8" t="s">
        <v>2193</v>
      </c>
      <c r="C1761" s="8" t="s">
        <v>2321</v>
      </c>
      <c r="D1761" s="81"/>
      <c r="E1761" s="8"/>
      <c r="F1761" s="81"/>
      <c r="G1761" s="81"/>
      <c r="H1761" s="81"/>
      <c r="I1761" s="8"/>
      <c r="J1761" s="81"/>
      <c r="K1761" s="81"/>
      <c r="L1761" s="81"/>
      <c r="M1761" s="81"/>
      <c r="N1761" s="81"/>
      <c r="O1761" s="81"/>
      <c r="P1761" s="81"/>
      <c r="Q1761" s="81"/>
      <c r="R1761" s="81"/>
      <c r="S1761" s="81"/>
      <c r="T1761" s="81"/>
      <c r="U1761" s="81"/>
      <c r="V1761" s="81"/>
      <c r="W1761" s="81"/>
      <c r="X1761" s="81"/>
      <c r="Y1761" s="81"/>
      <c r="Z1761" s="81"/>
      <c r="AA1761" s="81"/>
      <c r="AB1761" s="81"/>
      <c r="AC1761" s="81"/>
      <c r="AD1761" s="81"/>
      <c r="AE1761" s="81"/>
      <c r="AF1761" s="81"/>
      <c r="AG1761" s="81"/>
      <c r="AH1761" s="81"/>
      <c r="AI1761" s="81"/>
      <c r="AJ1761" s="81"/>
      <c r="AK1761" s="81"/>
      <c r="AL1761" s="81"/>
      <c r="AM1761" s="8"/>
    </row>
    <row r="1762" spans="1:39" x14ac:dyDescent="0.25">
      <c r="A1762" s="81">
        <v>1761</v>
      </c>
      <c r="B1762" s="8" t="s">
        <v>2198</v>
      </c>
      <c r="C1762" s="8" t="s">
        <v>149</v>
      </c>
      <c r="D1762" s="81"/>
      <c r="E1762" s="8"/>
      <c r="F1762" s="81"/>
      <c r="G1762" s="81"/>
      <c r="H1762" s="81"/>
      <c r="I1762" s="8"/>
      <c r="J1762" s="81"/>
      <c r="K1762" s="81"/>
      <c r="L1762" s="81"/>
      <c r="M1762" s="81"/>
      <c r="N1762" s="81"/>
      <c r="O1762" s="81"/>
      <c r="P1762" s="81"/>
      <c r="Q1762" s="81"/>
      <c r="R1762" s="81"/>
      <c r="S1762" s="81"/>
      <c r="T1762" s="81"/>
      <c r="U1762" s="81"/>
      <c r="V1762" s="81"/>
      <c r="W1762" s="81"/>
      <c r="X1762" s="81"/>
      <c r="Y1762" s="81"/>
      <c r="Z1762" s="81"/>
      <c r="AA1762" s="81"/>
      <c r="AB1762" s="81"/>
      <c r="AC1762" s="81"/>
      <c r="AD1762" s="81"/>
      <c r="AE1762" s="81"/>
      <c r="AF1762" s="81"/>
      <c r="AG1762" s="81"/>
      <c r="AH1762" s="81"/>
      <c r="AI1762" s="81"/>
      <c r="AJ1762" s="81"/>
      <c r="AK1762" s="81"/>
      <c r="AL1762" s="81"/>
      <c r="AM1762" s="8"/>
    </row>
    <row r="1763" spans="1:39" x14ac:dyDescent="0.25">
      <c r="A1763" s="81">
        <v>1762</v>
      </c>
      <c r="B1763" s="8" t="s">
        <v>2202</v>
      </c>
      <c r="C1763" s="8" t="s">
        <v>73</v>
      </c>
      <c r="D1763" s="81"/>
      <c r="E1763" s="8"/>
      <c r="F1763" s="81"/>
      <c r="G1763" s="81"/>
      <c r="H1763" s="81"/>
      <c r="I1763" s="8"/>
      <c r="J1763" s="81"/>
      <c r="K1763" s="81"/>
      <c r="L1763" s="81"/>
      <c r="M1763" s="81"/>
      <c r="N1763" s="81"/>
      <c r="O1763" s="81"/>
      <c r="P1763" s="81"/>
      <c r="Q1763" s="81"/>
      <c r="R1763" s="81"/>
      <c r="S1763" s="81"/>
      <c r="T1763" s="81"/>
      <c r="U1763" s="81"/>
      <c r="V1763" s="81"/>
      <c r="W1763" s="81"/>
      <c r="X1763" s="81"/>
      <c r="Y1763" s="81"/>
      <c r="Z1763" s="81"/>
      <c r="AA1763" s="81"/>
      <c r="AB1763" s="81"/>
      <c r="AC1763" s="81"/>
      <c r="AD1763" s="81"/>
      <c r="AE1763" s="81"/>
      <c r="AF1763" s="81"/>
      <c r="AG1763" s="81"/>
      <c r="AH1763" s="81"/>
      <c r="AI1763" s="81"/>
      <c r="AJ1763" s="81"/>
      <c r="AK1763" s="81"/>
      <c r="AL1763" s="81"/>
      <c r="AM1763" s="8"/>
    </row>
    <row r="1764" spans="1:39" x14ac:dyDescent="0.25">
      <c r="A1764" s="81">
        <v>1763</v>
      </c>
      <c r="B1764" s="8" t="s">
        <v>2205</v>
      </c>
      <c r="C1764" s="8" t="s">
        <v>124</v>
      </c>
      <c r="D1764" s="81"/>
      <c r="E1764" s="8"/>
      <c r="F1764" s="81"/>
      <c r="G1764" s="81"/>
      <c r="H1764" s="81"/>
      <c r="I1764" s="8"/>
      <c r="J1764" s="81"/>
      <c r="K1764" s="81"/>
      <c r="L1764" s="81"/>
      <c r="M1764" s="81"/>
      <c r="N1764" s="81"/>
      <c r="O1764" s="81"/>
      <c r="P1764" s="81"/>
      <c r="Q1764" s="81"/>
      <c r="R1764" s="81"/>
      <c r="S1764" s="81"/>
      <c r="T1764" s="81"/>
      <c r="U1764" s="81"/>
      <c r="V1764" s="81"/>
      <c r="W1764" s="81"/>
      <c r="X1764" s="81"/>
      <c r="Y1764" s="81"/>
      <c r="Z1764" s="81"/>
      <c r="AA1764" s="81"/>
      <c r="AB1764" s="81"/>
      <c r="AC1764" s="81"/>
      <c r="AD1764" s="81"/>
      <c r="AE1764" s="81"/>
      <c r="AF1764" s="81"/>
      <c r="AG1764" s="81"/>
      <c r="AH1764" s="81"/>
      <c r="AI1764" s="81"/>
      <c r="AJ1764" s="81"/>
      <c r="AK1764" s="81"/>
      <c r="AL1764" s="81"/>
      <c r="AM1764" s="8"/>
    </row>
    <row r="1765" spans="1:39" x14ac:dyDescent="0.25">
      <c r="A1765" s="81">
        <v>1764</v>
      </c>
      <c r="B1765" s="8" t="s">
        <v>2206</v>
      </c>
      <c r="C1765" s="8" t="s">
        <v>148</v>
      </c>
      <c r="D1765" s="81"/>
      <c r="E1765" s="8"/>
      <c r="F1765" s="81"/>
      <c r="G1765" s="81"/>
      <c r="H1765" s="81"/>
      <c r="I1765" s="8"/>
      <c r="J1765" s="81"/>
      <c r="K1765" s="81"/>
      <c r="L1765" s="81"/>
      <c r="M1765" s="81"/>
      <c r="N1765" s="81"/>
      <c r="O1765" s="81"/>
      <c r="P1765" s="81"/>
      <c r="Q1765" s="81"/>
      <c r="R1765" s="81"/>
      <c r="S1765" s="81"/>
      <c r="T1765" s="81"/>
      <c r="U1765" s="81"/>
      <c r="V1765" s="81"/>
      <c r="W1765" s="81"/>
      <c r="X1765" s="81"/>
      <c r="Y1765" s="81"/>
      <c r="Z1765" s="81"/>
      <c r="AA1765" s="81"/>
      <c r="AB1765" s="81"/>
      <c r="AC1765" s="81"/>
      <c r="AD1765" s="81"/>
      <c r="AE1765" s="81"/>
      <c r="AF1765" s="81"/>
      <c r="AG1765" s="81"/>
      <c r="AH1765" s="81"/>
      <c r="AI1765" s="81"/>
      <c r="AJ1765" s="81"/>
      <c r="AK1765" s="81"/>
      <c r="AL1765" s="81"/>
      <c r="AM1765" s="8"/>
    </row>
    <row r="1766" spans="1:39" x14ac:dyDescent="0.25">
      <c r="A1766" s="81">
        <v>1765</v>
      </c>
      <c r="B1766" s="8" t="s">
        <v>2207</v>
      </c>
      <c r="C1766" s="8" t="s">
        <v>77</v>
      </c>
      <c r="D1766" s="81"/>
      <c r="E1766" s="8"/>
      <c r="F1766" s="81"/>
      <c r="G1766" s="81"/>
      <c r="H1766" s="81"/>
      <c r="I1766" s="8"/>
      <c r="J1766" s="81"/>
      <c r="K1766" s="81"/>
      <c r="L1766" s="81"/>
      <c r="M1766" s="81"/>
      <c r="N1766" s="81"/>
      <c r="O1766" s="81"/>
      <c r="P1766" s="81"/>
      <c r="Q1766" s="81"/>
      <c r="R1766" s="81"/>
      <c r="S1766" s="81"/>
      <c r="T1766" s="81"/>
      <c r="U1766" s="81"/>
      <c r="V1766" s="81"/>
      <c r="W1766" s="81"/>
      <c r="X1766" s="81"/>
      <c r="Y1766" s="81"/>
      <c r="Z1766" s="81"/>
      <c r="AA1766" s="81"/>
      <c r="AB1766" s="81"/>
      <c r="AC1766" s="81"/>
      <c r="AD1766" s="81"/>
      <c r="AE1766" s="81"/>
      <c r="AF1766" s="81"/>
      <c r="AG1766" s="81"/>
      <c r="AH1766" s="81"/>
      <c r="AI1766" s="81"/>
      <c r="AJ1766" s="81"/>
      <c r="AK1766" s="81"/>
      <c r="AL1766" s="81"/>
      <c r="AM1766" s="8"/>
    </row>
    <row r="1767" spans="1:39" x14ac:dyDescent="0.25">
      <c r="A1767" s="81">
        <v>1766</v>
      </c>
      <c r="B1767" s="8" t="s">
        <v>2208</v>
      </c>
      <c r="C1767" s="8" t="s">
        <v>133</v>
      </c>
      <c r="D1767" s="81"/>
      <c r="E1767" s="8"/>
      <c r="F1767" s="81"/>
      <c r="G1767" s="81"/>
      <c r="H1767" s="81"/>
      <c r="I1767" s="8"/>
      <c r="J1767" s="81"/>
      <c r="K1767" s="81"/>
      <c r="L1767" s="81"/>
      <c r="M1767" s="81"/>
      <c r="N1767" s="81"/>
      <c r="O1767" s="81"/>
      <c r="P1767" s="81"/>
      <c r="Q1767" s="81"/>
      <c r="R1767" s="81"/>
      <c r="S1767" s="81"/>
      <c r="T1767" s="81"/>
      <c r="U1767" s="81"/>
      <c r="V1767" s="81"/>
      <c r="W1767" s="81"/>
      <c r="X1767" s="81"/>
      <c r="Y1767" s="81"/>
      <c r="Z1767" s="81"/>
      <c r="AA1767" s="81"/>
      <c r="AB1767" s="81"/>
      <c r="AC1767" s="81"/>
      <c r="AD1767" s="81"/>
      <c r="AE1767" s="81"/>
      <c r="AF1767" s="81"/>
      <c r="AG1767" s="81"/>
      <c r="AH1767" s="81"/>
      <c r="AI1767" s="81"/>
      <c r="AJ1767" s="81"/>
      <c r="AK1767" s="81"/>
      <c r="AL1767" s="81"/>
      <c r="AM1767" s="8"/>
    </row>
    <row r="1768" spans="1:39" x14ac:dyDescent="0.25">
      <c r="A1768" s="81">
        <v>1767</v>
      </c>
      <c r="B1768" s="8" t="s">
        <v>2210</v>
      </c>
      <c r="C1768" s="8" t="s">
        <v>126</v>
      </c>
      <c r="D1768" s="81"/>
      <c r="E1768" s="8"/>
      <c r="F1768" s="81"/>
      <c r="G1768" s="81"/>
      <c r="H1768" s="81"/>
      <c r="I1768" s="8"/>
      <c r="J1768" s="81"/>
      <c r="K1768" s="81"/>
      <c r="L1768" s="81"/>
      <c r="M1768" s="81"/>
      <c r="N1768" s="81"/>
      <c r="O1768" s="81"/>
      <c r="P1768" s="81"/>
      <c r="Q1768" s="81"/>
      <c r="R1768" s="81"/>
      <c r="S1768" s="81"/>
      <c r="T1768" s="81"/>
      <c r="U1768" s="81"/>
      <c r="V1768" s="81"/>
      <c r="W1768" s="81"/>
      <c r="X1768" s="81"/>
      <c r="Y1768" s="81"/>
      <c r="Z1768" s="81"/>
      <c r="AA1768" s="81"/>
      <c r="AB1768" s="81"/>
      <c r="AC1768" s="81"/>
      <c r="AD1768" s="81"/>
      <c r="AE1768" s="81"/>
      <c r="AF1768" s="81"/>
      <c r="AG1768" s="81"/>
      <c r="AH1768" s="81"/>
      <c r="AI1768" s="81"/>
      <c r="AJ1768" s="81"/>
      <c r="AK1768" s="81"/>
      <c r="AL1768" s="81"/>
      <c r="AM1768" s="8"/>
    </row>
    <row r="1769" spans="1:39" x14ac:dyDescent="0.25">
      <c r="A1769" s="81">
        <v>1768</v>
      </c>
      <c r="B1769" s="8" t="s">
        <v>2212</v>
      </c>
      <c r="C1769" s="8" t="s">
        <v>148</v>
      </c>
      <c r="D1769" s="81"/>
      <c r="E1769" s="8"/>
      <c r="F1769" s="81"/>
      <c r="G1769" s="81"/>
      <c r="H1769" s="81"/>
      <c r="I1769" s="8"/>
      <c r="J1769" s="81"/>
      <c r="K1769" s="81"/>
      <c r="L1769" s="81"/>
      <c r="M1769" s="81"/>
      <c r="N1769" s="81"/>
      <c r="O1769" s="81"/>
      <c r="P1769" s="81"/>
      <c r="Q1769" s="81"/>
      <c r="R1769" s="81"/>
      <c r="S1769" s="81"/>
      <c r="T1769" s="81"/>
      <c r="U1769" s="81"/>
      <c r="V1769" s="81"/>
      <c r="W1769" s="81"/>
      <c r="X1769" s="81"/>
      <c r="Y1769" s="81"/>
      <c r="Z1769" s="81"/>
      <c r="AA1769" s="81"/>
      <c r="AB1769" s="81"/>
      <c r="AC1769" s="81"/>
      <c r="AD1769" s="81"/>
      <c r="AE1769" s="81"/>
      <c r="AF1769" s="81"/>
      <c r="AG1769" s="81"/>
      <c r="AH1769" s="81"/>
      <c r="AI1769" s="81"/>
      <c r="AJ1769" s="81"/>
      <c r="AK1769" s="81"/>
      <c r="AL1769" s="81"/>
      <c r="AM1769" s="8"/>
    </row>
    <row r="1770" spans="1:39" x14ac:dyDescent="0.25">
      <c r="A1770" s="81">
        <v>1769</v>
      </c>
      <c r="B1770" s="8" t="s">
        <v>2216</v>
      </c>
      <c r="C1770" s="8" t="s">
        <v>80</v>
      </c>
      <c r="D1770" s="81"/>
      <c r="E1770" s="8"/>
      <c r="F1770" s="81"/>
      <c r="G1770" s="81"/>
      <c r="H1770" s="81"/>
      <c r="I1770" s="8"/>
      <c r="J1770" s="81"/>
      <c r="K1770" s="81"/>
      <c r="L1770" s="81"/>
      <c r="M1770" s="81"/>
      <c r="N1770" s="81"/>
      <c r="O1770" s="81"/>
      <c r="P1770" s="81"/>
      <c r="Q1770" s="81"/>
      <c r="R1770" s="81"/>
      <c r="S1770" s="81"/>
      <c r="T1770" s="81"/>
      <c r="U1770" s="81"/>
      <c r="V1770" s="81"/>
      <c r="W1770" s="81"/>
      <c r="X1770" s="81"/>
      <c r="Y1770" s="81"/>
      <c r="Z1770" s="81"/>
      <c r="AA1770" s="81"/>
      <c r="AB1770" s="81"/>
      <c r="AC1770" s="81"/>
      <c r="AD1770" s="81"/>
      <c r="AE1770" s="81"/>
      <c r="AF1770" s="81"/>
      <c r="AG1770" s="81"/>
      <c r="AH1770" s="81"/>
      <c r="AI1770" s="81"/>
      <c r="AJ1770" s="81"/>
      <c r="AK1770" s="81"/>
      <c r="AL1770" s="81"/>
      <c r="AM1770" s="8"/>
    </row>
    <row r="1771" spans="1:39" x14ac:dyDescent="0.25">
      <c r="A1771" s="81">
        <v>1770</v>
      </c>
      <c r="B1771" s="8" t="s">
        <v>2217</v>
      </c>
      <c r="C1771" s="8" t="s">
        <v>84</v>
      </c>
      <c r="D1771" s="81"/>
      <c r="E1771" s="8"/>
      <c r="F1771" s="81"/>
      <c r="G1771" s="81"/>
      <c r="H1771" s="81"/>
      <c r="I1771" s="8"/>
      <c r="J1771" s="81"/>
      <c r="K1771" s="81"/>
      <c r="L1771" s="81"/>
      <c r="M1771" s="81"/>
      <c r="N1771" s="81"/>
      <c r="O1771" s="81"/>
      <c r="P1771" s="81"/>
      <c r="Q1771" s="81"/>
      <c r="R1771" s="81"/>
      <c r="S1771" s="81"/>
      <c r="T1771" s="81"/>
      <c r="U1771" s="81"/>
      <c r="V1771" s="81"/>
      <c r="W1771" s="81"/>
      <c r="X1771" s="81"/>
      <c r="Y1771" s="81"/>
      <c r="Z1771" s="81"/>
      <c r="AA1771" s="81"/>
      <c r="AB1771" s="81"/>
      <c r="AC1771" s="81"/>
      <c r="AD1771" s="81"/>
      <c r="AE1771" s="81"/>
      <c r="AF1771" s="81"/>
      <c r="AG1771" s="81"/>
      <c r="AH1771" s="81"/>
      <c r="AI1771" s="81"/>
      <c r="AJ1771" s="81"/>
      <c r="AK1771" s="81"/>
      <c r="AL1771" s="81"/>
      <c r="AM1771" s="8"/>
    </row>
    <row r="1772" spans="1:39" x14ac:dyDescent="0.25">
      <c r="A1772" s="81">
        <v>1771</v>
      </c>
      <c r="B1772" s="8" t="s">
        <v>2218</v>
      </c>
      <c r="C1772" s="8" t="s">
        <v>73</v>
      </c>
      <c r="D1772" s="81"/>
      <c r="E1772" s="8"/>
      <c r="F1772" s="81"/>
      <c r="G1772" s="81"/>
      <c r="H1772" s="81"/>
      <c r="I1772" s="8"/>
      <c r="J1772" s="81"/>
      <c r="K1772" s="81"/>
      <c r="L1772" s="81"/>
      <c r="M1772" s="81"/>
      <c r="N1772" s="81"/>
      <c r="O1772" s="81"/>
      <c r="P1772" s="81"/>
      <c r="Q1772" s="81"/>
      <c r="R1772" s="81"/>
      <c r="S1772" s="81"/>
      <c r="T1772" s="81"/>
      <c r="U1772" s="81"/>
      <c r="V1772" s="81"/>
      <c r="W1772" s="81"/>
      <c r="X1772" s="81"/>
      <c r="Y1772" s="81"/>
      <c r="Z1772" s="81"/>
      <c r="AA1772" s="81"/>
      <c r="AB1772" s="81"/>
      <c r="AC1772" s="81"/>
      <c r="AD1772" s="81"/>
      <c r="AE1772" s="81"/>
      <c r="AF1772" s="81"/>
      <c r="AG1772" s="81"/>
      <c r="AH1772" s="81"/>
      <c r="AI1772" s="81"/>
      <c r="AJ1772" s="81"/>
      <c r="AK1772" s="81"/>
      <c r="AL1772" s="81"/>
      <c r="AM1772" s="8"/>
    </row>
    <row r="1773" spans="1:39" x14ac:dyDescent="0.25">
      <c r="A1773" s="81">
        <v>1772</v>
      </c>
      <c r="B1773" s="8" t="s">
        <v>2220</v>
      </c>
      <c r="C1773" s="8" t="s">
        <v>84</v>
      </c>
      <c r="D1773" s="81"/>
      <c r="E1773" s="8"/>
      <c r="F1773" s="81"/>
      <c r="G1773" s="81"/>
      <c r="H1773" s="81"/>
      <c r="I1773" s="8"/>
      <c r="J1773" s="81"/>
      <c r="K1773" s="81"/>
      <c r="L1773" s="81"/>
      <c r="M1773" s="81"/>
      <c r="N1773" s="81"/>
      <c r="O1773" s="81"/>
      <c r="P1773" s="81"/>
      <c r="Q1773" s="81"/>
      <c r="R1773" s="81"/>
      <c r="S1773" s="81"/>
      <c r="T1773" s="81"/>
      <c r="U1773" s="81"/>
      <c r="V1773" s="81"/>
      <c r="W1773" s="81"/>
      <c r="X1773" s="81"/>
      <c r="Y1773" s="81"/>
      <c r="Z1773" s="81"/>
      <c r="AA1773" s="81"/>
      <c r="AB1773" s="81"/>
      <c r="AC1773" s="81"/>
      <c r="AD1773" s="81"/>
      <c r="AE1773" s="81"/>
      <c r="AF1773" s="81"/>
      <c r="AG1773" s="81"/>
      <c r="AH1773" s="81"/>
      <c r="AI1773" s="81"/>
      <c r="AJ1773" s="81"/>
      <c r="AK1773" s="81"/>
      <c r="AL1773" s="81"/>
      <c r="AM1773" s="8"/>
    </row>
    <row r="1774" spans="1:39" x14ac:dyDescent="0.25">
      <c r="A1774" s="81">
        <v>1773</v>
      </c>
      <c r="B1774" s="8" t="s">
        <v>2222</v>
      </c>
      <c r="C1774" s="8" t="s">
        <v>95</v>
      </c>
      <c r="D1774" s="81"/>
      <c r="E1774" s="8"/>
      <c r="F1774" s="81"/>
      <c r="G1774" s="81"/>
      <c r="H1774" s="81"/>
      <c r="I1774" s="8"/>
      <c r="J1774" s="81"/>
      <c r="K1774" s="81"/>
      <c r="L1774" s="81"/>
      <c r="M1774" s="81"/>
      <c r="N1774" s="81"/>
      <c r="O1774" s="81"/>
      <c r="P1774" s="81"/>
      <c r="Q1774" s="81"/>
      <c r="R1774" s="81"/>
      <c r="S1774" s="81"/>
      <c r="T1774" s="81"/>
      <c r="U1774" s="81"/>
      <c r="V1774" s="81"/>
      <c r="W1774" s="81"/>
      <c r="X1774" s="81"/>
      <c r="Y1774" s="81"/>
      <c r="Z1774" s="81"/>
      <c r="AA1774" s="81"/>
      <c r="AB1774" s="81"/>
      <c r="AC1774" s="81"/>
      <c r="AD1774" s="81"/>
      <c r="AE1774" s="81"/>
      <c r="AF1774" s="81"/>
      <c r="AG1774" s="81"/>
      <c r="AH1774" s="81"/>
      <c r="AI1774" s="81"/>
      <c r="AJ1774" s="81"/>
      <c r="AK1774" s="81"/>
      <c r="AL1774" s="81"/>
      <c r="AM1774" s="8"/>
    </row>
    <row r="1775" spans="1:39" x14ac:dyDescent="0.25">
      <c r="A1775" s="81">
        <v>1774</v>
      </c>
      <c r="B1775" s="8" t="s">
        <v>2214</v>
      </c>
      <c r="C1775" s="8" t="s">
        <v>124</v>
      </c>
      <c r="D1775" s="81"/>
      <c r="E1775" s="8"/>
      <c r="F1775" s="81"/>
      <c r="G1775" s="81"/>
      <c r="H1775" s="81"/>
      <c r="I1775" s="8"/>
      <c r="J1775" s="81"/>
      <c r="K1775" s="81"/>
      <c r="L1775" s="81"/>
      <c r="M1775" s="81"/>
      <c r="N1775" s="81"/>
      <c r="O1775" s="81"/>
      <c r="P1775" s="81"/>
      <c r="Q1775" s="81"/>
      <c r="R1775" s="81"/>
      <c r="S1775" s="81"/>
      <c r="T1775" s="81"/>
      <c r="U1775" s="81"/>
      <c r="V1775" s="81"/>
      <c r="W1775" s="81"/>
      <c r="X1775" s="81"/>
      <c r="Y1775" s="81"/>
      <c r="Z1775" s="81"/>
      <c r="AA1775" s="81"/>
      <c r="AB1775" s="81"/>
      <c r="AC1775" s="81"/>
      <c r="AD1775" s="81"/>
      <c r="AE1775" s="81"/>
      <c r="AF1775" s="81"/>
      <c r="AG1775" s="81"/>
      <c r="AH1775" s="81"/>
      <c r="AI1775" s="81"/>
      <c r="AJ1775" s="81"/>
      <c r="AK1775" s="81"/>
      <c r="AL1775" s="81"/>
      <c r="AM1775" s="8"/>
    </row>
    <row r="1776" spans="1:39" x14ac:dyDescent="0.25">
      <c r="A1776" s="81">
        <v>1775</v>
      </c>
      <c r="B1776" s="8" t="s">
        <v>2223</v>
      </c>
      <c r="C1776" s="8" t="s">
        <v>73</v>
      </c>
      <c r="D1776" s="81"/>
      <c r="E1776" s="8"/>
      <c r="F1776" s="81"/>
      <c r="G1776" s="81"/>
      <c r="H1776" s="81"/>
      <c r="I1776" s="8"/>
      <c r="J1776" s="81"/>
      <c r="K1776" s="81"/>
      <c r="L1776" s="81"/>
      <c r="M1776" s="81"/>
      <c r="N1776" s="81"/>
      <c r="O1776" s="81"/>
      <c r="P1776" s="81"/>
      <c r="Q1776" s="81"/>
      <c r="R1776" s="81"/>
      <c r="S1776" s="81"/>
      <c r="T1776" s="81"/>
      <c r="U1776" s="81"/>
      <c r="V1776" s="81"/>
      <c r="W1776" s="81"/>
      <c r="X1776" s="81"/>
      <c r="Y1776" s="81"/>
      <c r="Z1776" s="81"/>
      <c r="AA1776" s="81"/>
      <c r="AB1776" s="81"/>
      <c r="AC1776" s="81"/>
      <c r="AD1776" s="81"/>
      <c r="AE1776" s="81"/>
      <c r="AF1776" s="81"/>
      <c r="AG1776" s="81"/>
      <c r="AH1776" s="81"/>
      <c r="AI1776" s="81"/>
      <c r="AJ1776" s="81"/>
      <c r="AK1776" s="81"/>
      <c r="AL1776" s="81"/>
      <c r="AM1776" s="8"/>
    </row>
    <row r="1777" spans="1:39" x14ac:dyDescent="0.25">
      <c r="A1777" s="81">
        <v>1776</v>
      </c>
      <c r="B1777" s="8" t="s">
        <v>2224</v>
      </c>
      <c r="C1777" s="8" t="s">
        <v>56</v>
      </c>
      <c r="D1777" s="81"/>
      <c r="E1777" s="8"/>
      <c r="F1777" s="81"/>
      <c r="G1777" s="81"/>
      <c r="H1777" s="81"/>
      <c r="I1777" s="8"/>
      <c r="J1777" s="81"/>
      <c r="K1777" s="81"/>
      <c r="L1777" s="81"/>
      <c r="M1777" s="81"/>
      <c r="N1777" s="81"/>
      <c r="O1777" s="81"/>
      <c r="P1777" s="81"/>
      <c r="Q1777" s="81"/>
      <c r="R1777" s="81"/>
      <c r="S1777" s="81"/>
      <c r="T1777" s="81"/>
      <c r="U1777" s="81"/>
      <c r="V1777" s="81"/>
      <c r="W1777" s="81"/>
      <c r="X1777" s="81"/>
      <c r="Y1777" s="81"/>
      <c r="Z1777" s="81"/>
      <c r="AA1777" s="81"/>
      <c r="AB1777" s="81"/>
      <c r="AC1777" s="81"/>
      <c r="AD1777" s="81"/>
      <c r="AE1777" s="81"/>
      <c r="AF1777" s="81"/>
      <c r="AG1777" s="81"/>
      <c r="AH1777" s="81"/>
      <c r="AI1777" s="81"/>
      <c r="AJ1777" s="81"/>
      <c r="AK1777" s="81"/>
      <c r="AL1777" s="81"/>
      <c r="AM1777" s="8"/>
    </row>
    <row r="1778" spans="1:39" x14ac:dyDescent="0.25">
      <c r="A1778" s="81">
        <v>1777</v>
      </c>
      <c r="B1778" s="8" t="s">
        <v>2225</v>
      </c>
      <c r="C1778" s="8" t="s">
        <v>262</v>
      </c>
      <c r="D1778" s="81"/>
      <c r="E1778" s="8"/>
      <c r="F1778" s="81"/>
      <c r="G1778" s="81"/>
      <c r="H1778" s="81"/>
      <c r="I1778" s="8"/>
      <c r="J1778" s="81"/>
      <c r="K1778" s="81"/>
      <c r="L1778" s="81"/>
      <c r="M1778" s="81"/>
      <c r="N1778" s="81"/>
      <c r="O1778" s="81"/>
      <c r="P1778" s="81"/>
      <c r="Q1778" s="81"/>
      <c r="R1778" s="81"/>
      <c r="S1778" s="81"/>
      <c r="T1778" s="81"/>
      <c r="U1778" s="81"/>
      <c r="V1778" s="81"/>
      <c r="W1778" s="81"/>
      <c r="X1778" s="81"/>
      <c r="Y1778" s="81"/>
      <c r="Z1778" s="81"/>
      <c r="AA1778" s="81"/>
      <c r="AB1778" s="81"/>
      <c r="AC1778" s="81"/>
      <c r="AD1778" s="81"/>
      <c r="AE1778" s="81"/>
      <c r="AF1778" s="81"/>
      <c r="AG1778" s="81"/>
      <c r="AH1778" s="81"/>
      <c r="AI1778" s="81"/>
      <c r="AJ1778" s="81"/>
      <c r="AK1778" s="81"/>
      <c r="AL1778" s="81"/>
      <c r="AM1778" s="8"/>
    </row>
    <row r="1779" spans="1:39" x14ac:dyDescent="0.25">
      <c r="A1779" s="81">
        <v>1778</v>
      </c>
      <c r="B1779" s="8" t="s">
        <v>2226</v>
      </c>
      <c r="C1779" s="8" t="s">
        <v>66</v>
      </c>
      <c r="D1779" s="81"/>
      <c r="E1779" s="8"/>
      <c r="F1779" s="81"/>
      <c r="G1779" s="81"/>
      <c r="H1779" s="81"/>
      <c r="I1779" s="8"/>
      <c r="J1779" s="81"/>
      <c r="K1779" s="81"/>
      <c r="L1779" s="81"/>
      <c r="M1779" s="81"/>
      <c r="N1779" s="81"/>
      <c r="O1779" s="81"/>
      <c r="P1779" s="81"/>
      <c r="Q1779" s="81"/>
      <c r="R1779" s="81"/>
      <c r="S1779" s="81"/>
      <c r="T1779" s="81"/>
      <c r="U1779" s="81"/>
      <c r="V1779" s="81"/>
      <c r="W1779" s="81"/>
      <c r="X1779" s="81"/>
      <c r="Y1779" s="81"/>
      <c r="Z1779" s="81"/>
      <c r="AA1779" s="81"/>
      <c r="AB1779" s="81"/>
      <c r="AC1779" s="81"/>
      <c r="AD1779" s="81"/>
      <c r="AE1779" s="81"/>
      <c r="AF1779" s="81"/>
      <c r="AG1779" s="81"/>
      <c r="AH1779" s="81"/>
      <c r="AI1779" s="81"/>
      <c r="AJ1779" s="81"/>
      <c r="AK1779" s="81"/>
      <c r="AL1779" s="81"/>
      <c r="AM1779" s="8"/>
    </row>
    <row r="1780" spans="1:39" x14ac:dyDescent="0.25">
      <c r="A1780" s="81">
        <v>1779</v>
      </c>
      <c r="B1780" s="8" t="s">
        <v>2227</v>
      </c>
      <c r="C1780" s="8" t="s">
        <v>66</v>
      </c>
      <c r="D1780" s="81"/>
      <c r="E1780" s="8"/>
      <c r="F1780" s="81"/>
      <c r="G1780" s="81"/>
      <c r="H1780" s="81"/>
      <c r="I1780" s="8"/>
      <c r="J1780" s="81"/>
      <c r="K1780" s="81"/>
      <c r="L1780" s="81"/>
      <c r="M1780" s="81"/>
      <c r="N1780" s="81"/>
      <c r="O1780" s="81"/>
      <c r="P1780" s="81"/>
      <c r="Q1780" s="81"/>
      <c r="R1780" s="81"/>
      <c r="S1780" s="81"/>
      <c r="T1780" s="81"/>
      <c r="U1780" s="81"/>
      <c r="V1780" s="81"/>
      <c r="W1780" s="81"/>
      <c r="X1780" s="81"/>
      <c r="Y1780" s="81"/>
      <c r="Z1780" s="81"/>
      <c r="AA1780" s="81"/>
      <c r="AB1780" s="81"/>
      <c r="AC1780" s="81"/>
      <c r="AD1780" s="81"/>
      <c r="AE1780" s="81"/>
      <c r="AF1780" s="81"/>
      <c r="AG1780" s="81"/>
      <c r="AH1780" s="81"/>
      <c r="AI1780" s="81"/>
      <c r="AJ1780" s="81"/>
      <c r="AK1780" s="81"/>
      <c r="AL1780" s="81"/>
      <c r="AM1780" s="8"/>
    </row>
    <row r="1781" spans="1:39" x14ac:dyDescent="0.25">
      <c r="A1781" s="81">
        <v>1780</v>
      </c>
      <c r="B1781" s="8" t="s">
        <v>2228</v>
      </c>
      <c r="C1781" s="8" t="s">
        <v>138</v>
      </c>
      <c r="D1781" s="81"/>
      <c r="E1781" s="8"/>
      <c r="F1781" s="81"/>
      <c r="G1781" s="81"/>
      <c r="H1781" s="81"/>
      <c r="I1781" s="8"/>
      <c r="J1781" s="81"/>
      <c r="K1781" s="81"/>
      <c r="L1781" s="81"/>
      <c r="M1781" s="81"/>
      <c r="N1781" s="81"/>
      <c r="O1781" s="81"/>
      <c r="P1781" s="81"/>
      <c r="Q1781" s="81"/>
      <c r="R1781" s="81"/>
      <c r="S1781" s="81"/>
      <c r="T1781" s="81"/>
      <c r="U1781" s="81"/>
      <c r="V1781" s="81"/>
      <c r="W1781" s="81"/>
      <c r="X1781" s="81"/>
      <c r="Y1781" s="81"/>
      <c r="Z1781" s="81"/>
      <c r="AA1781" s="81"/>
      <c r="AB1781" s="81"/>
      <c r="AC1781" s="81"/>
      <c r="AD1781" s="81"/>
      <c r="AE1781" s="81"/>
      <c r="AF1781" s="81"/>
      <c r="AG1781" s="81"/>
      <c r="AH1781" s="81"/>
      <c r="AI1781" s="81"/>
      <c r="AJ1781" s="81"/>
      <c r="AK1781" s="81"/>
      <c r="AL1781" s="81"/>
      <c r="AM1781" s="8"/>
    </row>
    <row r="1782" spans="1:39" x14ac:dyDescent="0.25">
      <c r="A1782" s="81">
        <v>1781</v>
      </c>
      <c r="B1782" s="8" t="s">
        <v>1845</v>
      </c>
      <c r="C1782" s="8" t="s">
        <v>67</v>
      </c>
      <c r="D1782" s="81"/>
      <c r="E1782" s="8"/>
      <c r="F1782" s="81"/>
      <c r="G1782" s="81"/>
      <c r="H1782" s="81"/>
      <c r="I1782" s="8"/>
      <c r="J1782" s="81"/>
      <c r="K1782" s="81"/>
      <c r="L1782" s="81"/>
      <c r="M1782" s="81"/>
      <c r="N1782" s="81"/>
      <c r="O1782" s="81"/>
      <c r="P1782" s="81"/>
      <c r="Q1782" s="81"/>
      <c r="R1782" s="81"/>
      <c r="S1782" s="81"/>
      <c r="T1782" s="81"/>
      <c r="U1782" s="81"/>
      <c r="V1782" s="81"/>
      <c r="W1782" s="81"/>
      <c r="X1782" s="81"/>
      <c r="Y1782" s="81"/>
      <c r="Z1782" s="81"/>
      <c r="AA1782" s="81"/>
      <c r="AB1782" s="81"/>
      <c r="AC1782" s="81"/>
      <c r="AD1782" s="81"/>
      <c r="AE1782" s="81"/>
      <c r="AF1782" s="81"/>
      <c r="AG1782" s="81"/>
      <c r="AH1782" s="81"/>
      <c r="AI1782" s="81"/>
      <c r="AJ1782" s="81"/>
      <c r="AK1782" s="81"/>
      <c r="AL1782" s="81"/>
      <c r="AM1782" s="8"/>
    </row>
    <row r="1783" spans="1:39" x14ac:dyDescent="0.25">
      <c r="A1783" s="81">
        <v>1782</v>
      </c>
      <c r="B1783" s="8" t="s">
        <v>1806</v>
      </c>
      <c r="C1783" s="8" t="s">
        <v>67</v>
      </c>
      <c r="D1783" s="81"/>
      <c r="E1783" s="8"/>
      <c r="F1783" s="81"/>
      <c r="G1783" s="81"/>
      <c r="H1783" s="81"/>
      <c r="I1783" s="8"/>
      <c r="J1783" s="81"/>
      <c r="K1783" s="81"/>
      <c r="L1783" s="81"/>
      <c r="M1783" s="81"/>
      <c r="N1783" s="81"/>
      <c r="O1783" s="81"/>
      <c r="P1783" s="81"/>
      <c r="Q1783" s="81"/>
      <c r="R1783" s="81"/>
      <c r="S1783" s="81"/>
      <c r="T1783" s="81"/>
      <c r="U1783" s="81"/>
      <c r="V1783" s="81"/>
      <c r="W1783" s="81"/>
      <c r="X1783" s="81"/>
      <c r="Y1783" s="81"/>
      <c r="Z1783" s="81"/>
      <c r="AA1783" s="81"/>
      <c r="AB1783" s="81"/>
      <c r="AC1783" s="81"/>
      <c r="AD1783" s="81"/>
      <c r="AE1783" s="81"/>
      <c r="AF1783" s="81"/>
      <c r="AG1783" s="81"/>
      <c r="AH1783" s="81"/>
      <c r="AI1783" s="81"/>
      <c r="AJ1783" s="81"/>
      <c r="AK1783" s="81"/>
      <c r="AL1783" s="81"/>
      <c r="AM1783" s="8"/>
    </row>
    <row r="1784" spans="1:39" x14ac:dyDescent="0.25">
      <c r="A1784" s="81">
        <v>1783</v>
      </c>
      <c r="B1784" s="8" t="s">
        <v>2276</v>
      </c>
      <c r="C1784" s="8" t="s">
        <v>56</v>
      </c>
      <c r="D1784" s="81"/>
      <c r="E1784" s="8"/>
      <c r="F1784" s="81"/>
      <c r="G1784" s="81"/>
      <c r="H1784" s="81"/>
      <c r="I1784" s="8"/>
      <c r="J1784" s="81"/>
      <c r="K1784" s="81"/>
      <c r="L1784" s="81"/>
      <c r="M1784" s="81"/>
      <c r="N1784" s="81"/>
      <c r="O1784" s="81"/>
      <c r="P1784" s="81"/>
      <c r="Q1784" s="81"/>
      <c r="R1784" s="81"/>
      <c r="S1784" s="81"/>
      <c r="T1784" s="81"/>
      <c r="U1784" s="81"/>
      <c r="V1784" s="81"/>
      <c r="W1784" s="81"/>
      <c r="X1784" s="81"/>
      <c r="Y1784" s="81"/>
      <c r="Z1784" s="81"/>
      <c r="AA1784" s="81"/>
      <c r="AB1784" s="81"/>
      <c r="AC1784" s="81"/>
      <c r="AD1784" s="81"/>
      <c r="AE1784" s="81"/>
      <c r="AF1784" s="81"/>
      <c r="AG1784" s="81"/>
      <c r="AH1784" s="81"/>
      <c r="AI1784" s="81"/>
      <c r="AJ1784" s="81"/>
      <c r="AK1784" s="81"/>
      <c r="AL1784" s="81"/>
      <c r="AM1784" s="8"/>
    </row>
    <row r="1785" spans="1:39" x14ac:dyDescent="0.25">
      <c r="A1785" s="81">
        <v>1784</v>
      </c>
      <c r="B1785" s="8" t="s">
        <v>2</v>
      </c>
      <c r="C1785" s="8" t="s">
        <v>2</v>
      </c>
      <c r="D1785" s="81"/>
      <c r="E1785" s="8"/>
      <c r="F1785" s="81"/>
      <c r="G1785" s="81"/>
      <c r="H1785" s="81"/>
      <c r="I1785" s="8"/>
      <c r="J1785" s="81"/>
      <c r="K1785" s="81"/>
      <c r="L1785" s="81"/>
      <c r="M1785" s="81"/>
      <c r="N1785" s="81"/>
      <c r="O1785" s="81"/>
      <c r="P1785" s="81"/>
      <c r="Q1785" s="81"/>
      <c r="R1785" s="81"/>
      <c r="S1785" s="81"/>
      <c r="T1785" s="81"/>
      <c r="U1785" s="81"/>
      <c r="V1785" s="81"/>
      <c r="W1785" s="81"/>
      <c r="X1785" s="81"/>
      <c r="Y1785" s="81"/>
      <c r="Z1785" s="81"/>
      <c r="AA1785" s="81"/>
      <c r="AB1785" s="81"/>
      <c r="AC1785" s="81"/>
      <c r="AD1785" s="81"/>
      <c r="AE1785" s="81"/>
      <c r="AF1785" s="81"/>
      <c r="AG1785" s="81"/>
      <c r="AH1785" s="81"/>
      <c r="AI1785" s="81"/>
      <c r="AJ1785" s="81"/>
      <c r="AK1785" s="81"/>
      <c r="AL1785" s="81"/>
      <c r="AM1785" s="8"/>
    </row>
    <row r="1786" spans="1:39" x14ac:dyDescent="0.25">
      <c r="A1786" s="81">
        <v>1785</v>
      </c>
      <c r="B1786" s="8" t="s">
        <v>52</v>
      </c>
      <c r="C1786" s="8" t="s">
        <v>2</v>
      </c>
      <c r="D1786" s="81"/>
      <c r="E1786" s="8"/>
      <c r="F1786" s="81"/>
      <c r="G1786" s="81"/>
      <c r="H1786" s="81"/>
      <c r="I1786" s="8"/>
      <c r="J1786" s="81"/>
      <c r="K1786" s="81"/>
      <c r="L1786" s="81"/>
      <c r="M1786" s="81"/>
      <c r="N1786" s="81"/>
      <c r="O1786" s="81"/>
      <c r="P1786" s="81"/>
      <c r="Q1786" s="81"/>
      <c r="R1786" s="81"/>
      <c r="S1786" s="81"/>
      <c r="T1786" s="81"/>
      <c r="U1786" s="81"/>
      <c r="V1786" s="81"/>
      <c r="W1786" s="81"/>
      <c r="X1786" s="81"/>
      <c r="Y1786" s="81"/>
      <c r="Z1786" s="81"/>
      <c r="AA1786" s="81"/>
      <c r="AB1786" s="81"/>
      <c r="AC1786" s="81"/>
      <c r="AD1786" s="81"/>
      <c r="AE1786" s="81"/>
      <c r="AF1786" s="81"/>
      <c r="AG1786" s="81"/>
      <c r="AH1786" s="81"/>
      <c r="AI1786" s="81"/>
      <c r="AJ1786" s="81"/>
      <c r="AK1786" s="81"/>
      <c r="AL1786" s="81"/>
      <c r="AM1786" s="8"/>
    </row>
    <row r="1787" spans="1:39" x14ac:dyDescent="0.25">
      <c r="A1787" s="81">
        <v>1786</v>
      </c>
      <c r="B1787" s="8" t="s">
        <v>1843</v>
      </c>
      <c r="C1787" s="8" t="s">
        <v>2373</v>
      </c>
      <c r="D1787" s="81"/>
      <c r="E1787" s="8"/>
      <c r="F1787" s="81"/>
      <c r="G1787" s="81"/>
      <c r="H1787" s="81"/>
      <c r="I1787" s="8"/>
      <c r="J1787" s="81"/>
      <c r="K1787" s="81"/>
      <c r="L1787" s="81"/>
      <c r="M1787" s="81"/>
      <c r="N1787" s="81"/>
      <c r="O1787" s="81"/>
      <c r="P1787" s="81"/>
      <c r="Q1787" s="81"/>
      <c r="R1787" s="81"/>
      <c r="S1787" s="81"/>
      <c r="T1787" s="81"/>
      <c r="U1787" s="81"/>
      <c r="V1787" s="81"/>
      <c r="W1787" s="81"/>
      <c r="X1787" s="81"/>
      <c r="Y1787" s="81"/>
      <c r="Z1787" s="81"/>
      <c r="AA1787" s="81"/>
      <c r="AB1787" s="81"/>
      <c r="AC1787" s="81"/>
      <c r="AD1787" s="81"/>
      <c r="AE1787" s="81"/>
      <c r="AF1787" s="81"/>
      <c r="AG1787" s="81"/>
      <c r="AH1787" s="81"/>
      <c r="AI1787" s="81"/>
      <c r="AJ1787" s="81"/>
      <c r="AK1787" s="81"/>
      <c r="AL1787" s="81"/>
      <c r="AM1787" s="8"/>
    </row>
    <row r="1788" spans="1:39" x14ac:dyDescent="0.25">
      <c r="A1788" s="81">
        <v>1787</v>
      </c>
      <c r="B1788" s="8" t="s">
        <v>1844</v>
      </c>
      <c r="C1788" s="8" t="s">
        <v>56</v>
      </c>
      <c r="D1788" s="81"/>
      <c r="E1788" s="8"/>
      <c r="F1788" s="81"/>
      <c r="G1788" s="81"/>
      <c r="H1788" s="81"/>
      <c r="I1788" s="8"/>
      <c r="J1788" s="81"/>
      <c r="K1788" s="81"/>
      <c r="L1788" s="81"/>
      <c r="M1788" s="81"/>
      <c r="N1788" s="81"/>
      <c r="O1788" s="81"/>
      <c r="P1788" s="81"/>
      <c r="Q1788" s="81"/>
      <c r="R1788" s="81"/>
      <c r="S1788" s="81"/>
      <c r="T1788" s="81"/>
      <c r="U1788" s="81"/>
      <c r="V1788" s="81"/>
      <c r="W1788" s="81"/>
      <c r="X1788" s="81"/>
      <c r="Y1788" s="81"/>
      <c r="Z1788" s="81"/>
      <c r="AA1788" s="81"/>
      <c r="AB1788" s="81"/>
      <c r="AC1788" s="81"/>
      <c r="AD1788" s="81"/>
      <c r="AE1788" s="81"/>
      <c r="AF1788" s="81"/>
      <c r="AG1788" s="81"/>
      <c r="AH1788" s="81"/>
      <c r="AI1788" s="81"/>
      <c r="AJ1788" s="81"/>
      <c r="AK1788" s="81"/>
      <c r="AL1788" s="81"/>
      <c r="AM1788" s="8"/>
    </row>
    <row r="1789" spans="1:39" x14ac:dyDescent="0.25">
      <c r="A1789" s="81">
        <v>1788</v>
      </c>
      <c r="B1789" s="8" t="s">
        <v>1846</v>
      </c>
      <c r="C1789" s="8" t="s">
        <v>2371</v>
      </c>
      <c r="D1789" s="81"/>
      <c r="E1789" s="8"/>
      <c r="F1789" s="81"/>
      <c r="G1789" s="81"/>
      <c r="H1789" s="81"/>
      <c r="I1789" s="8"/>
      <c r="J1789" s="81"/>
      <c r="K1789" s="81"/>
      <c r="L1789" s="81"/>
      <c r="M1789" s="81"/>
      <c r="N1789" s="81"/>
      <c r="O1789" s="81"/>
      <c r="P1789" s="81"/>
      <c r="Q1789" s="81"/>
      <c r="R1789" s="81"/>
      <c r="S1789" s="81"/>
      <c r="T1789" s="81"/>
      <c r="U1789" s="81"/>
      <c r="V1789" s="81"/>
      <c r="W1789" s="81"/>
      <c r="X1789" s="81"/>
      <c r="Y1789" s="81"/>
      <c r="Z1789" s="81"/>
      <c r="AA1789" s="81"/>
      <c r="AB1789" s="81"/>
      <c r="AC1789" s="81"/>
      <c r="AD1789" s="81"/>
      <c r="AE1789" s="81"/>
      <c r="AF1789" s="81"/>
      <c r="AG1789" s="81"/>
      <c r="AH1789" s="81"/>
      <c r="AI1789" s="81"/>
      <c r="AJ1789" s="81"/>
      <c r="AK1789" s="81"/>
      <c r="AL1789" s="81"/>
      <c r="AM1789" s="8"/>
    </row>
    <row r="1790" spans="1:39" x14ac:dyDescent="0.25">
      <c r="A1790" s="81">
        <v>1789</v>
      </c>
      <c r="B1790" s="8" t="s">
        <v>1847</v>
      </c>
      <c r="C1790" s="8" t="s">
        <v>2374</v>
      </c>
      <c r="D1790" s="81"/>
      <c r="E1790" s="8"/>
      <c r="F1790" s="81"/>
      <c r="G1790" s="81"/>
      <c r="H1790" s="81"/>
      <c r="I1790" s="8"/>
      <c r="J1790" s="81"/>
      <c r="K1790" s="81"/>
      <c r="L1790" s="81"/>
      <c r="M1790" s="81"/>
      <c r="N1790" s="81"/>
      <c r="O1790" s="81"/>
      <c r="P1790" s="81"/>
      <c r="Q1790" s="81"/>
      <c r="R1790" s="81"/>
      <c r="S1790" s="81"/>
      <c r="T1790" s="81"/>
      <c r="U1790" s="81"/>
      <c r="V1790" s="81"/>
      <c r="W1790" s="81"/>
      <c r="X1790" s="81"/>
      <c r="Y1790" s="81"/>
      <c r="Z1790" s="81"/>
      <c r="AA1790" s="81"/>
      <c r="AB1790" s="81"/>
      <c r="AC1790" s="81"/>
      <c r="AD1790" s="81"/>
      <c r="AE1790" s="81"/>
      <c r="AF1790" s="81"/>
      <c r="AG1790" s="81"/>
      <c r="AH1790" s="81"/>
      <c r="AI1790" s="81"/>
      <c r="AJ1790" s="81"/>
      <c r="AK1790" s="81"/>
      <c r="AL1790" s="81"/>
      <c r="AM1790" s="8"/>
    </row>
    <row r="1791" spans="1:39" x14ac:dyDescent="0.25">
      <c r="A1791" s="81">
        <v>1790</v>
      </c>
      <c r="B1791" s="8" t="s">
        <v>1850</v>
      </c>
      <c r="C1791" s="8" t="s">
        <v>61</v>
      </c>
      <c r="D1791" s="81"/>
      <c r="E1791" s="8"/>
      <c r="F1791" s="81"/>
      <c r="G1791" s="81"/>
      <c r="H1791" s="81"/>
      <c r="I1791" s="8"/>
      <c r="J1791" s="81"/>
      <c r="K1791" s="81"/>
      <c r="L1791" s="81"/>
      <c r="M1791" s="81"/>
      <c r="N1791" s="81"/>
      <c r="O1791" s="81"/>
      <c r="P1791" s="81"/>
      <c r="Q1791" s="81"/>
      <c r="R1791" s="81"/>
      <c r="S1791" s="81"/>
      <c r="T1791" s="81"/>
      <c r="U1791" s="81"/>
      <c r="V1791" s="81"/>
      <c r="W1791" s="81"/>
      <c r="X1791" s="81"/>
      <c r="Y1791" s="81"/>
      <c r="Z1791" s="81"/>
      <c r="AA1791" s="81"/>
      <c r="AB1791" s="81"/>
      <c r="AC1791" s="81"/>
      <c r="AD1791" s="81"/>
      <c r="AE1791" s="81"/>
      <c r="AF1791" s="81"/>
      <c r="AG1791" s="81"/>
      <c r="AH1791" s="81"/>
      <c r="AI1791" s="81"/>
      <c r="AJ1791" s="81"/>
      <c r="AK1791" s="81"/>
      <c r="AL1791" s="81"/>
      <c r="AM1791" s="8"/>
    </row>
    <row r="1792" spans="1:39" x14ac:dyDescent="0.25">
      <c r="A1792" s="81">
        <v>1791</v>
      </c>
      <c r="B1792" s="8" t="s">
        <v>1851</v>
      </c>
      <c r="C1792" s="8" t="s">
        <v>56</v>
      </c>
      <c r="D1792" s="81"/>
      <c r="E1792" s="8"/>
      <c r="F1792" s="81"/>
      <c r="G1792" s="81"/>
      <c r="H1792" s="81"/>
      <c r="I1792" s="8"/>
      <c r="J1792" s="81"/>
      <c r="K1792" s="81"/>
      <c r="L1792" s="81"/>
      <c r="M1792" s="81"/>
      <c r="N1792" s="81"/>
      <c r="O1792" s="81"/>
      <c r="P1792" s="81"/>
      <c r="Q1792" s="81"/>
      <c r="R1792" s="81"/>
      <c r="S1792" s="81"/>
      <c r="T1792" s="81"/>
      <c r="U1792" s="81"/>
      <c r="V1792" s="81"/>
      <c r="W1792" s="81"/>
      <c r="X1792" s="81"/>
      <c r="Y1792" s="81"/>
      <c r="Z1792" s="81"/>
      <c r="AA1792" s="81"/>
      <c r="AB1792" s="81"/>
      <c r="AC1792" s="81"/>
      <c r="AD1792" s="81"/>
      <c r="AE1792" s="81"/>
      <c r="AF1792" s="81"/>
      <c r="AG1792" s="81"/>
      <c r="AH1792" s="81"/>
      <c r="AI1792" s="81"/>
      <c r="AJ1792" s="81"/>
      <c r="AK1792" s="81"/>
      <c r="AL1792" s="81"/>
      <c r="AM1792" s="8"/>
    </row>
    <row r="1793" spans="1:39" x14ac:dyDescent="0.25">
      <c r="A1793" s="81">
        <v>1792</v>
      </c>
      <c r="B1793" s="8" t="s">
        <v>1852</v>
      </c>
      <c r="C1793" s="8" t="s">
        <v>56</v>
      </c>
      <c r="D1793" s="81"/>
      <c r="E1793" s="8"/>
      <c r="F1793" s="81"/>
      <c r="G1793" s="81"/>
      <c r="H1793" s="81"/>
      <c r="I1793" s="8"/>
      <c r="J1793" s="81"/>
      <c r="K1793" s="81"/>
      <c r="L1793" s="81"/>
      <c r="M1793" s="81"/>
      <c r="N1793" s="81"/>
      <c r="O1793" s="81"/>
      <c r="P1793" s="81"/>
      <c r="Q1793" s="81"/>
      <c r="R1793" s="81"/>
      <c r="S1793" s="81"/>
      <c r="T1793" s="81"/>
      <c r="U1793" s="81"/>
      <c r="V1793" s="81"/>
      <c r="W1793" s="81"/>
      <c r="X1793" s="81"/>
      <c r="Y1793" s="81"/>
      <c r="Z1793" s="81"/>
      <c r="AA1793" s="81"/>
      <c r="AB1793" s="81"/>
      <c r="AC1793" s="81"/>
      <c r="AD1793" s="81"/>
      <c r="AE1793" s="81"/>
      <c r="AF1793" s="81"/>
      <c r="AG1793" s="81"/>
      <c r="AH1793" s="81"/>
      <c r="AI1793" s="81"/>
      <c r="AJ1793" s="81"/>
      <c r="AK1793" s="81"/>
      <c r="AL1793" s="81"/>
      <c r="AM1793" s="8"/>
    </row>
    <row r="1794" spans="1:39" x14ac:dyDescent="0.25">
      <c r="A1794" s="81">
        <v>1793</v>
      </c>
      <c r="B1794" s="8" t="s">
        <v>1853</v>
      </c>
      <c r="C1794" s="8" t="s">
        <v>56</v>
      </c>
      <c r="D1794" s="81"/>
      <c r="E1794" s="8"/>
      <c r="F1794" s="81"/>
      <c r="G1794" s="81"/>
      <c r="H1794" s="81"/>
      <c r="I1794" s="8"/>
      <c r="J1794" s="81"/>
      <c r="K1794" s="81"/>
      <c r="L1794" s="81"/>
      <c r="M1794" s="81"/>
      <c r="N1794" s="81"/>
      <c r="O1794" s="81"/>
      <c r="P1794" s="81"/>
      <c r="Q1794" s="81"/>
      <c r="R1794" s="81"/>
      <c r="S1794" s="81"/>
      <c r="T1794" s="81"/>
      <c r="U1794" s="81"/>
      <c r="V1794" s="81"/>
      <c r="W1794" s="81"/>
      <c r="X1794" s="81"/>
      <c r="Y1794" s="81"/>
      <c r="Z1794" s="81"/>
      <c r="AA1794" s="81"/>
      <c r="AB1794" s="81"/>
      <c r="AC1794" s="81"/>
      <c r="AD1794" s="81"/>
      <c r="AE1794" s="81"/>
      <c r="AF1794" s="81"/>
      <c r="AG1794" s="81"/>
      <c r="AH1794" s="81"/>
      <c r="AI1794" s="81"/>
      <c r="AJ1794" s="81"/>
      <c r="AK1794" s="81"/>
      <c r="AL1794" s="81"/>
      <c r="AM1794" s="8"/>
    </row>
    <row r="1795" spans="1:39" x14ac:dyDescent="0.25">
      <c r="A1795" s="81">
        <v>1794</v>
      </c>
      <c r="B1795" s="8" t="s">
        <v>1854</v>
      </c>
      <c r="C1795" s="8" t="s">
        <v>2036</v>
      </c>
      <c r="D1795" s="81"/>
      <c r="E1795" s="8"/>
      <c r="F1795" s="81"/>
      <c r="G1795" s="81"/>
      <c r="H1795" s="81"/>
      <c r="I1795" s="8"/>
      <c r="J1795" s="81"/>
      <c r="K1795" s="81"/>
      <c r="L1795" s="81"/>
      <c r="M1795" s="81"/>
      <c r="N1795" s="81"/>
      <c r="O1795" s="81"/>
      <c r="P1795" s="81"/>
      <c r="Q1795" s="81"/>
      <c r="R1795" s="81"/>
      <c r="S1795" s="81"/>
      <c r="T1795" s="81"/>
      <c r="U1795" s="81"/>
      <c r="V1795" s="81"/>
      <c r="W1795" s="81"/>
      <c r="X1795" s="81"/>
      <c r="Y1795" s="81"/>
      <c r="Z1795" s="81"/>
      <c r="AA1795" s="81"/>
      <c r="AB1795" s="81"/>
      <c r="AC1795" s="81"/>
      <c r="AD1795" s="81"/>
      <c r="AE1795" s="81"/>
      <c r="AF1795" s="81"/>
      <c r="AG1795" s="81"/>
      <c r="AH1795" s="81"/>
      <c r="AI1795" s="81"/>
      <c r="AJ1795" s="81"/>
      <c r="AK1795" s="81"/>
      <c r="AL1795" s="81"/>
      <c r="AM1795" s="8"/>
    </row>
    <row r="1796" spans="1:39" x14ac:dyDescent="0.25">
      <c r="A1796" s="81">
        <v>1795</v>
      </c>
      <c r="B1796" s="8" t="s">
        <v>1856</v>
      </c>
      <c r="C1796" s="8" t="s">
        <v>64</v>
      </c>
      <c r="D1796" s="81"/>
      <c r="E1796" s="8"/>
      <c r="F1796" s="81"/>
      <c r="G1796" s="81"/>
      <c r="H1796" s="81"/>
      <c r="I1796" s="8"/>
      <c r="J1796" s="81"/>
      <c r="K1796" s="81"/>
      <c r="L1796" s="81"/>
      <c r="M1796" s="81"/>
      <c r="N1796" s="81"/>
      <c r="O1796" s="81"/>
      <c r="P1796" s="81"/>
      <c r="Q1796" s="81"/>
      <c r="R1796" s="81"/>
      <c r="S1796" s="81"/>
      <c r="T1796" s="81"/>
      <c r="U1796" s="81"/>
      <c r="V1796" s="81"/>
      <c r="W1796" s="81"/>
      <c r="X1796" s="81"/>
      <c r="Y1796" s="81"/>
      <c r="Z1796" s="81"/>
      <c r="AA1796" s="81"/>
      <c r="AB1796" s="81"/>
      <c r="AC1796" s="81"/>
      <c r="AD1796" s="81"/>
      <c r="AE1796" s="81"/>
      <c r="AF1796" s="81"/>
      <c r="AG1796" s="81"/>
      <c r="AH1796" s="81"/>
      <c r="AI1796" s="81"/>
      <c r="AJ1796" s="81"/>
      <c r="AK1796" s="81"/>
      <c r="AL1796" s="81"/>
      <c r="AM1796" s="8"/>
    </row>
    <row r="1797" spans="1:39" x14ac:dyDescent="0.25">
      <c r="A1797" s="81">
        <v>1796</v>
      </c>
      <c r="B1797" s="8" t="s">
        <v>1857</v>
      </c>
      <c r="C1797" s="8" t="s">
        <v>65</v>
      </c>
      <c r="D1797" s="81"/>
      <c r="E1797" s="8"/>
      <c r="F1797" s="81"/>
      <c r="G1797" s="81"/>
      <c r="H1797" s="81"/>
      <c r="I1797" s="8"/>
      <c r="J1797" s="81"/>
      <c r="K1797" s="81"/>
      <c r="L1797" s="81"/>
      <c r="M1797" s="81"/>
      <c r="N1797" s="81"/>
      <c r="O1797" s="81"/>
      <c r="P1797" s="81"/>
      <c r="Q1797" s="81"/>
      <c r="R1797" s="81"/>
      <c r="S1797" s="81"/>
      <c r="T1797" s="81"/>
      <c r="U1797" s="81"/>
      <c r="V1797" s="81"/>
      <c r="W1797" s="81"/>
      <c r="X1797" s="81"/>
      <c r="Y1797" s="81"/>
      <c r="Z1797" s="81"/>
      <c r="AA1797" s="81"/>
      <c r="AB1797" s="81"/>
      <c r="AC1797" s="81"/>
      <c r="AD1797" s="81"/>
      <c r="AE1797" s="81"/>
      <c r="AF1797" s="81"/>
      <c r="AG1797" s="81"/>
      <c r="AH1797" s="81"/>
      <c r="AI1797" s="81"/>
      <c r="AJ1797" s="81"/>
      <c r="AK1797" s="81"/>
      <c r="AL1797" s="81"/>
      <c r="AM1797" s="8"/>
    </row>
    <row r="1798" spans="1:39" x14ac:dyDescent="0.25">
      <c r="A1798" s="81">
        <v>1797</v>
      </c>
      <c r="B1798" s="8" t="s">
        <v>1858</v>
      </c>
      <c r="C1798" s="8" t="s">
        <v>56</v>
      </c>
      <c r="D1798" s="81"/>
      <c r="E1798" s="8"/>
      <c r="F1798" s="81"/>
      <c r="G1798" s="81"/>
      <c r="H1798" s="81"/>
      <c r="I1798" s="8"/>
      <c r="J1798" s="81"/>
      <c r="K1798" s="81"/>
      <c r="L1798" s="81"/>
      <c r="M1798" s="81"/>
      <c r="N1798" s="81"/>
      <c r="O1798" s="81"/>
      <c r="P1798" s="81"/>
      <c r="Q1798" s="81"/>
      <c r="R1798" s="81"/>
      <c r="S1798" s="81"/>
      <c r="T1798" s="81"/>
      <c r="U1798" s="81"/>
      <c r="V1798" s="81"/>
      <c r="W1798" s="81"/>
      <c r="X1798" s="81"/>
      <c r="Y1798" s="81"/>
      <c r="Z1798" s="81"/>
      <c r="AA1798" s="81"/>
      <c r="AB1798" s="81"/>
      <c r="AC1798" s="81"/>
      <c r="AD1798" s="81"/>
      <c r="AE1798" s="81"/>
      <c r="AF1798" s="81"/>
      <c r="AG1798" s="81"/>
      <c r="AH1798" s="81"/>
      <c r="AI1798" s="81"/>
      <c r="AJ1798" s="81"/>
      <c r="AK1798" s="81"/>
      <c r="AL1798" s="81"/>
      <c r="AM1798" s="8"/>
    </row>
    <row r="1799" spans="1:39" x14ac:dyDescent="0.25">
      <c r="A1799" s="81">
        <v>1798</v>
      </c>
      <c r="B1799" s="8" t="s">
        <v>1896</v>
      </c>
      <c r="C1799" s="8" t="s">
        <v>65</v>
      </c>
      <c r="D1799" s="81"/>
      <c r="E1799" s="8"/>
      <c r="F1799" s="81"/>
      <c r="G1799" s="81"/>
      <c r="H1799" s="81"/>
      <c r="I1799" s="8"/>
      <c r="J1799" s="81"/>
      <c r="K1799" s="81"/>
      <c r="L1799" s="81"/>
      <c r="M1799" s="81"/>
      <c r="N1799" s="81"/>
      <c r="O1799" s="81"/>
      <c r="P1799" s="81"/>
      <c r="Q1799" s="81"/>
      <c r="R1799" s="81"/>
      <c r="S1799" s="81"/>
      <c r="T1799" s="81"/>
      <c r="U1799" s="81"/>
      <c r="V1799" s="81"/>
      <c r="W1799" s="81"/>
      <c r="X1799" s="81"/>
      <c r="Y1799" s="81"/>
      <c r="Z1799" s="81"/>
      <c r="AA1799" s="81"/>
      <c r="AB1799" s="81"/>
      <c r="AC1799" s="81"/>
      <c r="AD1799" s="81"/>
      <c r="AE1799" s="81"/>
      <c r="AF1799" s="81"/>
      <c r="AG1799" s="81"/>
      <c r="AH1799" s="81"/>
      <c r="AI1799" s="81"/>
      <c r="AJ1799" s="81"/>
      <c r="AK1799" s="81"/>
      <c r="AL1799" s="81"/>
      <c r="AM1799" s="8"/>
    </row>
    <row r="1800" spans="1:39" x14ac:dyDescent="0.25">
      <c r="A1800" s="81">
        <v>1799</v>
      </c>
      <c r="B1800" s="8" t="s">
        <v>1859</v>
      </c>
      <c r="C1800" s="8" t="s">
        <v>67</v>
      </c>
      <c r="D1800" s="81"/>
      <c r="E1800" s="8"/>
      <c r="F1800" s="81"/>
      <c r="G1800" s="81"/>
      <c r="H1800" s="81"/>
      <c r="I1800" s="8"/>
      <c r="J1800" s="81"/>
      <c r="K1800" s="81"/>
      <c r="L1800" s="81"/>
      <c r="M1800" s="81"/>
      <c r="N1800" s="81"/>
      <c r="O1800" s="81"/>
      <c r="P1800" s="81"/>
      <c r="Q1800" s="81"/>
      <c r="R1800" s="81"/>
      <c r="S1800" s="81"/>
      <c r="T1800" s="81"/>
      <c r="U1800" s="81"/>
      <c r="V1800" s="81"/>
      <c r="W1800" s="81"/>
      <c r="X1800" s="81"/>
      <c r="Y1800" s="81"/>
      <c r="Z1800" s="81"/>
      <c r="AA1800" s="81"/>
      <c r="AB1800" s="81"/>
      <c r="AC1800" s="81"/>
      <c r="AD1800" s="81"/>
      <c r="AE1800" s="81"/>
      <c r="AF1800" s="81"/>
      <c r="AG1800" s="81"/>
      <c r="AH1800" s="81"/>
      <c r="AI1800" s="81"/>
      <c r="AJ1800" s="81"/>
      <c r="AK1800" s="81"/>
      <c r="AL1800" s="81"/>
      <c r="AM1800" s="8"/>
    </row>
    <row r="1801" spans="1:39" x14ac:dyDescent="0.25">
      <c r="A1801" s="81">
        <v>1800</v>
      </c>
      <c r="B1801" s="8" t="s">
        <v>2193</v>
      </c>
      <c r="C1801" s="8" t="s">
        <v>2321</v>
      </c>
      <c r="D1801" s="81"/>
      <c r="E1801" s="8"/>
      <c r="F1801" s="81"/>
      <c r="G1801" s="81"/>
      <c r="H1801" s="81"/>
      <c r="I1801" s="8"/>
      <c r="J1801" s="81"/>
      <c r="K1801" s="81"/>
      <c r="L1801" s="81"/>
      <c r="M1801" s="81"/>
      <c r="N1801" s="81"/>
      <c r="O1801" s="81"/>
      <c r="P1801" s="81"/>
      <c r="Q1801" s="81"/>
      <c r="R1801" s="81"/>
      <c r="S1801" s="81"/>
      <c r="T1801" s="81"/>
      <c r="U1801" s="81"/>
      <c r="V1801" s="81"/>
      <c r="W1801" s="81"/>
      <c r="X1801" s="81"/>
      <c r="Y1801" s="81"/>
      <c r="Z1801" s="81"/>
      <c r="AA1801" s="81"/>
      <c r="AB1801" s="81"/>
      <c r="AC1801" s="81"/>
      <c r="AD1801" s="81"/>
      <c r="AE1801" s="81"/>
      <c r="AF1801" s="81"/>
      <c r="AG1801" s="81"/>
      <c r="AH1801" s="81"/>
      <c r="AI1801" s="81"/>
      <c r="AJ1801" s="81"/>
      <c r="AK1801" s="81"/>
      <c r="AL1801" s="81"/>
      <c r="AM1801" s="8"/>
    </row>
    <row r="1802" spans="1:39" x14ac:dyDescent="0.25">
      <c r="A1802" s="81">
        <v>1801</v>
      </c>
      <c r="B1802" s="8" t="s">
        <v>2198</v>
      </c>
      <c r="C1802" s="8" t="s">
        <v>149</v>
      </c>
      <c r="D1802" s="81"/>
      <c r="E1802" s="8"/>
      <c r="F1802" s="81"/>
      <c r="G1802" s="81"/>
      <c r="H1802" s="81"/>
      <c r="I1802" s="8"/>
      <c r="J1802" s="81"/>
      <c r="K1802" s="81"/>
      <c r="L1802" s="81"/>
      <c r="M1802" s="81"/>
      <c r="N1802" s="81"/>
      <c r="O1802" s="81"/>
      <c r="P1802" s="81"/>
      <c r="Q1802" s="81"/>
      <c r="R1802" s="81"/>
      <c r="S1802" s="81"/>
      <c r="T1802" s="81"/>
      <c r="U1802" s="81"/>
      <c r="V1802" s="81"/>
      <c r="W1802" s="81"/>
      <c r="X1802" s="81"/>
      <c r="Y1802" s="81"/>
      <c r="Z1802" s="81"/>
      <c r="AA1802" s="81"/>
      <c r="AB1802" s="81"/>
      <c r="AC1802" s="81"/>
      <c r="AD1802" s="81"/>
      <c r="AE1802" s="81"/>
      <c r="AF1802" s="81"/>
      <c r="AG1802" s="81"/>
      <c r="AH1802" s="81"/>
      <c r="AI1802" s="81"/>
      <c r="AJ1802" s="81"/>
      <c r="AK1802" s="81"/>
      <c r="AL1802" s="81"/>
      <c r="AM1802" s="8"/>
    </row>
    <row r="1803" spans="1:39" x14ac:dyDescent="0.25">
      <c r="A1803" s="81">
        <v>1802</v>
      </c>
      <c r="B1803" s="8" t="s">
        <v>2202</v>
      </c>
      <c r="C1803" s="8" t="s">
        <v>73</v>
      </c>
      <c r="D1803" s="81"/>
      <c r="E1803" s="8"/>
      <c r="F1803" s="81"/>
      <c r="G1803" s="81"/>
      <c r="H1803" s="81"/>
      <c r="I1803" s="8"/>
      <c r="J1803" s="81"/>
      <c r="K1803" s="81"/>
      <c r="L1803" s="81"/>
      <c r="M1803" s="81"/>
      <c r="N1803" s="81"/>
      <c r="O1803" s="81"/>
      <c r="P1803" s="81"/>
      <c r="Q1803" s="81"/>
      <c r="R1803" s="81"/>
      <c r="S1803" s="81"/>
      <c r="T1803" s="81"/>
      <c r="U1803" s="81"/>
      <c r="V1803" s="81"/>
      <c r="W1803" s="81"/>
      <c r="X1803" s="81"/>
      <c r="Y1803" s="81"/>
      <c r="Z1803" s="81"/>
      <c r="AA1803" s="81"/>
      <c r="AB1803" s="81"/>
      <c r="AC1803" s="81"/>
      <c r="AD1803" s="81"/>
      <c r="AE1803" s="81"/>
      <c r="AF1803" s="81"/>
      <c r="AG1803" s="81"/>
      <c r="AH1803" s="81"/>
      <c r="AI1803" s="81"/>
      <c r="AJ1803" s="81"/>
      <c r="AK1803" s="81"/>
      <c r="AL1803" s="81"/>
      <c r="AM1803" s="8"/>
    </row>
    <row r="1804" spans="1:39" x14ac:dyDescent="0.25">
      <c r="A1804" s="81">
        <v>1803</v>
      </c>
      <c r="B1804" s="8" t="s">
        <v>2205</v>
      </c>
      <c r="C1804" s="8" t="s">
        <v>133</v>
      </c>
      <c r="D1804" s="81"/>
      <c r="E1804" s="8"/>
      <c r="F1804" s="81"/>
      <c r="G1804" s="81"/>
      <c r="H1804" s="81"/>
      <c r="I1804" s="8"/>
      <c r="J1804" s="81"/>
      <c r="K1804" s="81"/>
      <c r="L1804" s="81"/>
      <c r="M1804" s="81"/>
      <c r="N1804" s="81"/>
      <c r="O1804" s="81"/>
      <c r="P1804" s="81"/>
      <c r="Q1804" s="81"/>
      <c r="R1804" s="81"/>
      <c r="S1804" s="81"/>
      <c r="T1804" s="81"/>
      <c r="U1804" s="81"/>
      <c r="V1804" s="81"/>
      <c r="W1804" s="81"/>
      <c r="X1804" s="81"/>
      <c r="Y1804" s="81"/>
      <c r="Z1804" s="81"/>
      <c r="AA1804" s="81"/>
      <c r="AB1804" s="81"/>
      <c r="AC1804" s="81"/>
      <c r="AD1804" s="81"/>
      <c r="AE1804" s="81"/>
      <c r="AF1804" s="81"/>
      <c r="AG1804" s="81"/>
      <c r="AH1804" s="81"/>
      <c r="AI1804" s="81"/>
      <c r="AJ1804" s="81"/>
      <c r="AK1804" s="81"/>
      <c r="AL1804" s="81"/>
      <c r="AM1804" s="8"/>
    </row>
    <row r="1805" spans="1:39" x14ac:dyDescent="0.25">
      <c r="A1805" s="81">
        <v>1804</v>
      </c>
      <c r="B1805" s="8" t="s">
        <v>2206</v>
      </c>
      <c r="C1805" s="8" t="s">
        <v>158</v>
      </c>
      <c r="D1805" s="81"/>
      <c r="E1805" s="8"/>
      <c r="F1805" s="81"/>
      <c r="G1805" s="81"/>
      <c r="H1805" s="81"/>
      <c r="I1805" s="8"/>
      <c r="J1805" s="81"/>
      <c r="K1805" s="81"/>
      <c r="L1805" s="81"/>
      <c r="M1805" s="81"/>
      <c r="N1805" s="81"/>
      <c r="O1805" s="81"/>
      <c r="P1805" s="81"/>
      <c r="Q1805" s="81"/>
      <c r="R1805" s="81"/>
      <c r="S1805" s="81"/>
      <c r="T1805" s="81"/>
      <c r="U1805" s="81"/>
      <c r="V1805" s="81"/>
      <c r="W1805" s="81"/>
      <c r="X1805" s="81"/>
      <c r="Y1805" s="81"/>
      <c r="Z1805" s="81"/>
      <c r="AA1805" s="81"/>
      <c r="AB1805" s="81"/>
      <c r="AC1805" s="81"/>
      <c r="AD1805" s="81"/>
      <c r="AE1805" s="81"/>
      <c r="AF1805" s="81"/>
      <c r="AG1805" s="81"/>
      <c r="AH1805" s="81"/>
      <c r="AI1805" s="81"/>
      <c r="AJ1805" s="81"/>
      <c r="AK1805" s="81"/>
      <c r="AL1805" s="81"/>
      <c r="AM1805" s="8"/>
    </row>
    <row r="1806" spans="1:39" x14ac:dyDescent="0.25">
      <c r="A1806" s="81">
        <v>1805</v>
      </c>
      <c r="B1806" s="8" t="s">
        <v>2207</v>
      </c>
      <c r="C1806" s="8" t="s">
        <v>148</v>
      </c>
      <c r="D1806" s="81"/>
      <c r="E1806" s="8"/>
      <c r="F1806" s="81"/>
      <c r="G1806" s="81"/>
      <c r="H1806" s="81"/>
      <c r="I1806" s="8"/>
      <c r="J1806" s="81"/>
      <c r="K1806" s="81"/>
      <c r="L1806" s="81"/>
      <c r="M1806" s="81"/>
      <c r="N1806" s="81"/>
      <c r="O1806" s="81"/>
      <c r="P1806" s="81"/>
      <c r="Q1806" s="81"/>
      <c r="R1806" s="81"/>
      <c r="S1806" s="81"/>
      <c r="T1806" s="81"/>
      <c r="U1806" s="81"/>
      <c r="V1806" s="81"/>
      <c r="W1806" s="81"/>
      <c r="X1806" s="81"/>
      <c r="Y1806" s="81"/>
      <c r="Z1806" s="81"/>
      <c r="AA1806" s="81"/>
      <c r="AB1806" s="81"/>
      <c r="AC1806" s="81"/>
      <c r="AD1806" s="81"/>
      <c r="AE1806" s="81"/>
      <c r="AF1806" s="81"/>
      <c r="AG1806" s="81"/>
      <c r="AH1806" s="81"/>
      <c r="AI1806" s="81"/>
      <c r="AJ1806" s="81"/>
      <c r="AK1806" s="81"/>
      <c r="AL1806" s="81"/>
      <c r="AM1806" s="8"/>
    </row>
    <row r="1807" spans="1:39" x14ac:dyDescent="0.25">
      <c r="A1807" s="81">
        <v>1806</v>
      </c>
      <c r="B1807" s="8" t="s">
        <v>2208</v>
      </c>
      <c r="C1807" s="8" t="s">
        <v>133</v>
      </c>
      <c r="D1807" s="81"/>
      <c r="E1807" s="8"/>
      <c r="F1807" s="81"/>
      <c r="G1807" s="81"/>
      <c r="H1807" s="81"/>
      <c r="I1807" s="8"/>
      <c r="J1807" s="81"/>
      <c r="K1807" s="81"/>
      <c r="L1807" s="81"/>
      <c r="M1807" s="81"/>
      <c r="N1807" s="81"/>
      <c r="O1807" s="81"/>
      <c r="P1807" s="81"/>
      <c r="Q1807" s="81"/>
      <c r="R1807" s="81"/>
      <c r="S1807" s="81"/>
      <c r="T1807" s="81"/>
      <c r="U1807" s="81"/>
      <c r="V1807" s="81"/>
      <c r="W1807" s="81"/>
      <c r="X1807" s="81"/>
      <c r="Y1807" s="81"/>
      <c r="Z1807" s="81"/>
      <c r="AA1807" s="81"/>
      <c r="AB1807" s="81"/>
      <c r="AC1807" s="81"/>
      <c r="AD1807" s="81"/>
      <c r="AE1807" s="81"/>
      <c r="AF1807" s="81"/>
      <c r="AG1807" s="81"/>
      <c r="AH1807" s="81"/>
      <c r="AI1807" s="81"/>
      <c r="AJ1807" s="81"/>
      <c r="AK1807" s="81"/>
      <c r="AL1807" s="81"/>
      <c r="AM1807" s="8"/>
    </row>
    <row r="1808" spans="1:39" x14ac:dyDescent="0.25">
      <c r="A1808" s="81">
        <v>1807</v>
      </c>
      <c r="B1808" s="8" t="s">
        <v>2210</v>
      </c>
      <c r="C1808" s="8" t="s">
        <v>126</v>
      </c>
      <c r="D1808" s="81"/>
      <c r="E1808" s="8"/>
      <c r="F1808" s="81"/>
      <c r="G1808" s="81"/>
      <c r="H1808" s="81"/>
      <c r="I1808" s="8"/>
      <c r="J1808" s="81"/>
      <c r="K1808" s="81"/>
      <c r="L1808" s="81"/>
      <c r="M1808" s="81"/>
      <c r="N1808" s="81"/>
      <c r="O1808" s="81"/>
      <c r="P1808" s="81"/>
      <c r="Q1808" s="81"/>
      <c r="R1808" s="81"/>
      <c r="S1808" s="81"/>
      <c r="T1808" s="81"/>
      <c r="U1808" s="81"/>
      <c r="V1808" s="81"/>
      <c r="W1808" s="81"/>
      <c r="X1808" s="81"/>
      <c r="Y1808" s="81"/>
      <c r="Z1808" s="81"/>
      <c r="AA1808" s="81"/>
      <c r="AB1808" s="81"/>
      <c r="AC1808" s="81"/>
      <c r="AD1808" s="81"/>
      <c r="AE1808" s="81"/>
      <c r="AF1808" s="81"/>
      <c r="AG1808" s="81"/>
      <c r="AH1808" s="81"/>
      <c r="AI1808" s="81"/>
      <c r="AJ1808" s="81"/>
      <c r="AK1808" s="81"/>
      <c r="AL1808" s="81"/>
      <c r="AM1808" s="8"/>
    </row>
    <row r="1809" spans="1:39" x14ac:dyDescent="0.25">
      <c r="A1809" s="81">
        <v>1808</v>
      </c>
      <c r="B1809" s="8" t="s">
        <v>2212</v>
      </c>
      <c r="C1809" s="8" t="s">
        <v>148</v>
      </c>
      <c r="D1809" s="81"/>
      <c r="E1809" s="8"/>
      <c r="F1809" s="81"/>
      <c r="G1809" s="81"/>
      <c r="H1809" s="81"/>
      <c r="I1809" s="8"/>
      <c r="J1809" s="81"/>
      <c r="K1809" s="81"/>
      <c r="L1809" s="81"/>
      <c r="M1809" s="81"/>
      <c r="N1809" s="81"/>
      <c r="O1809" s="81"/>
      <c r="P1809" s="81"/>
      <c r="Q1809" s="81"/>
      <c r="R1809" s="81"/>
      <c r="S1809" s="81"/>
      <c r="T1809" s="81"/>
      <c r="U1809" s="81"/>
      <c r="V1809" s="81"/>
      <c r="W1809" s="81"/>
      <c r="X1809" s="81"/>
      <c r="Y1809" s="81"/>
      <c r="Z1809" s="81"/>
      <c r="AA1809" s="81"/>
      <c r="AB1809" s="81"/>
      <c r="AC1809" s="81"/>
      <c r="AD1809" s="81"/>
      <c r="AE1809" s="81"/>
      <c r="AF1809" s="81"/>
      <c r="AG1809" s="81"/>
      <c r="AH1809" s="81"/>
      <c r="AI1809" s="81"/>
      <c r="AJ1809" s="81"/>
      <c r="AK1809" s="81"/>
      <c r="AL1809" s="81"/>
      <c r="AM1809" s="8"/>
    </row>
    <row r="1810" spans="1:39" x14ac:dyDescent="0.25">
      <c r="A1810" s="81">
        <v>1809</v>
      </c>
      <c r="B1810" s="8" t="s">
        <v>2216</v>
      </c>
      <c r="C1810" s="8" t="s">
        <v>95</v>
      </c>
      <c r="D1810" s="81"/>
      <c r="E1810" s="8"/>
      <c r="F1810" s="81"/>
      <c r="G1810" s="81"/>
      <c r="H1810" s="81"/>
      <c r="I1810" s="8"/>
      <c r="J1810" s="81"/>
      <c r="K1810" s="81"/>
      <c r="L1810" s="81"/>
      <c r="M1810" s="81"/>
      <c r="N1810" s="81"/>
      <c r="O1810" s="81"/>
      <c r="P1810" s="81"/>
      <c r="Q1810" s="81"/>
      <c r="R1810" s="81"/>
      <c r="S1810" s="81"/>
      <c r="T1810" s="81"/>
      <c r="U1810" s="81"/>
      <c r="V1810" s="81"/>
      <c r="W1810" s="81"/>
      <c r="X1810" s="81"/>
      <c r="Y1810" s="81"/>
      <c r="Z1810" s="81"/>
      <c r="AA1810" s="81"/>
      <c r="AB1810" s="81"/>
      <c r="AC1810" s="81"/>
      <c r="AD1810" s="81"/>
      <c r="AE1810" s="81"/>
      <c r="AF1810" s="81"/>
      <c r="AG1810" s="81"/>
      <c r="AH1810" s="81"/>
      <c r="AI1810" s="81"/>
      <c r="AJ1810" s="81"/>
      <c r="AK1810" s="81"/>
      <c r="AL1810" s="81"/>
      <c r="AM1810" s="8"/>
    </row>
    <row r="1811" spans="1:39" x14ac:dyDescent="0.25">
      <c r="A1811" s="81">
        <v>1810</v>
      </c>
      <c r="B1811" s="8" t="s">
        <v>2217</v>
      </c>
      <c r="C1811" s="8" t="s">
        <v>66</v>
      </c>
      <c r="D1811" s="81"/>
      <c r="E1811" s="8"/>
      <c r="F1811" s="81"/>
      <c r="G1811" s="81"/>
      <c r="H1811" s="81"/>
      <c r="I1811" s="8"/>
      <c r="J1811" s="81"/>
      <c r="K1811" s="81"/>
      <c r="L1811" s="81"/>
      <c r="M1811" s="81"/>
      <c r="N1811" s="81"/>
      <c r="O1811" s="81"/>
      <c r="P1811" s="81"/>
      <c r="Q1811" s="81"/>
      <c r="R1811" s="81"/>
      <c r="S1811" s="81"/>
      <c r="T1811" s="81"/>
      <c r="U1811" s="81"/>
      <c r="V1811" s="81"/>
      <c r="W1811" s="81"/>
      <c r="X1811" s="81"/>
      <c r="Y1811" s="81"/>
      <c r="Z1811" s="81"/>
      <c r="AA1811" s="81"/>
      <c r="AB1811" s="81"/>
      <c r="AC1811" s="81"/>
      <c r="AD1811" s="81"/>
      <c r="AE1811" s="81"/>
      <c r="AF1811" s="81"/>
      <c r="AG1811" s="81"/>
      <c r="AH1811" s="81"/>
      <c r="AI1811" s="81"/>
      <c r="AJ1811" s="81"/>
      <c r="AK1811" s="81"/>
      <c r="AL1811" s="81"/>
      <c r="AM1811" s="8"/>
    </row>
    <row r="1812" spans="1:39" x14ac:dyDescent="0.25">
      <c r="A1812" s="81">
        <v>1811</v>
      </c>
      <c r="B1812" s="8" t="s">
        <v>2218</v>
      </c>
      <c r="C1812" s="8" t="s">
        <v>80</v>
      </c>
      <c r="D1812" s="81"/>
      <c r="E1812" s="8"/>
      <c r="F1812" s="81"/>
      <c r="G1812" s="81"/>
      <c r="H1812" s="81"/>
      <c r="I1812" s="8"/>
      <c r="J1812" s="81"/>
      <c r="K1812" s="81"/>
      <c r="L1812" s="81"/>
      <c r="M1812" s="81"/>
      <c r="N1812" s="81"/>
      <c r="O1812" s="81"/>
      <c r="P1812" s="81"/>
      <c r="Q1812" s="81"/>
      <c r="R1812" s="81"/>
      <c r="S1812" s="81"/>
      <c r="T1812" s="81"/>
      <c r="U1812" s="81"/>
      <c r="V1812" s="81"/>
      <c r="W1812" s="81"/>
      <c r="X1812" s="81"/>
      <c r="Y1812" s="81"/>
      <c r="Z1812" s="81"/>
      <c r="AA1812" s="81"/>
      <c r="AB1812" s="81"/>
      <c r="AC1812" s="81"/>
      <c r="AD1812" s="81"/>
      <c r="AE1812" s="81"/>
      <c r="AF1812" s="81"/>
      <c r="AG1812" s="81"/>
      <c r="AH1812" s="81"/>
      <c r="AI1812" s="81"/>
      <c r="AJ1812" s="81"/>
      <c r="AK1812" s="81"/>
      <c r="AL1812" s="81"/>
      <c r="AM1812" s="8"/>
    </row>
    <row r="1813" spans="1:39" x14ac:dyDescent="0.25">
      <c r="A1813" s="81">
        <v>1812</v>
      </c>
      <c r="B1813" s="8" t="s">
        <v>2220</v>
      </c>
      <c r="C1813" s="8" t="s">
        <v>66</v>
      </c>
      <c r="D1813" s="81"/>
      <c r="E1813" s="8"/>
      <c r="F1813" s="81"/>
      <c r="G1813" s="81"/>
      <c r="H1813" s="81"/>
      <c r="I1813" s="8"/>
      <c r="J1813" s="81"/>
      <c r="K1813" s="81"/>
      <c r="L1813" s="81"/>
      <c r="M1813" s="81"/>
      <c r="N1813" s="81"/>
      <c r="O1813" s="81"/>
      <c r="P1813" s="81"/>
      <c r="Q1813" s="81"/>
      <c r="R1813" s="81"/>
      <c r="S1813" s="81"/>
      <c r="T1813" s="81"/>
      <c r="U1813" s="81"/>
      <c r="V1813" s="81"/>
      <c r="W1813" s="81"/>
      <c r="X1813" s="81"/>
      <c r="Y1813" s="81"/>
      <c r="Z1813" s="81"/>
      <c r="AA1813" s="81"/>
      <c r="AB1813" s="81"/>
      <c r="AC1813" s="81"/>
      <c r="AD1813" s="81"/>
      <c r="AE1813" s="81"/>
      <c r="AF1813" s="81"/>
      <c r="AG1813" s="81"/>
      <c r="AH1813" s="81"/>
      <c r="AI1813" s="81"/>
      <c r="AJ1813" s="81"/>
      <c r="AK1813" s="81"/>
      <c r="AL1813" s="81"/>
      <c r="AM1813" s="8"/>
    </row>
    <row r="1814" spans="1:39" x14ac:dyDescent="0.25">
      <c r="A1814" s="81">
        <v>1813</v>
      </c>
      <c r="B1814" s="8" t="s">
        <v>2222</v>
      </c>
      <c r="C1814" s="8" t="s">
        <v>210</v>
      </c>
      <c r="D1814" s="81"/>
      <c r="E1814" s="8"/>
      <c r="F1814" s="81"/>
      <c r="G1814" s="81"/>
      <c r="H1814" s="81"/>
      <c r="I1814" s="8"/>
      <c r="J1814" s="81"/>
      <c r="K1814" s="81"/>
      <c r="L1814" s="81"/>
      <c r="M1814" s="81"/>
      <c r="N1814" s="81"/>
      <c r="O1814" s="81"/>
      <c r="P1814" s="81"/>
      <c r="Q1814" s="81"/>
      <c r="R1814" s="81"/>
      <c r="S1814" s="81"/>
      <c r="T1814" s="81"/>
      <c r="U1814" s="81"/>
      <c r="V1814" s="81"/>
      <c r="W1814" s="81"/>
      <c r="X1814" s="81"/>
      <c r="Y1814" s="81"/>
      <c r="Z1814" s="81"/>
      <c r="AA1814" s="81"/>
      <c r="AB1814" s="81"/>
      <c r="AC1814" s="81"/>
      <c r="AD1814" s="81"/>
      <c r="AE1814" s="81"/>
      <c r="AF1814" s="81"/>
      <c r="AG1814" s="81"/>
      <c r="AH1814" s="81"/>
      <c r="AI1814" s="81"/>
      <c r="AJ1814" s="81"/>
      <c r="AK1814" s="81"/>
      <c r="AL1814" s="81"/>
      <c r="AM1814" s="8"/>
    </row>
    <row r="1815" spans="1:39" x14ac:dyDescent="0.25">
      <c r="A1815" s="81">
        <v>1814</v>
      </c>
      <c r="B1815" s="8" t="s">
        <v>2214</v>
      </c>
      <c r="C1815" s="8" t="s">
        <v>133</v>
      </c>
      <c r="D1815" s="81"/>
      <c r="E1815" s="8"/>
      <c r="F1815" s="81"/>
      <c r="G1815" s="81"/>
      <c r="H1815" s="81"/>
      <c r="I1815" s="8"/>
      <c r="J1815" s="81"/>
      <c r="K1815" s="81"/>
      <c r="L1815" s="81"/>
      <c r="M1815" s="81"/>
      <c r="N1815" s="81"/>
      <c r="O1815" s="81"/>
      <c r="P1815" s="81"/>
      <c r="Q1815" s="81"/>
      <c r="R1815" s="81"/>
      <c r="S1815" s="81"/>
      <c r="T1815" s="81"/>
      <c r="U1815" s="81"/>
      <c r="V1815" s="81"/>
      <c r="W1815" s="81"/>
      <c r="X1815" s="81"/>
      <c r="Y1815" s="81"/>
      <c r="Z1815" s="81"/>
      <c r="AA1815" s="81"/>
      <c r="AB1815" s="81"/>
      <c r="AC1815" s="81"/>
      <c r="AD1815" s="81"/>
      <c r="AE1815" s="81"/>
      <c r="AF1815" s="81"/>
      <c r="AG1815" s="81"/>
      <c r="AH1815" s="81"/>
      <c r="AI1815" s="81"/>
      <c r="AJ1815" s="81"/>
      <c r="AK1815" s="81"/>
      <c r="AL1815" s="81"/>
      <c r="AM1815" s="8"/>
    </row>
    <row r="1816" spans="1:39" x14ac:dyDescent="0.25">
      <c r="A1816" s="81">
        <v>1815</v>
      </c>
      <c r="B1816" s="8" t="s">
        <v>2223</v>
      </c>
      <c r="C1816" s="8" t="s">
        <v>73</v>
      </c>
      <c r="D1816" s="81"/>
      <c r="E1816" s="8"/>
      <c r="F1816" s="81"/>
      <c r="G1816" s="81"/>
      <c r="H1816" s="81"/>
      <c r="I1816" s="8"/>
      <c r="J1816" s="81"/>
      <c r="K1816" s="81"/>
      <c r="L1816" s="81"/>
      <c r="M1816" s="81"/>
      <c r="N1816" s="81"/>
      <c r="O1816" s="81"/>
      <c r="P1816" s="81"/>
      <c r="Q1816" s="81"/>
      <c r="R1816" s="81"/>
      <c r="S1816" s="81"/>
      <c r="T1816" s="81"/>
      <c r="U1816" s="81"/>
      <c r="V1816" s="81"/>
      <c r="W1816" s="81"/>
      <c r="X1816" s="81"/>
      <c r="Y1816" s="81"/>
      <c r="Z1816" s="81"/>
      <c r="AA1816" s="81"/>
      <c r="AB1816" s="81"/>
      <c r="AC1816" s="81"/>
      <c r="AD1816" s="81"/>
      <c r="AE1816" s="81"/>
      <c r="AF1816" s="81"/>
      <c r="AG1816" s="81"/>
      <c r="AH1816" s="81"/>
      <c r="AI1816" s="81"/>
      <c r="AJ1816" s="81"/>
      <c r="AK1816" s="81"/>
      <c r="AL1816" s="81"/>
      <c r="AM1816" s="8"/>
    </row>
    <row r="1817" spans="1:39" x14ac:dyDescent="0.25">
      <c r="A1817" s="81">
        <v>1816</v>
      </c>
      <c r="B1817" s="8" t="s">
        <v>2224</v>
      </c>
      <c r="C1817" s="8" t="s">
        <v>56</v>
      </c>
      <c r="D1817" s="81"/>
      <c r="E1817" s="8"/>
      <c r="F1817" s="81"/>
      <c r="G1817" s="81"/>
      <c r="H1817" s="81"/>
      <c r="I1817" s="8"/>
      <c r="J1817" s="81"/>
      <c r="K1817" s="81"/>
      <c r="L1817" s="81"/>
      <c r="M1817" s="81"/>
      <c r="N1817" s="81"/>
      <c r="O1817" s="81"/>
      <c r="P1817" s="81"/>
      <c r="Q1817" s="81"/>
      <c r="R1817" s="81"/>
      <c r="S1817" s="81"/>
      <c r="T1817" s="81"/>
      <c r="U1817" s="81"/>
      <c r="V1817" s="81"/>
      <c r="W1817" s="81"/>
      <c r="X1817" s="81"/>
      <c r="Y1817" s="81"/>
      <c r="Z1817" s="81"/>
      <c r="AA1817" s="81"/>
      <c r="AB1817" s="81"/>
      <c r="AC1817" s="81"/>
      <c r="AD1817" s="81"/>
      <c r="AE1817" s="81"/>
      <c r="AF1817" s="81"/>
      <c r="AG1817" s="81"/>
      <c r="AH1817" s="81"/>
      <c r="AI1817" s="81"/>
      <c r="AJ1817" s="81"/>
      <c r="AK1817" s="81"/>
      <c r="AL1817" s="81"/>
      <c r="AM1817" s="8"/>
    </row>
    <row r="1818" spans="1:39" x14ac:dyDescent="0.25">
      <c r="A1818" s="81">
        <v>1817</v>
      </c>
      <c r="B1818" s="8" t="s">
        <v>2225</v>
      </c>
      <c r="C1818" s="8" t="s">
        <v>262</v>
      </c>
      <c r="D1818" s="81"/>
      <c r="E1818" s="8"/>
      <c r="F1818" s="81"/>
      <c r="G1818" s="81"/>
      <c r="H1818" s="81"/>
      <c r="I1818" s="8"/>
      <c r="J1818" s="81"/>
      <c r="K1818" s="81"/>
      <c r="L1818" s="81"/>
      <c r="M1818" s="81"/>
      <c r="N1818" s="81"/>
      <c r="O1818" s="81"/>
      <c r="P1818" s="81"/>
      <c r="Q1818" s="81"/>
      <c r="R1818" s="81"/>
      <c r="S1818" s="81"/>
      <c r="T1818" s="81"/>
      <c r="U1818" s="81"/>
      <c r="V1818" s="81"/>
      <c r="W1818" s="81"/>
      <c r="X1818" s="81"/>
      <c r="Y1818" s="81"/>
      <c r="Z1818" s="81"/>
      <c r="AA1818" s="81"/>
      <c r="AB1818" s="81"/>
      <c r="AC1818" s="81"/>
      <c r="AD1818" s="81"/>
      <c r="AE1818" s="81"/>
      <c r="AF1818" s="81"/>
      <c r="AG1818" s="81"/>
      <c r="AH1818" s="81"/>
      <c r="AI1818" s="81"/>
      <c r="AJ1818" s="81"/>
      <c r="AK1818" s="81"/>
      <c r="AL1818" s="81"/>
      <c r="AM1818" s="8"/>
    </row>
    <row r="1819" spans="1:39" x14ac:dyDescent="0.25">
      <c r="A1819" s="81">
        <v>1818</v>
      </c>
      <c r="B1819" s="8" t="s">
        <v>2226</v>
      </c>
      <c r="C1819" s="8" t="s">
        <v>66</v>
      </c>
      <c r="D1819" s="81"/>
      <c r="E1819" s="8"/>
      <c r="F1819" s="81"/>
      <c r="G1819" s="81"/>
      <c r="H1819" s="81"/>
      <c r="I1819" s="8"/>
      <c r="J1819" s="81"/>
      <c r="K1819" s="81"/>
      <c r="L1819" s="81"/>
      <c r="M1819" s="81"/>
      <c r="N1819" s="81"/>
      <c r="O1819" s="81"/>
      <c r="P1819" s="81"/>
      <c r="Q1819" s="81"/>
      <c r="R1819" s="81"/>
      <c r="S1819" s="81"/>
      <c r="T1819" s="81"/>
      <c r="U1819" s="81"/>
      <c r="V1819" s="81"/>
      <c r="W1819" s="81"/>
      <c r="X1819" s="81"/>
      <c r="Y1819" s="81"/>
      <c r="Z1819" s="81"/>
      <c r="AA1819" s="81"/>
      <c r="AB1819" s="81"/>
      <c r="AC1819" s="81"/>
      <c r="AD1819" s="81"/>
      <c r="AE1819" s="81"/>
      <c r="AF1819" s="81"/>
      <c r="AG1819" s="81"/>
      <c r="AH1819" s="81"/>
      <c r="AI1819" s="81"/>
      <c r="AJ1819" s="81"/>
      <c r="AK1819" s="81"/>
      <c r="AL1819" s="81"/>
      <c r="AM1819" s="8"/>
    </row>
    <row r="1820" spans="1:39" x14ac:dyDescent="0.25">
      <c r="A1820" s="81">
        <v>1819</v>
      </c>
      <c r="B1820" s="8" t="s">
        <v>2227</v>
      </c>
      <c r="C1820" s="8" t="s">
        <v>66</v>
      </c>
      <c r="D1820" s="81"/>
      <c r="E1820" s="8"/>
      <c r="F1820" s="81"/>
      <c r="G1820" s="81"/>
      <c r="H1820" s="81"/>
      <c r="I1820" s="8"/>
      <c r="J1820" s="81"/>
      <c r="K1820" s="81"/>
      <c r="L1820" s="81"/>
      <c r="M1820" s="81"/>
      <c r="N1820" s="81"/>
      <c r="O1820" s="81"/>
      <c r="P1820" s="81"/>
      <c r="Q1820" s="81"/>
      <c r="R1820" s="81"/>
      <c r="S1820" s="81"/>
      <c r="T1820" s="81"/>
      <c r="U1820" s="81"/>
      <c r="V1820" s="81"/>
      <c r="W1820" s="81"/>
      <c r="X1820" s="81"/>
      <c r="Y1820" s="81"/>
      <c r="Z1820" s="81"/>
      <c r="AA1820" s="81"/>
      <c r="AB1820" s="81"/>
      <c r="AC1820" s="81"/>
      <c r="AD1820" s="81"/>
      <c r="AE1820" s="81"/>
      <c r="AF1820" s="81"/>
      <c r="AG1820" s="81"/>
      <c r="AH1820" s="81"/>
      <c r="AI1820" s="81"/>
      <c r="AJ1820" s="81"/>
      <c r="AK1820" s="81"/>
      <c r="AL1820" s="81"/>
      <c r="AM1820" s="8"/>
    </row>
    <row r="1821" spans="1:39" x14ac:dyDescent="0.25">
      <c r="A1821" s="81">
        <v>1820</v>
      </c>
      <c r="B1821" s="8" t="s">
        <v>2228</v>
      </c>
      <c r="C1821" s="8" t="s">
        <v>138</v>
      </c>
      <c r="D1821" s="81"/>
      <c r="E1821" s="8"/>
      <c r="F1821" s="81"/>
      <c r="G1821" s="81"/>
      <c r="H1821" s="81"/>
      <c r="I1821" s="8"/>
      <c r="J1821" s="81"/>
      <c r="K1821" s="81"/>
      <c r="L1821" s="81"/>
      <c r="M1821" s="81"/>
      <c r="N1821" s="81"/>
      <c r="O1821" s="81"/>
      <c r="P1821" s="81"/>
      <c r="Q1821" s="81"/>
      <c r="R1821" s="81"/>
      <c r="S1821" s="81"/>
      <c r="T1821" s="81"/>
      <c r="U1821" s="81"/>
      <c r="V1821" s="81"/>
      <c r="W1821" s="81"/>
      <c r="X1821" s="81"/>
      <c r="Y1821" s="81"/>
      <c r="Z1821" s="81"/>
      <c r="AA1821" s="81"/>
      <c r="AB1821" s="81"/>
      <c r="AC1821" s="81"/>
      <c r="AD1821" s="81"/>
      <c r="AE1821" s="81"/>
      <c r="AF1821" s="81"/>
      <c r="AG1821" s="81"/>
      <c r="AH1821" s="81"/>
      <c r="AI1821" s="81"/>
      <c r="AJ1821" s="81"/>
      <c r="AK1821" s="81"/>
      <c r="AL1821" s="81"/>
      <c r="AM1821" s="8"/>
    </row>
    <row r="1822" spans="1:39" x14ac:dyDescent="0.25">
      <c r="A1822" s="81">
        <v>1821</v>
      </c>
      <c r="B1822" s="8" t="s">
        <v>2229</v>
      </c>
      <c r="C1822" s="8" t="s">
        <v>138</v>
      </c>
      <c r="D1822" s="81"/>
      <c r="E1822" s="8"/>
      <c r="F1822" s="81"/>
      <c r="G1822" s="81"/>
      <c r="H1822" s="81"/>
      <c r="I1822" s="8"/>
      <c r="J1822" s="81"/>
      <c r="K1822" s="81"/>
      <c r="L1822" s="81"/>
      <c r="M1822" s="81"/>
      <c r="N1822" s="81"/>
      <c r="O1822" s="81"/>
      <c r="P1822" s="81"/>
      <c r="Q1822" s="81"/>
      <c r="R1822" s="81"/>
      <c r="S1822" s="81"/>
      <c r="T1822" s="81"/>
      <c r="U1822" s="81"/>
      <c r="V1822" s="81"/>
      <c r="W1822" s="81"/>
      <c r="X1822" s="81"/>
      <c r="Y1822" s="81"/>
      <c r="Z1822" s="81"/>
      <c r="AA1822" s="81"/>
      <c r="AB1822" s="81"/>
      <c r="AC1822" s="81"/>
      <c r="AD1822" s="81"/>
      <c r="AE1822" s="81"/>
      <c r="AF1822" s="81"/>
      <c r="AG1822" s="81"/>
      <c r="AH1822" s="81"/>
      <c r="AI1822" s="81"/>
      <c r="AJ1822" s="81"/>
      <c r="AK1822" s="81"/>
      <c r="AL1822" s="81"/>
      <c r="AM1822" s="8"/>
    </row>
    <row r="1823" spans="1:39" x14ac:dyDescent="0.25">
      <c r="A1823" s="81">
        <v>1822</v>
      </c>
      <c r="B1823" s="8" t="s">
        <v>1806</v>
      </c>
      <c r="C1823" s="8" t="s">
        <v>66</v>
      </c>
      <c r="D1823" s="81"/>
      <c r="E1823" s="8"/>
      <c r="F1823" s="81"/>
      <c r="G1823" s="81"/>
      <c r="H1823" s="81"/>
      <c r="I1823" s="8"/>
      <c r="J1823" s="81"/>
      <c r="K1823" s="81"/>
      <c r="L1823" s="81"/>
      <c r="M1823" s="81"/>
      <c r="N1823" s="81"/>
      <c r="O1823" s="81"/>
      <c r="P1823" s="81"/>
      <c r="Q1823" s="81"/>
      <c r="R1823" s="81"/>
      <c r="S1823" s="81"/>
      <c r="T1823" s="81"/>
      <c r="U1823" s="81"/>
      <c r="V1823" s="81"/>
      <c r="W1823" s="81"/>
      <c r="X1823" s="81"/>
      <c r="Y1823" s="81"/>
      <c r="Z1823" s="81"/>
      <c r="AA1823" s="81"/>
      <c r="AB1823" s="81"/>
      <c r="AC1823" s="81"/>
      <c r="AD1823" s="81"/>
      <c r="AE1823" s="81"/>
      <c r="AF1823" s="81"/>
      <c r="AG1823" s="81"/>
      <c r="AH1823" s="81"/>
      <c r="AI1823" s="81"/>
      <c r="AJ1823" s="81"/>
      <c r="AK1823" s="81"/>
      <c r="AL1823" s="81"/>
      <c r="AM1823" s="8"/>
    </row>
    <row r="1824" spans="1:39" x14ac:dyDescent="0.25">
      <c r="A1824" s="81">
        <v>1823</v>
      </c>
      <c r="B1824" s="8" t="s">
        <v>1845</v>
      </c>
      <c r="C1824" s="8" t="s">
        <v>67</v>
      </c>
      <c r="D1824" s="81"/>
      <c r="E1824" s="8"/>
      <c r="F1824" s="81"/>
      <c r="G1824" s="81"/>
      <c r="H1824" s="81"/>
      <c r="I1824" s="8"/>
      <c r="J1824" s="81"/>
      <c r="K1824" s="81"/>
      <c r="L1824" s="81"/>
      <c r="M1824" s="81"/>
      <c r="N1824" s="81"/>
      <c r="O1824" s="81"/>
      <c r="P1824" s="81"/>
      <c r="Q1824" s="81"/>
      <c r="R1824" s="81"/>
      <c r="S1824" s="81"/>
      <c r="T1824" s="81"/>
      <c r="U1824" s="81"/>
      <c r="V1824" s="81"/>
      <c r="W1824" s="81"/>
      <c r="X1824" s="81"/>
      <c r="Y1824" s="81"/>
      <c r="Z1824" s="81"/>
      <c r="AA1824" s="81"/>
      <c r="AB1824" s="81"/>
      <c r="AC1824" s="81"/>
      <c r="AD1824" s="81"/>
      <c r="AE1824" s="81"/>
      <c r="AF1824" s="81"/>
      <c r="AG1824" s="81"/>
      <c r="AH1824" s="81"/>
      <c r="AI1824" s="81"/>
      <c r="AJ1824" s="81"/>
      <c r="AK1824" s="81"/>
      <c r="AL1824" s="81"/>
      <c r="AM1824" s="8"/>
    </row>
    <row r="1825" spans="1:39" x14ac:dyDescent="0.25">
      <c r="A1825" s="81">
        <v>1824</v>
      </c>
      <c r="B1825" s="8" t="s">
        <v>2276</v>
      </c>
      <c r="C1825" s="8" t="s">
        <v>56</v>
      </c>
      <c r="D1825" s="81"/>
      <c r="E1825" s="8"/>
      <c r="F1825" s="81"/>
      <c r="G1825" s="81"/>
      <c r="H1825" s="81"/>
      <c r="I1825" s="8"/>
      <c r="J1825" s="81"/>
      <c r="K1825" s="81"/>
      <c r="L1825" s="81"/>
      <c r="M1825" s="81"/>
      <c r="N1825" s="81"/>
      <c r="O1825" s="81"/>
      <c r="P1825" s="81"/>
      <c r="Q1825" s="81"/>
      <c r="R1825" s="81"/>
      <c r="S1825" s="81"/>
      <c r="T1825" s="81"/>
      <c r="U1825" s="81"/>
      <c r="V1825" s="81"/>
      <c r="W1825" s="81"/>
      <c r="X1825" s="81"/>
      <c r="Y1825" s="81"/>
      <c r="Z1825" s="81"/>
      <c r="AA1825" s="81"/>
      <c r="AB1825" s="81"/>
      <c r="AC1825" s="81"/>
      <c r="AD1825" s="81"/>
      <c r="AE1825" s="81"/>
      <c r="AF1825" s="81"/>
      <c r="AG1825" s="81"/>
      <c r="AH1825" s="81"/>
      <c r="AI1825" s="81"/>
      <c r="AJ1825" s="81"/>
      <c r="AK1825" s="81"/>
      <c r="AL1825" s="81"/>
      <c r="AM1825" s="8"/>
    </row>
    <row r="1826" spans="1:39" x14ac:dyDescent="0.25">
      <c r="A1826" s="81">
        <v>1825</v>
      </c>
      <c r="B1826" s="8" t="s">
        <v>2</v>
      </c>
      <c r="C1826" s="8" t="s">
        <v>2</v>
      </c>
      <c r="D1826" s="81"/>
      <c r="E1826" s="8"/>
      <c r="F1826" s="81"/>
      <c r="G1826" s="81"/>
      <c r="H1826" s="81"/>
      <c r="I1826" s="8"/>
      <c r="J1826" s="81"/>
      <c r="K1826" s="81"/>
      <c r="L1826" s="81"/>
      <c r="M1826" s="81"/>
      <c r="N1826" s="81"/>
      <c r="O1826" s="81"/>
      <c r="P1826" s="81"/>
      <c r="Q1826" s="81"/>
      <c r="R1826" s="81"/>
      <c r="S1826" s="81"/>
      <c r="T1826" s="81"/>
      <c r="U1826" s="81"/>
      <c r="V1826" s="81"/>
      <c r="W1826" s="81"/>
      <c r="X1826" s="81"/>
      <c r="Y1826" s="81"/>
      <c r="Z1826" s="81"/>
      <c r="AA1826" s="81"/>
      <c r="AB1826" s="81"/>
      <c r="AC1826" s="81"/>
      <c r="AD1826" s="81"/>
      <c r="AE1826" s="81"/>
      <c r="AF1826" s="81"/>
      <c r="AG1826" s="81"/>
      <c r="AH1826" s="81"/>
      <c r="AI1826" s="81"/>
      <c r="AJ1826" s="81"/>
      <c r="AK1826" s="81"/>
      <c r="AL1826" s="81"/>
      <c r="AM1826" s="8"/>
    </row>
    <row r="1827" spans="1:39" x14ac:dyDescent="0.25">
      <c r="A1827" s="81">
        <v>1826</v>
      </c>
      <c r="B1827" s="8" t="s">
        <v>2375</v>
      </c>
      <c r="C1827" s="8" t="s">
        <v>2</v>
      </c>
      <c r="D1827" s="81"/>
      <c r="E1827" s="8"/>
      <c r="F1827" s="81"/>
      <c r="G1827" s="81"/>
      <c r="H1827" s="81"/>
      <c r="I1827" s="8"/>
      <c r="J1827" s="81"/>
      <c r="K1827" s="81"/>
      <c r="L1827" s="81"/>
      <c r="M1827" s="81"/>
      <c r="N1827" s="81"/>
      <c r="O1827" s="81"/>
      <c r="P1827" s="81"/>
      <c r="Q1827" s="81"/>
      <c r="R1827" s="81"/>
      <c r="S1827" s="81"/>
      <c r="T1827" s="81"/>
      <c r="U1827" s="81"/>
      <c r="V1827" s="81"/>
      <c r="W1827" s="81"/>
      <c r="X1827" s="81"/>
      <c r="Y1827" s="81"/>
      <c r="Z1827" s="81"/>
      <c r="AA1827" s="81"/>
      <c r="AB1827" s="81"/>
      <c r="AC1827" s="81"/>
      <c r="AD1827" s="81"/>
      <c r="AE1827" s="81"/>
      <c r="AF1827" s="81"/>
      <c r="AG1827" s="81"/>
      <c r="AH1827" s="81"/>
      <c r="AI1827" s="81"/>
      <c r="AJ1827" s="81"/>
      <c r="AK1827" s="81"/>
      <c r="AL1827" s="81"/>
      <c r="AM1827" s="8"/>
    </row>
    <row r="1828" spans="1:39" x14ac:dyDescent="0.25">
      <c r="A1828" s="81">
        <v>1827</v>
      </c>
      <c r="B1828" s="8" t="s">
        <v>52</v>
      </c>
      <c r="C1828" s="8" t="s">
        <v>2</v>
      </c>
      <c r="D1828" s="81"/>
      <c r="E1828" s="8"/>
      <c r="F1828" s="81"/>
      <c r="G1828" s="81"/>
      <c r="H1828" s="81"/>
      <c r="I1828" s="8"/>
      <c r="J1828" s="81"/>
      <c r="K1828" s="81"/>
      <c r="L1828" s="81"/>
      <c r="M1828" s="81"/>
      <c r="N1828" s="81"/>
      <c r="O1828" s="81"/>
      <c r="P1828" s="81"/>
      <c r="Q1828" s="81"/>
      <c r="R1828" s="81"/>
      <c r="S1828" s="81"/>
      <c r="T1828" s="81"/>
      <c r="U1828" s="81"/>
      <c r="V1828" s="81"/>
      <c r="W1828" s="81"/>
      <c r="X1828" s="81"/>
      <c r="Y1828" s="81"/>
      <c r="Z1828" s="81"/>
      <c r="AA1828" s="81"/>
      <c r="AB1828" s="81"/>
      <c r="AC1828" s="81"/>
      <c r="AD1828" s="81"/>
      <c r="AE1828" s="81"/>
      <c r="AF1828" s="81"/>
      <c r="AG1828" s="81"/>
      <c r="AH1828" s="81"/>
      <c r="AI1828" s="81"/>
      <c r="AJ1828" s="81"/>
      <c r="AK1828" s="81"/>
      <c r="AL1828" s="81"/>
      <c r="AM1828" s="8"/>
    </row>
    <row r="1829" spans="1:39" x14ac:dyDescent="0.25">
      <c r="A1829" s="81">
        <v>1828</v>
      </c>
      <c r="B1829" s="8" t="s">
        <v>1843</v>
      </c>
      <c r="C1829" s="8" t="s">
        <v>2376</v>
      </c>
      <c r="D1829" s="81"/>
      <c r="E1829" s="8"/>
      <c r="F1829" s="81"/>
      <c r="G1829" s="81"/>
      <c r="H1829" s="81"/>
      <c r="I1829" s="8"/>
      <c r="J1829" s="81"/>
      <c r="K1829" s="81"/>
      <c r="L1829" s="81"/>
      <c r="M1829" s="81"/>
      <c r="N1829" s="81"/>
      <c r="O1829" s="81"/>
      <c r="P1829" s="81"/>
      <c r="Q1829" s="81"/>
      <c r="R1829" s="81"/>
      <c r="S1829" s="81"/>
      <c r="T1829" s="81"/>
      <c r="U1829" s="81"/>
      <c r="V1829" s="81"/>
      <c r="W1829" s="81"/>
      <c r="X1829" s="81"/>
      <c r="Y1829" s="81"/>
      <c r="Z1829" s="81"/>
      <c r="AA1829" s="81"/>
      <c r="AB1829" s="81"/>
      <c r="AC1829" s="81"/>
      <c r="AD1829" s="81"/>
      <c r="AE1829" s="81"/>
      <c r="AF1829" s="81"/>
      <c r="AG1829" s="81"/>
      <c r="AH1829" s="81"/>
      <c r="AI1829" s="81"/>
      <c r="AJ1829" s="81"/>
      <c r="AK1829" s="81"/>
      <c r="AL1829" s="81"/>
      <c r="AM1829" s="8"/>
    </row>
    <row r="1830" spans="1:39" x14ac:dyDescent="0.25">
      <c r="A1830" s="81">
        <v>1829</v>
      </c>
      <c r="B1830" s="8" t="s">
        <v>1844</v>
      </c>
      <c r="C1830" s="8" t="s">
        <v>56</v>
      </c>
      <c r="D1830" s="81"/>
      <c r="E1830" s="8"/>
      <c r="F1830" s="81"/>
      <c r="G1830" s="81"/>
      <c r="H1830" s="81"/>
      <c r="I1830" s="8"/>
      <c r="J1830" s="81"/>
      <c r="K1830" s="81"/>
      <c r="L1830" s="81"/>
      <c r="M1830" s="81"/>
      <c r="N1830" s="81"/>
      <c r="O1830" s="81"/>
      <c r="P1830" s="81"/>
      <c r="Q1830" s="81"/>
      <c r="R1830" s="81"/>
      <c r="S1830" s="81"/>
      <c r="T1830" s="81"/>
      <c r="U1830" s="81"/>
      <c r="V1830" s="81"/>
      <c r="W1830" s="81"/>
      <c r="X1830" s="81"/>
      <c r="Y1830" s="81"/>
      <c r="Z1830" s="81"/>
      <c r="AA1830" s="81"/>
      <c r="AB1830" s="81"/>
      <c r="AC1830" s="81"/>
      <c r="AD1830" s="81"/>
      <c r="AE1830" s="81"/>
      <c r="AF1830" s="81"/>
      <c r="AG1830" s="81"/>
      <c r="AH1830" s="81"/>
      <c r="AI1830" s="81"/>
      <c r="AJ1830" s="81"/>
      <c r="AK1830" s="81"/>
      <c r="AL1830" s="81"/>
      <c r="AM1830" s="8"/>
    </row>
    <row r="1831" spans="1:39" x14ac:dyDescent="0.25">
      <c r="A1831" s="81">
        <v>1830</v>
      </c>
      <c r="B1831" s="8" t="s">
        <v>1846</v>
      </c>
      <c r="C1831" s="8" t="s">
        <v>2377</v>
      </c>
      <c r="D1831" s="81"/>
      <c r="E1831" s="8"/>
      <c r="F1831" s="81"/>
      <c r="G1831" s="81"/>
      <c r="H1831" s="81"/>
      <c r="I1831" s="8"/>
      <c r="J1831" s="81"/>
      <c r="K1831" s="81"/>
      <c r="L1831" s="81"/>
      <c r="M1831" s="81"/>
      <c r="N1831" s="81"/>
      <c r="O1831" s="81"/>
      <c r="P1831" s="81"/>
      <c r="Q1831" s="81"/>
      <c r="R1831" s="81"/>
      <c r="S1831" s="81"/>
      <c r="T1831" s="81"/>
      <c r="U1831" s="81"/>
      <c r="V1831" s="81"/>
      <c r="W1831" s="81"/>
      <c r="X1831" s="81"/>
      <c r="Y1831" s="81"/>
      <c r="Z1831" s="81"/>
      <c r="AA1831" s="81"/>
      <c r="AB1831" s="81"/>
      <c r="AC1831" s="81"/>
      <c r="AD1831" s="81"/>
      <c r="AE1831" s="81"/>
      <c r="AF1831" s="81"/>
      <c r="AG1831" s="81"/>
      <c r="AH1831" s="81"/>
      <c r="AI1831" s="81"/>
      <c r="AJ1831" s="81"/>
      <c r="AK1831" s="81"/>
      <c r="AL1831" s="81"/>
      <c r="AM1831" s="8"/>
    </row>
    <row r="1832" spans="1:39" x14ac:dyDescent="0.25">
      <c r="A1832" s="81">
        <v>1831</v>
      </c>
      <c r="B1832" s="8" t="s">
        <v>1847</v>
      </c>
      <c r="C1832" s="8" t="s">
        <v>2378</v>
      </c>
      <c r="D1832" s="81"/>
      <c r="E1832" s="8"/>
      <c r="F1832" s="81"/>
      <c r="G1832" s="81"/>
      <c r="H1832" s="81"/>
      <c r="I1832" s="8"/>
      <c r="J1832" s="81"/>
      <c r="K1832" s="81"/>
      <c r="L1832" s="81"/>
      <c r="M1832" s="81"/>
      <c r="N1832" s="81"/>
      <c r="O1832" s="81"/>
      <c r="P1832" s="81"/>
      <c r="Q1832" s="81"/>
      <c r="R1832" s="81"/>
      <c r="S1832" s="81"/>
      <c r="T1832" s="81"/>
      <c r="U1832" s="81"/>
      <c r="V1832" s="81"/>
      <c r="W1832" s="81"/>
      <c r="X1832" s="81"/>
      <c r="Y1832" s="81"/>
      <c r="Z1832" s="81"/>
      <c r="AA1832" s="81"/>
      <c r="AB1832" s="81"/>
      <c r="AC1832" s="81"/>
      <c r="AD1832" s="81"/>
      <c r="AE1832" s="81"/>
      <c r="AF1832" s="81"/>
      <c r="AG1832" s="81"/>
      <c r="AH1832" s="81"/>
      <c r="AI1832" s="81"/>
      <c r="AJ1832" s="81"/>
      <c r="AK1832" s="81"/>
      <c r="AL1832" s="81"/>
      <c r="AM1832" s="8"/>
    </row>
    <row r="1833" spans="1:39" x14ac:dyDescent="0.25">
      <c r="A1833" s="81">
        <v>1832</v>
      </c>
      <c r="B1833" s="8" t="s">
        <v>1850</v>
      </c>
      <c r="C1833" s="8" t="s">
        <v>61</v>
      </c>
      <c r="D1833" s="81"/>
      <c r="E1833" s="8"/>
      <c r="F1833" s="81"/>
      <c r="G1833" s="81"/>
      <c r="H1833" s="81"/>
      <c r="I1833" s="8"/>
      <c r="J1833" s="81"/>
      <c r="K1833" s="81"/>
      <c r="L1833" s="81"/>
      <c r="M1833" s="81"/>
      <c r="N1833" s="81"/>
      <c r="O1833" s="81"/>
      <c r="P1833" s="81"/>
      <c r="Q1833" s="81"/>
      <c r="R1833" s="81"/>
      <c r="S1833" s="81"/>
      <c r="T1833" s="81"/>
      <c r="U1833" s="81"/>
      <c r="V1833" s="81"/>
      <c r="W1833" s="81"/>
      <c r="X1833" s="81"/>
      <c r="Y1833" s="81"/>
      <c r="Z1833" s="81"/>
      <c r="AA1833" s="81"/>
      <c r="AB1833" s="81"/>
      <c r="AC1833" s="81"/>
      <c r="AD1833" s="81"/>
      <c r="AE1833" s="81"/>
      <c r="AF1833" s="81"/>
      <c r="AG1833" s="81"/>
      <c r="AH1833" s="81"/>
      <c r="AI1833" s="81"/>
      <c r="AJ1833" s="81"/>
      <c r="AK1833" s="81"/>
      <c r="AL1833" s="81"/>
      <c r="AM1833" s="8"/>
    </row>
    <row r="1834" spans="1:39" x14ac:dyDescent="0.25">
      <c r="A1834" s="81">
        <v>1833</v>
      </c>
      <c r="B1834" s="8" t="s">
        <v>1851</v>
      </c>
      <c r="C1834" s="8" t="s">
        <v>56</v>
      </c>
      <c r="D1834" s="81"/>
      <c r="E1834" s="8"/>
      <c r="F1834" s="81"/>
      <c r="G1834" s="81"/>
      <c r="H1834" s="81"/>
      <c r="I1834" s="8"/>
      <c r="J1834" s="81"/>
      <c r="K1834" s="81"/>
      <c r="L1834" s="81"/>
      <c r="M1834" s="81"/>
      <c r="N1834" s="81"/>
      <c r="O1834" s="81"/>
      <c r="P1834" s="81"/>
      <c r="Q1834" s="81"/>
      <c r="R1834" s="81"/>
      <c r="S1834" s="81"/>
      <c r="T1834" s="81"/>
      <c r="U1834" s="81"/>
      <c r="V1834" s="81"/>
      <c r="W1834" s="81"/>
      <c r="X1834" s="81"/>
      <c r="Y1834" s="81"/>
      <c r="Z1834" s="81"/>
      <c r="AA1834" s="81"/>
      <c r="AB1834" s="81"/>
      <c r="AC1834" s="81"/>
      <c r="AD1834" s="81"/>
      <c r="AE1834" s="81"/>
      <c r="AF1834" s="81"/>
      <c r="AG1834" s="81"/>
      <c r="AH1834" s="81"/>
      <c r="AI1834" s="81"/>
      <c r="AJ1834" s="81"/>
      <c r="AK1834" s="81"/>
      <c r="AL1834" s="81"/>
      <c r="AM1834" s="8"/>
    </row>
    <row r="1835" spans="1:39" x14ac:dyDescent="0.25">
      <c r="A1835" s="81">
        <v>1834</v>
      </c>
      <c r="B1835" s="8" t="s">
        <v>1852</v>
      </c>
      <c r="C1835" s="8" t="s">
        <v>56</v>
      </c>
      <c r="D1835" s="81"/>
      <c r="E1835" s="8"/>
      <c r="F1835" s="81"/>
      <c r="G1835" s="81"/>
      <c r="H1835" s="81"/>
      <c r="I1835" s="8"/>
      <c r="J1835" s="81"/>
      <c r="K1835" s="81"/>
      <c r="L1835" s="81"/>
      <c r="M1835" s="81"/>
      <c r="N1835" s="81"/>
      <c r="O1835" s="81"/>
      <c r="P1835" s="81"/>
      <c r="Q1835" s="81"/>
      <c r="R1835" s="81"/>
      <c r="S1835" s="81"/>
      <c r="T1835" s="81"/>
      <c r="U1835" s="81"/>
      <c r="V1835" s="81"/>
      <c r="W1835" s="81"/>
      <c r="X1835" s="81"/>
      <c r="Y1835" s="81"/>
      <c r="Z1835" s="81"/>
      <c r="AA1835" s="81"/>
      <c r="AB1835" s="81"/>
      <c r="AC1835" s="81"/>
      <c r="AD1835" s="81"/>
      <c r="AE1835" s="81"/>
      <c r="AF1835" s="81"/>
      <c r="AG1835" s="81"/>
      <c r="AH1835" s="81"/>
      <c r="AI1835" s="81"/>
      <c r="AJ1835" s="81"/>
      <c r="AK1835" s="81"/>
      <c r="AL1835" s="81"/>
      <c r="AM1835" s="8"/>
    </row>
    <row r="1836" spans="1:39" x14ac:dyDescent="0.25">
      <c r="A1836" s="81">
        <v>1835</v>
      </c>
      <c r="B1836" s="8" t="s">
        <v>1853</v>
      </c>
      <c r="C1836" s="8" t="s">
        <v>56</v>
      </c>
      <c r="D1836" s="81"/>
      <c r="E1836" s="8"/>
      <c r="F1836" s="81"/>
      <c r="G1836" s="81"/>
      <c r="H1836" s="81"/>
      <c r="I1836" s="8"/>
      <c r="J1836" s="81"/>
      <c r="K1836" s="81"/>
      <c r="L1836" s="81"/>
      <c r="M1836" s="81"/>
      <c r="N1836" s="81"/>
      <c r="O1836" s="81"/>
      <c r="P1836" s="81"/>
      <c r="Q1836" s="81"/>
      <c r="R1836" s="81"/>
      <c r="S1836" s="81"/>
      <c r="T1836" s="81"/>
      <c r="U1836" s="81"/>
      <c r="V1836" s="81"/>
      <c r="W1836" s="81"/>
      <c r="X1836" s="81"/>
      <c r="Y1836" s="81"/>
      <c r="Z1836" s="81"/>
      <c r="AA1836" s="81"/>
      <c r="AB1836" s="81"/>
      <c r="AC1836" s="81"/>
      <c r="AD1836" s="81"/>
      <c r="AE1836" s="81"/>
      <c r="AF1836" s="81"/>
      <c r="AG1836" s="81"/>
      <c r="AH1836" s="81"/>
      <c r="AI1836" s="81"/>
      <c r="AJ1836" s="81"/>
      <c r="AK1836" s="81"/>
      <c r="AL1836" s="81"/>
      <c r="AM1836" s="8"/>
    </row>
    <row r="1837" spans="1:39" x14ac:dyDescent="0.25">
      <c r="A1837" s="81">
        <v>1836</v>
      </c>
      <c r="B1837" s="8" t="s">
        <v>1854</v>
      </c>
      <c r="C1837" s="8" t="s">
        <v>759</v>
      </c>
      <c r="D1837" s="81"/>
      <c r="E1837" s="8"/>
      <c r="F1837" s="81"/>
      <c r="G1837" s="81"/>
      <c r="H1837" s="81"/>
      <c r="I1837" s="8"/>
      <c r="J1837" s="81"/>
      <c r="K1837" s="81"/>
      <c r="L1837" s="81"/>
      <c r="M1837" s="81"/>
      <c r="N1837" s="81"/>
      <c r="O1837" s="81"/>
      <c r="P1837" s="81"/>
      <c r="Q1837" s="81"/>
      <c r="R1837" s="81"/>
      <c r="S1837" s="81"/>
      <c r="T1837" s="81"/>
      <c r="U1837" s="81"/>
      <c r="V1837" s="81"/>
      <c r="W1837" s="81"/>
      <c r="X1837" s="81"/>
      <c r="Y1837" s="81"/>
      <c r="Z1837" s="81"/>
      <c r="AA1837" s="81"/>
      <c r="AB1837" s="81"/>
      <c r="AC1837" s="81"/>
      <c r="AD1837" s="81"/>
      <c r="AE1837" s="81"/>
      <c r="AF1837" s="81"/>
      <c r="AG1837" s="81"/>
      <c r="AH1837" s="81"/>
      <c r="AI1837" s="81"/>
      <c r="AJ1837" s="81"/>
      <c r="AK1837" s="81"/>
      <c r="AL1837" s="81"/>
      <c r="AM1837" s="8"/>
    </row>
    <row r="1838" spans="1:39" x14ac:dyDescent="0.25">
      <c r="A1838" s="81">
        <v>1837</v>
      </c>
      <c r="B1838" s="8" t="s">
        <v>1856</v>
      </c>
      <c r="C1838" s="8" t="s">
        <v>64</v>
      </c>
      <c r="D1838" s="81"/>
      <c r="E1838" s="8"/>
      <c r="F1838" s="81"/>
      <c r="G1838" s="81"/>
      <c r="H1838" s="81"/>
      <c r="I1838" s="8"/>
      <c r="J1838" s="81"/>
      <c r="K1838" s="81"/>
      <c r="L1838" s="81"/>
      <c r="M1838" s="81"/>
      <c r="N1838" s="81"/>
      <c r="O1838" s="81"/>
      <c r="P1838" s="81"/>
      <c r="Q1838" s="81"/>
      <c r="R1838" s="81"/>
      <c r="S1838" s="81"/>
      <c r="T1838" s="81"/>
      <c r="U1838" s="81"/>
      <c r="V1838" s="81"/>
      <c r="W1838" s="81"/>
      <c r="X1838" s="81"/>
      <c r="Y1838" s="81"/>
      <c r="Z1838" s="81"/>
      <c r="AA1838" s="81"/>
      <c r="AB1838" s="81"/>
      <c r="AC1838" s="81"/>
      <c r="AD1838" s="81"/>
      <c r="AE1838" s="81"/>
      <c r="AF1838" s="81"/>
      <c r="AG1838" s="81"/>
      <c r="AH1838" s="81"/>
      <c r="AI1838" s="81"/>
      <c r="AJ1838" s="81"/>
      <c r="AK1838" s="81"/>
      <c r="AL1838" s="81"/>
      <c r="AM1838" s="8"/>
    </row>
    <row r="1839" spans="1:39" x14ac:dyDescent="0.25">
      <c r="A1839" s="81">
        <v>1838</v>
      </c>
      <c r="B1839" s="8" t="s">
        <v>1857</v>
      </c>
      <c r="C1839" s="8" t="s">
        <v>65</v>
      </c>
      <c r="D1839" s="81"/>
      <c r="E1839" s="8"/>
      <c r="F1839" s="81"/>
      <c r="G1839" s="81"/>
      <c r="H1839" s="81"/>
      <c r="I1839" s="8"/>
      <c r="J1839" s="81"/>
      <c r="K1839" s="81"/>
      <c r="L1839" s="81"/>
      <c r="M1839" s="81"/>
      <c r="N1839" s="81"/>
      <c r="O1839" s="81"/>
      <c r="P1839" s="81"/>
      <c r="Q1839" s="81"/>
      <c r="R1839" s="81"/>
      <c r="S1839" s="81"/>
      <c r="T1839" s="81"/>
      <c r="U1839" s="81"/>
      <c r="V1839" s="81"/>
      <c r="W1839" s="81"/>
      <c r="X1839" s="81"/>
      <c r="Y1839" s="81"/>
      <c r="Z1839" s="81"/>
      <c r="AA1839" s="81"/>
      <c r="AB1839" s="81"/>
      <c r="AC1839" s="81"/>
      <c r="AD1839" s="81"/>
      <c r="AE1839" s="81"/>
      <c r="AF1839" s="81"/>
      <c r="AG1839" s="81"/>
      <c r="AH1839" s="81"/>
      <c r="AI1839" s="81"/>
      <c r="AJ1839" s="81"/>
      <c r="AK1839" s="81"/>
      <c r="AL1839" s="81"/>
      <c r="AM1839" s="8"/>
    </row>
    <row r="1840" spans="1:39" x14ac:dyDescent="0.25">
      <c r="A1840" s="81">
        <v>1839</v>
      </c>
      <c r="B1840" s="8" t="s">
        <v>1858</v>
      </c>
      <c r="C1840" s="8" t="s">
        <v>56</v>
      </c>
      <c r="D1840" s="81"/>
      <c r="E1840" s="8"/>
      <c r="F1840" s="81"/>
      <c r="G1840" s="81"/>
      <c r="H1840" s="81"/>
      <c r="I1840" s="8"/>
      <c r="J1840" s="81"/>
      <c r="K1840" s="81"/>
      <c r="L1840" s="81"/>
      <c r="M1840" s="81"/>
      <c r="N1840" s="81"/>
      <c r="O1840" s="81"/>
      <c r="P1840" s="81"/>
      <c r="Q1840" s="81"/>
      <c r="R1840" s="81"/>
      <c r="S1840" s="81"/>
      <c r="T1840" s="81"/>
      <c r="U1840" s="81"/>
      <c r="V1840" s="81"/>
      <c r="W1840" s="81"/>
      <c r="X1840" s="81"/>
      <c r="Y1840" s="81"/>
      <c r="Z1840" s="81"/>
      <c r="AA1840" s="81"/>
      <c r="AB1840" s="81"/>
      <c r="AC1840" s="81"/>
      <c r="AD1840" s="81"/>
      <c r="AE1840" s="81"/>
      <c r="AF1840" s="81"/>
      <c r="AG1840" s="81"/>
      <c r="AH1840" s="81"/>
      <c r="AI1840" s="81"/>
      <c r="AJ1840" s="81"/>
      <c r="AK1840" s="81"/>
      <c r="AL1840" s="81"/>
      <c r="AM1840" s="8"/>
    </row>
    <row r="1841" spans="1:39" x14ac:dyDescent="0.25">
      <c r="A1841" s="81">
        <v>1840</v>
      </c>
      <c r="B1841" s="8" t="s">
        <v>1859</v>
      </c>
      <c r="C1841" s="8" t="s">
        <v>105</v>
      </c>
      <c r="D1841" s="81"/>
      <c r="E1841" s="8"/>
      <c r="F1841" s="81"/>
      <c r="G1841" s="81"/>
      <c r="H1841" s="81"/>
      <c r="I1841" s="8"/>
      <c r="J1841" s="81"/>
      <c r="K1841" s="81"/>
      <c r="L1841" s="81"/>
      <c r="M1841" s="81"/>
      <c r="N1841" s="81"/>
      <c r="O1841" s="81"/>
      <c r="P1841" s="81"/>
      <c r="Q1841" s="81"/>
      <c r="R1841" s="81"/>
      <c r="S1841" s="81"/>
      <c r="T1841" s="81"/>
      <c r="U1841" s="81"/>
      <c r="V1841" s="81"/>
      <c r="W1841" s="81"/>
      <c r="X1841" s="81"/>
      <c r="Y1841" s="81"/>
      <c r="Z1841" s="81"/>
      <c r="AA1841" s="81"/>
      <c r="AB1841" s="81"/>
      <c r="AC1841" s="81"/>
      <c r="AD1841" s="81"/>
      <c r="AE1841" s="81"/>
      <c r="AF1841" s="81"/>
      <c r="AG1841" s="81"/>
      <c r="AH1841" s="81"/>
      <c r="AI1841" s="81"/>
      <c r="AJ1841" s="81"/>
      <c r="AK1841" s="81"/>
      <c r="AL1841" s="81"/>
      <c r="AM1841" s="8"/>
    </row>
    <row r="1842" spans="1:39" x14ac:dyDescent="0.25">
      <c r="A1842" s="81">
        <v>1841</v>
      </c>
      <c r="B1842" s="8" t="s">
        <v>2193</v>
      </c>
      <c r="C1842" s="8" t="s">
        <v>2332</v>
      </c>
      <c r="D1842" s="81"/>
      <c r="E1842" s="8"/>
      <c r="F1842" s="81"/>
      <c r="G1842" s="81"/>
      <c r="H1842" s="81"/>
      <c r="I1842" s="8"/>
      <c r="J1842" s="81"/>
      <c r="K1842" s="81"/>
      <c r="L1842" s="81"/>
      <c r="M1842" s="81"/>
      <c r="N1842" s="81"/>
      <c r="O1842" s="81"/>
      <c r="P1842" s="81"/>
      <c r="Q1842" s="81"/>
      <c r="R1842" s="81"/>
      <c r="S1842" s="81"/>
      <c r="T1842" s="81"/>
      <c r="U1842" s="81"/>
      <c r="V1842" s="81"/>
      <c r="W1842" s="81"/>
      <c r="X1842" s="81"/>
      <c r="Y1842" s="81"/>
      <c r="Z1842" s="81"/>
      <c r="AA1842" s="81"/>
      <c r="AB1842" s="81"/>
      <c r="AC1842" s="81"/>
      <c r="AD1842" s="81"/>
      <c r="AE1842" s="81"/>
      <c r="AF1842" s="81"/>
      <c r="AG1842" s="81"/>
      <c r="AH1842" s="81"/>
      <c r="AI1842" s="81"/>
      <c r="AJ1842" s="81"/>
      <c r="AK1842" s="81"/>
      <c r="AL1842" s="81"/>
      <c r="AM1842" s="8"/>
    </row>
    <row r="1843" spans="1:39" x14ac:dyDescent="0.25">
      <c r="A1843" s="81">
        <v>1842</v>
      </c>
      <c r="B1843" s="8" t="s">
        <v>2198</v>
      </c>
      <c r="C1843" s="8" t="s">
        <v>2328</v>
      </c>
      <c r="D1843" s="81"/>
      <c r="E1843" s="8"/>
      <c r="F1843" s="81"/>
      <c r="G1843" s="81"/>
      <c r="H1843" s="81"/>
      <c r="I1843" s="8"/>
      <c r="J1843" s="81"/>
      <c r="K1843" s="81"/>
      <c r="L1843" s="81"/>
      <c r="M1843" s="81"/>
      <c r="N1843" s="81"/>
      <c r="O1843" s="81"/>
      <c r="P1843" s="81"/>
      <c r="Q1843" s="81"/>
      <c r="R1843" s="81"/>
      <c r="S1843" s="81"/>
      <c r="T1843" s="81"/>
      <c r="U1843" s="81"/>
      <c r="V1843" s="81"/>
      <c r="W1843" s="81"/>
      <c r="X1843" s="81"/>
      <c r="Y1843" s="81"/>
      <c r="Z1843" s="81"/>
      <c r="AA1843" s="81"/>
      <c r="AB1843" s="81"/>
      <c r="AC1843" s="81"/>
      <c r="AD1843" s="81"/>
      <c r="AE1843" s="81"/>
      <c r="AF1843" s="81"/>
      <c r="AG1843" s="81"/>
      <c r="AH1843" s="81"/>
      <c r="AI1843" s="81"/>
      <c r="AJ1843" s="81"/>
      <c r="AK1843" s="81"/>
      <c r="AL1843" s="81"/>
      <c r="AM1843" s="8"/>
    </row>
    <row r="1844" spans="1:39" x14ac:dyDescent="0.25">
      <c r="A1844" s="81">
        <v>1843</v>
      </c>
      <c r="B1844" s="8" t="s">
        <v>2202</v>
      </c>
      <c r="C1844" s="8" t="s">
        <v>73</v>
      </c>
      <c r="D1844" s="81"/>
      <c r="E1844" s="8"/>
      <c r="F1844" s="81"/>
      <c r="G1844" s="81"/>
      <c r="H1844" s="81"/>
      <c r="I1844" s="8"/>
      <c r="J1844" s="81"/>
      <c r="K1844" s="81"/>
      <c r="L1844" s="81"/>
      <c r="M1844" s="81"/>
      <c r="N1844" s="81"/>
      <c r="O1844" s="81"/>
      <c r="P1844" s="81"/>
      <c r="Q1844" s="81"/>
      <c r="R1844" s="81"/>
      <c r="S1844" s="81"/>
      <c r="T1844" s="81"/>
      <c r="U1844" s="81"/>
      <c r="V1844" s="81"/>
      <c r="W1844" s="81"/>
      <c r="X1844" s="81"/>
      <c r="Y1844" s="81"/>
      <c r="Z1844" s="81"/>
      <c r="AA1844" s="81"/>
      <c r="AB1844" s="81"/>
      <c r="AC1844" s="81"/>
      <c r="AD1844" s="81"/>
      <c r="AE1844" s="81"/>
      <c r="AF1844" s="81"/>
      <c r="AG1844" s="81"/>
      <c r="AH1844" s="81"/>
      <c r="AI1844" s="81"/>
      <c r="AJ1844" s="81"/>
      <c r="AK1844" s="81"/>
      <c r="AL1844" s="81"/>
      <c r="AM1844" s="8"/>
    </row>
    <row r="1845" spans="1:39" x14ac:dyDescent="0.25">
      <c r="A1845" s="81">
        <v>1844</v>
      </c>
      <c r="B1845" s="8" t="s">
        <v>2205</v>
      </c>
      <c r="C1845" s="8" t="s">
        <v>124</v>
      </c>
      <c r="D1845" s="81"/>
      <c r="E1845" s="8"/>
      <c r="F1845" s="81"/>
      <c r="G1845" s="81"/>
      <c r="H1845" s="81"/>
      <c r="I1845" s="8"/>
      <c r="J1845" s="81"/>
      <c r="K1845" s="81"/>
      <c r="L1845" s="81"/>
      <c r="M1845" s="81"/>
      <c r="N1845" s="81"/>
      <c r="O1845" s="81"/>
      <c r="P1845" s="81"/>
      <c r="Q1845" s="81"/>
      <c r="R1845" s="81"/>
      <c r="S1845" s="81"/>
      <c r="T1845" s="81"/>
      <c r="U1845" s="81"/>
      <c r="V1845" s="81"/>
      <c r="W1845" s="81"/>
      <c r="X1845" s="81"/>
      <c r="Y1845" s="81"/>
      <c r="Z1845" s="81"/>
      <c r="AA1845" s="81"/>
      <c r="AB1845" s="81"/>
      <c r="AC1845" s="81"/>
      <c r="AD1845" s="81"/>
      <c r="AE1845" s="81"/>
      <c r="AF1845" s="81"/>
      <c r="AG1845" s="81"/>
      <c r="AH1845" s="81"/>
      <c r="AI1845" s="81"/>
      <c r="AJ1845" s="81"/>
      <c r="AK1845" s="81"/>
      <c r="AL1845" s="81"/>
      <c r="AM1845" s="8"/>
    </row>
    <row r="1846" spans="1:39" x14ac:dyDescent="0.25">
      <c r="A1846" s="81">
        <v>1845</v>
      </c>
      <c r="B1846" s="8" t="s">
        <v>2206</v>
      </c>
      <c r="C1846" s="8" t="s">
        <v>148</v>
      </c>
      <c r="D1846" s="81"/>
      <c r="E1846" s="8"/>
      <c r="F1846" s="81"/>
      <c r="G1846" s="81"/>
      <c r="H1846" s="81"/>
      <c r="I1846" s="8"/>
      <c r="J1846" s="81"/>
      <c r="K1846" s="81"/>
      <c r="L1846" s="81"/>
      <c r="M1846" s="81"/>
      <c r="N1846" s="81"/>
      <c r="O1846" s="81"/>
      <c r="P1846" s="81"/>
      <c r="Q1846" s="81"/>
      <c r="R1846" s="81"/>
      <c r="S1846" s="81"/>
      <c r="T1846" s="81"/>
      <c r="U1846" s="81"/>
      <c r="V1846" s="81"/>
      <c r="W1846" s="81"/>
      <c r="X1846" s="81"/>
      <c r="Y1846" s="81"/>
      <c r="Z1846" s="81"/>
      <c r="AA1846" s="81"/>
      <c r="AB1846" s="81"/>
      <c r="AC1846" s="81"/>
      <c r="AD1846" s="81"/>
      <c r="AE1846" s="81"/>
      <c r="AF1846" s="81"/>
      <c r="AG1846" s="81"/>
      <c r="AH1846" s="81"/>
      <c r="AI1846" s="81"/>
      <c r="AJ1846" s="81"/>
      <c r="AK1846" s="81"/>
      <c r="AL1846" s="81"/>
      <c r="AM1846" s="8"/>
    </row>
    <row r="1847" spans="1:39" x14ac:dyDescent="0.25">
      <c r="A1847" s="81">
        <v>1846</v>
      </c>
      <c r="B1847" s="8" t="s">
        <v>2207</v>
      </c>
      <c r="C1847" s="8" t="s">
        <v>77</v>
      </c>
      <c r="D1847" s="81"/>
      <c r="E1847" s="8"/>
      <c r="F1847" s="81"/>
      <c r="G1847" s="81"/>
      <c r="H1847" s="81"/>
      <c r="I1847" s="8"/>
      <c r="J1847" s="81"/>
      <c r="K1847" s="81"/>
      <c r="L1847" s="81"/>
      <c r="M1847" s="81"/>
      <c r="N1847" s="81"/>
      <c r="O1847" s="81"/>
      <c r="P1847" s="81"/>
      <c r="Q1847" s="81"/>
      <c r="R1847" s="81"/>
      <c r="S1847" s="81"/>
      <c r="T1847" s="81"/>
      <c r="U1847" s="81"/>
      <c r="V1847" s="81"/>
      <c r="W1847" s="81"/>
      <c r="X1847" s="81"/>
      <c r="Y1847" s="81"/>
      <c r="Z1847" s="81"/>
      <c r="AA1847" s="81"/>
      <c r="AB1847" s="81"/>
      <c r="AC1847" s="81"/>
      <c r="AD1847" s="81"/>
      <c r="AE1847" s="81"/>
      <c r="AF1847" s="81"/>
      <c r="AG1847" s="81"/>
      <c r="AH1847" s="81"/>
      <c r="AI1847" s="81"/>
      <c r="AJ1847" s="81"/>
      <c r="AK1847" s="81"/>
      <c r="AL1847" s="81"/>
      <c r="AM1847" s="8"/>
    </row>
    <row r="1848" spans="1:39" x14ac:dyDescent="0.25">
      <c r="A1848" s="81">
        <v>1847</v>
      </c>
      <c r="B1848" s="8" t="s">
        <v>2208</v>
      </c>
      <c r="C1848" s="8" t="s">
        <v>133</v>
      </c>
      <c r="D1848" s="81"/>
      <c r="E1848" s="8"/>
      <c r="F1848" s="81"/>
      <c r="G1848" s="81"/>
      <c r="H1848" s="81"/>
      <c r="I1848" s="8"/>
      <c r="J1848" s="81"/>
      <c r="K1848" s="81"/>
      <c r="L1848" s="81"/>
      <c r="M1848" s="81"/>
      <c r="N1848" s="81"/>
      <c r="O1848" s="81"/>
      <c r="P1848" s="81"/>
      <c r="Q1848" s="81"/>
      <c r="R1848" s="81"/>
      <c r="S1848" s="81"/>
      <c r="T1848" s="81"/>
      <c r="U1848" s="81"/>
      <c r="V1848" s="81"/>
      <c r="W1848" s="81"/>
      <c r="X1848" s="81"/>
      <c r="Y1848" s="81"/>
      <c r="Z1848" s="81"/>
      <c r="AA1848" s="81"/>
      <c r="AB1848" s="81"/>
      <c r="AC1848" s="81"/>
      <c r="AD1848" s="81"/>
      <c r="AE1848" s="81"/>
      <c r="AF1848" s="81"/>
      <c r="AG1848" s="81"/>
      <c r="AH1848" s="81"/>
      <c r="AI1848" s="81"/>
      <c r="AJ1848" s="81"/>
      <c r="AK1848" s="81"/>
      <c r="AL1848" s="81"/>
      <c r="AM1848" s="8"/>
    </row>
    <row r="1849" spans="1:39" x14ac:dyDescent="0.25">
      <c r="A1849" s="81">
        <v>1848</v>
      </c>
      <c r="B1849" s="8" t="s">
        <v>2210</v>
      </c>
      <c r="C1849" s="8" t="s">
        <v>126</v>
      </c>
      <c r="D1849" s="81"/>
      <c r="E1849" s="8"/>
      <c r="F1849" s="81"/>
      <c r="G1849" s="81"/>
      <c r="H1849" s="81"/>
      <c r="I1849" s="8"/>
      <c r="J1849" s="81"/>
      <c r="K1849" s="81"/>
      <c r="L1849" s="81"/>
      <c r="M1849" s="81"/>
      <c r="N1849" s="81"/>
      <c r="O1849" s="81"/>
      <c r="P1849" s="81"/>
      <c r="Q1849" s="81"/>
      <c r="R1849" s="81"/>
      <c r="S1849" s="81"/>
      <c r="T1849" s="81"/>
      <c r="U1849" s="81"/>
      <c r="V1849" s="81"/>
      <c r="W1849" s="81"/>
      <c r="X1849" s="81"/>
      <c r="Y1849" s="81"/>
      <c r="Z1849" s="81"/>
      <c r="AA1849" s="81"/>
      <c r="AB1849" s="81"/>
      <c r="AC1849" s="81"/>
      <c r="AD1849" s="81"/>
      <c r="AE1849" s="81"/>
      <c r="AF1849" s="81"/>
      <c r="AG1849" s="81"/>
      <c r="AH1849" s="81"/>
      <c r="AI1849" s="81"/>
      <c r="AJ1849" s="81"/>
      <c r="AK1849" s="81"/>
      <c r="AL1849" s="81"/>
      <c r="AM1849" s="8"/>
    </row>
    <row r="1850" spans="1:39" x14ac:dyDescent="0.25">
      <c r="A1850" s="81">
        <v>1849</v>
      </c>
      <c r="B1850" s="8" t="s">
        <v>2212</v>
      </c>
      <c r="C1850" s="8" t="s">
        <v>148</v>
      </c>
      <c r="D1850" s="81"/>
      <c r="E1850" s="8"/>
      <c r="F1850" s="81"/>
      <c r="G1850" s="81"/>
      <c r="H1850" s="81"/>
      <c r="I1850" s="8"/>
      <c r="J1850" s="81"/>
      <c r="K1850" s="81"/>
      <c r="L1850" s="81"/>
      <c r="M1850" s="81"/>
      <c r="N1850" s="81"/>
      <c r="O1850" s="81"/>
      <c r="P1850" s="81"/>
      <c r="Q1850" s="81"/>
      <c r="R1850" s="81"/>
      <c r="S1850" s="81"/>
      <c r="T1850" s="81"/>
      <c r="U1850" s="81"/>
      <c r="V1850" s="81"/>
      <c r="W1850" s="81"/>
      <c r="X1850" s="81"/>
      <c r="Y1850" s="81"/>
      <c r="Z1850" s="81"/>
      <c r="AA1850" s="81"/>
      <c r="AB1850" s="81"/>
      <c r="AC1850" s="81"/>
      <c r="AD1850" s="81"/>
      <c r="AE1850" s="81"/>
      <c r="AF1850" s="81"/>
      <c r="AG1850" s="81"/>
      <c r="AH1850" s="81"/>
      <c r="AI1850" s="81"/>
      <c r="AJ1850" s="81"/>
      <c r="AK1850" s="81"/>
      <c r="AL1850" s="81"/>
      <c r="AM1850" s="8"/>
    </row>
    <row r="1851" spans="1:39" x14ac:dyDescent="0.25">
      <c r="A1851" s="81">
        <v>1850</v>
      </c>
      <c r="B1851" s="8" t="s">
        <v>2216</v>
      </c>
      <c r="C1851" s="8" t="s">
        <v>80</v>
      </c>
      <c r="D1851" s="81"/>
      <c r="E1851" s="8"/>
      <c r="F1851" s="81"/>
      <c r="G1851" s="81"/>
      <c r="H1851" s="81"/>
      <c r="I1851" s="8"/>
      <c r="J1851" s="81"/>
      <c r="K1851" s="81"/>
      <c r="L1851" s="81"/>
      <c r="M1851" s="81"/>
      <c r="N1851" s="81"/>
      <c r="O1851" s="81"/>
      <c r="P1851" s="81"/>
      <c r="Q1851" s="81"/>
      <c r="R1851" s="81"/>
      <c r="S1851" s="81"/>
      <c r="T1851" s="81"/>
      <c r="U1851" s="81"/>
      <c r="V1851" s="81"/>
      <c r="W1851" s="81"/>
      <c r="X1851" s="81"/>
      <c r="Y1851" s="81"/>
      <c r="Z1851" s="81"/>
      <c r="AA1851" s="81"/>
      <c r="AB1851" s="81"/>
      <c r="AC1851" s="81"/>
      <c r="AD1851" s="81"/>
      <c r="AE1851" s="81"/>
      <c r="AF1851" s="81"/>
      <c r="AG1851" s="81"/>
      <c r="AH1851" s="81"/>
      <c r="AI1851" s="81"/>
      <c r="AJ1851" s="81"/>
      <c r="AK1851" s="81"/>
      <c r="AL1851" s="81"/>
      <c r="AM1851" s="8"/>
    </row>
    <row r="1852" spans="1:39" x14ac:dyDescent="0.25">
      <c r="A1852" s="81">
        <v>1851</v>
      </c>
      <c r="B1852" s="8" t="s">
        <v>2217</v>
      </c>
      <c r="C1852" s="8" t="s">
        <v>84</v>
      </c>
      <c r="D1852" s="81"/>
      <c r="E1852" s="8"/>
      <c r="F1852" s="81"/>
      <c r="G1852" s="81"/>
      <c r="H1852" s="81"/>
      <c r="I1852" s="8"/>
      <c r="J1852" s="81"/>
      <c r="K1852" s="81"/>
      <c r="L1852" s="81"/>
      <c r="M1852" s="81"/>
      <c r="N1852" s="81"/>
      <c r="O1852" s="81"/>
      <c r="P1852" s="81"/>
      <c r="Q1852" s="81"/>
      <c r="R1852" s="81"/>
      <c r="S1852" s="81"/>
      <c r="T1852" s="81"/>
      <c r="U1852" s="81"/>
      <c r="V1852" s="81"/>
      <c r="W1852" s="81"/>
      <c r="X1852" s="81"/>
      <c r="Y1852" s="81"/>
      <c r="Z1852" s="81"/>
      <c r="AA1852" s="81"/>
      <c r="AB1852" s="81"/>
      <c r="AC1852" s="81"/>
      <c r="AD1852" s="81"/>
      <c r="AE1852" s="81"/>
      <c r="AF1852" s="81"/>
      <c r="AG1852" s="81"/>
      <c r="AH1852" s="81"/>
      <c r="AI1852" s="81"/>
      <c r="AJ1852" s="81"/>
      <c r="AK1852" s="81"/>
      <c r="AL1852" s="81"/>
      <c r="AM1852" s="8"/>
    </row>
    <row r="1853" spans="1:39" x14ac:dyDescent="0.25">
      <c r="A1853" s="81">
        <v>1852</v>
      </c>
      <c r="B1853" s="8" t="s">
        <v>2218</v>
      </c>
      <c r="C1853" s="8" t="s">
        <v>73</v>
      </c>
      <c r="D1853" s="81"/>
      <c r="E1853" s="8"/>
      <c r="F1853" s="81"/>
      <c r="G1853" s="81"/>
      <c r="H1853" s="81"/>
      <c r="I1853" s="8"/>
      <c r="J1853" s="81"/>
      <c r="K1853" s="81"/>
      <c r="L1853" s="81"/>
      <c r="M1853" s="81"/>
      <c r="N1853" s="81"/>
      <c r="O1853" s="81"/>
      <c r="P1853" s="81"/>
      <c r="Q1853" s="81"/>
      <c r="R1853" s="81"/>
      <c r="S1853" s="81"/>
      <c r="T1853" s="81"/>
      <c r="U1853" s="81"/>
      <c r="V1853" s="81"/>
      <c r="W1853" s="81"/>
      <c r="X1853" s="81"/>
      <c r="Y1853" s="81"/>
      <c r="Z1853" s="81"/>
      <c r="AA1853" s="81"/>
      <c r="AB1853" s="81"/>
      <c r="AC1853" s="81"/>
      <c r="AD1853" s="81"/>
      <c r="AE1853" s="81"/>
      <c r="AF1853" s="81"/>
      <c r="AG1853" s="81"/>
      <c r="AH1853" s="81"/>
      <c r="AI1853" s="81"/>
      <c r="AJ1853" s="81"/>
      <c r="AK1853" s="81"/>
      <c r="AL1853" s="81"/>
      <c r="AM1853" s="8"/>
    </row>
    <row r="1854" spans="1:39" x14ac:dyDescent="0.25">
      <c r="A1854" s="81">
        <v>1853</v>
      </c>
      <c r="B1854" s="8" t="s">
        <v>2220</v>
      </c>
      <c r="C1854" s="8" t="s">
        <v>84</v>
      </c>
      <c r="D1854" s="81"/>
      <c r="E1854" s="8"/>
      <c r="F1854" s="81"/>
      <c r="G1854" s="81"/>
      <c r="H1854" s="81"/>
      <c r="I1854" s="8"/>
      <c r="J1854" s="81"/>
      <c r="K1854" s="81"/>
      <c r="L1854" s="81"/>
      <c r="M1854" s="81"/>
      <c r="N1854" s="81"/>
      <c r="O1854" s="81"/>
      <c r="P1854" s="81"/>
      <c r="Q1854" s="81"/>
      <c r="R1854" s="81"/>
      <c r="S1854" s="81"/>
      <c r="T1854" s="81"/>
      <c r="U1854" s="81"/>
      <c r="V1854" s="81"/>
      <c r="W1854" s="81"/>
      <c r="X1854" s="81"/>
      <c r="Y1854" s="81"/>
      <c r="Z1854" s="81"/>
      <c r="AA1854" s="81"/>
      <c r="AB1854" s="81"/>
      <c r="AC1854" s="81"/>
      <c r="AD1854" s="81"/>
      <c r="AE1854" s="81"/>
      <c r="AF1854" s="81"/>
      <c r="AG1854" s="81"/>
      <c r="AH1854" s="81"/>
      <c r="AI1854" s="81"/>
      <c r="AJ1854" s="81"/>
      <c r="AK1854" s="81"/>
      <c r="AL1854" s="81"/>
      <c r="AM1854" s="8"/>
    </row>
    <row r="1855" spans="1:39" x14ac:dyDescent="0.25">
      <c r="A1855" s="81">
        <v>1854</v>
      </c>
      <c r="B1855" s="8" t="s">
        <v>2222</v>
      </c>
      <c r="C1855" s="8" t="s">
        <v>95</v>
      </c>
      <c r="D1855" s="81"/>
      <c r="E1855" s="8"/>
      <c r="F1855" s="81"/>
      <c r="G1855" s="81"/>
      <c r="H1855" s="81"/>
      <c r="I1855" s="8"/>
      <c r="J1855" s="81"/>
      <c r="K1855" s="81"/>
      <c r="L1855" s="81"/>
      <c r="M1855" s="81"/>
      <c r="N1855" s="81"/>
      <c r="O1855" s="81"/>
      <c r="P1855" s="81"/>
      <c r="Q1855" s="81"/>
      <c r="R1855" s="81"/>
      <c r="S1855" s="81"/>
      <c r="T1855" s="81"/>
      <c r="U1855" s="81"/>
      <c r="V1855" s="81"/>
      <c r="W1855" s="81"/>
      <c r="X1855" s="81"/>
      <c r="Y1855" s="81"/>
      <c r="Z1855" s="81"/>
      <c r="AA1855" s="81"/>
      <c r="AB1855" s="81"/>
      <c r="AC1855" s="81"/>
      <c r="AD1855" s="81"/>
      <c r="AE1855" s="81"/>
      <c r="AF1855" s="81"/>
      <c r="AG1855" s="81"/>
      <c r="AH1855" s="81"/>
      <c r="AI1855" s="81"/>
      <c r="AJ1855" s="81"/>
      <c r="AK1855" s="81"/>
      <c r="AL1855" s="81"/>
      <c r="AM1855" s="8"/>
    </row>
    <row r="1856" spans="1:39" x14ac:dyDescent="0.25">
      <c r="A1856" s="81">
        <v>1855</v>
      </c>
      <c r="B1856" s="8" t="s">
        <v>2214</v>
      </c>
      <c r="C1856" s="8" t="s">
        <v>124</v>
      </c>
      <c r="D1856" s="81"/>
      <c r="E1856" s="8"/>
      <c r="F1856" s="81"/>
      <c r="G1856" s="81"/>
      <c r="H1856" s="81"/>
      <c r="I1856" s="8"/>
      <c r="J1856" s="81"/>
      <c r="K1856" s="81"/>
      <c r="L1856" s="81"/>
      <c r="M1856" s="81"/>
      <c r="N1856" s="81"/>
      <c r="O1856" s="81"/>
      <c r="P1856" s="81"/>
      <c r="Q1856" s="81"/>
      <c r="R1856" s="81"/>
      <c r="S1856" s="81"/>
      <c r="T1856" s="81"/>
      <c r="U1856" s="81"/>
      <c r="V1856" s="81"/>
      <c r="W1856" s="81"/>
      <c r="X1856" s="81"/>
      <c r="Y1856" s="81"/>
      <c r="Z1856" s="81"/>
      <c r="AA1856" s="81"/>
      <c r="AB1856" s="81"/>
      <c r="AC1856" s="81"/>
      <c r="AD1856" s="81"/>
      <c r="AE1856" s="81"/>
      <c r="AF1856" s="81"/>
      <c r="AG1856" s="81"/>
      <c r="AH1856" s="81"/>
      <c r="AI1856" s="81"/>
      <c r="AJ1856" s="81"/>
      <c r="AK1856" s="81"/>
      <c r="AL1856" s="81"/>
      <c r="AM1856" s="8"/>
    </row>
    <row r="1857" spans="1:39" x14ac:dyDescent="0.25">
      <c r="A1857" s="81">
        <v>1856</v>
      </c>
      <c r="B1857" s="8" t="s">
        <v>2223</v>
      </c>
      <c r="C1857" s="8" t="s">
        <v>73</v>
      </c>
      <c r="D1857" s="81"/>
      <c r="E1857" s="8"/>
      <c r="F1857" s="81"/>
      <c r="G1857" s="81"/>
      <c r="H1857" s="81"/>
      <c r="I1857" s="8"/>
      <c r="J1857" s="81"/>
      <c r="K1857" s="81"/>
      <c r="L1857" s="81"/>
      <c r="M1857" s="81"/>
      <c r="N1857" s="81"/>
      <c r="O1857" s="81"/>
      <c r="P1857" s="81"/>
      <c r="Q1857" s="81"/>
      <c r="R1857" s="81"/>
      <c r="S1857" s="81"/>
      <c r="T1857" s="81"/>
      <c r="U1857" s="81"/>
      <c r="V1857" s="81"/>
      <c r="W1857" s="81"/>
      <c r="X1857" s="81"/>
      <c r="Y1857" s="81"/>
      <c r="Z1857" s="81"/>
      <c r="AA1857" s="81"/>
      <c r="AB1857" s="81"/>
      <c r="AC1857" s="81"/>
      <c r="AD1857" s="81"/>
      <c r="AE1857" s="81"/>
      <c r="AF1857" s="81"/>
      <c r="AG1857" s="81"/>
      <c r="AH1857" s="81"/>
      <c r="AI1857" s="81"/>
      <c r="AJ1857" s="81"/>
      <c r="AK1857" s="81"/>
      <c r="AL1857" s="81"/>
      <c r="AM1857" s="8"/>
    </row>
    <row r="1858" spans="1:39" x14ac:dyDescent="0.25">
      <c r="A1858" s="81">
        <v>1857</v>
      </c>
      <c r="B1858" s="8" t="s">
        <v>2224</v>
      </c>
      <c r="C1858" s="8" t="s">
        <v>56</v>
      </c>
      <c r="D1858" s="81"/>
      <c r="E1858" s="8"/>
      <c r="F1858" s="81"/>
      <c r="G1858" s="81"/>
      <c r="H1858" s="81"/>
      <c r="I1858" s="8"/>
      <c r="J1858" s="81"/>
      <c r="K1858" s="81"/>
      <c r="L1858" s="81"/>
      <c r="M1858" s="81"/>
      <c r="N1858" s="81"/>
      <c r="O1858" s="81"/>
      <c r="P1858" s="81"/>
      <c r="Q1858" s="81"/>
      <c r="R1858" s="81"/>
      <c r="S1858" s="81"/>
      <c r="T1858" s="81"/>
      <c r="U1858" s="81"/>
      <c r="V1858" s="81"/>
      <c r="W1858" s="81"/>
      <c r="X1858" s="81"/>
      <c r="Y1858" s="81"/>
      <c r="Z1858" s="81"/>
      <c r="AA1858" s="81"/>
      <c r="AB1858" s="81"/>
      <c r="AC1858" s="81"/>
      <c r="AD1858" s="81"/>
      <c r="AE1858" s="81"/>
      <c r="AF1858" s="81"/>
      <c r="AG1858" s="81"/>
      <c r="AH1858" s="81"/>
      <c r="AI1858" s="81"/>
      <c r="AJ1858" s="81"/>
      <c r="AK1858" s="81"/>
      <c r="AL1858" s="81"/>
      <c r="AM1858" s="8"/>
    </row>
    <row r="1859" spans="1:39" x14ac:dyDescent="0.25">
      <c r="A1859" s="81">
        <v>1858</v>
      </c>
      <c r="B1859" s="8" t="s">
        <v>2225</v>
      </c>
      <c r="C1859" s="8" t="s">
        <v>262</v>
      </c>
      <c r="D1859" s="81"/>
      <c r="E1859" s="8"/>
      <c r="F1859" s="81"/>
      <c r="G1859" s="81"/>
      <c r="H1859" s="81"/>
      <c r="I1859" s="8"/>
      <c r="J1859" s="81"/>
      <c r="K1859" s="81"/>
      <c r="L1859" s="81"/>
      <c r="M1859" s="81"/>
      <c r="N1859" s="81"/>
      <c r="O1859" s="81"/>
      <c r="P1859" s="81"/>
      <c r="Q1859" s="81"/>
      <c r="R1859" s="81"/>
      <c r="S1859" s="81"/>
      <c r="T1859" s="81"/>
      <c r="U1859" s="81"/>
      <c r="V1859" s="81"/>
      <c r="W1859" s="81"/>
      <c r="X1859" s="81"/>
      <c r="Y1859" s="81"/>
      <c r="Z1859" s="81"/>
      <c r="AA1859" s="81"/>
      <c r="AB1859" s="81"/>
      <c r="AC1859" s="81"/>
      <c r="AD1859" s="81"/>
      <c r="AE1859" s="81"/>
      <c r="AF1859" s="81"/>
      <c r="AG1859" s="81"/>
      <c r="AH1859" s="81"/>
      <c r="AI1859" s="81"/>
      <c r="AJ1859" s="81"/>
      <c r="AK1859" s="81"/>
      <c r="AL1859" s="81"/>
      <c r="AM1859" s="8"/>
    </row>
    <row r="1860" spans="1:39" x14ac:dyDescent="0.25">
      <c r="A1860" s="81">
        <v>1859</v>
      </c>
      <c r="B1860" s="8" t="s">
        <v>2226</v>
      </c>
      <c r="C1860" s="8" t="s">
        <v>66</v>
      </c>
      <c r="D1860" s="81"/>
      <c r="E1860" s="8"/>
      <c r="F1860" s="81"/>
      <c r="G1860" s="81"/>
      <c r="H1860" s="81"/>
      <c r="I1860" s="8"/>
      <c r="J1860" s="81"/>
      <c r="K1860" s="81"/>
      <c r="L1860" s="81"/>
      <c r="M1860" s="81"/>
      <c r="N1860" s="81"/>
      <c r="O1860" s="81"/>
      <c r="P1860" s="81"/>
      <c r="Q1860" s="81"/>
      <c r="R1860" s="81"/>
      <c r="S1860" s="81"/>
      <c r="T1860" s="81"/>
      <c r="U1860" s="81"/>
      <c r="V1860" s="81"/>
      <c r="W1860" s="81"/>
      <c r="X1860" s="81"/>
      <c r="Y1860" s="81"/>
      <c r="Z1860" s="81"/>
      <c r="AA1860" s="81"/>
      <c r="AB1860" s="81"/>
      <c r="AC1860" s="81"/>
      <c r="AD1860" s="81"/>
      <c r="AE1860" s="81"/>
      <c r="AF1860" s="81"/>
      <c r="AG1860" s="81"/>
      <c r="AH1860" s="81"/>
      <c r="AI1860" s="81"/>
      <c r="AJ1860" s="81"/>
      <c r="AK1860" s="81"/>
      <c r="AL1860" s="81"/>
      <c r="AM1860" s="8"/>
    </row>
    <row r="1861" spans="1:39" x14ac:dyDescent="0.25">
      <c r="A1861" s="81">
        <v>1860</v>
      </c>
      <c r="B1861" s="8" t="s">
        <v>2227</v>
      </c>
      <c r="C1861" s="8" t="s">
        <v>66</v>
      </c>
      <c r="D1861" s="81"/>
      <c r="E1861" s="8"/>
      <c r="F1861" s="81"/>
      <c r="G1861" s="81"/>
      <c r="H1861" s="81"/>
      <c r="I1861" s="8"/>
      <c r="J1861" s="81"/>
      <c r="K1861" s="81"/>
      <c r="L1861" s="81"/>
      <c r="M1861" s="81"/>
      <c r="N1861" s="81"/>
      <c r="O1861" s="81"/>
      <c r="P1861" s="81"/>
      <c r="Q1861" s="81"/>
      <c r="R1861" s="81"/>
      <c r="S1861" s="81"/>
      <c r="T1861" s="81"/>
      <c r="U1861" s="81"/>
      <c r="V1861" s="81"/>
      <c r="W1861" s="81"/>
      <c r="X1861" s="81"/>
      <c r="Y1861" s="81"/>
      <c r="Z1861" s="81"/>
      <c r="AA1861" s="81"/>
      <c r="AB1861" s="81"/>
      <c r="AC1861" s="81"/>
      <c r="AD1861" s="81"/>
      <c r="AE1861" s="81"/>
      <c r="AF1861" s="81"/>
      <c r="AG1861" s="81"/>
      <c r="AH1861" s="81"/>
      <c r="AI1861" s="81"/>
      <c r="AJ1861" s="81"/>
      <c r="AK1861" s="81"/>
      <c r="AL1861" s="81"/>
      <c r="AM1861" s="8"/>
    </row>
    <row r="1862" spans="1:39" x14ac:dyDescent="0.25">
      <c r="A1862" s="81">
        <v>1861</v>
      </c>
      <c r="B1862" s="8" t="s">
        <v>2228</v>
      </c>
      <c r="C1862" s="8" t="s">
        <v>138</v>
      </c>
      <c r="D1862" s="81"/>
      <c r="E1862" s="8"/>
      <c r="F1862" s="81"/>
      <c r="G1862" s="81"/>
      <c r="H1862" s="81"/>
      <c r="I1862" s="8"/>
      <c r="J1862" s="81"/>
      <c r="K1862" s="81"/>
      <c r="L1862" s="81"/>
      <c r="M1862" s="81"/>
      <c r="N1862" s="81"/>
      <c r="O1862" s="81"/>
      <c r="P1862" s="81"/>
      <c r="Q1862" s="81"/>
      <c r="R1862" s="81"/>
      <c r="S1862" s="81"/>
      <c r="T1862" s="81"/>
      <c r="U1862" s="81"/>
      <c r="V1862" s="81"/>
      <c r="W1862" s="81"/>
      <c r="X1862" s="81"/>
      <c r="Y1862" s="81"/>
      <c r="Z1862" s="81"/>
      <c r="AA1862" s="81"/>
      <c r="AB1862" s="81"/>
      <c r="AC1862" s="81"/>
      <c r="AD1862" s="81"/>
      <c r="AE1862" s="81"/>
      <c r="AF1862" s="81"/>
      <c r="AG1862" s="81"/>
      <c r="AH1862" s="81"/>
      <c r="AI1862" s="81"/>
      <c r="AJ1862" s="81"/>
      <c r="AK1862" s="81"/>
      <c r="AL1862" s="81"/>
      <c r="AM1862" s="8"/>
    </row>
    <row r="1863" spans="1:39" x14ac:dyDescent="0.25">
      <c r="A1863" s="81">
        <v>1862</v>
      </c>
      <c r="B1863" s="8" t="s">
        <v>1845</v>
      </c>
      <c r="C1863" s="8" t="s">
        <v>67</v>
      </c>
      <c r="D1863" s="81"/>
      <c r="E1863" s="8"/>
      <c r="F1863" s="81"/>
      <c r="G1863" s="81"/>
      <c r="H1863" s="81"/>
      <c r="I1863" s="8"/>
      <c r="J1863" s="81"/>
      <c r="K1863" s="81"/>
      <c r="L1863" s="81"/>
      <c r="M1863" s="81"/>
      <c r="N1863" s="81"/>
      <c r="O1863" s="81"/>
      <c r="P1863" s="81"/>
      <c r="Q1863" s="81"/>
      <c r="R1863" s="81"/>
      <c r="S1863" s="81"/>
      <c r="T1863" s="81"/>
      <c r="U1863" s="81"/>
      <c r="V1863" s="81"/>
      <c r="W1863" s="81"/>
      <c r="X1863" s="81"/>
      <c r="Y1863" s="81"/>
      <c r="Z1863" s="81"/>
      <c r="AA1863" s="81"/>
      <c r="AB1863" s="81"/>
      <c r="AC1863" s="81"/>
      <c r="AD1863" s="81"/>
      <c r="AE1863" s="81"/>
      <c r="AF1863" s="81"/>
      <c r="AG1863" s="81"/>
      <c r="AH1863" s="81"/>
      <c r="AI1863" s="81"/>
      <c r="AJ1863" s="81"/>
      <c r="AK1863" s="81"/>
      <c r="AL1863" s="81"/>
      <c r="AM1863" s="8"/>
    </row>
    <row r="1864" spans="1:39" x14ac:dyDescent="0.25">
      <c r="A1864" s="81">
        <v>1863</v>
      </c>
      <c r="B1864" s="8" t="s">
        <v>1806</v>
      </c>
      <c r="C1864" s="8" t="s">
        <v>67</v>
      </c>
      <c r="D1864" s="81"/>
      <c r="E1864" s="8"/>
      <c r="F1864" s="81"/>
      <c r="G1864" s="81"/>
      <c r="H1864" s="81"/>
      <c r="I1864" s="8"/>
      <c r="J1864" s="81"/>
      <c r="K1864" s="81"/>
      <c r="L1864" s="81"/>
      <c r="M1864" s="81"/>
      <c r="N1864" s="81"/>
      <c r="O1864" s="81"/>
      <c r="P1864" s="81"/>
      <c r="Q1864" s="81"/>
      <c r="R1864" s="81"/>
      <c r="S1864" s="81"/>
      <c r="T1864" s="81"/>
      <c r="U1864" s="81"/>
      <c r="V1864" s="81"/>
      <c r="W1864" s="81"/>
      <c r="X1864" s="81"/>
      <c r="Y1864" s="81"/>
      <c r="Z1864" s="81"/>
      <c r="AA1864" s="81"/>
      <c r="AB1864" s="81"/>
      <c r="AC1864" s="81"/>
      <c r="AD1864" s="81"/>
      <c r="AE1864" s="81"/>
      <c r="AF1864" s="81"/>
      <c r="AG1864" s="81"/>
      <c r="AH1864" s="81"/>
      <c r="AI1864" s="81"/>
      <c r="AJ1864" s="81"/>
      <c r="AK1864" s="81"/>
      <c r="AL1864" s="81"/>
      <c r="AM1864" s="8"/>
    </row>
    <row r="1865" spans="1:39" x14ac:dyDescent="0.25">
      <c r="A1865" s="81">
        <v>1864</v>
      </c>
      <c r="B1865" s="8" t="s">
        <v>2276</v>
      </c>
      <c r="C1865" s="8" t="s">
        <v>56</v>
      </c>
      <c r="D1865" s="81"/>
      <c r="E1865" s="8"/>
      <c r="F1865" s="81"/>
      <c r="G1865" s="81"/>
      <c r="H1865" s="81"/>
      <c r="I1865" s="8"/>
      <c r="J1865" s="81"/>
      <c r="K1865" s="81"/>
      <c r="L1865" s="81"/>
      <c r="M1865" s="81"/>
      <c r="N1865" s="81"/>
      <c r="O1865" s="81"/>
      <c r="P1865" s="81"/>
      <c r="Q1865" s="81"/>
      <c r="R1865" s="81"/>
      <c r="S1865" s="81"/>
      <c r="T1865" s="81"/>
      <c r="U1865" s="81"/>
      <c r="V1865" s="81"/>
      <c r="W1865" s="81"/>
      <c r="X1865" s="81"/>
      <c r="Y1865" s="81"/>
      <c r="Z1865" s="81"/>
      <c r="AA1865" s="81"/>
      <c r="AB1865" s="81"/>
      <c r="AC1865" s="81"/>
      <c r="AD1865" s="81"/>
      <c r="AE1865" s="81"/>
      <c r="AF1865" s="81"/>
      <c r="AG1865" s="81"/>
      <c r="AH1865" s="81"/>
      <c r="AI1865" s="81"/>
      <c r="AJ1865" s="81"/>
      <c r="AK1865" s="81"/>
      <c r="AL1865" s="81"/>
      <c r="AM1865" s="8"/>
    </row>
    <row r="1866" spans="1:39" x14ac:dyDescent="0.25">
      <c r="A1866" s="81">
        <v>1865</v>
      </c>
      <c r="B1866" s="8" t="s">
        <v>2</v>
      </c>
      <c r="C1866" s="8" t="s">
        <v>2</v>
      </c>
      <c r="D1866" s="81"/>
      <c r="E1866" s="8"/>
      <c r="F1866" s="81"/>
      <c r="G1866" s="81"/>
      <c r="H1866" s="81"/>
      <c r="I1866" s="8"/>
      <c r="J1866" s="81"/>
      <c r="K1866" s="81"/>
      <c r="L1866" s="81"/>
      <c r="M1866" s="81"/>
      <c r="N1866" s="81"/>
      <c r="O1866" s="81"/>
      <c r="P1866" s="81"/>
      <c r="Q1866" s="81"/>
      <c r="R1866" s="81"/>
      <c r="S1866" s="81"/>
      <c r="T1866" s="81"/>
      <c r="U1866" s="81"/>
      <c r="V1866" s="81"/>
      <c r="W1866" s="81"/>
      <c r="X1866" s="81"/>
      <c r="Y1866" s="81"/>
      <c r="Z1866" s="81"/>
      <c r="AA1866" s="81"/>
      <c r="AB1866" s="81"/>
      <c r="AC1866" s="81"/>
      <c r="AD1866" s="81"/>
      <c r="AE1866" s="81"/>
      <c r="AF1866" s="81"/>
      <c r="AG1866" s="81"/>
      <c r="AH1866" s="81"/>
      <c r="AI1866" s="81"/>
      <c r="AJ1866" s="81"/>
      <c r="AK1866" s="81"/>
      <c r="AL1866" s="81"/>
      <c r="AM1866" s="8"/>
    </row>
    <row r="1867" spans="1:39" x14ac:dyDescent="0.25">
      <c r="A1867" s="81">
        <v>1866</v>
      </c>
      <c r="B1867" s="8" t="s">
        <v>52</v>
      </c>
      <c r="C1867" s="8" t="s">
        <v>2</v>
      </c>
      <c r="D1867" s="81"/>
      <c r="E1867" s="8"/>
      <c r="F1867" s="81"/>
      <c r="G1867" s="81"/>
      <c r="H1867" s="81"/>
      <c r="I1867" s="8"/>
      <c r="J1867" s="81"/>
      <c r="K1867" s="81"/>
      <c r="L1867" s="81"/>
      <c r="M1867" s="81"/>
      <c r="N1867" s="81"/>
      <c r="O1867" s="81"/>
      <c r="P1867" s="81"/>
      <c r="Q1867" s="81"/>
      <c r="R1867" s="81"/>
      <c r="S1867" s="81"/>
      <c r="T1867" s="81"/>
      <c r="U1867" s="81"/>
      <c r="V1867" s="81"/>
      <c r="W1867" s="81"/>
      <c r="X1867" s="81"/>
      <c r="Y1867" s="81"/>
      <c r="Z1867" s="81"/>
      <c r="AA1867" s="81"/>
      <c r="AB1867" s="81"/>
      <c r="AC1867" s="81"/>
      <c r="AD1867" s="81"/>
      <c r="AE1867" s="81"/>
      <c r="AF1867" s="81"/>
      <c r="AG1867" s="81"/>
      <c r="AH1867" s="81"/>
      <c r="AI1867" s="81"/>
      <c r="AJ1867" s="81"/>
      <c r="AK1867" s="81"/>
      <c r="AL1867" s="81"/>
      <c r="AM1867" s="8"/>
    </row>
    <row r="1868" spans="1:39" x14ac:dyDescent="0.25">
      <c r="A1868" s="81">
        <v>1867</v>
      </c>
      <c r="B1868" s="8" t="s">
        <v>1843</v>
      </c>
      <c r="C1868" s="8" t="s">
        <v>2379</v>
      </c>
      <c r="D1868" s="81"/>
      <c r="E1868" s="8"/>
      <c r="F1868" s="81"/>
      <c r="G1868" s="81"/>
      <c r="H1868" s="81"/>
      <c r="I1868" s="8"/>
      <c r="J1868" s="81"/>
      <c r="K1868" s="81"/>
      <c r="L1868" s="81"/>
      <c r="M1868" s="81"/>
      <c r="N1868" s="81"/>
      <c r="O1868" s="81"/>
      <c r="P1868" s="81"/>
      <c r="Q1868" s="81"/>
      <c r="R1868" s="81"/>
      <c r="S1868" s="81"/>
      <c r="T1868" s="81"/>
      <c r="U1868" s="81"/>
      <c r="V1868" s="81"/>
      <c r="W1868" s="81"/>
      <c r="X1868" s="81"/>
      <c r="Y1868" s="81"/>
      <c r="Z1868" s="81"/>
      <c r="AA1868" s="81"/>
      <c r="AB1868" s="81"/>
      <c r="AC1868" s="81"/>
      <c r="AD1868" s="81"/>
      <c r="AE1868" s="81"/>
      <c r="AF1868" s="81"/>
      <c r="AG1868" s="81"/>
      <c r="AH1868" s="81"/>
      <c r="AI1868" s="81"/>
      <c r="AJ1868" s="81"/>
      <c r="AK1868" s="81"/>
      <c r="AL1868" s="81"/>
      <c r="AM1868" s="8"/>
    </row>
    <row r="1869" spans="1:39" x14ac:dyDescent="0.25">
      <c r="A1869" s="81">
        <v>1868</v>
      </c>
      <c r="B1869" s="8" t="s">
        <v>1844</v>
      </c>
      <c r="C1869" s="8" t="s">
        <v>56</v>
      </c>
      <c r="D1869" s="81"/>
      <c r="E1869" s="8"/>
      <c r="F1869" s="81"/>
      <c r="G1869" s="81"/>
      <c r="H1869" s="81"/>
      <c r="I1869" s="8"/>
      <c r="J1869" s="81"/>
      <c r="K1869" s="81"/>
      <c r="L1869" s="81"/>
      <c r="M1869" s="81"/>
      <c r="N1869" s="81"/>
      <c r="O1869" s="81"/>
      <c r="P1869" s="81"/>
      <c r="Q1869" s="81"/>
      <c r="R1869" s="81"/>
      <c r="S1869" s="81"/>
      <c r="T1869" s="81"/>
      <c r="U1869" s="81"/>
      <c r="V1869" s="81"/>
      <c r="W1869" s="81"/>
      <c r="X1869" s="81"/>
      <c r="Y1869" s="81"/>
      <c r="Z1869" s="81"/>
      <c r="AA1869" s="81"/>
      <c r="AB1869" s="81"/>
      <c r="AC1869" s="81"/>
      <c r="AD1869" s="81"/>
      <c r="AE1869" s="81"/>
      <c r="AF1869" s="81"/>
      <c r="AG1869" s="81"/>
      <c r="AH1869" s="81"/>
      <c r="AI1869" s="81"/>
      <c r="AJ1869" s="81"/>
      <c r="AK1869" s="81"/>
      <c r="AL1869" s="81"/>
      <c r="AM1869" s="8"/>
    </row>
    <row r="1870" spans="1:39" x14ac:dyDescent="0.25">
      <c r="A1870" s="81">
        <v>1869</v>
      </c>
      <c r="B1870" s="8" t="s">
        <v>1846</v>
      </c>
      <c r="C1870" s="8" t="s">
        <v>2377</v>
      </c>
      <c r="D1870" s="81"/>
      <c r="E1870" s="8"/>
      <c r="F1870" s="81"/>
      <c r="G1870" s="81"/>
      <c r="H1870" s="81"/>
      <c r="I1870" s="8"/>
      <c r="J1870" s="81"/>
      <c r="K1870" s="81"/>
      <c r="L1870" s="81"/>
      <c r="M1870" s="81"/>
      <c r="N1870" s="81"/>
      <c r="O1870" s="81"/>
      <c r="P1870" s="81"/>
      <c r="Q1870" s="81"/>
      <c r="R1870" s="81"/>
      <c r="S1870" s="81"/>
      <c r="T1870" s="81"/>
      <c r="U1870" s="81"/>
      <c r="V1870" s="81"/>
      <c r="W1870" s="81"/>
      <c r="X1870" s="81"/>
      <c r="Y1870" s="81"/>
      <c r="Z1870" s="81"/>
      <c r="AA1870" s="81"/>
      <c r="AB1870" s="81"/>
      <c r="AC1870" s="81"/>
      <c r="AD1870" s="81"/>
      <c r="AE1870" s="81"/>
      <c r="AF1870" s="81"/>
      <c r="AG1870" s="81"/>
      <c r="AH1870" s="81"/>
      <c r="AI1870" s="81"/>
      <c r="AJ1870" s="81"/>
      <c r="AK1870" s="81"/>
      <c r="AL1870" s="81"/>
      <c r="AM1870" s="8"/>
    </row>
    <row r="1871" spans="1:39" x14ac:dyDescent="0.25">
      <c r="A1871" s="81">
        <v>1870</v>
      </c>
      <c r="B1871" s="8" t="s">
        <v>1847</v>
      </c>
      <c r="C1871" s="8" t="s">
        <v>2380</v>
      </c>
      <c r="D1871" s="81"/>
      <c r="E1871" s="8"/>
      <c r="F1871" s="81"/>
      <c r="G1871" s="81"/>
      <c r="H1871" s="81"/>
      <c r="I1871" s="8"/>
      <c r="J1871" s="81"/>
      <c r="K1871" s="81"/>
      <c r="L1871" s="81"/>
      <c r="M1871" s="81"/>
      <c r="N1871" s="81"/>
      <c r="O1871" s="81"/>
      <c r="P1871" s="81"/>
      <c r="Q1871" s="81"/>
      <c r="R1871" s="81"/>
      <c r="S1871" s="81"/>
      <c r="T1871" s="81"/>
      <c r="U1871" s="81"/>
      <c r="V1871" s="81"/>
      <c r="W1871" s="81"/>
      <c r="X1871" s="81"/>
      <c r="Y1871" s="81"/>
      <c r="Z1871" s="81"/>
      <c r="AA1871" s="81"/>
      <c r="AB1871" s="81"/>
      <c r="AC1871" s="81"/>
      <c r="AD1871" s="81"/>
      <c r="AE1871" s="81"/>
      <c r="AF1871" s="81"/>
      <c r="AG1871" s="81"/>
      <c r="AH1871" s="81"/>
      <c r="AI1871" s="81"/>
      <c r="AJ1871" s="81"/>
      <c r="AK1871" s="81"/>
      <c r="AL1871" s="81"/>
      <c r="AM1871" s="8"/>
    </row>
    <row r="1872" spans="1:39" x14ac:dyDescent="0.25">
      <c r="A1872" s="81">
        <v>1871</v>
      </c>
      <c r="B1872" s="8" t="s">
        <v>1850</v>
      </c>
      <c r="C1872" s="8" t="s">
        <v>61</v>
      </c>
      <c r="D1872" s="81"/>
      <c r="E1872" s="8"/>
      <c r="F1872" s="81"/>
      <c r="G1872" s="81"/>
      <c r="H1872" s="81"/>
      <c r="I1872" s="8"/>
      <c r="J1872" s="81"/>
      <c r="K1872" s="81"/>
      <c r="L1872" s="81"/>
      <c r="M1872" s="81"/>
      <c r="N1872" s="81"/>
      <c r="O1872" s="81"/>
      <c r="P1872" s="81"/>
      <c r="Q1872" s="81"/>
      <c r="R1872" s="81"/>
      <c r="S1872" s="81"/>
      <c r="T1872" s="81"/>
      <c r="U1872" s="81"/>
      <c r="V1872" s="81"/>
      <c r="W1872" s="81"/>
      <c r="X1872" s="81"/>
      <c r="Y1872" s="81"/>
      <c r="Z1872" s="81"/>
      <c r="AA1872" s="81"/>
      <c r="AB1872" s="81"/>
      <c r="AC1872" s="81"/>
      <c r="AD1872" s="81"/>
      <c r="AE1872" s="81"/>
      <c r="AF1872" s="81"/>
      <c r="AG1872" s="81"/>
      <c r="AH1872" s="81"/>
      <c r="AI1872" s="81"/>
      <c r="AJ1872" s="81"/>
      <c r="AK1872" s="81"/>
      <c r="AL1872" s="81"/>
      <c r="AM1872" s="8"/>
    </row>
    <row r="1873" spans="1:39" x14ac:dyDescent="0.25">
      <c r="A1873" s="81">
        <v>1872</v>
      </c>
      <c r="B1873" s="8" t="s">
        <v>1851</v>
      </c>
      <c r="C1873" s="8" t="s">
        <v>56</v>
      </c>
      <c r="D1873" s="81"/>
      <c r="E1873" s="8"/>
      <c r="F1873" s="81"/>
      <c r="G1873" s="81"/>
      <c r="H1873" s="81"/>
      <c r="I1873" s="8"/>
      <c r="J1873" s="81"/>
      <c r="K1873" s="81"/>
      <c r="L1873" s="81"/>
      <c r="M1873" s="81"/>
      <c r="N1873" s="81"/>
      <c r="O1873" s="81"/>
      <c r="P1873" s="81"/>
      <c r="Q1873" s="81"/>
      <c r="R1873" s="81"/>
      <c r="S1873" s="81"/>
      <c r="T1873" s="81"/>
      <c r="U1873" s="81"/>
      <c r="V1873" s="81"/>
      <c r="W1873" s="81"/>
      <c r="X1873" s="81"/>
      <c r="Y1873" s="81"/>
      <c r="Z1873" s="81"/>
      <c r="AA1873" s="81"/>
      <c r="AB1873" s="81"/>
      <c r="AC1873" s="81"/>
      <c r="AD1873" s="81"/>
      <c r="AE1873" s="81"/>
      <c r="AF1873" s="81"/>
      <c r="AG1873" s="81"/>
      <c r="AH1873" s="81"/>
      <c r="AI1873" s="81"/>
      <c r="AJ1873" s="81"/>
      <c r="AK1873" s="81"/>
      <c r="AL1873" s="81"/>
      <c r="AM1873" s="8"/>
    </row>
    <row r="1874" spans="1:39" x14ac:dyDescent="0.25">
      <c r="A1874" s="81">
        <v>1873</v>
      </c>
      <c r="B1874" s="8" t="s">
        <v>1852</v>
      </c>
      <c r="C1874" s="8" t="s">
        <v>56</v>
      </c>
      <c r="D1874" s="81"/>
      <c r="E1874" s="8"/>
      <c r="F1874" s="81"/>
      <c r="G1874" s="81"/>
      <c r="H1874" s="81"/>
      <c r="I1874" s="8"/>
      <c r="J1874" s="81"/>
      <c r="K1874" s="81"/>
      <c r="L1874" s="81"/>
      <c r="M1874" s="81"/>
      <c r="N1874" s="81"/>
      <c r="O1874" s="81"/>
      <c r="P1874" s="81"/>
      <c r="Q1874" s="81"/>
      <c r="R1874" s="81"/>
      <c r="S1874" s="81"/>
      <c r="T1874" s="81"/>
      <c r="U1874" s="81"/>
      <c r="V1874" s="81"/>
      <c r="W1874" s="81"/>
      <c r="X1874" s="81"/>
      <c r="Y1874" s="81"/>
      <c r="Z1874" s="81"/>
      <c r="AA1874" s="81"/>
      <c r="AB1874" s="81"/>
      <c r="AC1874" s="81"/>
      <c r="AD1874" s="81"/>
      <c r="AE1874" s="81"/>
      <c r="AF1874" s="81"/>
      <c r="AG1874" s="81"/>
      <c r="AH1874" s="81"/>
      <c r="AI1874" s="81"/>
      <c r="AJ1874" s="81"/>
      <c r="AK1874" s="81"/>
      <c r="AL1874" s="81"/>
      <c r="AM1874" s="8"/>
    </row>
    <row r="1875" spans="1:39" x14ac:dyDescent="0.25">
      <c r="A1875" s="81">
        <v>1874</v>
      </c>
      <c r="B1875" s="8" t="s">
        <v>1853</v>
      </c>
      <c r="C1875" s="8" t="s">
        <v>56</v>
      </c>
      <c r="D1875" s="81"/>
      <c r="E1875" s="8"/>
      <c r="F1875" s="81"/>
      <c r="G1875" s="81"/>
      <c r="H1875" s="81"/>
      <c r="I1875" s="8"/>
      <c r="J1875" s="81"/>
      <c r="K1875" s="81"/>
      <c r="L1875" s="81"/>
      <c r="M1875" s="81"/>
      <c r="N1875" s="81"/>
      <c r="O1875" s="81"/>
      <c r="P1875" s="81"/>
      <c r="Q1875" s="81"/>
      <c r="R1875" s="81"/>
      <c r="S1875" s="81"/>
      <c r="T1875" s="81"/>
      <c r="U1875" s="81"/>
      <c r="V1875" s="81"/>
      <c r="W1875" s="81"/>
      <c r="X1875" s="81"/>
      <c r="Y1875" s="81"/>
      <c r="Z1875" s="81"/>
      <c r="AA1875" s="81"/>
      <c r="AB1875" s="81"/>
      <c r="AC1875" s="81"/>
      <c r="AD1875" s="81"/>
      <c r="AE1875" s="81"/>
      <c r="AF1875" s="81"/>
      <c r="AG1875" s="81"/>
      <c r="AH1875" s="81"/>
      <c r="AI1875" s="81"/>
      <c r="AJ1875" s="81"/>
      <c r="AK1875" s="81"/>
      <c r="AL1875" s="81"/>
      <c r="AM1875" s="8"/>
    </row>
    <row r="1876" spans="1:39" x14ac:dyDescent="0.25">
      <c r="A1876" s="81">
        <v>1875</v>
      </c>
      <c r="B1876" s="8" t="s">
        <v>1854</v>
      </c>
      <c r="C1876" s="8" t="s">
        <v>2036</v>
      </c>
      <c r="D1876" s="81"/>
      <c r="E1876" s="8"/>
      <c r="F1876" s="81"/>
      <c r="G1876" s="81"/>
      <c r="H1876" s="81"/>
      <c r="I1876" s="8"/>
      <c r="J1876" s="81"/>
      <c r="K1876" s="81"/>
      <c r="L1876" s="81"/>
      <c r="M1876" s="81"/>
      <c r="N1876" s="81"/>
      <c r="O1876" s="81"/>
      <c r="P1876" s="81"/>
      <c r="Q1876" s="81"/>
      <c r="R1876" s="81"/>
      <c r="S1876" s="81"/>
      <c r="T1876" s="81"/>
      <c r="U1876" s="81"/>
      <c r="V1876" s="81"/>
      <c r="W1876" s="81"/>
      <c r="X1876" s="81"/>
      <c r="Y1876" s="81"/>
      <c r="Z1876" s="81"/>
      <c r="AA1876" s="81"/>
      <c r="AB1876" s="81"/>
      <c r="AC1876" s="81"/>
      <c r="AD1876" s="81"/>
      <c r="AE1876" s="81"/>
      <c r="AF1876" s="81"/>
      <c r="AG1876" s="81"/>
      <c r="AH1876" s="81"/>
      <c r="AI1876" s="81"/>
      <c r="AJ1876" s="81"/>
      <c r="AK1876" s="81"/>
      <c r="AL1876" s="81"/>
      <c r="AM1876" s="8"/>
    </row>
    <row r="1877" spans="1:39" x14ac:dyDescent="0.25">
      <c r="A1877" s="81">
        <v>1876</v>
      </c>
      <c r="B1877" s="8" t="s">
        <v>1856</v>
      </c>
      <c r="C1877" s="8" t="s">
        <v>64</v>
      </c>
      <c r="D1877" s="81"/>
      <c r="E1877" s="8"/>
      <c r="F1877" s="81"/>
      <c r="G1877" s="81"/>
      <c r="H1877" s="81"/>
      <c r="I1877" s="8"/>
      <c r="J1877" s="81"/>
      <c r="K1877" s="81"/>
      <c r="L1877" s="81"/>
      <c r="M1877" s="81"/>
      <c r="N1877" s="81"/>
      <c r="O1877" s="81"/>
      <c r="P1877" s="81"/>
      <c r="Q1877" s="81"/>
      <c r="R1877" s="81"/>
      <c r="S1877" s="81"/>
      <c r="T1877" s="81"/>
      <c r="U1877" s="81"/>
      <c r="V1877" s="81"/>
      <c r="W1877" s="81"/>
      <c r="X1877" s="81"/>
      <c r="Y1877" s="81"/>
      <c r="Z1877" s="81"/>
      <c r="AA1877" s="81"/>
      <c r="AB1877" s="81"/>
      <c r="AC1877" s="81"/>
      <c r="AD1877" s="81"/>
      <c r="AE1877" s="81"/>
      <c r="AF1877" s="81"/>
      <c r="AG1877" s="81"/>
      <c r="AH1877" s="81"/>
      <c r="AI1877" s="81"/>
      <c r="AJ1877" s="81"/>
      <c r="AK1877" s="81"/>
      <c r="AL1877" s="81"/>
      <c r="AM1877" s="8"/>
    </row>
    <row r="1878" spans="1:39" x14ac:dyDescent="0.25">
      <c r="A1878" s="81">
        <v>1877</v>
      </c>
      <c r="B1878" s="8" t="s">
        <v>1857</v>
      </c>
      <c r="C1878" s="8" t="s">
        <v>65</v>
      </c>
      <c r="D1878" s="81"/>
      <c r="E1878" s="8"/>
      <c r="F1878" s="81"/>
      <c r="G1878" s="81"/>
      <c r="H1878" s="81"/>
      <c r="I1878" s="8"/>
      <c r="J1878" s="81"/>
      <c r="K1878" s="81"/>
      <c r="L1878" s="81"/>
      <c r="M1878" s="81"/>
      <c r="N1878" s="81"/>
      <c r="O1878" s="81"/>
      <c r="P1878" s="81"/>
      <c r="Q1878" s="81"/>
      <c r="R1878" s="81"/>
      <c r="S1878" s="81"/>
      <c r="T1878" s="81"/>
      <c r="U1878" s="81"/>
      <c r="V1878" s="81"/>
      <c r="W1878" s="81"/>
      <c r="X1878" s="81"/>
      <c r="Y1878" s="81"/>
      <c r="Z1878" s="81"/>
      <c r="AA1878" s="81"/>
      <c r="AB1878" s="81"/>
      <c r="AC1878" s="81"/>
      <c r="AD1878" s="81"/>
      <c r="AE1878" s="81"/>
      <c r="AF1878" s="81"/>
      <c r="AG1878" s="81"/>
      <c r="AH1878" s="81"/>
      <c r="AI1878" s="81"/>
      <c r="AJ1878" s="81"/>
      <c r="AK1878" s="81"/>
      <c r="AL1878" s="81"/>
      <c r="AM1878" s="8"/>
    </row>
    <row r="1879" spans="1:39" x14ac:dyDescent="0.25">
      <c r="A1879" s="81">
        <v>1878</v>
      </c>
      <c r="B1879" s="8" t="s">
        <v>1858</v>
      </c>
      <c r="C1879" s="8" t="s">
        <v>56</v>
      </c>
      <c r="D1879" s="81"/>
      <c r="E1879" s="8"/>
      <c r="F1879" s="81"/>
      <c r="G1879" s="81"/>
      <c r="H1879" s="81"/>
      <c r="I1879" s="8"/>
      <c r="J1879" s="81"/>
      <c r="K1879" s="81"/>
      <c r="L1879" s="81"/>
      <c r="M1879" s="81"/>
      <c r="N1879" s="81"/>
      <c r="O1879" s="81"/>
      <c r="P1879" s="81"/>
      <c r="Q1879" s="81"/>
      <c r="R1879" s="81"/>
      <c r="S1879" s="81"/>
      <c r="T1879" s="81"/>
      <c r="U1879" s="81"/>
      <c r="V1879" s="81"/>
      <c r="W1879" s="81"/>
      <c r="X1879" s="81"/>
      <c r="Y1879" s="81"/>
      <c r="Z1879" s="81"/>
      <c r="AA1879" s="81"/>
      <c r="AB1879" s="81"/>
      <c r="AC1879" s="81"/>
      <c r="AD1879" s="81"/>
      <c r="AE1879" s="81"/>
      <c r="AF1879" s="81"/>
      <c r="AG1879" s="81"/>
      <c r="AH1879" s="81"/>
      <c r="AI1879" s="81"/>
      <c r="AJ1879" s="81"/>
      <c r="AK1879" s="81"/>
      <c r="AL1879" s="81"/>
      <c r="AM1879" s="8"/>
    </row>
    <row r="1880" spans="1:39" x14ac:dyDescent="0.25">
      <c r="A1880" s="81">
        <v>1879</v>
      </c>
      <c r="B1880" s="8" t="s">
        <v>1896</v>
      </c>
      <c r="C1880" s="8" t="s">
        <v>65</v>
      </c>
      <c r="D1880" s="81"/>
      <c r="E1880" s="8"/>
      <c r="F1880" s="81"/>
      <c r="G1880" s="81"/>
      <c r="H1880" s="81"/>
      <c r="I1880" s="8"/>
      <c r="J1880" s="81"/>
      <c r="K1880" s="81"/>
      <c r="L1880" s="81"/>
      <c r="M1880" s="81"/>
      <c r="N1880" s="81"/>
      <c r="O1880" s="81"/>
      <c r="P1880" s="81"/>
      <c r="Q1880" s="81"/>
      <c r="R1880" s="81"/>
      <c r="S1880" s="81"/>
      <c r="T1880" s="81"/>
      <c r="U1880" s="81"/>
      <c r="V1880" s="81"/>
      <c r="W1880" s="81"/>
      <c r="X1880" s="81"/>
      <c r="Y1880" s="81"/>
      <c r="Z1880" s="81"/>
      <c r="AA1880" s="81"/>
      <c r="AB1880" s="81"/>
      <c r="AC1880" s="81"/>
      <c r="AD1880" s="81"/>
      <c r="AE1880" s="81"/>
      <c r="AF1880" s="81"/>
      <c r="AG1880" s="81"/>
      <c r="AH1880" s="81"/>
      <c r="AI1880" s="81"/>
      <c r="AJ1880" s="81"/>
      <c r="AK1880" s="81"/>
      <c r="AL1880" s="81"/>
      <c r="AM1880" s="8"/>
    </row>
    <row r="1881" spans="1:39" x14ac:dyDescent="0.25">
      <c r="A1881" s="81">
        <v>1880</v>
      </c>
      <c r="B1881" s="8" t="s">
        <v>1859</v>
      </c>
      <c r="C1881" s="8" t="s">
        <v>67</v>
      </c>
      <c r="D1881" s="81"/>
      <c r="E1881" s="8"/>
      <c r="F1881" s="81"/>
      <c r="G1881" s="81"/>
      <c r="H1881" s="81"/>
      <c r="I1881" s="8"/>
      <c r="J1881" s="81"/>
      <c r="K1881" s="81"/>
      <c r="L1881" s="81"/>
      <c r="M1881" s="81"/>
      <c r="N1881" s="81"/>
      <c r="O1881" s="81"/>
      <c r="P1881" s="81"/>
      <c r="Q1881" s="81"/>
      <c r="R1881" s="81"/>
      <c r="S1881" s="81"/>
      <c r="T1881" s="81"/>
      <c r="U1881" s="81"/>
      <c r="V1881" s="81"/>
      <c r="W1881" s="81"/>
      <c r="X1881" s="81"/>
      <c r="Y1881" s="81"/>
      <c r="Z1881" s="81"/>
      <c r="AA1881" s="81"/>
      <c r="AB1881" s="81"/>
      <c r="AC1881" s="81"/>
      <c r="AD1881" s="81"/>
      <c r="AE1881" s="81"/>
      <c r="AF1881" s="81"/>
      <c r="AG1881" s="81"/>
      <c r="AH1881" s="81"/>
      <c r="AI1881" s="81"/>
      <c r="AJ1881" s="81"/>
      <c r="AK1881" s="81"/>
      <c r="AL1881" s="81"/>
      <c r="AM1881" s="8"/>
    </row>
    <row r="1882" spans="1:39" x14ac:dyDescent="0.25">
      <c r="A1882" s="81">
        <v>1881</v>
      </c>
      <c r="B1882" s="8" t="s">
        <v>2193</v>
      </c>
      <c r="C1882" s="8" t="s">
        <v>2332</v>
      </c>
      <c r="D1882" s="81"/>
      <c r="E1882" s="8"/>
      <c r="F1882" s="81"/>
      <c r="G1882" s="81"/>
      <c r="H1882" s="81"/>
      <c r="I1882" s="8"/>
      <c r="J1882" s="81"/>
      <c r="K1882" s="81"/>
      <c r="L1882" s="81"/>
      <c r="M1882" s="81"/>
      <c r="N1882" s="81"/>
      <c r="O1882" s="81"/>
      <c r="P1882" s="81"/>
      <c r="Q1882" s="81"/>
      <c r="R1882" s="81"/>
      <c r="S1882" s="81"/>
      <c r="T1882" s="81"/>
      <c r="U1882" s="81"/>
      <c r="V1882" s="81"/>
      <c r="W1882" s="81"/>
      <c r="X1882" s="81"/>
      <c r="Y1882" s="81"/>
      <c r="Z1882" s="81"/>
      <c r="AA1882" s="81"/>
      <c r="AB1882" s="81"/>
      <c r="AC1882" s="81"/>
      <c r="AD1882" s="81"/>
      <c r="AE1882" s="81"/>
      <c r="AF1882" s="81"/>
      <c r="AG1882" s="81"/>
      <c r="AH1882" s="81"/>
      <c r="AI1882" s="81"/>
      <c r="AJ1882" s="81"/>
      <c r="AK1882" s="81"/>
      <c r="AL1882" s="81"/>
      <c r="AM1882" s="8"/>
    </row>
    <row r="1883" spans="1:39" x14ac:dyDescent="0.25">
      <c r="A1883" s="81">
        <v>1882</v>
      </c>
      <c r="B1883" s="8" t="s">
        <v>2198</v>
      </c>
      <c r="C1883" s="8" t="s">
        <v>2328</v>
      </c>
      <c r="D1883" s="81"/>
      <c r="E1883" s="8"/>
      <c r="F1883" s="81"/>
      <c r="G1883" s="81"/>
      <c r="H1883" s="81"/>
      <c r="I1883" s="8"/>
      <c r="J1883" s="81"/>
      <c r="K1883" s="81"/>
      <c r="L1883" s="81"/>
      <c r="M1883" s="81"/>
      <c r="N1883" s="81"/>
      <c r="O1883" s="81"/>
      <c r="P1883" s="81"/>
      <c r="Q1883" s="81"/>
      <c r="R1883" s="81"/>
      <c r="S1883" s="81"/>
      <c r="T1883" s="81"/>
      <c r="U1883" s="81"/>
      <c r="V1883" s="81"/>
      <c r="W1883" s="81"/>
      <c r="X1883" s="81"/>
      <c r="Y1883" s="81"/>
      <c r="Z1883" s="81"/>
      <c r="AA1883" s="81"/>
      <c r="AB1883" s="81"/>
      <c r="AC1883" s="81"/>
      <c r="AD1883" s="81"/>
      <c r="AE1883" s="81"/>
      <c r="AF1883" s="81"/>
      <c r="AG1883" s="81"/>
      <c r="AH1883" s="81"/>
      <c r="AI1883" s="81"/>
      <c r="AJ1883" s="81"/>
      <c r="AK1883" s="81"/>
      <c r="AL1883" s="81"/>
      <c r="AM1883" s="8"/>
    </row>
    <row r="1884" spans="1:39" x14ac:dyDescent="0.25">
      <c r="A1884" s="81">
        <v>1883</v>
      </c>
      <c r="B1884" s="8" t="s">
        <v>2202</v>
      </c>
      <c r="C1884" s="8" t="s">
        <v>73</v>
      </c>
      <c r="D1884" s="81"/>
      <c r="E1884" s="8"/>
      <c r="F1884" s="81"/>
      <c r="G1884" s="81"/>
      <c r="H1884" s="81"/>
      <c r="I1884" s="8"/>
      <c r="J1884" s="81"/>
      <c r="K1884" s="81"/>
      <c r="L1884" s="81"/>
      <c r="M1884" s="81"/>
      <c r="N1884" s="81"/>
      <c r="O1884" s="81"/>
      <c r="P1884" s="81"/>
      <c r="Q1884" s="81"/>
      <c r="R1884" s="81"/>
      <c r="S1884" s="81"/>
      <c r="T1884" s="81"/>
      <c r="U1884" s="81"/>
      <c r="V1884" s="81"/>
      <c r="W1884" s="81"/>
      <c r="X1884" s="81"/>
      <c r="Y1884" s="81"/>
      <c r="Z1884" s="81"/>
      <c r="AA1884" s="81"/>
      <c r="AB1884" s="81"/>
      <c r="AC1884" s="81"/>
      <c r="AD1884" s="81"/>
      <c r="AE1884" s="81"/>
      <c r="AF1884" s="81"/>
      <c r="AG1884" s="81"/>
      <c r="AH1884" s="81"/>
      <c r="AI1884" s="81"/>
      <c r="AJ1884" s="81"/>
      <c r="AK1884" s="81"/>
      <c r="AL1884" s="81"/>
      <c r="AM1884" s="8"/>
    </row>
    <row r="1885" spans="1:39" x14ac:dyDescent="0.25">
      <c r="A1885" s="81">
        <v>1884</v>
      </c>
      <c r="B1885" s="8" t="s">
        <v>2205</v>
      </c>
      <c r="C1885" s="8" t="s">
        <v>133</v>
      </c>
      <c r="D1885" s="81"/>
      <c r="E1885" s="8"/>
      <c r="F1885" s="81"/>
      <c r="G1885" s="81"/>
      <c r="H1885" s="81"/>
      <c r="I1885" s="8"/>
      <c r="J1885" s="81"/>
      <c r="K1885" s="81"/>
      <c r="L1885" s="81"/>
      <c r="M1885" s="81"/>
      <c r="N1885" s="81"/>
      <c r="O1885" s="81"/>
      <c r="P1885" s="81"/>
      <c r="Q1885" s="81"/>
      <c r="R1885" s="81"/>
      <c r="S1885" s="81"/>
      <c r="T1885" s="81"/>
      <c r="U1885" s="81"/>
      <c r="V1885" s="81"/>
      <c r="W1885" s="81"/>
      <c r="X1885" s="81"/>
      <c r="Y1885" s="81"/>
      <c r="Z1885" s="81"/>
      <c r="AA1885" s="81"/>
      <c r="AB1885" s="81"/>
      <c r="AC1885" s="81"/>
      <c r="AD1885" s="81"/>
      <c r="AE1885" s="81"/>
      <c r="AF1885" s="81"/>
      <c r="AG1885" s="81"/>
      <c r="AH1885" s="81"/>
      <c r="AI1885" s="81"/>
      <c r="AJ1885" s="81"/>
      <c r="AK1885" s="81"/>
      <c r="AL1885" s="81"/>
      <c r="AM1885" s="8"/>
    </row>
    <row r="1886" spans="1:39" x14ac:dyDescent="0.25">
      <c r="A1886" s="81">
        <v>1885</v>
      </c>
      <c r="B1886" s="8" t="s">
        <v>2206</v>
      </c>
      <c r="C1886" s="8" t="s">
        <v>158</v>
      </c>
      <c r="D1886" s="81"/>
      <c r="E1886" s="8"/>
      <c r="F1886" s="81"/>
      <c r="G1886" s="81"/>
      <c r="H1886" s="81"/>
      <c r="I1886" s="8"/>
      <c r="J1886" s="81"/>
      <c r="K1886" s="81"/>
      <c r="L1886" s="81"/>
      <c r="M1886" s="81"/>
      <c r="N1886" s="81"/>
      <c r="O1886" s="81"/>
      <c r="P1886" s="81"/>
      <c r="Q1886" s="81"/>
      <c r="R1886" s="81"/>
      <c r="S1886" s="81"/>
      <c r="T1886" s="81"/>
      <c r="U1886" s="81"/>
      <c r="V1886" s="81"/>
      <c r="W1886" s="81"/>
      <c r="X1886" s="81"/>
      <c r="Y1886" s="81"/>
      <c r="Z1886" s="81"/>
      <c r="AA1886" s="81"/>
      <c r="AB1886" s="81"/>
      <c r="AC1886" s="81"/>
      <c r="AD1886" s="81"/>
      <c r="AE1886" s="81"/>
      <c r="AF1886" s="81"/>
      <c r="AG1886" s="81"/>
      <c r="AH1886" s="81"/>
      <c r="AI1886" s="81"/>
      <c r="AJ1886" s="81"/>
      <c r="AK1886" s="81"/>
      <c r="AL1886" s="81"/>
      <c r="AM1886" s="8"/>
    </row>
    <row r="1887" spans="1:39" x14ac:dyDescent="0.25">
      <c r="A1887" s="81">
        <v>1886</v>
      </c>
      <c r="B1887" s="8" t="s">
        <v>2207</v>
      </c>
      <c r="C1887" s="8" t="s">
        <v>148</v>
      </c>
      <c r="D1887" s="81"/>
      <c r="E1887" s="8"/>
      <c r="F1887" s="81"/>
      <c r="G1887" s="81"/>
      <c r="H1887" s="81"/>
      <c r="I1887" s="8"/>
      <c r="J1887" s="81"/>
      <c r="K1887" s="81"/>
      <c r="L1887" s="81"/>
      <c r="M1887" s="81"/>
      <c r="N1887" s="81"/>
      <c r="O1887" s="81"/>
      <c r="P1887" s="81"/>
      <c r="Q1887" s="81"/>
      <c r="R1887" s="81"/>
      <c r="S1887" s="81"/>
      <c r="T1887" s="81"/>
      <c r="U1887" s="81"/>
      <c r="V1887" s="81"/>
      <c r="W1887" s="81"/>
      <c r="X1887" s="81"/>
      <c r="Y1887" s="81"/>
      <c r="Z1887" s="81"/>
      <c r="AA1887" s="81"/>
      <c r="AB1887" s="81"/>
      <c r="AC1887" s="81"/>
      <c r="AD1887" s="81"/>
      <c r="AE1887" s="81"/>
      <c r="AF1887" s="81"/>
      <c r="AG1887" s="81"/>
      <c r="AH1887" s="81"/>
      <c r="AI1887" s="81"/>
      <c r="AJ1887" s="81"/>
      <c r="AK1887" s="81"/>
      <c r="AL1887" s="81"/>
      <c r="AM1887" s="8"/>
    </row>
    <row r="1888" spans="1:39" x14ac:dyDescent="0.25">
      <c r="A1888" s="81">
        <v>1887</v>
      </c>
      <c r="B1888" s="8" t="s">
        <v>2208</v>
      </c>
      <c r="C1888" s="8" t="s">
        <v>133</v>
      </c>
      <c r="D1888" s="81"/>
      <c r="E1888" s="8"/>
      <c r="F1888" s="81"/>
      <c r="G1888" s="81"/>
      <c r="H1888" s="81"/>
      <c r="I1888" s="8"/>
      <c r="J1888" s="81"/>
      <c r="K1888" s="81"/>
      <c r="L1888" s="81"/>
      <c r="M1888" s="81"/>
      <c r="N1888" s="81"/>
      <c r="O1888" s="81"/>
      <c r="P1888" s="81"/>
      <c r="Q1888" s="81"/>
      <c r="R1888" s="81"/>
      <c r="S1888" s="81"/>
      <c r="T1888" s="81"/>
      <c r="U1888" s="81"/>
      <c r="V1888" s="81"/>
      <c r="W1888" s="81"/>
      <c r="X1888" s="81"/>
      <c r="Y1888" s="81"/>
      <c r="Z1888" s="81"/>
      <c r="AA1888" s="81"/>
      <c r="AB1888" s="81"/>
      <c r="AC1888" s="81"/>
      <c r="AD1888" s="81"/>
      <c r="AE1888" s="81"/>
      <c r="AF1888" s="81"/>
      <c r="AG1888" s="81"/>
      <c r="AH1888" s="81"/>
      <c r="AI1888" s="81"/>
      <c r="AJ1888" s="81"/>
      <c r="AK1888" s="81"/>
      <c r="AL1888" s="81"/>
      <c r="AM1888" s="8"/>
    </row>
    <row r="1889" spans="1:39" x14ac:dyDescent="0.25">
      <c r="A1889" s="81">
        <v>1888</v>
      </c>
      <c r="B1889" s="8" t="s">
        <v>2210</v>
      </c>
      <c r="C1889" s="8" t="s">
        <v>126</v>
      </c>
      <c r="D1889" s="81"/>
      <c r="E1889" s="8"/>
      <c r="F1889" s="81"/>
      <c r="G1889" s="81"/>
      <c r="H1889" s="81"/>
      <c r="I1889" s="8"/>
      <c r="J1889" s="81"/>
      <c r="K1889" s="81"/>
      <c r="L1889" s="81"/>
      <c r="M1889" s="81"/>
      <c r="N1889" s="81"/>
      <c r="O1889" s="81"/>
      <c r="P1889" s="81"/>
      <c r="Q1889" s="81"/>
      <c r="R1889" s="81"/>
      <c r="S1889" s="81"/>
      <c r="T1889" s="81"/>
      <c r="U1889" s="81"/>
      <c r="V1889" s="81"/>
      <c r="W1889" s="81"/>
      <c r="X1889" s="81"/>
      <c r="Y1889" s="81"/>
      <c r="Z1889" s="81"/>
      <c r="AA1889" s="81"/>
      <c r="AB1889" s="81"/>
      <c r="AC1889" s="81"/>
      <c r="AD1889" s="81"/>
      <c r="AE1889" s="81"/>
      <c r="AF1889" s="81"/>
      <c r="AG1889" s="81"/>
      <c r="AH1889" s="81"/>
      <c r="AI1889" s="81"/>
      <c r="AJ1889" s="81"/>
      <c r="AK1889" s="81"/>
      <c r="AL1889" s="81"/>
      <c r="AM1889" s="8"/>
    </row>
    <row r="1890" spans="1:39" x14ac:dyDescent="0.25">
      <c r="A1890" s="81">
        <v>1889</v>
      </c>
      <c r="B1890" s="8" t="s">
        <v>2212</v>
      </c>
      <c r="C1890" s="8" t="s">
        <v>148</v>
      </c>
      <c r="D1890" s="81"/>
      <c r="E1890" s="8"/>
      <c r="F1890" s="81"/>
      <c r="G1890" s="81"/>
      <c r="H1890" s="81"/>
      <c r="I1890" s="8"/>
      <c r="J1890" s="81"/>
      <c r="K1890" s="81"/>
      <c r="L1890" s="81"/>
      <c r="M1890" s="81"/>
      <c r="N1890" s="81"/>
      <c r="O1890" s="81"/>
      <c r="P1890" s="81"/>
      <c r="Q1890" s="81"/>
      <c r="R1890" s="81"/>
      <c r="S1890" s="81"/>
      <c r="T1890" s="81"/>
      <c r="U1890" s="81"/>
      <c r="V1890" s="81"/>
      <c r="W1890" s="81"/>
      <c r="X1890" s="81"/>
      <c r="Y1890" s="81"/>
      <c r="Z1890" s="81"/>
      <c r="AA1890" s="81"/>
      <c r="AB1890" s="81"/>
      <c r="AC1890" s="81"/>
      <c r="AD1890" s="81"/>
      <c r="AE1890" s="81"/>
      <c r="AF1890" s="81"/>
      <c r="AG1890" s="81"/>
      <c r="AH1890" s="81"/>
      <c r="AI1890" s="81"/>
      <c r="AJ1890" s="81"/>
      <c r="AK1890" s="81"/>
      <c r="AL1890" s="81"/>
      <c r="AM1890" s="8"/>
    </row>
    <row r="1891" spans="1:39" x14ac:dyDescent="0.25">
      <c r="A1891" s="81">
        <v>1890</v>
      </c>
      <c r="B1891" s="8" t="s">
        <v>2216</v>
      </c>
      <c r="C1891" s="8" t="s">
        <v>95</v>
      </c>
      <c r="D1891" s="81"/>
      <c r="E1891" s="8"/>
      <c r="F1891" s="81"/>
      <c r="G1891" s="81"/>
      <c r="H1891" s="81"/>
      <c r="I1891" s="8"/>
      <c r="J1891" s="81"/>
      <c r="K1891" s="81"/>
      <c r="L1891" s="81"/>
      <c r="M1891" s="81"/>
      <c r="N1891" s="81"/>
      <c r="O1891" s="81"/>
      <c r="P1891" s="81"/>
      <c r="Q1891" s="81"/>
      <c r="R1891" s="81"/>
      <c r="S1891" s="81"/>
      <c r="T1891" s="81"/>
      <c r="U1891" s="81"/>
      <c r="V1891" s="81"/>
      <c r="W1891" s="81"/>
      <c r="X1891" s="81"/>
      <c r="Y1891" s="81"/>
      <c r="Z1891" s="81"/>
      <c r="AA1891" s="81"/>
      <c r="AB1891" s="81"/>
      <c r="AC1891" s="81"/>
      <c r="AD1891" s="81"/>
      <c r="AE1891" s="81"/>
      <c r="AF1891" s="81"/>
      <c r="AG1891" s="81"/>
      <c r="AH1891" s="81"/>
      <c r="AI1891" s="81"/>
      <c r="AJ1891" s="81"/>
      <c r="AK1891" s="81"/>
      <c r="AL1891" s="81"/>
      <c r="AM1891" s="8"/>
    </row>
    <row r="1892" spans="1:39" x14ac:dyDescent="0.25">
      <c r="A1892" s="81">
        <v>1891</v>
      </c>
      <c r="B1892" s="8" t="s">
        <v>2217</v>
      </c>
      <c r="C1892" s="8" t="s">
        <v>66</v>
      </c>
      <c r="D1892" s="81"/>
      <c r="E1892" s="8"/>
      <c r="F1892" s="81"/>
      <c r="G1892" s="81"/>
      <c r="H1892" s="81"/>
      <c r="I1892" s="8"/>
      <c r="J1892" s="81"/>
      <c r="K1892" s="81"/>
      <c r="L1892" s="81"/>
      <c r="M1892" s="81"/>
      <c r="N1892" s="81"/>
      <c r="O1892" s="81"/>
      <c r="P1892" s="81"/>
      <c r="Q1892" s="81"/>
      <c r="R1892" s="81"/>
      <c r="S1892" s="81"/>
      <c r="T1892" s="81"/>
      <c r="U1892" s="81"/>
      <c r="V1892" s="81"/>
      <c r="W1892" s="81"/>
      <c r="X1892" s="81"/>
      <c r="Y1892" s="81"/>
      <c r="Z1892" s="81"/>
      <c r="AA1892" s="81"/>
      <c r="AB1892" s="81"/>
      <c r="AC1892" s="81"/>
      <c r="AD1892" s="81"/>
      <c r="AE1892" s="81"/>
      <c r="AF1892" s="81"/>
      <c r="AG1892" s="81"/>
      <c r="AH1892" s="81"/>
      <c r="AI1892" s="81"/>
      <c r="AJ1892" s="81"/>
      <c r="AK1892" s="81"/>
      <c r="AL1892" s="81"/>
      <c r="AM1892" s="8"/>
    </row>
    <row r="1893" spans="1:39" x14ac:dyDescent="0.25">
      <c r="A1893" s="81">
        <v>1892</v>
      </c>
      <c r="B1893" s="8" t="s">
        <v>2218</v>
      </c>
      <c r="C1893" s="8" t="s">
        <v>80</v>
      </c>
      <c r="D1893" s="81"/>
      <c r="E1893" s="8"/>
      <c r="F1893" s="81"/>
      <c r="G1893" s="81"/>
      <c r="H1893" s="81"/>
      <c r="I1893" s="8"/>
      <c r="J1893" s="81"/>
      <c r="K1893" s="81"/>
      <c r="L1893" s="81"/>
      <c r="M1893" s="81"/>
      <c r="N1893" s="81"/>
      <c r="O1893" s="81"/>
      <c r="P1893" s="81"/>
      <c r="Q1893" s="81"/>
      <c r="R1893" s="81"/>
      <c r="S1893" s="81"/>
      <c r="T1893" s="81"/>
      <c r="U1893" s="81"/>
      <c r="V1893" s="81"/>
      <c r="W1893" s="81"/>
      <c r="X1893" s="81"/>
      <c r="Y1893" s="81"/>
      <c r="Z1893" s="81"/>
      <c r="AA1893" s="81"/>
      <c r="AB1893" s="81"/>
      <c r="AC1893" s="81"/>
      <c r="AD1893" s="81"/>
      <c r="AE1893" s="81"/>
      <c r="AF1893" s="81"/>
      <c r="AG1893" s="81"/>
      <c r="AH1893" s="81"/>
      <c r="AI1893" s="81"/>
      <c r="AJ1893" s="81"/>
      <c r="AK1893" s="81"/>
      <c r="AL1893" s="81"/>
      <c r="AM1893" s="8"/>
    </row>
    <row r="1894" spans="1:39" x14ac:dyDescent="0.25">
      <c r="A1894" s="81">
        <v>1893</v>
      </c>
      <c r="B1894" s="8" t="s">
        <v>2220</v>
      </c>
      <c r="C1894" s="8" t="s">
        <v>66</v>
      </c>
      <c r="D1894" s="81"/>
      <c r="E1894" s="8"/>
      <c r="F1894" s="81"/>
      <c r="G1894" s="81"/>
      <c r="H1894" s="81"/>
      <c r="I1894" s="8"/>
      <c r="J1894" s="81"/>
      <c r="K1894" s="81"/>
      <c r="L1894" s="81"/>
      <c r="M1894" s="81"/>
      <c r="N1894" s="81"/>
      <c r="O1894" s="81"/>
      <c r="P1894" s="81"/>
      <c r="Q1894" s="81"/>
      <c r="R1894" s="81"/>
      <c r="S1894" s="81"/>
      <c r="T1894" s="81"/>
      <c r="U1894" s="81"/>
      <c r="V1894" s="81"/>
      <c r="W1894" s="81"/>
      <c r="X1894" s="81"/>
      <c r="Y1894" s="81"/>
      <c r="Z1894" s="81"/>
      <c r="AA1894" s="81"/>
      <c r="AB1894" s="81"/>
      <c r="AC1894" s="81"/>
      <c r="AD1894" s="81"/>
      <c r="AE1894" s="81"/>
      <c r="AF1894" s="81"/>
      <c r="AG1894" s="81"/>
      <c r="AH1894" s="81"/>
      <c r="AI1894" s="81"/>
      <c r="AJ1894" s="81"/>
      <c r="AK1894" s="81"/>
      <c r="AL1894" s="81"/>
      <c r="AM1894" s="8"/>
    </row>
    <row r="1895" spans="1:39" x14ac:dyDescent="0.25">
      <c r="A1895" s="81">
        <v>1894</v>
      </c>
      <c r="B1895" s="8" t="s">
        <v>2222</v>
      </c>
      <c r="C1895" s="8" t="s">
        <v>210</v>
      </c>
      <c r="D1895" s="81"/>
      <c r="E1895" s="8"/>
      <c r="F1895" s="81"/>
      <c r="G1895" s="81"/>
      <c r="H1895" s="81"/>
      <c r="I1895" s="8"/>
      <c r="J1895" s="81"/>
      <c r="K1895" s="81"/>
      <c r="L1895" s="81"/>
      <c r="M1895" s="81"/>
      <c r="N1895" s="81"/>
      <c r="O1895" s="81"/>
      <c r="P1895" s="81"/>
      <c r="Q1895" s="81"/>
      <c r="R1895" s="81"/>
      <c r="S1895" s="81"/>
      <c r="T1895" s="81"/>
      <c r="U1895" s="81"/>
      <c r="V1895" s="81"/>
      <c r="W1895" s="81"/>
      <c r="X1895" s="81"/>
      <c r="Y1895" s="81"/>
      <c r="Z1895" s="81"/>
      <c r="AA1895" s="81"/>
      <c r="AB1895" s="81"/>
      <c r="AC1895" s="81"/>
      <c r="AD1895" s="81"/>
      <c r="AE1895" s="81"/>
      <c r="AF1895" s="81"/>
      <c r="AG1895" s="81"/>
      <c r="AH1895" s="81"/>
      <c r="AI1895" s="81"/>
      <c r="AJ1895" s="81"/>
      <c r="AK1895" s="81"/>
      <c r="AL1895" s="81"/>
      <c r="AM1895" s="8"/>
    </row>
    <row r="1896" spans="1:39" x14ac:dyDescent="0.25">
      <c r="A1896" s="81">
        <v>1895</v>
      </c>
      <c r="B1896" s="8" t="s">
        <v>2214</v>
      </c>
      <c r="C1896" s="8" t="s">
        <v>133</v>
      </c>
      <c r="D1896" s="81"/>
      <c r="E1896" s="8"/>
      <c r="F1896" s="81"/>
      <c r="G1896" s="81"/>
      <c r="H1896" s="81"/>
      <c r="I1896" s="8"/>
      <c r="J1896" s="81"/>
      <c r="K1896" s="81"/>
      <c r="L1896" s="81"/>
      <c r="M1896" s="81"/>
      <c r="N1896" s="81"/>
      <c r="O1896" s="81"/>
      <c r="P1896" s="81"/>
      <c r="Q1896" s="81"/>
      <c r="R1896" s="81"/>
      <c r="S1896" s="81"/>
      <c r="T1896" s="81"/>
      <c r="U1896" s="81"/>
      <c r="V1896" s="81"/>
      <c r="W1896" s="81"/>
      <c r="X1896" s="81"/>
      <c r="Y1896" s="81"/>
      <c r="Z1896" s="81"/>
      <c r="AA1896" s="81"/>
      <c r="AB1896" s="81"/>
      <c r="AC1896" s="81"/>
      <c r="AD1896" s="81"/>
      <c r="AE1896" s="81"/>
      <c r="AF1896" s="81"/>
      <c r="AG1896" s="81"/>
      <c r="AH1896" s="81"/>
      <c r="AI1896" s="81"/>
      <c r="AJ1896" s="81"/>
      <c r="AK1896" s="81"/>
      <c r="AL1896" s="81"/>
      <c r="AM1896" s="8"/>
    </row>
    <row r="1897" spans="1:39" x14ac:dyDescent="0.25">
      <c r="A1897" s="81">
        <v>1896</v>
      </c>
      <c r="B1897" s="8" t="s">
        <v>2223</v>
      </c>
      <c r="C1897" s="8" t="s">
        <v>73</v>
      </c>
      <c r="D1897" s="81"/>
      <c r="E1897" s="8"/>
      <c r="F1897" s="81"/>
      <c r="G1897" s="81"/>
      <c r="H1897" s="81"/>
      <c r="I1897" s="8"/>
      <c r="J1897" s="81"/>
      <c r="K1897" s="81"/>
      <c r="L1897" s="81"/>
      <c r="M1897" s="81"/>
      <c r="N1897" s="81"/>
      <c r="O1897" s="81"/>
      <c r="P1897" s="81"/>
      <c r="Q1897" s="81"/>
      <c r="R1897" s="81"/>
      <c r="S1897" s="81"/>
      <c r="T1897" s="81"/>
      <c r="U1897" s="81"/>
      <c r="V1897" s="81"/>
      <c r="W1897" s="81"/>
      <c r="X1897" s="81"/>
      <c r="Y1897" s="81"/>
      <c r="Z1897" s="81"/>
      <c r="AA1897" s="81"/>
      <c r="AB1897" s="81"/>
      <c r="AC1897" s="81"/>
      <c r="AD1897" s="81"/>
      <c r="AE1897" s="81"/>
      <c r="AF1897" s="81"/>
      <c r="AG1897" s="81"/>
      <c r="AH1897" s="81"/>
      <c r="AI1897" s="81"/>
      <c r="AJ1897" s="81"/>
      <c r="AK1897" s="81"/>
      <c r="AL1897" s="81"/>
      <c r="AM1897" s="8"/>
    </row>
    <row r="1898" spans="1:39" x14ac:dyDescent="0.25">
      <c r="A1898" s="81">
        <v>1897</v>
      </c>
      <c r="B1898" s="8" t="s">
        <v>2224</v>
      </c>
      <c r="C1898" s="8" t="s">
        <v>56</v>
      </c>
      <c r="D1898" s="81"/>
      <c r="E1898" s="8"/>
      <c r="F1898" s="81"/>
      <c r="G1898" s="81"/>
      <c r="H1898" s="81"/>
      <c r="I1898" s="8"/>
      <c r="J1898" s="81"/>
      <c r="K1898" s="81"/>
      <c r="L1898" s="81"/>
      <c r="M1898" s="81"/>
      <c r="N1898" s="81"/>
      <c r="O1898" s="81"/>
      <c r="P1898" s="81"/>
      <c r="Q1898" s="81"/>
      <c r="R1898" s="81"/>
      <c r="S1898" s="81"/>
      <c r="T1898" s="81"/>
      <c r="U1898" s="81"/>
      <c r="V1898" s="81"/>
      <c r="W1898" s="81"/>
      <c r="X1898" s="81"/>
      <c r="Y1898" s="81"/>
      <c r="Z1898" s="81"/>
      <c r="AA1898" s="81"/>
      <c r="AB1898" s="81"/>
      <c r="AC1898" s="81"/>
      <c r="AD1898" s="81"/>
      <c r="AE1898" s="81"/>
      <c r="AF1898" s="81"/>
      <c r="AG1898" s="81"/>
      <c r="AH1898" s="81"/>
      <c r="AI1898" s="81"/>
      <c r="AJ1898" s="81"/>
      <c r="AK1898" s="81"/>
      <c r="AL1898" s="81"/>
      <c r="AM1898" s="8"/>
    </row>
    <row r="1899" spans="1:39" x14ac:dyDescent="0.25">
      <c r="A1899" s="81">
        <v>1898</v>
      </c>
      <c r="B1899" s="8" t="s">
        <v>2225</v>
      </c>
      <c r="C1899" s="8" t="s">
        <v>262</v>
      </c>
      <c r="D1899" s="81"/>
      <c r="E1899" s="8"/>
      <c r="F1899" s="81"/>
      <c r="G1899" s="81"/>
      <c r="H1899" s="81"/>
      <c r="I1899" s="8"/>
      <c r="J1899" s="81"/>
      <c r="K1899" s="81"/>
      <c r="L1899" s="81"/>
      <c r="M1899" s="81"/>
      <c r="N1899" s="81"/>
      <c r="O1899" s="81"/>
      <c r="P1899" s="81"/>
      <c r="Q1899" s="81"/>
      <c r="R1899" s="81"/>
      <c r="S1899" s="81"/>
      <c r="T1899" s="81"/>
      <c r="U1899" s="81"/>
      <c r="V1899" s="81"/>
      <c r="W1899" s="81"/>
      <c r="X1899" s="81"/>
      <c r="Y1899" s="81"/>
      <c r="Z1899" s="81"/>
      <c r="AA1899" s="81"/>
      <c r="AB1899" s="81"/>
      <c r="AC1899" s="81"/>
      <c r="AD1899" s="81"/>
      <c r="AE1899" s="81"/>
      <c r="AF1899" s="81"/>
      <c r="AG1899" s="81"/>
      <c r="AH1899" s="81"/>
      <c r="AI1899" s="81"/>
      <c r="AJ1899" s="81"/>
      <c r="AK1899" s="81"/>
      <c r="AL1899" s="81"/>
      <c r="AM1899" s="8"/>
    </row>
    <row r="1900" spans="1:39" x14ac:dyDescent="0.25">
      <c r="A1900" s="81">
        <v>1899</v>
      </c>
      <c r="B1900" s="8" t="s">
        <v>2226</v>
      </c>
      <c r="C1900" s="8" t="s">
        <v>66</v>
      </c>
      <c r="D1900" s="81"/>
      <c r="E1900" s="8"/>
      <c r="F1900" s="81"/>
      <c r="G1900" s="81"/>
      <c r="H1900" s="81"/>
      <c r="I1900" s="8"/>
      <c r="J1900" s="81"/>
      <c r="K1900" s="81"/>
      <c r="L1900" s="81"/>
      <c r="M1900" s="81"/>
      <c r="N1900" s="81"/>
      <c r="O1900" s="81"/>
      <c r="P1900" s="81"/>
      <c r="Q1900" s="81"/>
      <c r="R1900" s="81"/>
      <c r="S1900" s="81"/>
      <c r="T1900" s="81"/>
      <c r="U1900" s="81"/>
      <c r="V1900" s="81"/>
      <c r="W1900" s="81"/>
      <c r="X1900" s="81"/>
      <c r="Y1900" s="81"/>
      <c r="Z1900" s="81"/>
      <c r="AA1900" s="81"/>
      <c r="AB1900" s="81"/>
      <c r="AC1900" s="81"/>
      <c r="AD1900" s="81"/>
      <c r="AE1900" s="81"/>
      <c r="AF1900" s="81"/>
      <c r="AG1900" s="81"/>
      <c r="AH1900" s="81"/>
      <c r="AI1900" s="81"/>
      <c r="AJ1900" s="81"/>
      <c r="AK1900" s="81"/>
      <c r="AL1900" s="81"/>
      <c r="AM1900" s="8"/>
    </row>
    <row r="1901" spans="1:39" x14ac:dyDescent="0.25">
      <c r="A1901" s="81">
        <v>1900</v>
      </c>
      <c r="B1901" s="8" t="s">
        <v>2227</v>
      </c>
      <c r="C1901" s="8" t="s">
        <v>66</v>
      </c>
      <c r="D1901" s="81"/>
      <c r="E1901" s="8"/>
      <c r="F1901" s="81"/>
      <c r="G1901" s="81"/>
      <c r="H1901" s="81"/>
      <c r="I1901" s="8"/>
      <c r="J1901" s="81"/>
      <c r="K1901" s="81"/>
      <c r="L1901" s="81"/>
      <c r="M1901" s="81"/>
      <c r="N1901" s="81"/>
      <c r="O1901" s="81"/>
      <c r="P1901" s="81"/>
      <c r="Q1901" s="81"/>
      <c r="R1901" s="81"/>
      <c r="S1901" s="81"/>
      <c r="T1901" s="81"/>
      <c r="U1901" s="81"/>
      <c r="V1901" s="81"/>
      <c r="W1901" s="81"/>
      <c r="X1901" s="81"/>
      <c r="Y1901" s="81"/>
      <c r="Z1901" s="81"/>
      <c r="AA1901" s="81"/>
      <c r="AB1901" s="81"/>
      <c r="AC1901" s="81"/>
      <c r="AD1901" s="81"/>
      <c r="AE1901" s="81"/>
      <c r="AF1901" s="81"/>
      <c r="AG1901" s="81"/>
      <c r="AH1901" s="81"/>
      <c r="AI1901" s="81"/>
      <c r="AJ1901" s="81"/>
      <c r="AK1901" s="81"/>
      <c r="AL1901" s="81"/>
      <c r="AM1901" s="8"/>
    </row>
    <row r="1902" spans="1:39" x14ac:dyDescent="0.25">
      <c r="A1902" s="81">
        <v>1901</v>
      </c>
      <c r="B1902" s="8" t="s">
        <v>2228</v>
      </c>
      <c r="C1902" s="8" t="s">
        <v>138</v>
      </c>
      <c r="D1902" s="81"/>
      <c r="E1902" s="8"/>
      <c r="F1902" s="81"/>
      <c r="G1902" s="81"/>
      <c r="H1902" s="81"/>
      <c r="I1902" s="8"/>
      <c r="J1902" s="81"/>
      <c r="K1902" s="81"/>
      <c r="L1902" s="81"/>
      <c r="M1902" s="81"/>
      <c r="N1902" s="81"/>
      <c r="O1902" s="81"/>
      <c r="P1902" s="81"/>
      <c r="Q1902" s="81"/>
      <c r="R1902" s="81"/>
      <c r="S1902" s="81"/>
      <c r="T1902" s="81"/>
      <c r="U1902" s="81"/>
      <c r="V1902" s="81"/>
      <c r="W1902" s="81"/>
      <c r="X1902" s="81"/>
      <c r="Y1902" s="81"/>
      <c r="Z1902" s="81"/>
      <c r="AA1902" s="81"/>
      <c r="AB1902" s="81"/>
      <c r="AC1902" s="81"/>
      <c r="AD1902" s="81"/>
      <c r="AE1902" s="81"/>
      <c r="AF1902" s="81"/>
      <c r="AG1902" s="81"/>
      <c r="AH1902" s="81"/>
      <c r="AI1902" s="81"/>
      <c r="AJ1902" s="81"/>
      <c r="AK1902" s="81"/>
      <c r="AL1902" s="81"/>
      <c r="AM1902" s="8"/>
    </row>
    <row r="1903" spans="1:39" x14ac:dyDescent="0.25">
      <c r="A1903" s="81">
        <v>1902</v>
      </c>
      <c r="B1903" s="8" t="s">
        <v>2229</v>
      </c>
      <c r="C1903" s="8" t="s">
        <v>138</v>
      </c>
      <c r="D1903" s="81"/>
      <c r="E1903" s="8"/>
      <c r="F1903" s="81"/>
      <c r="G1903" s="81"/>
      <c r="H1903" s="81"/>
      <c r="I1903" s="8"/>
      <c r="J1903" s="81"/>
      <c r="K1903" s="81"/>
      <c r="L1903" s="81"/>
      <c r="M1903" s="81"/>
      <c r="N1903" s="81"/>
      <c r="O1903" s="81"/>
      <c r="P1903" s="81"/>
      <c r="Q1903" s="81"/>
      <c r="R1903" s="81"/>
      <c r="S1903" s="81"/>
      <c r="T1903" s="81"/>
      <c r="U1903" s="81"/>
      <c r="V1903" s="81"/>
      <c r="W1903" s="81"/>
      <c r="X1903" s="81"/>
      <c r="Y1903" s="81"/>
      <c r="Z1903" s="81"/>
      <c r="AA1903" s="81"/>
      <c r="AB1903" s="81"/>
      <c r="AC1903" s="81"/>
      <c r="AD1903" s="81"/>
      <c r="AE1903" s="81"/>
      <c r="AF1903" s="81"/>
      <c r="AG1903" s="81"/>
      <c r="AH1903" s="81"/>
      <c r="AI1903" s="81"/>
      <c r="AJ1903" s="81"/>
      <c r="AK1903" s="81"/>
      <c r="AL1903" s="81"/>
      <c r="AM1903" s="8"/>
    </row>
    <row r="1904" spans="1:39" x14ac:dyDescent="0.25">
      <c r="A1904" s="81">
        <v>1903</v>
      </c>
      <c r="B1904" s="8" t="s">
        <v>1806</v>
      </c>
      <c r="C1904" s="8" t="s">
        <v>66</v>
      </c>
      <c r="D1904" s="81"/>
      <c r="E1904" s="8"/>
      <c r="F1904" s="81"/>
      <c r="G1904" s="81"/>
      <c r="H1904" s="81"/>
      <c r="I1904" s="8"/>
      <c r="J1904" s="81"/>
      <c r="K1904" s="81"/>
      <c r="L1904" s="81"/>
      <c r="M1904" s="81"/>
      <c r="N1904" s="81"/>
      <c r="O1904" s="81"/>
      <c r="P1904" s="81"/>
      <c r="Q1904" s="81"/>
      <c r="R1904" s="81"/>
      <c r="S1904" s="81"/>
      <c r="T1904" s="81"/>
      <c r="U1904" s="81"/>
      <c r="V1904" s="81"/>
      <c r="W1904" s="81"/>
      <c r="X1904" s="81"/>
      <c r="Y1904" s="81"/>
      <c r="Z1904" s="81"/>
      <c r="AA1904" s="81"/>
      <c r="AB1904" s="81"/>
      <c r="AC1904" s="81"/>
      <c r="AD1904" s="81"/>
      <c r="AE1904" s="81"/>
      <c r="AF1904" s="81"/>
      <c r="AG1904" s="81"/>
      <c r="AH1904" s="81"/>
      <c r="AI1904" s="81"/>
      <c r="AJ1904" s="81"/>
      <c r="AK1904" s="81"/>
      <c r="AL1904" s="81"/>
      <c r="AM1904" s="8"/>
    </row>
    <row r="1905" spans="1:39" x14ac:dyDescent="0.25">
      <c r="A1905" s="81">
        <v>1904</v>
      </c>
      <c r="B1905" s="8" t="s">
        <v>1845</v>
      </c>
      <c r="C1905" s="8" t="s">
        <v>67</v>
      </c>
      <c r="D1905" s="81"/>
      <c r="E1905" s="8"/>
      <c r="F1905" s="81"/>
      <c r="G1905" s="81"/>
      <c r="H1905" s="81"/>
      <c r="I1905" s="8"/>
      <c r="J1905" s="81"/>
      <c r="K1905" s="81"/>
      <c r="L1905" s="81"/>
      <c r="M1905" s="81"/>
      <c r="N1905" s="81"/>
      <c r="O1905" s="81"/>
      <c r="P1905" s="81"/>
      <c r="Q1905" s="81"/>
      <c r="R1905" s="81"/>
      <c r="S1905" s="81"/>
      <c r="T1905" s="81"/>
      <c r="U1905" s="81"/>
      <c r="V1905" s="81"/>
      <c r="W1905" s="81"/>
      <c r="X1905" s="81"/>
      <c r="Y1905" s="81"/>
      <c r="Z1905" s="81"/>
      <c r="AA1905" s="81"/>
      <c r="AB1905" s="81"/>
      <c r="AC1905" s="81"/>
      <c r="AD1905" s="81"/>
      <c r="AE1905" s="81"/>
      <c r="AF1905" s="81"/>
      <c r="AG1905" s="81"/>
      <c r="AH1905" s="81"/>
      <c r="AI1905" s="81"/>
      <c r="AJ1905" s="81"/>
      <c r="AK1905" s="81"/>
      <c r="AL1905" s="81"/>
      <c r="AM1905" s="8"/>
    </row>
    <row r="1906" spans="1:39" x14ac:dyDescent="0.25">
      <c r="A1906" s="81">
        <v>1905</v>
      </c>
      <c r="B1906" s="8" t="s">
        <v>2276</v>
      </c>
      <c r="C1906" s="8" t="s">
        <v>56</v>
      </c>
      <c r="D1906" s="81"/>
      <c r="E1906" s="8"/>
      <c r="F1906" s="81"/>
      <c r="G1906" s="81"/>
      <c r="H1906" s="81"/>
      <c r="I1906" s="8"/>
      <c r="J1906" s="81"/>
      <c r="K1906" s="81"/>
      <c r="L1906" s="81"/>
      <c r="M1906" s="81"/>
      <c r="N1906" s="81"/>
      <c r="O1906" s="81"/>
      <c r="P1906" s="81"/>
      <c r="Q1906" s="81"/>
      <c r="R1906" s="81"/>
      <c r="S1906" s="81"/>
      <c r="T1906" s="81"/>
      <c r="U1906" s="81"/>
      <c r="V1906" s="81"/>
      <c r="W1906" s="81"/>
      <c r="X1906" s="81"/>
      <c r="Y1906" s="81"/>
      <c r="Z1906" s="81"/>
      <c r="AA1906" s="81"/>
      <c r="AB1906" s="81"/>
      <c r="AC1906" s="81"/>
      <c r="AD1906" s="81"/>
      <c r="AE1906" s="81"/>
      <c r="AF1906" s="81"/>
      <c r="AG1906" s="81"/>
      <c r="AH1906" s="81"/>
      <c r="AI1906" s="81"/>
      <c r="AJ1906" s="81"/>
      <c r="AK1906" s="81"/>
      <c r="AL1906" s="81"/>
      <c r="AM1906" s="8"/>
    </row>
    <row r="1907" spans="1:39" x14ac:dyDescent="0.25">
      <c r="A1907" s="81">
        <v>1906</v>
      </c>
      <c r="B1907" s="8" t="s">
        <v>2</v>
      </c>
      <c r="C1907" s="8" t="s">
        <v>2</v>
      </c>
      <c r="D1907" s="81"/>
      <c r="E1907" s="8"/>
      <c r="F1907" s="81"/>
      <c r="G1907" s="81"/>
      <c r="H1907" s="81"/>
      <c r="I1907" s="8"/>
      <c r="J1907" s="81"/>
      <c r="K1907" s="81"/>
      <c r="L1907" s="81"/>
      <c r="M1907" s="81"/>
      <c r="N1907" s="81"/>
      <c r="O1907" s="81"/>
      <c r="P1907" s="81"/>
      <c r="Q1907" s="81"/>
      <c r="R1907" s="81"/>
      <c r="S1907" s="81"/>
      <c r="T1907" s="81"/>
      <c r="U1907" s="81"/>
      <c r="V1907" s="81"/>
      <c r="W1907" s="81"/>
      <c r="X1907" s="81"/>
      <c r="Y1907" s="81"/>
      <c r="Z1907" s="81"/>
      <c r="AA1907" s="81"/>
      <c r="AB1907" s="81"/>
      <c r="AC1907" s="81"/>
      <c r="AD1907" s="81"/>
      <c r="AE1907" s="81"/>
      <c r="AF1907" s="81"/>
      <c r="AG1907" s="81"/>
      <c r="AH1907" s="81"/>
      <c r="AI1907" s="81"/>
      <c r="AJ1907" s="81"/>
      <c r="AK1907" s="81"/>
      <c r="AL1907" s="81"/>
      <c r="AM1907" s="8"/>
    </row>
    <row r="1908" spans="1:39" x14ac:dyDescent="0.25">
      <c r="A1908" s="81">
        <v>1907</v>
      </c>
      <c r="B1908" s="8" t="s">
        <v>2381</v>
      </c>
      <c r="C1908" s="8" t="s">
        <v>2</v>
      </c>
      <c r="D1908" s="81"/>
      <c r="E1908" s="8"/>
      <c r="F1908" s="81"/>
      <c r="G1908" s="81"/>
      <c r="H1908" s="81"/>
      <c r="I1908" s="8"/>
      <c r="J1908" s="81"/>
      <c r="K1908" s="81"/>
      <c r="L1908" s="81"/>
      <c r="M1908" s="81"/>
      <c r="N1908" s="81"/>
      <c r="O1908" s="81"/>
      <c r="P1908" s="81"/>
      <c r="Q1908" s="81"/>
      <c r="R1908" s="81"/>
      <c r="S1908" s="81"/>
      <c r="T1908" s="81"/>
      <c r="U1908" s="81"/>
      <c r="V1908" s="81"/>
      <c r="W1908" s="81"/>
      <c r="X1908" s="81"/>
      <c r="Y1908" s="81"/>
      <c r="Z1908" s="81"/>
      <c r="AA1908" s="81"/>
      <c r="AB1908" s="81"/>
      <c r="AC1908" s="81"/>
      <c r="AD1908" s="81"/>
      <c r="AE1908" s="81"/>
      <c r="AF1908" s="81"/>
      <c r="AG1908" s="81"/>
      <c r="AH1908" s="81"/>
      <c r="AI1908" s="81"/>
      <c r="AJ1908" s="81"/>
      <c r="AK1908" s="81"/>
      <c r="AL1908" s="81"/>
      <c r="AM1908" s="8"/>
    </row>
    <row r="1909" spans="1:39" x14ac:dyDescent="0.25">
      <c r="A1909" s="81">
        <v>1908</v>
      </c>
      <c r="B1909" s="8" t="s">
        <v>52</v>
      </c>
      <c r="C1909" s="8" t="s">
        <v>2</v>
      </c>
      <c r="D1909" s="81"/>
      <c r="E1909" s="8"/>
      <c r="F1909" s="81"/>
      <c r="G1909" s="81"/>
      <c r="H1909" s="81"/>
      <c r="I1909" s="8"/>
      <c r="J1909" s="81"/>
      <c r="K1909" s="81"/>
      <c r="L1909" s="81"/>
      <c r="M1909" s="81"/>
      <c r="N1909" s="81"/>
      <c r="O1909" s="81"/>
      <c r="P1909" s="81"/>
      <c r="Q1909" s="81"/>
      <c r="R1909" s="81"/>
      <c r="S1909" s="81"/>
      <c r="T1909" s="81"/>
      <c r="U1909" s="81"/>
      <c r="V1909" s="81"/>
      <c r="W1909" s="81"/>
      <c r="X1909" s="81"/>
      <c r="Y1909" s="81"/>
      <c r="Z1909" s="81"/>
      <c r="AA1909" s="81"/>
      <c r="AB1909" s="81"/>
      <c r="AC1909" s="81"/>
      <c r="AD1909" s="81"/>
      <c r="AE1909" s="81"/>
      <c r="AF1909" s="81"/>
      <c r="AG1909" s="81"/>
      <c r="AH1909" s="81"/>
      <c r="AI1909" s="81"/>
      <c r="AJ1909" s="81"/>
      <c r="AK1909" s="81"/>
      <c r="AL1909" s="81"/>
      <c r="AM1909" s="8"/>
    </row>
    <row r="1910" spans="1:39" x14ac:dyDescent="0.25">
      <c r="A1910" s="81">
        <v>1909</v>
      </c>
      <c r="B1910" s="8" t="s">
        <v>1843</v>
      </c>
      <c r="C1910" s="8" t="s">
        <v>2382</v>
      </c>
      <c r="D1910" s="81"/>
      <c r="E1910" s="8"/>
      <c r="F1910" s="81"/>
      <c r="G1910" s="81"/>
      <c r="H1910" s="81"/>
      <c r="I1910" s="8"/>
      <c r="J1910" s="81"/>
      <c r="K1910" s="81"/>
      <c r="L1910" s="81"/>
      <c r="M1910" s="81"/>
      <c r="N1910" s="81"/>
      <c r="O1910" s="81"/>
      <c r="P1910" s="81"/>
      <c r="Q1910" s="81"/>
      <c r="R1910" s="81"/>
      <c r="S1910" s="81"/>
      <c r="T1910" s="81"/>
      <c r="U1910" s="81"/>
      <c r="V1910" s="81"/>
      <c r="W1910" s="81"/>
      <c r="X1910" s="81"/>
      <c r="Y1910" s="81"/>
      <c r="Z1910" s="81"/>
      <c r="AA1910" s="81"/>
      <c r="AB1910" s="81"/>
      <c r="AC1910" s="81"/>
      <c r="AD1910" s="81"/>
      <c r="AE1910" s="81"/>
      <c r="AF1910" s="81"/>
      <c r="AG1910" s="81"/>
      <c r="AH1910" s="81"/>
      <c r="AI1910" s="81"/>
      <c r="AJ1910" s="81"/>
      <c r="AK1910" s="81"/>
      <c r="AL1910" s="81"/>
      <c r="AM1910" s="8"/>
    </row>
    <row r="1911" spans="1:39" x14ac:dyDescent="0.25">
      <c r="A1911" s="81">
        <v>1910</v>
      </c>
      <c r="B1911" s="8" t="s">
        <v>1844</v>
      </c>
      <c r="C1911" s="8" t="s">
        <v>56</v>
      </c>
      <c r="D1911" s="81"/>
      <c r="E1911" s="8"/>
      <c r="F1911" s="81"/>
      <c r="G1911" s="81"/>
      <c r="H1911" s="81"/>
      <c r="I1911" s="8"/>
      <c r="J1911" s="81"/>
      <c r="K1911" s="81"/>
      <c r="L1911" s="81"/>
      <c r="M1911" s="81"/>
      <c r="N1911" s="81"/>
      <c r="O1911" s="81"/>
      <c r="P1911" s="81"/>
      <c r="Q1911" s="81"/>
      <c r="R1911" s="81"/>
      <c r="S1911" s="81"/>
      <c r="T1911" s="81"/>
      <c r="U1911" s="81"/>
      <c r="V1911" s="81"/>
      <c r="W1911" s="81"/>
      <c r="X1911" s="81"/>
      <c r="Y1911" s="81"/>
      <c r="Z1911" s="81"/>
      <c r="AA1911" s="81"/>
      <c r="AB1911" s="81"/>
      <c r="AC1911" s="81"/>
      <c r="AD1911" s="81"/>
      <c r="AE1911" s="81"/>
      <c r="AF1911" s="81"/>
      <c r="AG1911" s="81"/>
      <c r="AH1911" s="81"/>
      <c r="AI1911" s="81"/>
      <c r="AJ1911" s="81"/>
      <c r="AK1911" s="81"/>
      <c r="AL1911" s="81"/>
      <c r="AM1911" s="8"/>
    </row>
    <row r="1912" spans="1:39" x14ac:dyDescent="0.25">
      <c r="A1912" s="81">
        <v>1911</v>
      </c>
      <c r="B1912" s="8" t="s">
        <v>1846</v>
      </c>
      <c r="C1912" s="8" t="s">
        <v>2383</v>
      </c>
      <c r="D1912" s="81"/>
      <c r="E1912" s="8"/>
      <c r="F1912" s="81"/>
      <c r="G1912" s="81"/>
      <c r="H1912" s="81"/>
      <c r="I1912" s="8"/>
      <c r="J1912" s="81"/>
      <c r="K1912" s="81"/>
      <c r="L1912" s="81"/>
      <c r="M1912" s="81"/>
      <c r="N1912" s="81"/>
      <c r="O1912" s="81"/>
      <c r="P1912" s="81"/>
      <c r="Q1912" s="81"/>
      <c r="R1912" s="81"/>
      <c r="S1912" s="81"/>
      <c r="T1912" s="81"/>
      <c r="U1912" s="81"/>
      <c r="V1912" s="81"/>
      <c r="W1912" s="81"/>
      <c r="X1912" s="81"/>
      <c r="Y1912" s="81"/>
      <c r="Z1912" s="81"/>
      <c r="AA1912" s="81"/>
      <c r="AB1912" s="81"/>
      <c r="AC1912" s="81"/>
      <c r="AD1912" s="81"/>
      <c r="AE1912" s="81"/>
      <c r="AF1912" s="81"/>
      <c r="AG1912" s="81"/>
      <c r="AH1912" s="81"/>
      <c r="AI1912" s="81"/>
      <c r="AJ1912" s="81"/>
      <c r="AK1912" s="81"/>
      <c r="AL1912" s="81"/>
      <c r="AM1912" s="8"/>
    </row>
    <row r="1913" spans="1:39" x14ac:dyDescent="0.25">
      <c r="A1913" s="81">
        <v>1912</v>
      </c>
      <c r="B1913" s="8" t="s">
        <v>1847</v>
      </c>
      <c r="C1913" s="8" t="s">
        <v>2384</v>
      </c>
      <c r="D1913" s="81"/>
      <c r="E1913" s="8"/>
      <c r="F1913" s="81"/>
      <c r="G1913" s="81"/>
      <c r="H1913" s="81"/>
      <c r="I1913" s="8"/>
      <c r="J1913" s="81"/>
      <c r="K1913" s="81"/>
      <c r="L1913" s="81"/>
      <c r="M1913" s="81"/>
      <c r="N1913" s="81"/>
      <c r="O1913" s="81"/>
      <c r="P1913" s="81"/>
      <c r="Q1913" s="81"/>
      <c r="R1913" s="81"/>
      <c r="S1913" s="81"/>
      <c r="T1913" s="81"/>
      <c r="U1913" s="81"/>
      <c r="V1913" s="81"/>
      <c r="W1913" s="81"/>
      <c r="X1913" s="81"/>
      <c r="Y1913" s="81"/>
      <c r="Z1913" s="81"/>
      <c r="AA1913" s="81"/>
      <c r="AB1913" s="81"/>
      <c r="AC1913" s="81"/>
      <c r="AD1913" s="81"/>
      <c r="AE1913" s="81"/>
      <c r="AF1913" s="81"/>
      <c r="AG1913" s="81"/>
      <c r="AH1913" s="81"/>
      <c r="AI1913" s="81"/>
      <c r="AJ1913" s="81"/>
      <c r="AK1913" s="81"/>
      <c r="AL1913" s="81"/>
      <c r="AM1913" s="8"/>
    </row>
    <row r="1914" spans="1:39" x14ac:dyDescent="0.25">
      <c r="A1914" s="81">
        <v>1913</v>
      </c>
      <c r="B1914" s="8" t="s">
        <v>1850</v>
      </c>
      <c r="C1914" s="8" t="s">
        <v>61</v>
      </c>
      <c r="D1914" s="81"/>
      <c r="E1914" s="8"/>
      <c r="F1914" s="81"/>
      <c r="G1914" s="81"/>
      <c r="H1914" s="81"/>
      <c r="I1914" s="8"/>
      <c r="J1914" s="81"/>
      <c r="K1914" s="81"/>
      <c r="L1914" s="81"/>
      <c r="M1914" s="81"/>
      <c r="N1914" s="81"/>
      <c r="O1914" s="81"/>
      <c r="P1914" s="81"/>
      <c r="Q1914" s="81"/>
      <c r="R1914" s="81"/>
      <c r="S1914" s="81"/>
      <c r="T1914" s="81"/>
      <c r="U1914" s="81"/>
      <c r="V1914" s="81"/>
      <c r="W1914" s="81"/>
      <c r="X1914" s="81"/>
      <c r="Y1914" s="81"/>
      <c r="Z1914" s="81"/>
      <c r="AA1914" s="81"/>
      <c r="AB1914" s="81"/>
      <c r="AC1914" s="81"/>
      <c r="AD1914" s="81"/>
      <c r="AE1914" s="81"/>
      <c r="AF1914" s="81"/>
      <c r="AG1914" s="81"/>
      <c r="AH1914" s="81"/>
      <c r="AI1914" s="81"/>
      <c r="AJ1914" s="81"/>
      <c r="AK1914" s="81"/>
      <c r="AL1914" s="81"/>
      <c r="AM1914" s="8"/>
    </row>
    <row r="1915" spans="1:39" x14ac:dyDescent="0.25">
      <c r="A1915" s="81">
        <v>1914</v>
      </c>
      <c r="B1915" s="8" t="s">
        <v>1851</v>
      </c>
      <c r="C1915" s="8" t="s">
        <v>56</v>
      </c>
      <c r="D1915" s="81"/>
      <c r="E1915" s="8"/>
      <c r="F1915" s="81"/>
      <c r="G1915" s="81"/>
      <c r="H1915" s="81"/>
      <c r="I1915" s="8"/>
      <c r="J1915" s="81"/>
      <c r="K1915" s="81"/>
      <c r="L1915" s="81"/>
      <c r="M1915" s="81"/>
      <c r="N1915" s="81"/>
      <c r="O1915" s="81"/>
      <c r="P1915" s="81"/>
      <c r="Q1915" s="81"/>
      <c r="R1915" s="81"/>
      <c r="S1915" s="81"/>
      <c r="T1915" s="81"/>
      <c r="U1915" s="81"/>
      <c r="V1915" s="81"/>
      <c r="W1915" s="81"/>
      <c r="X1915" s="81"/>
      <c r="Y1915" s="81"/>
      <c r="Z1915" s="81"/>
      <c r="AA1915" s="81"/>
      <c r="AB1915" s="81"/>
      <c r="AC1915" s="81"/>
      <c r="AD1915" s="81"/>
      <c r="AE1915" s="81"/>
      <c r="AF1915" s="81"/>
      <c r="AG1915" s="81"/>
      <c r="AH1915" s="81"/>
      <c r="AI1915" s="81"/>
      <c r="AJ1915" s="81"/>
      <c r="AK1915" s="81"/>
      <c r="AL1915" s="81"/>
      <c r="AM1915" s="8"/>
    </row>
    <row r="1916" spans="1:39" x14ac:dyDescent="0.25">
      <c r="A1916" s="81">
        <v>1915</v>
      </c>
      <c r="B1916" s="8" t="s">
        <v>1852</v>
      </c>
      <c r="C1916" s="8" t="s">
        <v>56</v>
      </c>
      <c r="D1916" s="81"/>
      <c r="E1916" s="8"/>
      <c r="F1916" s="81"/>
      <c r="G1916" s="81"/>
      <c r="H1916" s="81"/>
      <c r="I1916" s="8"/>
      <c r="J1916" s="81"/>
      <c r="K1916" s="81"/>
      <c r="L1916" s="81"/>
      <c r="M1916" s="81"/>
      <c r="N1916" s="81"/>
      <c r="O1916" s="81"/>
      <c r="P1916" s="81"/>
      <c r="Q1916" s="81"/>
      <c r="R1916" s="81"/>
      <c r="S1916" s="81"/>
      <c r="T1916" s="81"/>
      <c r="U1916" s="81"/>
      <c r="V1916" s="81"/>
      <c r="W1916" s="81"/>
      <c r="X1916" s="81"/>
      <c r="Y1916" s="81"/>
      <c r="Z1916" s="81"/>
      <c r="AA1916" s="81"/>
      <c r="AB1916" s="81"/>
      <c r="AC1916" s="81"/>
      <c r="AD1916" s="81"/>
      <c r="AE1916" s="81"/>
      <c r="AF1916" s="81"/>
      <c r="AG1916" s="81"/>
      <c r="AH1916" s="81"/>
      <c r="AI1916" s="81"/>
      <c r="AJ1916" s="81"/>
      <c r="AK1916" s="81"/>
      <c r="AL1916" s="81"/>
      <c r="AM1916" s="8"/>
    </row>
    <row r="1917" spans="1:39" x14ac:dyDescent="0.25">
      <c r="A1917" s="81">
        <v>1916</v>
      </c>
      <c r="B1917" s="8" t="s">
        <v>1853</v>
      </c>
      <c r="C1917" s="8" t="s">
        <v>56</v>
      </c>
      <c r="D1917" s="81"/>
      <c r="E1917" s="8"/>
      <c r="F1917" s="81"/>
      <c r="G1917" s="81"/>
      <c r="H1917" s="81"/>
      <c r="I1917" s="8"/>
      <c r="J1917" s="81"/>
      <c r="K1917" s="81"/>
      <c r="L1917" s="81"/>
      <c r="M1917" s="81"/>
      <c r="N1917" s="81"/>
      <c r="O1917" s="81"/>
      <c r="P1917" s="81"/>
      <c r="Q1917" s="81"/>
      <c r="R1917" s="81"/>
      <c r="S1917" s="81"/>
      <c r="T1917" s="81"/>
      <c r="U1917" s="81"/>
      <c r="V1917" s="81"/>
      <c r="W1917" s="81"/>
      <c r="X1917" s="81"/>
      <c r="Y1917" s="81"/>
      <c r="Z1917" s="81"/>
      <c r="AA1917" s="81"/>
      <c r="AB1917" s="81"/>
      <c r="AC1917" s="81"/>
      <c r="AD1917" s="81"/>
      <c r="AE1917" s="81"/>
      <c r="AF1917" s="81"/>
      <c r="AG1917" s="81"/>
      <c r="AH1917" s="81"/>
      <c r="AI1917" s="81"/>
      <c r="AJ1917" s="81"/>
      <c r="AK1917" s="81"/>
      <c r="AL1917" s="81"/>
      <c r="AM1917" s="8"/>
    </row>
    <row r="1918" spans="1:39" x14ac:dyDescent="0.25">
      <c r="A1918" s="81">
        <v>1917</v>
      </c>
      <c r="B1918" s="8" t="s">
        <v>1854</v>
      </c>
      <c r="C1918" s="8" t="s">
        <v>759</v>
      </c>
      <c r="D1918" s="81"/>
      <c r="E1918" s="8"/>
      <c r="F1918" s="81"/>
      <c r="G1918" s="81"/>
      <c r="H1918" s="81"/>
      <c r="I1918" s="8"/>
      <c r="J1918" s="81"/>
      <c r="K1918" s="81"/>
      <c r="L1918" s="81"/>
      <c r="M1918" s="81"/>
      <c r="N1918" s="81"/>
      <c r="O1918" s="81"/>
      <c r="P1918" s="81"/>
      <c r="Q1918" s="81"/>
      <c r="R1918" s="81"/>
      <c r="S1918" s="81"/>
      <c r="T1918" s="81"/>
      <c r="U1918" s="81"/>
      <c r="V1918" s="81"/>
      <c r="W1918" s="81"/>
      <c r="X1918" s="81"/>
      <c r="Y1918" s="81"/>
      <c r="Z1918" s="81"/>
      <c r="AA1918" s="81"/>
      <c r="AB1918" s="81"/>
      <c r="AC1918" s="81"/>
      <c r="AD1918" s="81"/>
      <c r="AE1918" s="81"/>
      <c r="AF1918" s="81"/>
      <c r="AG1918" s="81"/>
      <c r="AH1918" s="81"/>
      <c r="AI1918" s="81"/>
      <c r="AJ1918" s="81"/>
      <c r="AK1918" s="81"/>
      <c r="AL1918" s="81"/>
      <c r="AM1918" s="8"/>
    </row>
    <row r="1919" spans="1:39" x14ac:dyDescent="0.25">
      <c r="A1919" s="81">
        <v>1918</v>
      </c>
      <c r="B1919" s="8" t="s">
        <v>1856</v>
      </c>
      <c r="C1919" s="8" t="s">
        <v>64</v>
      </c>
      <c r="D1919" s="81"/>
      <c r="E1919" s="8"/>
      <c r="F1919" s="81"/>
      <c r="G1919" s="81"/>
      <c r="H1919" s="81"/>
      <c r="I1919" s="8"/>
      <c r="J1919" s="81"/>
      <c r="K1919" s="81"/>
      <c r="L1919" s="81"/>
      <c r="M1919" s="81"/>
      <c r="N1919" s="81"/>
      <c r="O1919" s="81"/>
      <c r="P1919" s="81"/>
      <c r="Q1919" s="81"/>
      <c r="R1919" s="81"/>
      <c r="S1919" s="81"/>
      <c r="T1919" s="81"/>
      <c r="U1919" s="81"/>
      <c r="V1919" s="81"/>
      <c r="W1919" s="81"/>
      <c r="X1919" s="81"/>
      <c r="Y1919" s="81"/>
      <c r="Z1919" s="81"/>
      <c r="AA1919" s="81"/>
      <c r="AB1919" s="81"/>
      <c r="AC1919" s="81"/>
      <c r="AD1919" s="81"/>
      <c r="AE1919" s="81"/>
      <c r="AF1919" s="81"/>
      <c r="AG1919" s="81"/>
      <c r="AH1919" s="81"/>
      <c r="AI1919" s="81"/>
      <c r="AJ1919" s="81"/>
      <c r="AK1919" s="81"/>
      <c r="AL1919" s="81"/>
      <c r="AM1919" s="8"/>
    </row>
    <row r="1920" spans="1:39" x14ac:dyDescent="0.25">
      <c r="A1920" s="81">
        <v>1919</v>
      </c>
      <c r="B1920" s="8" t="s">
        <v>1857</v>
      </c>
      <c r="C1920" s="8" t="s">
        <v>65</v>
      </c>
      <c r="D1920" s="81"/>
      <c r="E1920" s="8"/>
      <c r="F1920" s="81"/>
      <c r="G1920" s="81"/>
      <c r="H1920" s="81"/>
      <c r="I1920" s="8"/>
      <c r="J1920" s="81"/>
      <c r="K1920" s="81"/>
      <c r="L1920" s="81"/>
      <c r="M1920" s="81"/>
      <c r="N1920" s="81"/>
      <c r="O1920" s="81"/>
      <c r="P1920" s="81"/>
      <c r="Q1920" s="81"/>
      <c r="R1920" s="81"/>
      <c r="S1920" s="81"/>
      <c r="T1920" s="81"/>
      <c r="U1920" s="81"/>
      <c r="V1920" s="81"/>
      <c r="W1920" s="81"/>
      <c r="X1920" s="81"/>
      <c r="Y1920" s="81"/>
      <c r="Z1920" s="81"/>
      <c r="AA1920" s="81"/>
      <c r="AB1920" s="81"/>
      <c r="AC1920" s="81"/>
      <c r="AD1920" s="81"/>
      <c r="AE1920" s="81"/>
      <c r="AF1920" s="81"/>
      <c r="AG1920" s="81"/>
      <c r="AH1920" s="81"/>
      <c r="AI1920" s="81"/>
      <c r="AJ1920" s="81"/>
      <c r="AK1920" s="81"/>
      <c r="AL1920" s="81"/>
      <c r="AM1920" s="8"/>
    </row>
    <row r="1921" spans="1:39" x14ac:dyDescent="0.25">
      <c r="A1921" s="81">
        <v>1920</v>
      </c>
      <c r="B1921" s="8" t="s">
        <v>1858</v>
      </c>
      <c r="C1921" s="8" t="s">
        <v>56</v>
      </c>
      <c r="D1921" s="81"/>
      <c r="E1921" s="8"/>
      <c r="F1921" s="81"/>
      <c r="G1921" s="81"/>
      <c r="H1921" s="81"/>
      <c r="I1921" s="8"/>
      <c r="J1921" s="81"/>
      <c r="K1921" s="81"/>
      <c r="L1921" s="81"/>
      <c r="M1921" s="81"/>
      <c r="N1921" s="81"/>
      <c r="O1921" s="81"/>
      <c r="P1921" s="81"/>
      <c r="Q1921" s="81"/>
      <c r="R1921" s="81"/>
      <c r="S1921" s="81"/>
      <c r="T1921" s="81"/>
      <c r="U1921" s="81"/>
      <c r="V1921" s="81"/>
      <c r="W1921" s="81"/>
      <c r="X1921" s="81"/>
      <c r="Y1921" s="81"/>
      <c r="Z1921" s="81"/>
      <c r="AA1921" s="81"/>
      <c r="AB1921" s="81"/>
      <c r="AC1921" s="81"/>
      <c r="AD1921" s="81"/>
      <c r="AE1921" s="81"/>
      <c r="AF1921" s="81"/>
      <c r="AG1921" s="81"/>
      <c r="AH1921" s="81"/>
      <c r="AI1921" s="81"/>
      <c r="AJ1921" s="81"/>
      <c r="AK1921" s="81"/>
      <c r="AL1921" s="81"/>
      <c r="AM1921" s="8"/>
    </row>
    <row r="1922" spans="1:39" x14ac:dyDescent="0.25">
      <c r="A1922" s="81">
        <v>1921</v>
      </c>
      <c r="B1922" s="8" t="s">
        <v>1859</v>
      </c>
      <c r="C1922" s="8" t="s">
        <v>105</v>
      </c>
      <c r="D1922" s="81"/>
      <c r="E1922" s="8"/>
      <c r="F1922" s="81"/>
      <c r="G1922" s="81"/>
      <c r="H1922" s="81"/>
      <c r="I1922" s="8"/>
      <c r="J1922" s="81"/>
      <c r="K1922" s="81"/>
      <c r="L1922" s="81"/>
      <c r="M1922" s="81"/>
      <c r="N1922" s="81"/>
      <c r="O1922" s="81"/>
      <c r="P1922" s="81"/>
      <c r="Q1922" s="81"/>
      <c r="R1922" s="81"/>
      <c r="S1922" s="81"/>
      <c r="T1922" s="81"/>
      <c r="U1922" s="81"/>
      <c r="V1922" s="81"/>
      <c r="W1922" s="81"/>
      <c r="X1922" s="81"/>
      <c r="Y1922" s="81"/>
      <c r="Z1922" s="81"/>
      <c r="AA1922" s="81"/>
      <c r="AB1922" s="81"/>
      <c r="AC1922" s="81"/>
      <c r="AD1922" s="81"/>
      <c r="AE1922" s="81"/>
      <c r="AF1922" s="81"/>
      <c r="AG1922" s="81"/>
      <c r="AH1922" s="81"/>
      <c r="AI1922" s="81"/>
      <c r="AJ1922" s="81"/>
      <c r="AK1922" s="81"/>
      <c r="AL1922" s="81"/>
      <c r="AM1922" s="8"/>
    </row>
    <row r="1923" spans="1:39" x14ac:dyDescent="0.25">
      <c r="A1923" s="81">
        <v>1922</v>
      </c>
      <c r="B1923" s="8" t="s">
        <v>2193</v>
      </c>
      <c r="C1923" s="8" t="s">
        <v>2313</v>
      </c>
      <c r="D1923" s="81"/>
      <c r="E1923" s="8"/>
      <c r="F1923" s="81"/>
      <c r="G1923" s="81"/>
      <c r="H1923" s="81"/>
      <c r="I1923" s="8"/>
      <c r="J1923" s="81"/>
      <c r="K1923" s="81"/>
      <c r="L1923" s="81"/>
      <c r="M1923" s="81"/>
      <c r="N1923" s="81"/>
      <c r="O1923" s="81"/>
      <c r="P1923" s="81"/>
      <c r="Q1923" s="81"/>
      <c r="R1923" s="81"/>
      <c r="S1923" s="81"/>
      <c r="T1923" s="81"/>
      <c r="U1923" s="81"/>
      <c r="V1923" s="81"/>
      <c r="W1923" s="81"/>
      <c r="X1923" s="81"/>
      <c r="Y1923" s="81"/>
      <c r="Z1923" s="81"/>
      <c r="AA1923" s="81"/>
      <c r="AB1923" s="81"/>
      <c r="AC1923" s="81"/>
      <c r="AD1923" s="81"/>
      <c r="AE1923" s="81"/>
      <c r="AF1923" s="81"/>
      <c r="AG1923" s="81"/>
      <c r="AH1923" s="81"/>
      <c r="AI1923" s="81"/>
      <c r="AJ1923" s="81"/>
      <c r="AK1923" s="81"/>
      <c r="AL1923" s="81"/>
      <c r="AM1923" s="8"/>
    </row>
    <row r="1924" spans="1:39" x14ac:dyDescent="0.25">
      <c r="A1924" s="81">
        <v>1923</v>
      </c>
      <c r="B1924" s="8" t="s">
        <v>2198</v>
      </c>
      <c r="C1924" s="8" t="s">
        <v>2314</v>
      </c>
      <c r="D1924" s="81"/>
      <c r="E1924" s="8"/>
      <c r="F1924" s="81"/>
      <c r="G1924" s="81"/>
      <c r="H1924" s="81"/>
      <c r="I1924" s="8"/>
      <c r="J1924" s="81"/>
      <c r="K1924" s="81"/>
      <c r="L1924" s="81"/>
      <c r="M1924" s="81"/>
      <c r="N1924" s="81"/>
      <c r="O1924" s="81"/>
      <c r="P1924" s="81"/>
      <c r="Q1924" s="81"/>
      <c r="R1924" s="81"/>
      <c r="S1924" s="81"/>
      <c r="T1924" s="81"/>
      <c r="U1924" s="81"/>
      <c r="V1924" s="81"/>
      <c r="W1924" s="81"/>
      <c r="X1924" s="81"/>
      <c r="Y1924" s="81"/>
      <c r="Z1924" s="81"/>
      <c r="AA1924" s="81"/>
      <c r="AB1924" s="81"/>
      <c r="AC1924" s="81"/>
      <c r="AD1924" s="81"/>
      <c r="AE1924" s="81"/>
      <c r="AF1924" s="81"/>
      <c r="AG1924" s="81"/>
      <c r="AH1924" s="81"/>
      <c r="AI1924" s="81"/>
      <c r="AJ1924" s="81"/>
      <c r="AK1924" s="81"/>
      <c r="AL1924" s="81"/>
      <c r="AM1924" s="8"/>
    </row>
    <row r="1925" spans="1:39" x14ac:dyDescent="0.25">
      <c r="A1925" s="81">
        <v>1924</v>
      </c>
      <c r="B1925" s="8" t="s">
        <v>2202</v>
      </c>
      <c r="C1925" s="8" t="s">
        <v>73</v>
      </c>
      <c r="D1925" s="81"/>
      <c r="E1925" s="8"/>
      <c r="F1925" s="81"/>
      <c r="G1925" s="81"/>
      <c r="H1925" s="81"/>
      <c r="I1925" s="8"/>
      <c r="J1925" s="81"/>
      <c r="K1925" s="81"/>
      <c r="L1925" s="81"/>
      <c r="M1925" s="81"/>
      <c r="N1925" s="81"/>
      <c r="O1925" s="81"/>
      <c r="P1925" s="81"/>
      <c r="Q1925" s="81"/>
      <c r="R1925" s="81"/>
      <c r="S1925" s="81"/>
      <c r="T1925" s="81"/>
      <c r="U1925" s="81"/>
      <c r="V1925" s="81"/>
      <c r="W1925" s="81"/>
      <c r="X1925" s="81"/>
      <c r="Y1925" s="81"/>
      <c r="Z1925" s="81"/>
      <c r="AA1925" s="81"/>
      <c r="AB1925" s="81"/>
      <c r="AC1925" s="81"/>
      <c r="AD1925" s="81"/>
      <c r="AE1925" s="81"/>
      <c r="AF1925" s="81"/>
      <c r="AG1925" s="81"/>
      <c r="AH1925" s="81"/>
      <c r="AI1925" s="81"/>
      <c r="AJ1925" s="81"/>
      <c r="AK1925" s="81"/>
      <c r="AL1925" s="81"/>
      <c r="AM1925" s="8"/>
    </row>
    <row r="1926" spans="1:39" x14ac:dyDescent="0.25">
      <c r="A1926" s="81">
        <v>1925</v>
      </c>
      <c r="B1926" s="8" t="s">
        <v>2205</v>
      </c>
      <c r="C1926" s="8" t="s">
        <v>124</v>
      </c>
      <c r="D1926" s="81"/>
      <c r="E1926" s="8"/>
      <c r="F1926" s="81"/>
      <c r="G1926" s="81"/>
      <c r="H1926" s="81"/>
      <c r="I1926" s="8"/>
      <c r="J1926" s="81"/>
      <c r="K1926" s="81"/>
      <c r="L1926" s="81"/>
      <c r="M1926" s="81"/>
      <c r="N1926" s="81"/>
      <c r="O1926" s="81"/>
      <c r="P1926" s="81"/>
      <c r="Q1926" s="81"/>
      <c r="R1926" s="81"/>
      <c r="S1926" s="81"/>
      <c r="T1926" s="81"/>
      <c r="U1926" s="81"/>
      <c r="V1926" s="81"/>
      <c r="W1926" s="81"/>
      <c r="X1926" s="81"/>
      <c r="Y1926" s="81"/>
      <c r="Z1926" s="81"/>
      <c r="AA1926" s="81"/>
      <c r="AB1926" s="81"/>
      <c r="AC1926" s="81"/>
      <c r="AD1926" s="81"/>
      <c r="AE1926" s="81"/>
      <c r="AF1926" s="81"/>
      <c r="AG1926" s="81"/>
      <c r="AH1926" s="81"/>
      <c r="AI1926" s="81"/>
      <c r="AJ1926" s="81"/>
      <c r="AK1926" s="81"/>
      <c r="AL1926" s="81"/>
      <c r="AM1926" s="8"/>
    </row>
    <row r="1927" spans="1:39" x14ac:dyDescent="0.25">
      <c r="A1927" s="81">
        <v>1926</v>
      </c>
      <c r="B1927" s="8" t="s">
        <v>2206</v>
      </c>
      <c r="C1927" s="8" t="s">
        <v>148</v>
      </c>
      <c r="D1927" s="81"/>
      <c r="E1927" s="8"/>
      <c r="F1927" s="81"/>
      <c r="G1927" s="81"/>
      <c r="H1927" s="81"/>
      <c r="I1927" s="8"/>
      <c r="J1927" s="81"/>
      <c r="K1927" s="81"/>
      <c r="L1927" s="81"/>
      <c r="M1927" s="81"/>
      <c r="N1927" s="81"/>
      <c r="O1927" s="81"/>
      <c r="P1927" s="81"/>
      <c r="Q1927" s="81"/>
      <c r="R1927" s="81"/>
      <c r="S1927" s="81"/>
      <c r="T1927" s="81"/>
      <c r="U1927" s="81"/>
      <c r="V1927" s="81"/>
      <c r="W1927" s="81"/>
      <c r="X1927" s="81"/>
      <c r="Y1927" s="81"/>
      <c r="Z1927" s="81"/>
      <c r="AA1927" s="81"/>
      <c r="AB1927" s="81"/>
      <c r="AC1927" s="81"/>
      <c r="AD1927" s="81"/>
      <c r="AE1927" s="81"/>
      <c r="AF1927" s="81"/>
      <c r="AG1927" s="81"/>
      <c r="AH1927" s="81"/>
      <c r="AI1927" s="81"/>
      <c r="AJ1927" s="81"/>
      <c r="AK1927" s="81"/>
      <c r="AL1927" s="81"/>
      <c r="AM1927" s="8"/>
    </row>
    <row r="1928" spans="1:39" x14ac:dyDescent="0.25">
      <c r="A1928" s="81">
        <v>1927</v>
      </c>
      <c r="B1928" s="8" t="s">
        <v>2207</v>
      </c>
      <c r="C1928" s="8" t="s">
        <v>77</v>
      </c>
      <c r="D1928" s="81"/>
      <c r="E1928" s="8"/>
      <c r="F1928" s="81"/>
      <c r="G1928" s="81"/>
      <c r="H1928" s="81"/>
      <c r="I1928" s="8"/>
      <c r="J1928" s="81"/>
      <c r="K1928" s="81"/>
      <c r="L1928" s="81"/>
      <c r="M1928" s="81"/>
      <c r="N1928" s="81"/>
      <c r="O1928" s="81"/>
      <c r="P1928" s="81"/>
      <c r="Q1928" s="81"/>
      <c r="R1928" s="81"/>
      <c r="S1928" s="81"/>
      <c r="T1928" s="81"/>
      <c r="U1928" s="81"/>
      <c r="V1928" s="81"/>
      <c r="W1928" s="81"/>
      <c r="X1928" s="81"/>
      <c r="Y1928" s="81"/>
      <c r="Z1928" s="81"/>
      <c r="AA1928" s="81"/>
      <c r="AB1928" s="81"/>
      <c r="AC1928" s="81"/>
      <c r="AD1928" s="81"/>
      <c r="AE1928" s="81"/>
      <c r="AF1928" s="81"/>
      <c r="AG1928" s="81"/>
      <c r="AH1928" s="81"/>
      <c r="AI1928" s="81"/>
      <c r="AJ1928" s="81"/>
      <c r="AK1928" s="81"/>
      <c r="AL1928" s="81"/>
      <c r="AM1928" s="8"/>
    </row>
    <row r="1929" spans="1:39" x14ac:dyDescent="0.25">
      <c r="A1929" s="81">
        <v>1928</v>
      </c>
      <c r="B1929" s="8" t="s">
        <v>2208</v>
      </c>
      <c r="C1929" s="8" t="s">
        <v>133</v>
      </c>
      <c r="D1929" s="81"/>
      <c r="E1929" s="8"/>
      <c r="F1929" s="81"/>
      <c r="G1929" s="81"/>
      <c r="H1929" s="81"/>
      <c r="I1929" s="8"/>
      <c r="J1929" s="81"/>
      <c r="K1929" s="81"/>
      <c r="L1929" s="81"/>
      <c r="M1929" s="81"/>
      <c r="N1929" s="81"/>
      <c r="O1929" s="81"/>
      <c r="P1929" s="81"/>
      <c r="Q1929" s="81"/>
      <c r="R1929" s="81"/>
      <c r="S1929" s="81"/>
      <c r="T1929" s="81"/>
      <c r="U1929" s="81"/>
      <c r="V1929" s="81"/>
      <c r="W1929" s="81"/>
      <c r="X1929" s="81"/>
      <c r="Y1929" s="81"/>
      <c r="Z1929" s="81"/>
      <c r="AA1929" s="81"/>
      <c r="AB1929" s="81"/>
      <c r="AC1929" s="81"/>
      <c r="AD1929" s="81"/>
      <c r="AE1929" s="81"/>
      <c r="AF1929" s="81"/>
      <c r="AG1929" s="81"/>
      <c r="AH1929" s="81"/>
      <c r="AI1929" s="81"/>
      <c r="AJ1929" s="81"/>
      <c r="AK1929" s="81"/>
      <c r="AL1929" s="81"/>
      <c r="AM1929" s="8"/>
    </row>
    <row r="1930" spans="1:39" x14ac:dyDescent="0.25">
      <c r="A1930" s="81">
        <v>1929</v>
      </c>
      <c r="B1930" s="8" t="s">
        <v>2210</v>
      </c>
      <c r="C1930" s="8" t="s">
        <v>126</v>
      </c>
      <c r="D1930" s="81"/>
      <c r="E1930" s="8"/>
      <c r="F1930" s="81"/>
      <c r="G1930" s="81"/>
      <c r="H1930" s="81"/>
      <c r="I1930" s="8"/>
      <c r="J1930" s="81"/>
      <c r="K1930" s="81"/>
      <c r="L1930" s="81"/>
      <c r="M1930" s="81"/>
      <c r="N1930" s="81"/>
      <c r="O1930" s="81"/>
      <c r="P1930" s="81"/>
      <c r="Q1930" s="81"/>
      <c r="R1930" s="81"/>
      <c r="S1930" s="81"/>
      <c r="T1930" s="81"/>
      <c r="U1930" s="81"/>
      <c r="V1930" s="81"/>
      <c r="W1930" s="81"/>
      <c r="X1930" s="81"/>
      <c r="Y1930" s="81"/>
      <c r="Z1930" s="81"/>
      <c r="AA1930" s="81"/>
      <c r="AB1930" s="81"/>
      <c r="AC1930" s="81"/>
      <c r="AD1930" s="81"/>
      <c r="AE1930" s="81"/>
      <c r="AF1930" s="81"/>
      <c r="AG1930" s="81"/>
      <c r="AH1930" s="81"/>
      <c r="AI1930" s="81"/>
      <c r="AJ1930" s="81"/>
      <c r="AK1930" s="81"/>
      <c r="AL1930" s="81"/>
      <c r="AM1930" s="8"/>
    </row>
    <row r="1931" spans="1:39" x14ac:dyDescent="0.25">
      <c r="A1931" s="81">
        <v>1930</v>
      </c>
      <c r="B1931" s="8" t="s">
        <v>2212</v>
      </c>
      <c r="C1931" s="8" t="s">
        <v>148</v>
      </c>
      <c r="D1931" s="81"/>
      <c r="E1931" s="8"/>
      <c r="F1931" s="81"/>
      <c r="G1931" s="81"/>
      <c r="H1931" s="81"/>
      <c r="I1931" s="8"/>
      <c r="J1931" s="81"/>
      <c r="K1931" s="81"/>
      <c r="L1931" s="81"/>
      <c r="M1931" s="81"/>
      <c r="N1931" s="81"/>
      <c r="O1931" s="81"/>
      <c r="P1931" s="81"/>
      <c r="Q1931" s="81"/>
      <c r="R1931" s="81"/>
      <c r="S1931" s="81"/>
      <c r="T1931" s="81"/>
      <c r="U1931" s="81"/>
      <c r="V1931" s="81"/>
      <c r="W1931" s="81"/>
      <c r="X1931" s="81"/>
      <c r="Y1931" s="81"/>
      <c r="Z1931" s="81"/>
      <c r="AA1931" s="81"/>
      <c r="AB1931" s="81"/>
      <c r="AC1931" s="81"/>
      <c r="AD1931" s="81"/>
      <c r="AE1931" s="81"/>
      <c r="AF1931" s="81"/>
      <c r="AG1931" s="81"/>
      <c r="AH1931" s="81"/>
      <c r="AI1931" s="81"/>
      <c r="AJ1931" s="81"/>
      <c r="AK1931" s="81"/>
      <c r="AL1931" s="81"/>
      <c r="AM1931" s="8"/>
    </row>
    <row r="1932" spans="1:39" x14ac:dyDescent="0.25">
      <c r="A1932" s="81">
        <v>1931</v>
      </c>
      <c r="B1932" s="8" t="s">
        <v>2216</v>
      </c>
      <c r="C1932" s="8" t="s">
        <v>80</v>
      </c>
      <c r="D1932" s="81"/>
      <c r="E1932" s="8"/>
      <c r="F1932" s="81"/>
      <c r="G1932" s="81"/>
      <c r="H1932" s="81"/>
      <c r="I1932" s="8"/>
      <c r="J1932" s="81"/>
      <c r="K1932" s="81"/>
      <c r="L1932" s="81"/>
      <c r="M1932" s="81"/>
      <c r="N1932" s="81"/>
      <c r="O1932" s="81"/>
      <c r="P1932" s="81"/>
      <c r="Q1932" s="81"/>
      <c r="R1932" s="81"/>
      <c r="S1932" s="81"/>
      <c r="T1932" s="81"/>
      <c r="U1932" s="81"/>
      <c r="V1932" s="81"/>
      <c r="W1932" s="81"/>
      <c r="X1932" s="81"/>
      <c r="Y1932" s="81"/>
      <c r="Z1932" s="81"/>
      <c r="AA1932" s="81"/>
      <c r="AB1932" s="81"/>
      <c r="AC1932" s="81"/>
      <c r="AD1932" s="81"/>
      <c r="AE1932" s="81"/>
      <c r="AF1932" s="81"/>
      <c r="AG1932" s="81"/>
      <c r="AH1932" s="81"/>
      <c r="AI1932" s="81"/>
      <c r="AJ1932" s="81"/>
      <c r="AK1932" s="81"/>
      <c r="AL1932" s="81"/>
      <c r="AM1932" s="8"/>
    </row>
    <row r="1933" spans="1:39" x14ac:dyDescent="0.25">
      <c r="A1933" s="81">
        <v>1932</v>
      </c>
      <c r="B1933" s="8" t="s">
        <v>2217</v>
      </c>
      <c r="C1933" s="8" t="s">
        <v>84</v>
      </c>
      <c r="D1933" s="81"/>
      <c r="E1933" s="8"/>
      <c r="F1933" s="81"/>
      <c r="G1933" s="81"/>
      <c r="H1933" s="81"/>
      <c r="I1933" s="8"/>
      <c r="J1933" s="81"/>
      <c r="K1933" s="81"/>
      <c r="L1933" s="81"/>
      <c r="M1933" s="81"/>
      <c r="N1933" s="81"/>
      <c r="O1933" s="81"/>
      <c r="P1933" s="81"/>
      <c r="Q1933" s="81"/>
      <c r="R1933" s="81"/>
      <c r="S1933" s="81"/>
      <c r="T1933" s="81"/>
      <c r="U1933" s="81"/>
      <c r="V1933" s="81"/>
      <c r="W1933" s="81"/>
      <c r="X1933" s="81"/>
      <c r="Y1933" s="81"/>
      <c r="Z1933" s="81"/>
      <c r="AA1933" s="81"/>
      <c r="AB1933" s="81"/>
      <c r="AC1933" s="81"/>
      <c r="AD1933" s="81"/>
      <c r="AE1933" s="81"/>
      <c r="AF1933" s="81"/>
      <c r="AG1933" s="81"/>
      <c r="AH1933" s="81"/>
      <c r="AI1933" s="81"/>
      <c r="AJ1933" s="81"/>
      <c r="AK1933" s="81"/>
      <c r="AL1933" s="81"/>
      <c r="AM1933" s="8"/>
    </row>
    <row r="1934" spans="1:39" x14ac:dyDescent="0.25">
      <c r="A1934" s="81">
        <v>1933</v>
      </c>
      <c r="B1934" s="8" t="s">
        <v>2218</v>
      </c>
      <c r="C1934" s="8" t="s">
        <v>73</v>
      </c>
      <c r="D1934" s="81"/>
      <c r="E1934" s="8"/>
      <c r="F1934" s="81"/>
      <c r="G1934" s="81"/>
      <c r="H1934" s="81"/>
      <c r="I1934" s="8"/>
      <c r="J1934" s="81"/>
      <c r="K1934" s="81"/>
      <c r="L1934" s="81"/>
      <c r="M1934" s="81"/>
      <c r="N1934" s="81"/>
      <c r="O1934" s="81"/>
      <c r="P1934" s="81"/>
      <c r="Q1934" s="81"/>
      <c r="R1934" s="81"/>
      <c r="S1934" s="81"/>
      <c r="T1934" s="81"/>
      <c r="U1934" s="81"/>
      <c r="V1934" s="81"/>
      <c r="W1934" s="81"/>
      <c r="X1934" s="81"/>
      <c r="Y1934" s="81"/>
      <c r="Z1934" s="81"/>
      <c r="AA1934" s="81"/>
      <c r="AB1934" s="81"/>
      <c r="AC1934" s="81"/>
      <c r="AD1934" s="81"/>
      <c r="AE1934" s="81"/>
      <c r="AF1934" s="81"/>
      <c r="AG1934" s="81"/>
      <c r="AH1934" s="81"/>
      <c r="AI1934" s="81"/>
      <c r="AJ1934" s="81"/>
      <c r="AK1934" s="81"/>
      <c r="AL1934" s="81"/>
      <c r="AM1934" s="8"/>
    </row>
    <row r="1935" spans="1:39" x14ac:dyDescent="0.25">
      <c r="A1935" s="81">
        <v>1934</v>
      </c>
      <c r="B1935" s="8" t="s">
        <v>2220</v>
      </c>
      <c r="C1935" s="8" t="s">
        <v>84</v>
      </c>
      <c r="D1935" s="81"/>
      <c r="E1935" s="8"/>
      <c r="F1935" s="81"/>
      <c r="G1935" s="81"/>
      <c r="H1935" s="81"/>
      <c r="I1935" s="8"/>
      <c r="J1935" s="81"/>
      <c r="K1935" s="81"/>
      <c r="L1935" s="81"/>
      <c r="M1935" s="81"/>
      <c r="N1935" s="81"/>
      <c r="O1935" s="81"/>
      <c r="P1935" s="81"/>
      <c r="Q1935" s="81"/>
      <c r="R1935" s="81"/>
      <c r="S1935" s="81"/>
      <c r="T1935" s="81"/>
      <c r="U1935" s="81"/>
      <c r="V1935" s="81"/>
      <c r="W1935" s="81"/>
      <c r="X1935" s="81"/>
      <c r="Y1935" s="81"/>
      <c r="Z1935" s="81"/>
      <c r="AA1935" s="81"/>
      <c r="AB1935" s="81"/>
      <c r="AC1935" s="81"/>
      <c r="AD1935" s="81"/>
      <c r="AE1935" s="81"/>
      <c r="AF1935" s="81"/>
      <c r="AG1935" s="81"/>
      <c r="AH1935" s="81"/>
      <c r="AI1935" s="81"/>
      <c r="AJ1935" s="81"/>
      <c r="AK1935" s="81"/>
      <c r="AL1935" s="81"/>
      <c r="AM1935" s="8"/>
    </row>
    <row r="1936" spans="1:39" x14ac:dyDescent="0.25">
      <c r="A1936" s="81">
        <v>1935</v>
      </c>
      <c r="B1936" s="8" t="s">
        <v>2222</v>
      </c>
      <c r="C1936" s="8" t="s">
        <v>95</v>
      </c>
      <c r="D1936" s="81"/>
      <c r="E1936" s="8"/>
      <c r="F1936" s="81"/>
      <c r="G1936" s="81"/>
      <c r="H1936" s="81"/>
      <c r="I1936" s="8"/>
      <c r="J1936" s="81"/>
      <c r="K1936" s="81"/>
      <c r="L1936" s="81"/>
      <c r="M1936" s="81"/>
      <c r="N1936" s="81"/>
      <c r="O1936" s="81"/>
      <c r="P1936" s="81"/>
      <c r="Q1936" s="81"/>
      <c r="R1936" s="81"/>
      <c r="S1936" s="81"/>
      <c r="T1936" s="81"/>
      <c r="U1936" s="81"/>
      <c r="V1936" s="81"/>
      <c r="W1936" s="81"/>
      <c r="X1936" s="81"/>
      <c r="Y1936" s="81"/>
      <c r="Z1936" s="81"/>
      <c r="AA1936" s="81"/>
      <c r="AB1936" s="81"/>
      <c r="AC1936" s="81"/>
      <c r="AD1936" s="81"/>
      <c r="AE1936" s="81"/>
      <c r="AF1936" s="81"/>
      <c r="AG1936" s="81"/>
      <c r="AH1936" s="81"/>
      <c r="AI1936" s="81"/>
      <c r="AJ1936" s="81"/>
      <c r="AK1936" s="81"/>
      <c r="AL1936" s="81"/>
      <c r="AM1936" s="8"/>
    </row>
    <row r="1937" spans="1:39" x14ac:dyDescent="0.25">
      <c r="A1937" s="81">
        <v>1936</v>
      </c>
      <c r="B1937" s="8" t="s">
        <v>2214</v>
      </c>
      <c r="C1937" s="8" t="s">
        <v>124</v>
      </c>
      <c r="D1937" s="81"/>
      <c r="E1937" s="8"/>
      <c r="F1937" s="81"/>
      <c r="G1937" s="81"/>
      <c r="H1937" s="81"/>
      <c r="I1937" s="8"/>
      <c r="J1937" s="81"/>
      <c r="K1937" s="81"/>
      <c r="L1937" s="81"/>
      <c r="M1937" s="81"/>
      <c r="N1937" s="81"/>
      <c r="O1937" s="81"/>
      <c r="P1937" s="81"/>
      <c r="Q1937" s="81"/>
      <c r="R1937" s="81"/>
      <c r="S1937" s="81"/>
      <c r="T1937" s="81"/>
      <c r="U1937" s="81"/>
      <c r="V1937" s="81"/>
      <c r="W1937" s="81"/>
      <c r="X1937" s="81"/>
      <c r="Y1937" s="81"/>
      <c r="Z1937" s="81"/>
      <c r="AA1937" s="81"/>
      <c r="AB1937" s="81"/>
      <c r="AC1937" s="81"/>
      <c r="AD1937" s="81"/>
      <c r="AE1937" s="81"/>
      <c r="AF1937" s="81"/>
      <c r="AG1937" s="81"/>
      <c r="AH1937" s="81"/>
      <c r="AI1937" s="81"/>
      <c r="AJ1937" s="81"/>
      <c r="AK1937" s="81"/>
      <c r="AL1937" s="81"/>
      <c r="AM1937" s="8"/>
    </row>
    <row r="1938" spans="1:39" x14ac:dyDescent="0.25">
      <c r="A1938" s="81">
        <v>1937</v>
      </c>
      <c r="B1938" s="8" t="s">
        <v>2223</v>
      </c>
      <c r="C1938" s="8" t="s">
        <v>73</v>
      </c>
      <c r="D1938" s="81"/>
      <c r="E1938" s="8"/>
      <c r="F1938" s="81"/>
      <c r="G1938" s="81"/>
      <c r="H1938" s="81"/>
      <c r="I1938" s="8"/>
      <c r="J1938" s="81"/>
      <c r="K1938" s="81"/>
      <c r="L1938" s="81"/>
      <c r="M1938" s="81"/>
      <c r="N1938" s="81"/>
      <c r="O1938" s="81"/>
      <c r="P1938" s="81"/>
      <c r="Q1938" s="81"/>
      <c r="R1938" s="81"/>
      <c r="S1938" s="81"/>
      <c r="T1938" s="81"/>
      <c r="U1938" s="81"/>
      <c r="V1938" s="81"/>
      <c r="W1938" s="81"/>
      <c r="X1938" s="81"/>
      <c r="Y1938" s="81"/>
      <c r="Z1938" s="81"/>
      <c r="AA1938" s="81"/>
      <c r="AB1938" s="81"/>
      <c r="AC1938" s="81"/>
      <c r="AD1938" s="81"/>
      <c r="AE1938" s="81"/>
      <c r="AF1938" s="81"/>
      <c r="AG1938" s="81"/>
      <c r="AH1938" s="81"/>
      <c r="AI1938" s="81"/>
      <c r="AJ1938" s="81"/>
      <c r="AK1938" s="81"/>
      <c r="AL1938" s="81"/>
      <c r="AM1938" s="8"/>
    </row>
    <row r="1939" spans="1:39" x14ac:dyDescent="0.25">
      <c r="A1939" s="81">
        <v>1938</v>
      </c>
      <c r="B1939" s="8" t="s">
        <v>2224</v>
      </c>
      <c r="C1939" s="8" t="s">
        <v>56</v>
      </c>
      <c r="D1939" s="81"/>
      <c r="E1939" s="8"/>
      <c r="F1939" s="81"/>
      <c r="G1939" s="81"/>
      <c r="H1939" s="81"/>
      <c r="I1939" s="8"/>
      <c r="J1939" s="81"/>
      <c r="K1939" s="81"/>
      <c r="L1939" s="81"/>
      <c r="M1939" s="81"/>
      <c r="N1939" s="81"/>
      <c r="O1939" s="81"/>
      <c r="P1939" s="81"/>
      <c r="Q1939" s="81"/>
      <c r="R1939" s="81"/>
      <c r="S1939" s="81"/>
      <c r="T1939" s="81"/>
      <c r="U1939" s="81"/>
      <c r="V1939" s="81"/>
      <c r="W1939" s="81"/>
      <c r="X1939" s="81"/>
      <c r="Y1939" s="81"/>
      <c r="Z1939" s="81"/>
      <c r="AA1939" s="81"/>
      <c r="AB1939" s="81"/>
      <c r="AC1939" s="81"/>
      <c r="AD1939" s="81"/>
      <c r="AE1939" s="81"/>
      <c r="AF1939" s="81"/>
      <c r="AG1939" s="81"/>
      <c r="AH1939" s="81"/>
      <c r="AI1939" s="81"/>
      <c r="AJ1939" s="81"/>
      <c r="AK1939" s="81"/>
      <c r="AL1939" s="81"/>
      <c r="AM1939" s="8"/>
    </row>
    <row r="1940" spans="1:39" x14ac:dyDescent="0.25">
      <c r="A1940" s="81">
        <v>1939</v>
      </c>
      <c r="B1940" s="8" t="s">
        <v>2225</v>
      </c>
      <c r="C1940" s="8" t="s">
        <v>262</v>
      </c>
      <c r="D1940" s="81"/>
      <c r="E1940" s="8"/>
      <c r="F1940" s="81"/>
      <c r="G1940" s="81"/>
      <c r="H1940" s="81"/>
      <c r="I1940" s="8"/>
      <c r="J1940" s="81"/>
      <c r="K1940" s="81"/>
      <c r="L1940" s="81"/>
      <c r="M1940" s="81"/>
      <c r="N1940" s="81"/>
      <c r="O1940" s="81"/>
      <c r="P1940" s="81"/>
      <c r="Q1940" s="81"/>
      <c r="R1940" s="81"/>
      <c r="S1940" s="81"/>
      <c r="T1940" s="81"/>
      <c r="U1940" s="81"/>
      <c r="V1940" s="81"/>
      <c r="W1940" s="81"/>
      <c r="X1940" s="81"/>
      <c r="Y1940" s="81"/>
      <c r="Z1940" s="81"/>
      <c r="AA1940" s="81"/>
      <c r="AB1940" s="81"/>
      <c r="AC1940" s="81"/>
      <c r="AD1940" s="81"/>
      <c r="AE1940" s="81"/>
      <c r="AF1940" s="81"/>
      <c r="AG1940" s="81"/>
      <c r="AH1940" s="81"/>
      <c r="AI1940" s="81"/>
      <c r="AJ1940" s="81"/>
      <c r="AK1940" s="81"/>
      <c r="AL1940" s="81"/>
      <c r="AM1940" s="8"/>
    </row>
    <row r="1941" spans="1:39" x14ac:dyDescent="0.25">
      <c r="A1941" s="81">
        <v>1940</v>
      </c>
      <c r="B1941" s="8" t="s">
        <v>2226</v>
      </c>
      <c r="C1941" s="8" t="s">
        <v>66</v>
      </c>
      <c r="D1941" s="81"/>
      <c r="E1941" s="8"/>
      <c r="F1941" s="81"/>
      <c r="G1941" s="81"/>
      <c r="H1941" s="81"/>
      <c r="I1941" s="8"/>
      <c r="J1941" s="81"/>
      <c r="K1941" s="81"/>
      <c r="L1941" s="81"/>
      <c r="M1941" s="81"/>
      <c r="N1941" s="81"/>
      <c r="O1941" s="81"/>
      <c r="P1941" s="81"/>
      <c r="Q1941" s="81"/>
      <c r="R1941" s="81"/>
      <c r="S1941" s="81"/>
      <c r="T1941" s="81"/>
      <c r="U1941" s="81"/>
      <c r="V1941" s="81"/>
      <c r="W1941" s="81"/>
      <c r="X1941" s="81"/>
      <c r="Y1941" s="81"/>
      <c r="Z1941" s="81"/>
      <c r="AA1941" s="81"/>
      <c r="AB1941" s="81"/>
      <c r="AC1941" s="81"/>
      <c r="AD1941" s="81"/>
      <c r="AE1941" s="81"/>
      <c r="AF1941" s="81"/>
      <c r="AG1941" s="81"/>
      <c r="AH1941" s="81"/>
      <c r="AI1941" s="81"/>
      <c r="AJ1941" s="81"/>
      <c r="AK1941" s="81"/>
      <c r="AL1941" s="81"/>
      <c r="AM1941" s="8"/>
    </row>
    <row r="1942" spans="1:39" x14ac:dyDescent="0.25">
      <c r="A1942" s="81">
        <v>1941</v>
      </c>
      <c r="B1942" s="8" t="s">
        <v>2227</v>
      </c>
      <c r="C1942" s="8" t="s">
        <v>66</v>
      </c>
      <c r="D1942" s="81"/>
      <c r="E1942" s="8"/>
      <c r="F1942" s="81"/>
      <c r="G1942" s="81"/>
      <c r="H1942" s="81"/>
      <c r="I1942" s="8"/>
      <c r="J1942" s="81"/>
      <c r="K1942" s="81"/>
      <c r="L1942" s="81"/>
      <c r="M1942" s="81"/>
      <c r="N1942" s="81"/>
      <c r="O1942" s="81"/>
      <c r="P1942" s="81"/>
      <c r="Q1942" s="81"/>
      <c r="R1942" s="81"/>
      <c r="S1942" s="81"/>
      <c r="T1942" s="81"/>
      <c r="U1942" s="81"/>
      <c r="V1942" s="81"/>
      <c r="W1942" s="81"/>
      <c r="X1942" s="81"/>
      <c r="Y1942" s="81"/>
      <c r="Z1942" s="81"/>
      <c r="AA1942" s="81"/>
      <c r="AB1942" s="81"/>
      <c r="AC1942" s="81"/>
      <c r="AD1942" s="81"/>
      <c r="AE1942" s="81"/>
      <c r="AF1942" s="81"/>
      <c r="AG1942" s="81"/>
      <c r="AH1942" s="81"/>
      <c r="AI1942" s="81"/>
      <c r="AJ1942" s="81"/>
      <c r="AK1942" s="81"/>
      <c r="AL1942" s="81"/>
      <c r="AM1942" s="8"/>
    </row>
    <row r="1943" spans="1:39" x14ac:dyDescent="0.25">
      <c r="A1943" s="81">
        <v>1942</v>
      </c>
      <c r="B1943" s="8" t="s">
        <v>2228</v>
      </c>
      <c r="C1943" s="8" t="s">
        <v>138</v>
      </c>
      <c r="D1943" s="81"/>
      <c r="E1943" s="8"/>
      <c r="F1943" s="81"/>
      <c r="G1943" s="81"/>
      <c r="H1943" s="81"/>
      <c r="I1943" s="8"/>
      <c r="J1943" s="81"/>
      <c r="K1943" s="81"/>
      <c r="L1943" s="81"/>
      <c r="M1943" s="81"/>
      <c r="N1943" s="81"/>
      <c r="O1943" s="81"/>
      <c r="P1943" s="81"/>
      <c r="Q1943" s="81"/>
      <c r="R1943" s="81"/>
      <c r="S1943" s="81"/>
      <c r="T1943" s="81"/>
      <c r="U1943" s="81"/>
      <c r="V1943" s="81"/>
      <c r="W1943" s="81"/>
      <c r="X1943" s="81"/>
      <c r="Y1943" s="81"/>
      <c r="Z1943" s="81"/>
      <c r="AA1943" s="81"/>
      <c r="AB1943" s="81"/>
      <c r="AC1943" s="81"/>
      <c r="AD1943" s="81"/>
      <c r="AE1943" s="81"/>
      <c r="AF1943" s="81"/>
      <c r="AG1943" s="81"/>
      <c r="AH1943" s="81"/>
      <c r="AI1943" s="81"/>
      <c r="AJ1943" s="81"/>
      <c r="AK1943" s="81"/>
      <c r="AL1943" s="81"/>
      <c r="AM1943" s="8"/>
    </row>
    <row r="1944" spans="1:39" x14ac:dyDescent="0.25">
      <c r="A1944" s="81">
        <v>1943</v>
      </c>
      <c r="B1944" s="8" t="s">
        <v>1806</v>
      </c>
      <c r="C1944" s="8" t="s">
        <v>67</v>
      </c>
      <c r="D1944" s="81"/>
      <c r="E1944" s="8"/>
      <c r="F1944" s="81"/>
      <c r="G1944" s="81"/>
      <c r="H1944" s="81"/>
      <c r="I1944" s="8"/>
      <c r="J1944" s="81"/>
      <c r="K1944" s="81"/>
      <c r="L1944" s="81"/>
      <c r="M1944" s="81"/>
      <c r="N1944" s="81"/>
      <c r="O1944" s="81"/>
      <c r="P1944" s="81"/>
      <c r="Q1944" s="81"/>
      <c r="R1944" s="81"/>
      <c r="S1944" s="81"/>
      <c r="T1944" s="81"/>
      <c r="U1944" s="81"/>
      <c r="V1944" s="81"/>
      <c r="W1944" s="81"/>
      <c r="X1944" s="81"/>
      <c r="Y1944" s="81"/>
      <c r="Z1944" s="81"/>
      <c r="AA1944" s="81"/>
      <c r="AB1944" s="81"/>
      <c r="AC1944" s="81"/>
      <c r="AD1944" s="81"/>
      <c r="AE1944" s="81"/>
      <c r="AF1944" s="81"/>
      <c r="AG1944" s="81"/>
      <c r="AH1944" s="81"/>
      <c r="AI1944" s="81"/>
      <c r="AJ1944" s="81"/>
      <c r="AK1944" s="81"/>
      <c r="AL1944" s="81"/>
      <c r="AM1944" s="8"/>
    </row>
    <row r="1945" spans="1:39" x14ac:dyDescent="0.25">
      <c r="A1945" s="81">
        <v>1944</v>
      </c>
      <c r="B1945" s="8" t="s">
        <v>1845</v>
      </c>
      <c r="C1945" s="8" t="s">
        <v>67</v>
      </c>
      <c r="D1945" s="81"/>
      <c r="E1945" s="8"/>
      <c r="F1945" s="81"/>
      <c r="G1945" s="81"/>
      <c r="H1945" s="81"/>
      <c r="I1945" s="8"/>
      <c r="J1945" s="81"/>
      <c r="K1945" s="81"/>
      <c r="L1945" s="81"/>
      <c r="M1945" s="81"/>
      <c r="N1945" s="81"/>
      <c r="O1945" s="81"/>
      <c r="P1945" s="81"/>
      <c r="Q1945" s="81"/>
      <c r="R1945" s="81"/>
      <c r="S1945" s="81"/>
      <c r="T1945" s="81"/>
      <c r="U1945" s="81"/>
      <c r="V1945" s="81"/>
      <c r="W1945" s="81"/>
      <c r="X1945" s="81"/>
      <c r="Y1945" s="81"/>
      <c r="Z1945" s="81"/>
      <c r="AA1945" s="81"/>
      <c r="AB1945" s="81"/>
      <c r="AC1945" s="81"/>
      <c r="AD1945" s="81"/>
      <c r="AE1945" s="81"/>
      <c r="AF1945" s="81"/>
      <c r="AG1945" s="81"/>
      <c r="AH1945" s="81"/>
      <c r="AI1945" s="81"/>
      <c r="AJ1945" s="81"/>
      <c r="AK1945" s="81"/>
      <c r="AL1945" s="81"/>
      <c r="AM1945" s="8"/>
    </row>
    <row r="1946" spans="1:39" x14ac:dyDescent="0.25">
      <c r="A1946" s="81">
        <v>1945</v>
      </c>
      <c r="B1946" s="8" t="s">
        <v>2276</v>
      </c>
      <c r="C1946" s="8" t="s">
        <v>56</v>
      </c>
      <c r="D1946" s="81"/>
      <c r="E1946" s="8"/>
      <c r="F1946" s="81"/>
      <c r="G1946" s="81"/>
      <c r="H1946" s="81"/>
      <c r="I1946" s="8"/>
      <c r="J1946" s="81"/>
      <c r="K1946" s="81"/>
      <c r="L1946" s="81"/>
      <c r="M1946" s="81"/>
      <c r="N1946" s="81"/>
      <c r="O1946" s="81"/>
      <c r="P1946" s="81"/>
      <c r="Q1946" s="81"/>
      <c r="R1946" s="81"/>
      <c r="S1946" s="81"/>
      <c r="T1946" s="81"/>
      <c r="U1946" s="81"/>
      <c r="V1946" s="81"/>
      <c r="W1946" s="81"/>
      <c r="X1946" s="81"/>
      <c r="Y1946" s="81"/>
      <c r="Z1946" s="81"/>
      <c r="AA1946" s="81"/>
      <c r="AB1946" s="81"/>
      <c r="AC1946" s="81"/>
      <c r="AD1946" s="81"/>
      <c r="AE1946" s="81"/>
      <c r="AF1946" s="81"/>
      <c r="AG1946" s="81"/>
      <c r="AH1946" s="81"/>
      <c r="AI1946" s="81"/>
      <c r="AJ1946" s="81"/>
      <c r="AK1946" s="81"/>
      <c r="AL1946" s="81"/>
      <c r="AM1946" s="8"/>
    </row>
    <row r="1947" spans="1:39" x14ac:dyDescent="0.25">
      <c r="A1947" s="81">
        <v>1946</v>
      </c>
      <c r="B1947" s="8" t="s">
        <v>2</v>
      </c>
      <c r="C1947" s="8" t="s">
        <v>2</v>
      </c>
      <c r="D1947" s="81"/>
      <c r="E1947" s="8"/>
      <c r="F1947" s="81"/>
      <c r="G1947" s="81"/>
      <c r="H1947" s="81"/>
      <c r="I1947" s="8"/>
      <c r="J1947" s="81"/>
      <c r="K1947" s="81"/>
      <c r="L1947" s="81"/>
      <c r="M1947" s="81"/>
      <c r="N1947" s="81"/>
      <c r="O1947" s="81"/>
      <c r="P1947" s="81"/>
      <c r="Q1947" s="81"/>
      <c r="R1947" s="81"/>
      <c r="S1947" s="81"/>
      <c r="T1947" s="81"/>
      <c r="U1947" s="81"/>
      <c r="V1947" s="81"/>
      <c r="W1947" s="81"/>
      <c r="X1947" s="81"/>
      <c r="Y1947" s="81"/>
      <c r="Z1947" s="81"/>
      <c r="AA1947" s="81"/>
      <c r="AB1947" s="81"/>
      <c r="AC1947" s="81"/>
      <c r="AD1947" s="81"/>
      <c r="AE1947" s="81"/>
      <c r="AF1947" s="81"/>
      <c r="AG1947" s="81"/>
      <c r="AH1947" s="81"/>
      <c r="AI1947" s="81"/>
      <c r="AJ1947" s="81"/>
      <c r="AK1947" s="81"/>
      <c r="AL1947" s="81"/>
      <c r="AM1947" s="8"/>
    </row>
    <row r="1948" spans="1:39" x14ac:dyDescent="0.25">
      <c r="A1948" s="81">
        <v>1947</v>
      </c>
      <c r="B1948" s="8" t="s">
        <v>52</v>
      </c>
      <c r="C1948" s="8" t="s">
        <v>2</v>
      </c>
      <c r="D1948" s="81"/>
      <c r="E1948" s="8"/>
      <c r="F1948" s="81"/>
      <c r="G1948" s="81"/>
      <c r="H1948" s="81"/>
      <c r="I1948" s="8"/>
      <c r="J1948" s="81"/>
      <c r="K1948" s="81"/>
      <c r="L1948" s="81"/>
      <c r="M1948" s="81"/>
      <c r="N1948" s="81"/>
      <c r="O1948" s="81"/>
      <c r="P1948" s="81"/>
      <c r="Q1948" s="81"/>
      <c r="R1948" s="81"/>
      <c r="S1948" s="81"/>
      <c r="T1948" s="81"/>
      <c r="U1948" s="81"/>
      <c r="V1948" s="81"/>
      <c r="W1948" s="81"/>
      <c r="X1948" s="81"/>
      <c r="Y1948" s="81"/>
      <c r="Z1948" s="81"/>
      <c r="AA1948" s="81"/>
      <c r="AB1948" s="81"/>
      <c r="AC1948" s="81"/>
      <c r="AD1948" s="81"/>
      <c r="AE1948" s="81"/>
      <c r="AF1948" s="81"/>
      <c r="AG1948" s="81"/>
      <c r="AH1948" s="81"/>
      <c r="AI1948" s="81"/>
      <c r="AJ1948" s="81"/>
      <c r="AK1948" s="81"/>
      <c r="AL1948" s="81"/>
      <c r="AM1948" s="8"/>
    </row>
    <row r="1949" spans="1:39" x14ac:dyDescent="0.25">
      <c r="A1949" s="81">
        <v>1948</v>
      </c>
      <c r="B1949" s="8" t="s">
        <v>1843</v>
      </c>
      <c r="C1949" s="8" t="s">
        <v>2385</v>
      </c>
      <c r="D1949" s="81"/>
      <c r="E1949" s="8"/>
      <c r="F1949" s="81"/>
      <c r="G1949" s="81"/>
      <c r="H1949" s="81"/>
      <c r="I1949" s="8"/>
      <c r="J1949" s="81"/>
      <c r="K1949" s="81"/>
      <c r="L1949" s="81"/>
      <c r="M1949" s="81"/>
      <c r="N1949" s="81"/>
      <c r="O1949" s="81"/>
      <c r="P1949" s="81"/>
      <c r="Q1949" s="81"/>
      <c r="R1949" s="81"/>
      <c r="S1949" s="81"/>
      <c r="T1949" s="81"/>
      <c r="U1949" s="81"/>
      <c r="V1949" s="81"/>
      <c r="W1949" s="81"/>
      <c r="X1949" s="81"/>
      <c r="Y1949" s="81"/>
      <c r="Z1949" s="81"/>
      <c r="AA1949" s="81"/>
      <c r="AB1949" s="81"/>
      <c r="AC1949" s="81"/>
      <c r="AD1949" s="81"/>
      <c r="AE1949" s="81"/>
      <c r="AF1949" s="81"/>
      <c r="AG1949" s="81"/>
      <c r="AH1949" s="81"/>
      <c r="AI1949" s="81"/>
      <c r="AJ1949" s="81"/>
      <c r="AK1949" s="81"/>
      <c r="AL1949" s="81"/>
      <c r="AM1949" s="8"/>
    </row>
    <row r="1950" spans="1:39" x14ac:dyDescent="0.25">
      <c r="A1950" s="81">
        <v>1949</v>
      </c>
      <c r="B1950" s="8" t="s">
        <v>1844</v>
      </c>
      <c r="C1950" s="8" t="s">
        <v>56</v>
      </c>
      <c r="D1950" s="81"/>
      <c r="E1950" s="8"/>
      <c r="F1950" s="81"/>
      <c r="G1950" s="81"/>
      <c r="H1950" s="81"/>
      <c r="I1950" s="8"/>
      <c r="J1950" s="81"/>
      <c r="K1950" s="81"/>
      <c r="L1950" s="81"/>
      <c r="M1950" s="81"/>
      <c r="N1950" s="81"/>
      <c r="O1950" s="81"/>
      <c r="P1950" s="81"/>
      <c r="Q1950" s="81"/>
      <c r="R1950" s="81"/>
      <c r="S1950" s="81"/>
      <c r="T1950" s="81"/>
      <c r="U1950" s="81"/>
      <c r="V1950" s="81"/>
      <c r="W1950" s="81"/>
      <c r="X1950" s="81"/>
      <c r="Y1950" s="81"/>
      <c r="Z1950" s="81"/>
      <c r="AA1950" s="81"/>
      <c r="AB1950" s="81"/>
      <c r="AC1950" s="81"/>
      <c r="AD1950" s="81"/>
      <c r="AE1950" s="81"/>
      <c r="AF1950" s="81"/>
      <c r="AG1950" s="81"/>
      <c r="AH1950" s="81"/>
      <c r="AI1950" s="81"/>
      <c r="AJ1950" s="81"/>
      <c r="AK1950" s="81"/>
      <c r="AL1950" s="81"/>
      <c r="AM1950" s="8"/>
    </row>
    <row r="1951" spans="1:39" x14ac:dyDescent="0.25">
      <c r="A1951" s="81">
        <v>1950</v>
      </c>
      <c r="B1951" s="8" t="s">
        <v>1846</v>
      </c>
      <c r="C1951" s="8" t="s">
        <v>2383</v>
      </c>
      <c r="D1951" s="81"/>
      <c r="E1951" s="8"/>
      <c r="F1951" s="81"/>
      <c r="G1951" s="81"/>
      <c r="H1951" s="81"/>
      <c r="I1951" s="8"/>
      <c r="J1951" s="81"/>
      <c r="K1951" s="81"/>
      <c r="L1951" s="81"/>
      <c r="M1951" s="81"/>
      <c r="N1951" s="81"/>
      <c r="O1951" s="81"/>
      <c r="P1951" s="81"/>
      <c r="Q1951" s="81"/>
      <c r="R1951" s="81"/>
      <c r="S1951" s="81"/>
      <c r="T1951" s="81"/>
      <c r="U1951" s="81"/>
      <c r="V1951" s="81"/>
      <c r="W1951" s="81"/>
      <c r="X1951" s="81"/>
      <c r="Y1951" s="81"/>
      <c r="Z1951" s="81"/>
      <c r="AA1951" s="81"/>
      <c r="AB1951" s="81"/>
      <c r="AC1951" s="81"/>
      <c r="AD1951" s="81"/>
      <c r="AE1951" s="81"/>
      <c r="AF1951" s="81"/>
      <c r="AG1951" s="81"/>
      <c r="AH1951" s="81"/>
      <c r="AI1951" s="81"/>
      <c r="AJ1951" s="81"/>
      <c r="AK1951" s="81"/>
      <c r="AL1951" s="81"/>
      <c r="AM1951" s="8"/>
    </row>
    <row r="1952" spans="1:39" x14ac:dyDescent="0.25">
      <c r="A1952" s="81">
        <v>1951</v>
      </c>
      <c r="B1952" s="8" t="s">
        <v>1847</v>
      </c>
      <c r="C1952" s="8" t="s">
        <v>2386</v>
      </c>
      <c r="D1952" s="81"/>
      <c r="E1952" s="8"/>
      <c r="F1952" s="81"/>
      <c r="G1952" s="81"/>
      <c r="H1952" s="81"/>
      <c r="I1952" s="8"/>
      <c r="J1952" s="81"/>
      <c r="K1952" s="81"/>
      <c r="L1952" s="81"/>
      <c r="M1952" s="81"/>
      <c r="N1952" s="81"/>
      <c r="O1952" s="81"/>
      <c r="P1952" s="81"/>
      <c r="Q1952" s="81"/>
      <c r="R1952" s="81"/>
      <c r="S1952" s="81"/>
      <c r="T1952" s="81"/>
      <c r="U1952" s="81"/>
      <c r="V1952" s="81"/>
      <c r="W1952" s="81"/>
      <c r="X1952" s="81"/>
      <c r="Y1952" s="81"/>
      <c r="Z1952" s="81"/>
      <c r="AA1952" s="81"/>
      <c r="AB1952" s="81"/>
      <c r="AC1952" s="81"/>
      <c r="AD1952" s="81"/>
      <c r="AE1952" s="81"/>
      <c r="AF1952" s="81"/>
      <c r="AG1952" s="81"/>
      <c r="AH1952" s="81"/>
      <c r="AI1952" s="81"/>
      <c r="AJ1952" s="81"/>
      <c r="AK1952" s="81"/>
      <c r="AL1952" s="81"/>
      <c r="AM1952" s="8"/>
    </row>
    <row r="1953" spans="1:39" x14ac:dyDescent="0.25">
      <c r="A1953" s="81">
        <v>1952</v>
      </c>
      <c r="B1953" s="8" t="s">
        <v>1850</v>
      </c>
      <c r="C1953" s="8" t="s">
        <v>61</v>
      </c>
      <c r="D1953" s="81"/>
      <c r="E1953" s="8"/>
      <c r="F1953" s="81"/>
      <c r="G1953" s="81"/>
      <c r="H1953" s="81"/>
      <c r="I1953" s="8"/>
      <c r="J1953" s="81"/>
      <c r="K1953" s="81"/>
      <c r="L1953" s="81"/>
      <c r="M1953" s="81"/>
      <c r="N1953" s="81"/>
      <c r="O1953" s="81"/>
      <c r="P1953" s="81"/>
      <c r="Q1953" s="81"/>
      <c r="R1953" s="81"/>
      <c r="S1953" s="81"/>
      <c r="T1953" s="81"/>
      <c r="U1953" s="81"/>
      <c r="V1953" s="81"/>
      <c r="W1953" s="81"/>
      <c r="X1953" s="81"/>
      <c r="Y1953" s="81"/>
      <c r="Z1953" s="81"/>
      <c r="AA1953" s="81"/>
      <c r="AB1953" s="81"/>
      <c r="AC1953" s="81"/>
      <c r="AD1953" s="81"/>
      <c r="AE1953" s="81"/>
      <c r="AF1953" s="81"/>
      <c r="AG1953" s="81"/>
      <c r="AH1953" s="81"/>
      <c r="AI1953" s="81"/>
      <c r="AJ1953" s="81"/>
      <c r="AK1953" s="81"/>
      <c r="AL1953" s="81"/>
      <c r="AM1953" s="8"/>
    </row>
    <row r="1954" spans="1:39" x14ac:dyDescent="0.25">
      <c r="A1954" s="81">
        <v>1953</v>
      </c>
      <c r="B1954" s="8" t="s">
        <v>1851</v>
      </c>
      <c r="C1954" s="8" t="s">
        <v>56</v>
      </c>
      <c r="D1954" s="81"/>
      <c r="E1954" s="8"/>
      <c r="F1954" s="81"/>
      <c r="G1954" s="81"/>
      <c r="H1954" s="81"/>
      <c r="I1954" s="8"/>
      <c r="J1954" s="81"/>
      <c r="K1954" s="81"/>
      <c r="L1954" s="81"/>
      <c r="M1954" s="81"/>
      <c r="N1954" s="81"/>
      <c r="O1954" s="81"/>
      <c r="P1954" s="81"/>
      <c r="Q1954" s="81"/>
      <c r="R1954" s="81"/>
      <c r="S1954" s="81"/>
      <c r="T1954" s="81"/>
      <c r="U1954" s="81"/>
      <c r="V1954" s="81"/>
      <c r="W1954" s="81"/>
      <c r="X1954" s="81"/>
      <c r="Y1954" s="81"/>
      <c r="Z1954" s="81"/>
      <c r="AA1954" s="81"/>
      <c r="AB1954" s="81"/>
      <c r="AC1954" s="81"/>
      <c r="AD1954" s="81"/>
      <c r="AE1954" s="81"/>
      <c r="AF1954" s="81"/>
      <c r="AG1954" s="81"/>
      <c r="AH1954" s="81"/>
      <c r="AI1954" s="81"/>
      <c r="AJ1954" s="81"/>
      <c r="AK1954" s="81"/>
      <c r="AL1954" s="81"/>
      <c r="AM1954" s="8"/>
    </row>
    <row r="1955" spans="1:39" x14ac:dyDescent="0.25">
      <c r="A1955" s="81">
        <v>1954</v>
      </c>
      <c r="B1955" s="8" t="s">
        <v>1852</v>
      </c>
      <c r="C1955" s="8" t="s">
        <v>56</v>
      </c>
      <c r="D1955" s="81"/>
      <c r="E1955" s="8"/>
      <c r="F1955" s="81"/>
      <c r="G1955" s="81"/>
      <c r="H1955" s="81"/>
      <c r="I1955" s="8"/>
      <c r="J1955" s="81"/>
      <c r="K1955" s="81"/>
      <c r="L1955" s="81"/>
      <c r="M1955" s="81"/>
      <c r="N1955" s="81"/>
      <c r="O1955" s="81"/>
      <c r="P1955" s="81"/>
      <c r="Q1955" s="81"/>
      <c r="R1955" s="81"/>
      <c r="S1955" s="81"/>
      <c r="T1955" s="81"/>
      <c r="U1955" s="81"/>
      <c r="V1955" s="81"/>
      <c r="W1955" s="81"/>
      <c r="X1955" s="81"/>
      <c r="Y1955" s="81"/>
      <c r="Z1955" s="81"/>
      <c r="AA1955" s="81"/>
      <c r="AB1955" s="81"/>
      <c r="AC1955" s="81"/>
      <c r="AD1955" s="81"/>
      <c r="AE1955" s="81"/>
      <c r="AF1955" s="81"/>
      <c r="AG1955" s="81"/>
      <c r="AH1955" s="81"/>
      <c r="AI1955" s="81"/>
      <c r="AJ1955" s="81"/>
      <c r="AK1955" s="81"/>
      <c r="AL1955" s="81"/>
      <c r="AM1955" s="8"/>
    </row>
    <row r="1956" spans="1:39" x14ac:dyDescent="0.25">
      <c r="A1956" s="81">
        <v>1955</v>
      </c>
      <c r="B1956" s="8" t="s">
        <v>1853</v>
      </c>
      <c r="C1956" s="8" t="s">
        <v>56</v>
      </c>
      <c r="D1956" s="81"/>
      <c r="E1956" s="8"/>
      <c r="F1956" s="81"/>
      <c r="G1956" s="81"/>
      <c r="H1956" s="81"/>
      <c r="I1956" s="8"/>
      <c r="J1956" s="81"/>
      <c r="K1956" s="81"/>
      <c r="L1956" s="81"/>
      <c r="M1956" s="81"/>
      <c r="N1956" s="81"/>
      <c r="O1956" s="81"/>
      <c r="P1956" s="81"/>
      <c r="Q1956" s="81"/>
      <c r="R1956" s="81"/>
      <c r="S1956" s="81"/>
      <c r="T1956" s="81"/>
      <c r="U1956" s="81"/>
      <c r="V1956" s="81"/>
      <c r="W1956" s="81"/>
      <c r="X1956" s="81"/>
      <c r="Y1956" s="81"/>
      <c r="Z1956" s="81"/>
      <c r="AA1956" s="81"/>
      <c r="AB1956" s="81"/>
      <c r="AC1956" s="81"/>
      <c r="AD1956" s="81"/>
      <c r="AE1956" s="81"/>
      <c r="AF1956" s="81"/>
      <c r="AG1956" s="81"/>
      <c r="AH1956" s="81"/>
      <c r="AI1956" s="81"/>
      <c r="AJ1956" s="81"/>
      <c r="AK1956" s="81"/>
      <c r="AL1956" s="81"/>
      <c r="AM1956" s="8"/>
    </row>
    <row r="1957" spans="1:39" x14ac:dyDescent="0.25">
      <c r="A1957" s="81">
        <v>1956</v>
      </c>
      <c r="B1957" s="8" t="s">
        <v>1854</v>
      </c>
      <c r="C1957" s="8" t="s">
        <v>2036</v>
      </c>
      <c r="D1957" s="81"/>
      <c r="E1957" s="8"/>
      <c r="F1957" s="81"/>
      <c r="G1957" s="81"/>
      <c r="H1957" s="81"/>
      <c r="I1957" s="8"/>
      <c r="J1957" s="81"/>
      <c r="K1957" s="81"/>
      <c r="L1957" s="81"/>
      <c r="M1957" s="81"/>
      <c r="N1957" s="81"/>
      <c r="O1957" s="81"/>
      <c r="P1957" s="81"/>
      <c r="Q1957" s="81"/>
      <c r="R1957" s="81"/>
      <c r="S1957" s="81"/>
      <c r="T1957" s="81"/>
      <c r="U1957" s="81"/>
      <c r="V1957" s="81"/>
      <c r="W1957" s="81"/>
      <c r="X1957" s="81"/>
      <c r="Y1957" s="81"/>
      <c r="Z1957" s="81"/>
      <c r="AA1957" s="81"/>
      <c r="AB1957" s="81"/>
      <c r="AC1957" s="81"/>
      <c r="AD1957" s="81"/>
      <c r="AE1957" s="81"/>
      <c r="AF1957" s="81"/>
      <c r="AG1957" s="81"/>
      <c r="AH1957" s="81"/>
      <c r="AI1957" s="81"/>
      <c r="AJ1957" s="81"/>
      <c r="AK1957" s="81"/>
      <c r="AL1957" s="81"/>
      <c r="AM1957" s="8"/>
    </row>
    <row r="1958" spans="1:39" x14ac:dyDescent="0.25">
      <c r="A1958" s="81">
        <v>1957</v>
      </c>
      <c r="B1958" s="8" t="s">
        <v>1856</v>
      </c>
      <c r="C1958" s="8" t="s">
        <v>64</v>
      </c>
      <c r="D1958" s="81"/>
      <c r="E1958" s="8"/>
      <c r="F1958" s="81"/>
      <c r="G1958" s="81"/>
      <c r="H1958" s="81"/>
      <c r="I1958" s="8"/>
      <c r="J1958" s="81"/>
      <c r="K1958" s="81"/>
      <c r="L1958" s="81"/>
      <c r="M1958" s="81"/>
      <c r="N1958" s="81"/>
      <c r="O1958" s="81"/>
      <c r="P1958" s="81"/>
      <c r="Q1958" s="81"/>
      <c r="R1958" s="81"/>
      <c r="S1958" s="81"/>
      <c r="T1958" s="81"/>
      <c r="U1958" s="81"/>
      <c r="V1958" s="81"/>
      <c r="W1958" s="81"/>
      <c r="X1958" s="81"/>
      <c r="Y1958" s="81"/>
      <c r="Z1958" s="81"/>
      <c r="AA1958" s="81"/>
      <c r="AB1958" s="81"/>
      <c r="AC1958" s="81"/>
      <c r="AD1958" s="81"/>
      <c r="AE1958" s="81"/>
      <c r="AF1958" s="81"/>
      <c r="AG1958" s="81"/>
      <c r="AH1958" s="81"/>
      <c r="AI1958" s="81"/>
      <c r="AJ1958" s="81"/>
      <c r="AK1958" s="81"/>
      <c r="AL1958" s="81"/>
      <c r="AM1958" s="8"/>
    </row>
    <row r="1959" spans="1:39" x14ac:dyDescent="0.25">
      <c r="A1959" s="81">
        <v>1958</v>
      </c>
      <c r="B1959" s="8" t="s">
        <v>1857</v>
      </c>
      <c r="C1959" s="8" t="s">
        <v>65</v>
      </c>
      <c r="D1959" s="81"/>
      <c r="E1959" s="8"/>
      <c r="F1959" s="81"/>
      <c r="G1959" s="81"/>
      <c r="H1959" s="81"/>
      <c r="I1959" s="8"/>
      <c r="J1959" s="81"/>
      <c r="K1959" s="81"/>
      <c r="L1959" s="81"/>
      <c r="M1959" s="81"/>
      <c r="N1959" s="81"/>
      <c r="O1959" s="81"/>
      <c r="P1959" s="81"/>
      <c r="Q1959" s="81"/>
      <c r="R1959" s="81"/>
      <c r="S1959" s="81"/>
      <c r="T1959" s="81"/>
      <c r="U1959" s="81"/>
      <c r="V1959" s="81"/>
      <c r="W1959" s="81"/>
      <c r="X1959" s="81"/>
      <c r="Y1959" s="81"/>
      <c r="Z1959" s="81"/>
      <c r="AA1959" s="81"/>
      <c r="AB1959" s="81"/>
      <c r="AC1959" s="81"/>
      <c r="AD1959" s="81"/>
      <c r="AE1959" s="81"/>
      <c r="AF1959" s="81"/>
      <c r="AG1959" s="81"/>
      <c r="AH1959" s="81"/>
      <c r="AI1959" s="81"/>
      <c r="AJ1959" s="81"/>
      <c r="AK1959" s="81"/>
      <c r="AL1959" s="81"/>
      <c r="AM1959" s="8"/>
    </row>
    <row r="1960" spans="1:39" x14ac:dyDescent="0.25">
      <c r="A1960" s="81">
        <v>1959</v>
      </c>
      <c r="B1960" s="8" t="s">
        <v>1858</v>
      </c>
      <c r="C1960" s="8" t="s">
        <v>56</v>
      </c>
      <c r="D1960" s="81"/>
      <c r="E1960" s="8"/>
      <c r="F1960" s="81"/>
      <c r="G1960" s="81"/>
      <c r="H1960" s="81"/>
      <c r="I1960" s="8"/>
      <c r="J1960" s="81"/>
      <c r="K1960" s="81"/>
      <c r="L1960" s="81"/>
      <c r="M1960" s="81"/>
      <c r="N1960" s="81"/>
      <c r="O1960" s="81"/>
      <c r="P1960" s="81"/>
      <c r="Q1960" s="81"/>
      <c r="R1960" s="81"/>
      <c r="S1960" s="81"/>
      <c r="T1960" s="81"/>
      <c r="U1960" s="81"/>
      <c r="V1960" s="81"/>
      <c r="W1960" s="81"/>
      <c r="X1960" s="81"/>
      <c r="Y1960" s="81"/>
      <c r="Z1960" s="81"/>
      <c r="AA1960" s="81"/>
      <c r="AB1960" s="81"/>
      <c r="AC1960" s="81"/>
      <c r="AD1960" s="81"/>
      <c r="AE1960" s="81"/>
      <c r="AF1960" s="81"/>
      <c r="AG1960" s="81"/>
      <c r="AH1960" s="81"/>
      <c r="AI1960" s="81"/>
      <c r="AJ1960" s="81"/>
      <c r="AK1960" s="81"/>
      <c r="AL1960" s="81"/>
      <c r="AM1960" s="8"/>
    </row>
    <row r="1961" spans="1:39" x14ac:dyDescent="0.25">
      <c r="A1961" s="81">
        <v>1960</v>
      </c>
      <c r="B1961" s="8" t="s">
        <v>1896</v>
      </c>
      <c r="C1961" s="8" t="s">
        <v>65</v>
      </c>
      <c r="D1961" s="81"/>
      <c r="E1961" s="8"/>
      <c r="F1961" s="81"/>
      <c r="G1961" s="81"/>
      <c r="H1961" s="81"/>
      <c r="I1961" s="8"/>
      <c r="J1961" s="81"/>
      <c r="K1961" s="81"/>
      <c r="L1961" s="81"/>
      <c r="M1961" s="81"/>
      <c r="N1961" s="81"/>
      <c r="O1961" s="81"/>
      <c r="P1961" s="81"/>
      <c r="Q1961" s="81"/>
      <c r="R1961" s="81"/>
      <c r="S1961" s="81"/>
      <c r="T1961" s="81"/>
      <c r="U1961" s="81"/>
      <c r="V1961" s="81"/>
      <c r="W1961" s="81"/>
      <c r="X1961" s="81"/>
      <c r="Y1961" s="81"/>
      <c r="Z1961" s="81"/>
      <c r="AA1961" s="81"/>
      <c r="AB1961" s="81"/>
      <c r="AC1961" s="81"/>
      <c r="AD1961" s="81"/>
      <c r="AE1961" s="81"/>
      <c r="AF1961" s="81"/>
      <c r="AG1961" s="81"/>
      <c r="AH1961" s="81"/>
      <c r="AI1961" s="81"/>
      <c r="AJ1961" s="81"/>
      <c r="AK1961" s="81"/>
      <c r="AL1961" s="81"/>
      <c r="AM1961" s="8"/>
    </row>
    <row r="1962" spans="1:39" x14ac:dyDescent="0.25">
      <c r="A1962" s="81">
        <v>1961</v>
      </c>
      <c r="B1962" s="8" t="s">
        <v>1859</v>
      </c>
      <c r="C1962" s="8" t="s">
        <v>67</v>
      </c>
      <c r="D1962" s="81"/>
      <c r="E1962" s="8"/>
      <c r="F1962" s="81"/>
      <c r="G1962" s="81"/>
      <c r="H1962" s="81"/>
      <c r="I1962" s="8"/>
      <c r="J1962" s="81"/>
      <c r="K1962" s="81"/>
      <c r="L1962" s="81"/>
      <c r="M1962" s="81"/>
      <c r="N1962" s="81"/>
      <c r="O1962" s="81"/>
      <c r="P1962" s="81"/>
      <c r="Q1962" s="81"/>
      <c r="R1962" s="81"/>
      <c r="S1962" s="81"/>
      <c r="T1962" s="81"/>
      <c r="U1962" s="81"/>
      <c r="V1962" s="81"/>
      <c r="W1962" s="81"/>
      <c r="X1962" s="81"/>
      <c r="Y1962" s="81"/>
      <c r="Z1962" s="81"/>
      <c r="AA1962" s="81"/>
      <c r="AB1962" s="81"/>
      <c r="AC1962" s="81"/>
      <c r="AD1962" s="81"/>
      <c r="AE1962" s="81"/>
      <c r="AF1962" s="81"/>
      <c r="AG1962" s="81"/>
      <c r="AH1962" s="81"/>
      <c r="AI1962" s="81"/>
      <c r="AJ1962" s="81"/>
      <c r="AK1962" s="81"/>
      <c r="AL1962" s="81"/>
      <c r="AM1962" s="8"/>
    </row>
    <row r="1963" spans="1:39" x14ac:dyDescent="0.25">
      <c r="A1963" s="81">
        <v>1962</v>
      </c>
      <c r="B1963" s="8" t="s">
        <v>2193</v>
      </c>
      <c r="C1963" s="8" t="s">
        <v>2313</v>
      </c>
      <c r="D1963" s="81"/>
      <c r="E1963" s="8"/>
      <c r="F1963" s="81"/>
      <c r="G1963" s="81"/>
      <c r="H1963" s="81"/>
      <c r="I1963" s="8"/>
      <c r="J1963" s="81"/>
      <c r="K1963" s="81"/>
      <c r="L1963" s="81"/>
      <c r="M1963" s="81"/>
      <c r="N1963" s="81"/>
      <c r="O1963" s="81"/>
      <c r="P1963" s="81"/>
      <c r="Q1963" s="81"/>
      <c r="R1963" s="81"/>
      <c r="S1963" s="81"/>
      <c r="T1963" s="81"/>
      <c r="U1963" s="81"/>
      <c r="V1963" s="81"/>
      <c r="W1963" s="81"/>
      <c r="X1963" s="81"/>
      <c r="Y1963" s="81"/>
      <c r="Z1963" s="81"/>
      <c r="AA1963" s="81"/>
      <c r="AB1963" s="81"/>
      <c r="AC1963" s="81"/>
      <c r="AD1963" s="81"/>
      <c r="AE1963" s="81"/>
      <c r="AF1963" s="81"/>
      <c r="AG1963" s="81"/>
      <c r="AH1963" s="81"/>
      <c r="AI1963" s="81"/>
      <c r="AJ1963" s="81"/>
      <c r="AK1963" s="81"/>
      <c r="AL1963" s="81"/>
      <c r="AM1963" s="8"/>
    </row>
    <row r="1964" spans="1:39" x14ac:dyDescent="0.25">
      <c r="A1964" s="81">
        <v>1963</v>
      </c>
      <c r="B1964" s="8" t="s">
        <v>2198</v>
      </c>
      <c r="C1964" s="8" t="s">
        <v>2314</v>
      </c>
      <c r="D1964" s="81"/>
      <c r="E1964" s="8"/>
      <c r="F1964" s="81"/>
      <c r="G1964" s="81"/>
      <c r="H1964" s="81"/>
      <c r="I1964" s="8"/>
      <c r="J1964" s="81"/>
      <c r="K1964" s="81"/>
      <c r="L1964" s="81"/>
      <c r="M1964" s="81"/>
      <c r="N1964" s="81"/>
      <c r="O1964" s="81"/>
      <c r="P1964" s="81"/>
      <c r="Q1964" s="81"/>
      <c r="R1964" s="81"/>
      <c r="S1964" s="81"/>
      <c r="T1964" s="81"/>
      <c r="U1964" s="81"/>
      <c r="V1964" s="81"/>
      <c r="W1964" s="81"/>
      <c r="X1964" s="81"/>
      <c r="Y1964" s="81"/>
      <c r="Z1964" s="81"/>
      <c r="AA1964" s="81"/>
      <c r="AB1964" s="81"/>
      <c r="AC1964" s="81"/>
      <c r="AD1964" s="81"/>
      <c r="AE1964" s="81"/>
      <c r="AF1964" s="81"/>
      <c r="AG1964" s="81"/>
      <c r="AH1964" s="81"/>
      <c r="AI1964" s="81"/>
      <c r="AJ1964" s="81"/>
      <c r="AK1964" s="81"/>
      <c r="AL1964" s="81"/>
      <c r="AM1964" s="8"/>
    </row>
    <row r="1965" spans="1:39" x14ac:dyDescent="0.25">
      <c r="A1965" s="81">
        <v>1964</v>
      </c>
      <c r="B1965" s="8" t="s">
        <v>2202</v>
      </c>
      <c r="C1965" s="8" t="s">
        <v>73</v>
      </c>
      <c r="D1965" s="81"/>
      <c r="E1965" s="8"/>
      <c r="F1965" s="81"/>
      <c r="G1965" s="81"/>
      <c r="H1965" s="81"/>
      <c r="I1965" s="8"/>
      <c r="J1965" s="81"/>
      <c r="K1965" s="81"/>
      <c r="L1965" s="81"/>
      <c r="M1965" s="81"/>
      <c r="N1965" s="81"/>
      <c r="O1965" s="81"/>
      <c r="P1965" s="81"/>
      <c r="Q1965" s="81"/>
      <c r="R1965" s="81"/>
      <c r="S1965" s="81"/>
      <c r="T1965" s="81"/>
      <c r="U1965" s="81"/>
      <c r="V1965" s="81"/>
      <c r="W1965" s="81"/>
      <c r="X1965" s="81"/>
      <c r="Y1965" s="81"/>
      <c r="Z1965" s="81"/>
      <c r="AA1965" s="81"/>
      <c r="AB1965" s="81"/>
      <c r="AC1965" s="81"/>
      <c r="AD1965" s="81"/>
      <c r="AE1965" s="81"/>
      <c r="AF1965" s="81"/>
      <c r="AG1965" s="81"/>
      <c r="AH1965" s="81"/>
      <c r="AI1965" s="81"/>
      <c r="AJ1965" s="81"/>
      <c r="AK1965" s="81"/>
      <c r="AL1965" s="81"/>
      <c r="AM1965" s="8"/>
    </row>
    <row r="1966" spans="1:39" x14ac:dyDescent="0.25">
      <c r="A1966" s="81">
        <v>1965</v>
      </c>
      <c r="B1966" s="8" t="s">
        <v>2205</v>
      </c>
      <c r="C1966" s="8" t="s">
        <v>133</v>
      </c>
      <c r="D1966" s="81"/>
      <c r="E1966" s="8"/>
      <c r="F1966" s="81"/>
      <c r="G1966" s="81"/>
      <c r="H1966" s="81"/>
      <c r="I1966" s="8"/>
      <c r="J1966" s="81"/>
      <c r="K1966" s="81"/>
      <c r="L1966" s="81"/>
      <c r="M1966" s="81"/>
      <c r="N1966" s="81"/>
      <c r="O1966" s="81"/>
      <c r="P1966" s="81"/>
      <c r="Q1966" s="81"/>
      <c r="R1966" s="81"/>
      <c r="S1966" s="81"/>
      <c r="T1966" s="81"/>
      <c r="U1966" s="81"/>
      <c r="V1966" s="81"/>
      <c r="W1966" s="81"/>
      <c r="X1966" s="81"/>
      <c r="Y1966" s="81"/>
      <c r="Z1966" s="81"/>
      <c r="AA1966" s="81"/>
      <c r="AB1966" s="81"/>
      <c r="AC1966" s="81"/>
      <c r="AD1966" s="81"/>
      <c r="AE1966" s="81"/>
      <c r="AF1966" s="81"/>
      <c r="AG1966" s="81"/>
      <c r="AH1966" s="81"/>
      <c r="AI1966" s="81"/>
      <c r="AJ1966" s="81"/>
      <c r="AK1966" s="81"/>
      <c r="AL1966" s="81"/>
      <c r="AM1966" s="8"/>
    </row>
    <row r="1967" spans="1:39" x14ac:dyDescent="0.25">
      <c r="A1967" s="81">
        <v>1966</v>
      </c>
      <c r="B1967" s="8" t="s">
        <v>2206</v>
      </c>
      <c r="C1967" s="8" t="s">
        <v>158</v>
      </c>
      <c r="D1967" s="81"/>
      <c r="E1967" s="8"/>
      <c r="F1967" s="81"/>
      <c r="G1967" s="81"/>
      <c r="H1967" s="81"/>
      <c r="I1967" s="8"/>
      <c r="J1967" s="81"/>
      <c r="K1967" s="81"/>
      <c r="L1967" s="81"/>
      <c r="M1967" s="81"/>
      <c r="N1967" s="81"/>
      <c r="O1967" s="81"/>
      <c r="P1967" s="81"/>
      <c r="Q1967" s="81"/>
      <c r="R1967" s="81"/>
      <c r="S1967" s="81"/>
      <c r="T1967" s="81"/>
      <c r="U1967" s="81"/>
      <c r="V1967" s="81"/>
      <c r="W1967" s="81"/>
      <c r="X1967" s="81"/>
      <c r="Y1967" s="81"/>
      <c r="Z1967" s="81"/>
      <c r="AA1967" s="81"/>
      <c r="AB1967" s="81"/>
      <c r="AC1967" s="81"/>
      <c r="AD1967" s="81"/>
      <c r="AE1967" s="81"/>
      <c r="AF1967" s="81"/>
      <c r="AG1967" s="81"/>
      <c r="AH1967" s="81"/>
      <c r="AI1967" s="81"/>
      <c r="AJ1967" s="81"/>
      <c r="AK1967" s="81"/>
      <c r="AL1967" s="81"/>
      <c r="AM1967" s="8"/>
    </row>
    <row r="1968" spans="1:39" x14ac:dyDescent="0.25">
      <c r="A1968" s="81">
        <v>1967</v>
      </c>
      <c r="B1968" s="8" t="s">
        <v>2207</v>
      </c>
      <c r="C1968" s="8" t="s">
        <v>148</v>
      </c>
      <c r="D1968" s="81"/>
      <c r="E1968" s="8"/>
      <c r="F1968" s="81"/>
      <c r="G1968" s="81"/>
      <c r="H1968" s="81"/>
      <c r="I1968" s="8"/>
      <c r="J1968" s="81"/>
      <c r="K1968" s="81"/>
      <c r="L1968" s="81"/>
      <c r="M1968" s="81"/>
      <c r="N1968" s="81"/>
      <c r="O1968" s="81"/>
      <c r="P1968" s="81"/>
      <c r="Q1968" s="81"/>
      <c r="R1968" s="81"/>
      <c r="S1968" s="81"/>
      <c r="T1968" s="81"/>
      <c r="U1968" s="81"/>
      <c r="V1968" s="81"/>
      <c r="W1968" s="81"/>
      <c r="X1968" s="81"/>
      <c r="Y1968" s="81"/>
      <c r="Z1968" s="81"/>
      <c r="AA1968" s="81"/>
      <c r="AB1968" s="81"/>
      <c r="AC1968" s="81"/>
      <c r="AD1968" s="81"/>
      <c r="AE1968" s="81"/>
      <c r="AF1968" s="81"/>
      <c r="AG1968" s="81"/>
      <c r="AH1968" s="81"/>
      <c r="AI1968" s="81"/>
      <c r="AJ1968" s="81"/>
      <c r="AK1968" s="81"/>
      <c r="AL1968" s="81"/>
      <c r="AM1968" s="8"/>
    </row>
    <row r="1969" spans="1:39" x14ac:dyDescent="0.25">
      <c r="A1969" s="81">
        <v>1968</v>
      </c>
      <c r="B1969" s="8" t="s">
        <v>2208</v>
      </c>
      <c r="C1969" s="8" t="s">
        <v>133</v>
      </c>
      <c r="D1969" s="81"/>
      <c r="E1969" s="8"/>
      <c r="F1969" s="81"/>
      <c r="G1969" s="81"/>
      <c r="H1969" s="81"/>
      <c r="I1969" s="8"/>
      <c r="J1969" s="81"/>
      <c r="K1969" s="81"/>
      <c r="L1969" s="81"/>
      <c r="M1969" s="81"/>
      <c r="N1969" s="81"/>
      <c r="O1969" s="81"/>
      <c r="P1969" s="81"/>
      <c r="Q1969" s="81"/>
      <c r="R1969" s="81"/>
      <c r="S1969" s="81"/>
      <c r="T1969" s="81"/>
      <c r="U1969" s="81"/>
      <c r="V1969" s="81"/>
      <c r="W1969" s="81"/>
      <c r="X1969" s="81"/>
      <c r="Y1969" s="81"/>
      <c r="Z1969" s="81"/>
      <c r="AA1969" s="81"/>
      <c r="AB1969" s="81"/>
      <c r="AC1969" s="81"/>
      <c r="AD1969" s="81"/>
      <c r="AE1969" s="81"/>
      <c r="AF1969" s="81"/>
      <c r="AG1969" s="81"/>
      <c r="AH1969" s="81"/>
      <c r="AI1969" s="81"/>
      <c r="AJ1969" s="81"/>
      <c r="AK1969" s="81"/>
      <c r="AL1969" s="81"/>
      <c r="AM1969" s="8"/>
    </row>
    <row r="1970" spans="1:39" x14ac:dyDescent="0.25">
      <c r="A1970" s="81">
        <v>1969</v>
      </c>
      <c r="B1970" s="8" t="s">
        <v>2210</v>
      </c>
      <c r="C1970" s="8" t="s">
        <v>126</v>
      </c>
      <c r="D1970" s="81"/>
      <c r="E1970" s="8"/>
      <c r="F1970" s="81"/>
      <c r="G1970" s="81"/>
      <c r="H1970" s="81"/>
      <c r="I1970" s="8"/>
      <c r="J1970" s="81"/>
      <c r="K1970" s="81"/>
      <c r="L1970" s="81"/>
      <c r="M1970" s="81"/>
      <c r="N1970" s="81"/>
      <c r="O1970" s="81"/>
      <c r="P1970" s="81"/>
      <c r="Q1970" s="81"/>
      <c r="R1970" s="81"/>
      <c r="S1970" s="81"/>
      <c r="T1970" s="81"/>
      <c r="U1970" s="81"/>
      <c r="V1970" s="81"/>
      <c r="W1970" s="81"/>
      <c r="X1970" s="81"/>
      <c r="Y1970" s="81"/>
      <c r="Z1970" s="81"/>
      <c r="AA1970" s="81"/>
      <c r="AB1970" s="81"/>
      <c r="AC1970" s="81"/>
      <c r="AD1970" s="81"/>
      <c r="AE1970" s="81"/>
      <c r="AF1970" s="81"/>
      <c r="AG1970" s="81"/>
      <c r="AH1970" s="81"/>
      <c r="AI1970" s="81"/>
      <c r="AJ1970" s="81"/>
      <c r="AK1970" s="81"/>
      <c r="AL1970" s="81"/>
      <c r="AM1970" s="8"/>
    </row>
    <row r="1971" spans="1:39" x14ac:dyDescent="0.25">
      <c r="A1971" s="81">
        <v>1970</v>
      </c>
      <c r="B1971" s="8" t="s">
        <v>2212</v>
      </c>
      <c r="C1971" s="8" t="s">
        <v>148</v>
      </c>
      <c r="D1971" s="81"/>
      <c r="E1971" s="8"/>
      <c r="F1971" s="81"/>
      <c r="G1971" s="81"/>
      <c r="H1971" s="81"/>
      <c r="I1971" s="8"/>
      <c r="J1971" s="81"/>
      <c r="K1971" s="81"/>
      <c r="L1971" s="81"/>
      <c r="M1971" s="81"/>
      <c r="N1971" s="81"/>
      <c r="O1971" s="81"/>
      <c r="P1971" s="81"/>
      <c r="Q1971" s="81"/>
      <c r="R1971" s="81"/>
      <c r="S1971" s="81"/>
      <c r="T1971" s="81"/>
      <c r="U1971" s="81"/>
      <c r="V1971" s="81"/>
      <c r="W1971" s="81"/>
      <c r="X1971" s="81"/>
      <c r="Y1971" s="81"/>
      <c r="Z1971" s="81"/>
      <c r="AA1971" s="81"/>
      <c r="AB1971" s="81"/>
      <c r="AC1971" s="81"/>
      <c r="AD1971" s="81"/>
      <c r="AE1971" s="81"/>
      <c r="AF1971" s="81"/>
      <c r="AG1971" s="81"/>
      <c r="AH1971" s="81"/>
      <c r="AI1971" s="81"/>
      <c r="AJ1971" s="81"/>
      <c r="AK1971" s="81"/>
      <c r="AL1971" s="81"/>
      <c r="AM1971" s="8"/>
    </row>
    <row r="1972" spans="1:39" x14ac:dyDescent="0.25">
      <c r="A1972" s="81">
        <v>1971</v>
      </c>
      <c r="B1972" s="8" t="s">
        <v>2216</v>
      </c>
      <c r="C1972" s="8" t="s">
        <v>95</v>
      </c>
      <c r="D1972" s="81"/>
      <c r="E1972" s="8"/>
      <c r="F1972" s="81"/>
      <c r="G1972" s="81"/>
      <c r="H1972" s="81"/>
      <c r="I1972" s="8"/>
      <c r="J1972" s="81"/>
      <c r="K1972" s="81"/>
      <c r="L1972" s="81"/>
      <c r="M1972" s="81"/>
      <c r="N1972" s="81"/>
      <c r="O1972" s="81"/>
      <c r="P1972" s="81"/>
      <c r="Q1972" s="81"/>
      <c r="R1972" s="81"/>
      <c r="S1972" s="81"/>
      <c r="T1972" s="81"/>
      <c r="U1972" s="81"/>
      <c r="V1972" s="81"/>
      <c r="W1972" s="81"/>
      <c r="X1972" s="81"/>
      <c r="Y1972" s="81"/>
      <c r="Z1972" s="81"/>
      <c r="AA1972" s="81"/>
      <c r="AB1972" s="81"/>
      <c r="AC1972" s="81"/>
      <c r="AD1972" s="81"/>
      <c r="AE1972" s="81"/>
      <c r="AF1972" s="81"/>
      <c r="AG1972" s="81"/>
      <c r="AH1972" s="81"/>
      <c r="AI1972" s="81"/>
      <c r="AJ1972" s="81"/>
      <c r="AK1972" s="81"/>
      <c r="AL1972" s="81"/>
      <c r="AM1972" s="8"/>
    </row>
    <row r="1973" spans="1:39" x14ac:dyDescent="0.25">
      <c r="A1973" s="81">
        <v>1972</v>
      </c>
      <c r="B1973" s="8" t="s">
        <v>2217</v>
      </c>
      <c r="C1973" s="8" t="s">
        <v>66</v>
      </c>
      <c r="D1973" s="81"/>
      <c r="E1973" s="8"/>
      <c r="F1973" s="81"/>
      <c r="G1973" s="81"/>
      <c r="H1973" s="81"/>
      <c r="I1973" s="8"/>
      <c r="J1973" s="81"/>
      <c r="K1973" s="81"/>
      <c r="L1973" s="81"/>
      <c r="M1973" s="81"/>
      <c r="N1973" s="81"/>
      <c r="O1973" s="81"/>
      <c r="P1973" s="81"/>
      <c r="Q1973" s="81"/>
      <c r="R1973" s="81"/>
      <c r="S1973" s="81"/>
      <c r="T1973" s="81"/>
      <c r="U1973" s="81"/>
      <c r="V1973" s="81"/>
      <c r="W1973" s="81"/>
      <c r="X1973" s="81"/>
      <c r="Y1973" s="81"/>
      <c r="Z1973" s="81"/>
      <c r="AA1973" s="81"/>
      <c r="AB1973" s="81"/>
      <c r="AC1973" s="81"/>
      <c r="AD1973" s="81"/>
      <c r="AE1973" s="81"/>
      <c r="AF1973" s="81"/>
      <c r="AG1973" s="81"/>
      <c r="AH1973" s="81"/>
      <c r="AI1973" s="81"/>
      <c r="AJ1973" s="81"/>
      <c r="AK1973" s="81"/>
      <c r="AL1973" s="81"/>
      <c r="AM1973" s="8"/>
    </row>
    <row r="1974" spans="1:39" x14ac:dyDescent="0.25">
      <c r="A1974" s="81">
        <v>1973</v>
      </c>
      <c r="B1974" s="8" t="s">
        <v>2218</v>
      </c>
      <c r="C1974" s="8" t="s">
        <v>80</v>
      </c>
      <c r="D1974" s="81"/>
      <c r="E1974" s="8"/>
      <c r="F1974" s="81"/>
      <c r="G1974" s="81"/>
      <c r="H1974" s="81"/>
      <c r="I1974" s="8"/>
      <c r="J1974" s="81"/>
      <c r="K1974" s="81"/>
      <c r="L1974" s="81"/>
      <c r="M1974" s="81"/>
      <c r="N1974" s="81"/>
      <c r="O1974" s="81"/>
      <c r="P1974" s="81"/>
      <c r="Q1974" s="81"/>
      <c r="R1974" s="81"/>
      <c r="S1974" s="81"/>
      <c r="T1974" s="81"/>
      <c r="U1974" s="81"/>
      <c r="V1974" s="81"/>
      <c r="W1974" s="81"/>
      <c r="X1974" s="81"/>
      <c r="Y1974" s="81"/>
      <c r="Z1974" s="81"/>
      <c r="AA1974" s="81"/>
      <c r="AB1974" s="81"/>
      <c r="AC1974" s="81"/>
      <c r="AD1974" s="81"/>
      <c r="AE1974" s="81"/>
      <c r="AF1974" s="81"/>
      <c r="AG1974" s="81"/>
      <c r="AH1974" s="81"/>
      <c r="AI1974" s="81"/>
      <c r="AJ1974" s="81"/>
      <c r="AK1974" s="81"/>
      <c r="AL1974" s="81"/>
      <c r="AM1974" s="8"/>
    </row>
    <row r="1975" spans="1:39" x14ac:dyDescent="0.25">
      <c r="A1975" s="81">
        <v>1974</v>
      </c>
      <c r="B1975" s="8" t="s">
        <v>2220</v>
      </c>
      <c r="C1975" s="8" t="s">
        <v>66</v>
      </c>
      <c r="D1975" s="81"/>
      <c r="E1975" s="8"/>
      <c r="F1975" s="81"/>
      <c r="G1975" s="81"/>
      <c r="H1975" s="81"/>
      <c r="I1975" s="8"/>
      <c r="J1975" s="81"/>
      <c r="K1975" s="81"/>
      <c r="L1975" s="81"/>
      <c r="M1975" s="81"/>
      <c r="N1975" s="81"/>
      <c r="O1975" s="81"/>
      <c r="P1975" s="81"/>
      <c r="Q1975" s="81"/>
      <c r="R1975" s="81"/>
      <c r="S1975" s="81"/>
      <c r="T1975" s="81"/>
      <c r="U1975" s="81"/>
      <c r="V1975" s="81"/>
      <c r="W1975" s="81"/>
      <c r="X1975" s="81"/>
      <c r="Y1975" s="81"/>
      <c r="Z1975" s="81"/>
      <c r="AA1975" s="81"/>
      <c r="AB1975" s="81"/>
      <c r="AC1975" s="81"/>
      <c r="AD1975" s="81"/>
      <c r="AE1975" s="81"/>
      <c r="AF1975" s="81"/>
      <c r="AG1975" s="81"/>
      <c r="AH1975" s="81"/>
      <c r="AI1975" s="81"/>
      <c r="AJ1975" s="81"/>
      <c r="AK1975" s="81"/>
      <c r="AL1975" s="81"/>
      <c r="AM1975" s="8"/>
    </row>
    <row r="1976" spans="1:39" x14ac:dyDescent="0.25">
      <c r="A1976" s="81">
        <v>1975</v>
      </c>
      <c r="B1976" s="8" t="s">
        <v>2222</v>
      </c>
      <c r="C1976" s="8" t="s">
        <v>210</v>
      </c>
      <c r="D1976" s="81"/>
      <c r="E1976" s="8"/>
      <c r="F1976" s="81"/>
      <c r="G1976" s="81"/>
      <c r="H1976" s="81"/>
      <c r="I1976" s="8"/>
      <c r="J1976" s="81"/>
      <c r="K1976" s="81"/>
      <c r="L1976" s="81"/>
      <c r="M1976" s="81"/>
      <c r="N1976" s="81"/>
      <c r="O1976" s="81"/>
      <c r="P1976" s="81"/>
      <c r="Q1976" s="81"/>
      <c r="R1976" s="81"/>
      <c r="S1976" s="81"/>
      <c r="T1976" s="81"/>
      <c r="U1976" s="81"/>
      <c r="V1976" s="81"/>
      <c r="W1976" s="81"/>
      <c r="X1976" s="81"/>
      <c r="Y1976" s="81"/>
      <c r="Z1976" s="81"/>
      <c r="AA1976" s="81"/>
      <c r="AB1976" s="81"/>
      <c r="AC1976" s="81"/>
      <c r="AD1976" s="81"/>
      <c r="AE1976" s="81"/>
      <c r="AF1976" s="81"/>
      <c r="AG1976" s="81"/>
      <c r="AH1976" s="81"/>
      <c r="AI1976" s="81"/>
      <c r="AJ1976" s="81"/>
      <c r="AK1976" s="81"/>
      <c r="AL1976" s="81"/>
      <c r="AM1976" s="8"/>
    </row>
    <row r="1977" spans="1:39" x14ac:dyDescent="0.25">
      <c r="A1977" s="81">
        <v>1976</v>
      </c>
      <c r="B1977" s="8" t="s">
        <v>2214</v>
      </c>
      <c r="C1977" s="8" t="s">
        <v>133</v>
      </c>
      <c r="D1977" s="81"/>
      <c r="E1977" s="8"/>
      <c r="F1977" s="81"/>
      <c r="G1977" s="81"/>
      <c r="H1977" s="81"/>
      <c r="I1977" s="8"/>
      <c r="J1977" s="81"/>
      <c r="K1977" s="81"/>
      <c r="L1977" s="81"/>
      <c r="M1977" s="81"/>
      <c r="N1977" s="81"/>
      <c r="O1977" s="81"/>
      <c r="P1977" s="81"/>
      <c r="Q1977" s="81"/>
      <c r="R1977" s="81"/>
      <c r="S1977" s="81"/>
      <c r="T1977" s="81"/>
      <c r="U1977" s="81"/>
      <c r="V1977" s="81"/>
      <c r="W1977" s="81"/>
      <c r="X1977" s="81"/>
      <c r="Y1977" s="81"/>
      <c r="Z1977" s="81"/>
      <c r="AA1977" s="81"/>
      <c r="AB1977" s="81"/>
      <c r="AC1977" s="81"/>
      <c r="AD1977" s="81"/>
      <c r="AE1977" s="81"/>
      <c r="AF1977" s="81"/>
      <c r="AG1977" s="81"/>
      <c r="AH1977" s="81"/>
      <c r="AI1977" s="81"/>
      <c r="AJ1977" s="81"/>
      <c r="AK1977" s="81"/>
      <c r="AL1977" s="81"/>
      <c r="AM1977" s="8"/>
    </row>
    <row r="1978" spans="1:39" x14ac:dyDescent="0.25">
      <c r="A1978" s="81">
        <v>1977</v>
      </c>
      <c r="B1978" s="8" t="s">
        <v>2223</v>
      </c>
      <c r="C1978" s="8" t="s">
        <v>73</v>
      </c>
      <c r="D1978" s="81"/>
      <c r="E1978" s="8"/>
      <c r="F1978" s="81"/>
      <c r="G1978" s="81"/>
      <c r="H1978" s="81"/>
      <c r="I1978" s="8"/>
      <c r="J1978" s="81"/>
      <c r="K1978" s="81"/>
      <c r="L1978" s="81"/>
      <c r="M1978" s="81"/>
      <c r="N1978" s="81"/>
      <c r="O1978" s="81"/>
      <c r="P1978" s="81"/>
      <c r="Q1978" s="81"/>
      <c r="R1978" s="81"/>
      <c r="S1978" s="81"/>
      <c r="T1978" s="81"/>
      <c r="U1978" s="81"/>
      <c r="V1978" s="81"/>
      <c r="W1978" s="81"/>
      <c r="X1978" s="81"/>
      <c r="Y1978" s="81"/>
      <c r="Z1978" s="81"/>
      <c r="AA1978" s="81"/>
      <c r="AB1978" s="81"/>
      <c r="AC1978" s="81"/>
      <c r="AD1978" s="81"/>
      <c r="AE1978" s="81"/>
      <c r="AF1978" s="81"/>
      <c r="AG1978" s="81"/>
      <c r="AH1978" s="81"/>
      <c r="AI1978" s="81"/>
      <c r="AJ1978" s="81"/>
      <c r="AK1978" s="81"/>
      <c r="AL1978" s="81"/>
      <c r="AM1978" s="8"/>
    </row>
    <row r="1979" spans="1:39" x14ac:dyDescent="0.25">
      <c r="A1979" s="81">
        <v>1978</v>
      </c>
      <c r="B1979" s="8" t="s">
        <v>2224</v>
      </c>
      <c r="C1979" s="8" t="s">
        <v>56</v>
      </c>
      <c r="D1979" s="81"/>
      <c r="E1979" s="8"/>
      <c r="F1979" s="81"/>
      <c r="G1979" s="81"/>
      <c r="H1979" s="81"/>
      <c r="I1979" s="8"/>
      <c r="J1979" s="81"/>
      <c r="K1979" s="81"/>
      <c r="L1979" s="81"/>
      <c r="M1979" s="81"/>
      <c r="N1979" s="81"/>
      <c r="O1979" s="81"/>
      <c r="P1979" s="81"/>
      <c r="Q1979" s="81"/>
      <c r="R1979" s="81"/>
      <c r="S1979" s="81"/>
      <c r="T1979" s="81"/>
      <c r="U1979" s="81"/>
      <c r="V1979" s="81"/>
      <c r="W1979" s="81"/>
      <c r="X1979" s="81"/>
      <c r="Y1979" s="81"/>
      <c r="Z1979" s="81"/>
      <c r="AA1979" s="81"/>
      <c r="AB1979" s="81"/>
      <c r="AC1979" s="81"/>
      <c r="AD1979" s="81"/>
      <c r="AE1979" s="81"/>
      <c r="AF1979" s="81"/>
      <c r="AG1979" s="81"/>
      <c r="AH1979" s="81"/>
      <c r="AI1979" s="81"/>
      <c r="AJ1979" s="81"/>
      <c r="AK1979" s="81"/>
      <c r="AL1979" s="81"/>
      <c r="AM1979" s="8"/>
    </row>
    <row r="1980" spans="1:39" x14ac:dyDescent="0.25">
      <c r="A1980" s="81">
        <v>1979</v>
      </c>
      <c r="B1980" s="8" t="s">
        <v>2225</v>
      </c>
      <c r="C1980" s="8" t="s">
        <v>262</v>
      </c>
      <c r="D1980" s="81"/>
      <c r="E1980" s="8"/>
      <c r="F1980" s="81"/>
      <c r="G1980" s="81"/>
      <c r="H1980" s="81"/>
      <c r="I1980" s="8"/>
      <c r="J1980" s="81"/>
      <c r="K1980" s="81"/>
      <c r="L1980" s="81"/>
      <c r="M1980" s="81"/>
      <c r="N1980" s="81"/>
      <c r="O1980" s="81"/>
      <c r="P1980" s="81"/>
      <c r="Q1980" s="81"/>
      <c r="R1980" s="81"/>
      <c r="S1980" s="81"/>
      <c r="T1980" s="81"/>
      <c r="U1980" s="81"/>
      <c r="V1980" s="81"/>
      <c r="W1980" s="81"/>
      <c r="X1980" s="81"/>
      <c r="Y1980" s="81"/>
      <c r="Z1980" s="81"/>
      <c r="AA1980" s="81"/>
      <c r="AB1980" s="81"/>
      <c r="AC1980" s="81"/>
      <c r="AD1980" s="81"/>
      <c r="AE1980" s="81"/>
      <c r="AF1980" s="81"/>
      <c r="AG1980" s="81"/>
      <c r="AH1980" s="81"/>
      <c r="AI1980" s="81"/>
      <c r="AJ1980" s="81"/>
      <c r="AK1980" s="81"/>
      <c r="AL1980" s="81"/>
      <c r="AM1980" s="8"/>
    </row>
    <row r="1981" spans="1:39" x14ac:dyDescent="0.25">
      <c r="A1981" s="81">
        <v>1980</v>
      </c>
      <c r="B1981" s="8" t="s">
        <v>2226</v>
      </c>
      <c r="C1981" s="8" t="s">
        <v>66</v>
      </c>
      <c r="D1981" s="81"/>
      <c r="E1981" s="8"/>
      <c r="F1981" s="81"/>
      <c r="G1981" s="81"/>
      <c r="H1981" s="81"/>
      <c r="I1981" s="8"/>
      <c r="J1981" s="81"/>
      <c r="K1981" s="81"/>
      <c r="L1981" s="81"/>
      <c r="M1981" s="81"/>
      <c r="N1981" s="81"/>
      <c r="O1981" s="81"/>
      <c r="P1981" s="81"/>
      <c r="Q1981" s="81"/>
      <c r="R1981" s="81"/>
      <c r="S1981" s="81"/>
      <c r="T1981" s="81"/>
      <c r="U1981" s="81"/>
      <c r="V1981" s="81"/>
      <c r="W1981" s="81"/>
      <c r="X1981" s="81"/>
      <c r="Y1981" s="81"/>
      <c r="Z1981" s="81"/>
      <c r="AA1981" s="81"/>
      <c r="AB1981" s="81"/>
      <c r="AC1981" s="81"/>
      <c r="AD1981" s="81"/>
      <c r="AE1981" s="81"/>
      <c r="AF1981" s="81"/>
      <c r="AG1981" s="81"/>
      <c r="AH1981" s="81"/>
      <c r="AI1981" s="81"/>
      <c r="AJ1981" s="81"/>
      <c r="AK1981" s="81"/>
      <c r="AL1981" s="81"/>
      <c r="AM1981" s="8"/>
    </row>
    <row r="1982" spans="1:39" x14ac:dyDescent="0.25">
      <c r="A1982" s="81">
        <v>1981</v>
      </c>
      <c r="B1982" s="8" t="s">
        <v>2227</v>
      </c>
      <c r="C1982" s="8" t="s">
        <v>66</v>
      </c>
      <c r="D1982" s="81"/>
      <c r="E1982" s="8"/>
      <c r="F1982" s="81"/>
      <c r="G1982" s="81"/>
      <c r="H1982" s="81"/>
      <c r="I1982" s="8"/>
      <c r="J1982" s="81"/>
      <c r="K1982" s="81"/>
      <c r="L1982" s="81"/>
      <c r="M1982" s="81"/>
      <c r="N1982" s="81"/>
      <c r="O1982" s="81"/>
      <c r="P1982" s="81"/>
      <c r="Q1982" s="81"/>
      <c r="R1982" s="81"/>
      <c r="S1982" s="81"/>
      <c r="T1982" s="81"/>
      <c r="U1982" s="81"/>
      <c r="V1982" s="81"/>
      <c r="W1982" s="81"/>
      <c r="X1982" s="81"/>
      <c r="Y1982" s="81"/>
      <c r="Z1982" s="81"/>
      <c r="AA1982" s="81"/>
      <c r="AB1982" s="81"/>
      <c r="AC1982" s="81"/>
      <c r="AD1982" s="81"/>
      <c r="AE1982" s="81"/>
      <c r="AF1982" s="81"/>
      <c r="AG1982" s="81"/>
      <c r="AH1982" s="81"/>
      <c r="AI1982" s="81"/>
      <c r="AJ1982" s="81"/>
      <c r="AK1982" s="81"/>
      <c r="AL1982" s="81"/>
      <c r="AM1982" s="8"/>
    </row>
    <row r="1983" spans="1:39" x14ac:dyDescent="0.25">
      <c r="A1983" s="81">
        <v>1982</v>
      </c>
      <c r="B1983" s="8" t="s">
        <v>2228</v>
      </c>
      <c r="C1983" s="8" t="s">
        <v>138</v>
      </c>
      <c r="D1983" s="81"/>
      <c r="E1983" s="8"/>
      <c r="F1983" s="81"/>
      <c r="G1983" s="81"/>
      <c r="H1983" s="81"/>
      <c r="I1983" s="8"/>
      <c r="J1983" s="81"/>
      <c r="K1983" s="81"/>
      <c r="L1983" s="81"/>
      <c r="M1983" s="81"/>
      <c r="N1983" s="81"/>
      <c r="O1983" s="81"/>
      <c r="P1983" s="81"/>
      <c r="Q1983" s="81"/>
      <c r="R1983" s="81"/>
      <c r="S1983" s="81"/>
      <c r="T1983" s="81"/>
      <c r="U1983" s="81"/>
      <c r="V1983" s="81"/>
      <c r="W1983" s="81"/>
      <c r="X1983" s="81"/>
      <c r="Y1983" s="81"/>
      <c r="Z1983" s="81"/>
      <c r="AA1983" s="81"/>
      <c r="AB1983" s="81"/>
      <c r="AC1983" s="81"/>
      <c r="AD1983" s="81"/>
      <c r="AE1983" s="81"/>
      <c r="AF1983" s="81"/>
      <c r="AG1983" s="81"/>
      <c r="AH1983" s="81"/>
      <c r="AI1983" s="81"/>
      <c r="AJ1983" s="81"/>
      <c r="AK1983" s="81"/>
      <c r="AL1983" s="81"/>
      <c r="AM1983" s="8"/>
    </row>
    <row r="1984" spans="1:39" x14ac:dyDescent="0.25">
      <c r="A1984" s="81">
        <v>1983</v>
      </c>
      <c r="B1984" s="8" t="s">
        <v>2229</v>
      </c>
      <c r="C1984" s="8" t="s">
        <v>138</v>
      </c>
      <c r="D1984" s="81"/>
      <c r="E1984" s="8"/>
      <c r="F1984" s="81"/>
      <c r="G1984" s="81"/>
      <c r="H1984" s="81"/>
      <c r="I1984" s="8"/>
      <c r="J1984" s="81"/>
      <c r="K1984" s="81"/>
      <c r="L1984" s="81"/>
      <c r="M1984" s="81"/>
      <c r="N1984" s="81"/>
      <c r="O1984" s="81"/>
      <c r="P1984" s="81"/>
      <c r="Q1984" s="81"/>
      <c r="R1984" s="81"/>
      <c r="S1984" s="81"/>
      <c r="T1984" s="81"/>
      <c r="U1984" s="81"/>
      <c r="V1984" s="81"/>
      <c r="W1984" s="81"/>
      <c r="X1984" s="81"/>
      <c r="Y1984" s="81"/>
      <c r="Z1984" s="81"/>
      <c r="AA1984" s="81"/>
      <c r="AB1984" s="81"/>
      <c r="AC1984" s="81"/>
      <c r="AD1984" s="81"/>
      <c r="AE1984" s="81"/>
      <c r="AF1984" s="81"/>
      <c r="AG1984" s="81"/>
      <c r="AH1984" s="81"/>
      <c r="AI1984" s="81"/>
      <c r="AJ1984" s="81"/>
      <c r="AK1984" s="81"/>
      <c r="AL1984" s="81"/>
      <c r="AM1984" s="8"/>
    </row>
    <row r="1985" spans="1:39" x14ac:dyDescent="0.25">
      <c r="A1985" s="81">
        <v>1984</v>
      </c>
      <c r="B1985" s="8" t="s">
        <v>1806</v>
      </c>
      <c r="C1985" s="8" t="s">
        <v>66</v>
      </c>
      <c r="D1985" s="81"/>
      <c r="E1985" s="8"/>
      <c r="F1985" s="81"/>
      <c r="G1985" s="81"/>
      <c r="H1985" s="81"/>
      <c r="I1985" s="8"/>
      <c r="J1985" s="81"/>
      <c r="K1985" s="81"/>
      <c r="L1985" s="81"/>
      <c r="M1985" s="81"/>
      <c r="N1985" s="81"/>
      <c r="O1985" s="81"/>
      <c r="P1985" s="81"/>
      <c r="Q1985" s="81"/>
      <c r="R1985" s="81"/>
      <c r="S1985" s="81"/>
      <c r="T1985" s="81"/>
      <c r="U1985" s="81"/>
      <c r="V1985" s="81"/>
      <c r="W1985" s="81"/>
      <c r="X1985" s="81"/>
      <c r="Y1985" s="81"/>
      <c r="Z1985" s="81"/>
      <c r="AA1985" s="81"/>
      <c r="AB1985" s="81"/>
      <c r="AC1985" s="81"/>
      <c r="AD1985" s="81"/>
      <c r="AE1985" s="81"/>
      <c r="AF1985" s="81"/>
      <c r="AG1985" s="81"/>
      <c r="AH1985" s="81"/>
      <c r="AI1985" s="81"/>
      <c r="AJ1985" s="81"/>
      <c r="AK1985" s="81"/>
      <c r="AL1985" s="81"/>
      <c r="AM1985" s="8"/>
    </row>
    <row r="1986" spans="1:39" x14ac:dyDescent="0.25">
      <c r="A1986" s="81">
        <v>1985</v>
      </c>
      <c r="B1986" s="8" t="s">
        <v>1845</v>
      </c>
      <c r="C1986" s="8" t="s">
        <v>67</v>
      </c>
      <c r="D1986" s="81"/>
      <c r="E1986" s="8"/>
      <c r="F1986" s="81"/>
      <c r="G1986" s="81"/>
      <c r="H1986" s="81"/>
      <c r="I1986" s="8"/>
      <c r="J1986" s="81"/>
      <c r="K1986" s="81"/>
      <c r="L1986" s="81"/>
      <c r="M1986" s="81"/>
      <c r="N1986" s="81"/>
      <c r="O1986" s="81"/>
      <c r="P1986" s="81"/>
      <c r="Q1986" s="81"/>
      <c r="R1986" s="81"/>
      <c r="S1986" s="81"/>
      <c r="T1986" s="81"/>
      <c r="U1986" s="81"/>
      <c r="V1986" s="81"/>
      <c r="W1986" s="81"/>
      <c r="X1986" s="81"/>
      <c r="Y1986" s="81"/>
      <c r="Z1986" s="81"/>
      <c r="AA1986" s="81"/>
      <c r="AB1986" s="81"/>
      <c r="AC1986" s="81"/>
      <c r="AD1986" s="81"/>
      <c r="AE1986" s="81"/>
      <c r="AF1986" s="81"/>
      <c r="AG1986" s="81"/>
      <c r="AH1986" s="81"/>
      <c r="AI1986" s="81"/>
      <c r="AJ1986" s="81"/>
      <c r="AK1986" s="81"/>
      <c r="AL1986" s="81"/>
      <c r="AM1986" s="8"/>
    </row>
    <row r="1987" spans="1:39" x14ac:dyDescent="0.25">
      <c r="A1987" s="81">
        <v>1986</v>
      </c>
      <c r="B1987" s="8" t="s">
        <v>2276</v>
      </c>
      <c r="C1987" s="8" t="s">
        <v>56</v>
      </c>
      <c r="D1987" s="81"/>
      <c r="E1987" s="8"/>
      <c r="F1987" s="81"/>
      <c r="G1987" s="81"/>
      <c r="H1987" s="81"/>
      <c r="I1987" s="8"/>
      <c r="J1987" s="81"/>
      <c r="K1987" s="81"/>
      <c r="L1987" s="81"/>
      <c r="M1987" s="81"/>
      <c r="N1987" s="81"/>
      <c r="O1987" s="81"/>
      <c r="P1987" s="81"/>
      <c r="Q1987" s="81"/>
      <c r="R1987" s="81"/>
      <c r="S1987" s="81"/>
      <c r="T1987" s="81"/>
      <c r="U1987" s="81"/>
      <c r="V1987" s="81"/>
      <c r="W1987" s="81"/>
      <c r="X1987" s="81"/>
      <c r="Y1987" s="81"/>
      <c r="Z1987" s="81"/>
      <c r="AA1987" s="81"/>
      <c r="AB1987" s="81"/>
      <c r="AC1987" s="81"/>
      <c r="AD1987" s="81"/>
      <c r="AE1987" s="81"/>
      <c r="AF1987" s="81"/>
      <c r="AG1987" s="81"/>
      <c r="AH1987" s="81"/>
      <c r="AI1987" s="81"/>
      <c r="AJ1987" s="81"/>
      <c r="AK1987" s="81"/>
      <c r="AL1987" s="81"/>
      <c r="AM1987" s="8"/>
    </row>
    <row r="1988" spans="1:39" x14ac:dyDescent="0.25">
      <c r="A1988" s="81">
        <v>1987</v>
      </c>
      <c r="B1988" s="8" t="s">
        <v>2</v>
      </c>
      <c r="C1988" s="8" t="s">
        <v>2</v>
      </c>
      <c r="D1988" s="81"/>
      <c r="E1988" s="8"/>
      <c r="F1988" s="81"/>
      <c r="G1988" s="81"/>
      <c r="H1988" s="81"/>
      <c r="I1988" s="8"/>
      <c r="J1988" s="81"/>
      <c r="K1988" s="81"/>
      <c r="L1988" s="81"/>
      <c r="M1988" s="81"/>
      <c r="N1988" s="81"/>
      <c r="O1988" s="81"/>
      <c r="P1988" s="81"/>
      <c r="Q1988" s="81"/>
      <c r="R1988" s="81"/>
      <c r="S1988" s="81"/>
      <c r="T1988" s="81"/>
      <c r="U1988" s="81"/>
      <c r="V1988" s="81"/>
      <c r="W1988" s="81"/>
      <c r="X1988" s="81"/>
      <c r="Y1988" s="81"/>
      <c r="Z1988" s="81"/>
      <c r="AA1988" s="81"/>
      <c r="AB1988" s="81"/>
      <c r="AC1988" s="81"/>
      <c r="AD1988" s="81"/>
      <c r="AE1988" s="81"/>
      <c r="AF1988" s="81"/>
      <c r="AG1988" s="81"/>
      <c r="AH1988" s="81"/>
      <c r="AI1988" s="81"/>
      <c r="AJ1988" s="81"/>
      <c r="AK1988" s="81"/>
      <c r="AL1988" s="81"/>
      <c r="AM1988" s="8"/>
    </row>
    <row r="1989" spans="1:39" x14ac:dyDescent="0.25">
      <c r="A1989" s="81">
        <v>1988</v>
      </c>
      <c r="B1989" s="8" t="s">
        <v>2387</v>
      </c>
      <c r="C1989" s="8" t="s">
        <v>2</v>
      </c>
      <c r="D1989" s="81"/>
      <c r="E1989" s="8"/>
      <c r="F1989" s="81"/>
      <c r="G1989" s="81"/>
      <c r="H1989" s="81"/>
      <c r="I1989" s="8"/>
      <c r="J1989" s="81"/>
      <c r="K1989" s="81"/>
      <c r="L1989" s="81"/>
      <c r="M1989" s="81"/>
      <c r="N1989" s="81"/>
      <c r="O1989" s="81"/>
      <c r="P1989" s="81"/>
      <c r="Q1989" s="81"/>
      <c r="R1989" s="81"/>
      <c r="S1989" s="81"/>
      <c r="T1989" s="81"/>
      <c r="U1989" s="81"/>
      <c r="V1989" s="81"/>
      <c r="W1989" s="81"/>
      <c r="X1989" s="81"/>
      <c r="Y1989" s="81"/>
      <c r="Z1989" s="81"/>
      <c r="AA1989" s="81"/>
      <c r="AB1989" s="81"/>
      <c r="AC1989" s="81"/>
      <c r="AD1989" s="81"/>
      <c r="AE1989" s="81"/>
      <c r="AF1989" s="81"/>
      <c r="AG1989" s="81"/>
      <c r="AH1989" s="81"/>
      <c r="AI1989" s="81"/>
      <c r="AJ1989" s="81"/>
      <c r="AK1989" s="81"/>
      <c r="AL1989" s="81"/>
      <c r="AM1989" s="8"/>
    </row>
    <row r="1990" spans="1:39" x14ac:dyDescent="0.25">
      <c r="A1990" s="81">
        <v>1989</v>
      </c>
      <c r="B1990" s="8" t="s">
        <v>52</v>
      </c>
      <c r="C1990" s="8" t="s">
        <v>2</v>
      </c>
      <c r="D1990" s="81"/>
      <c r="E1990" s="8"/>
      <c r="F1990" s="81"/>
      <c r="G1990" s="81"/>
      <c r="H1990" s="81"/>
      <c r="I1990" s="8"/>
      <c r="J1990" s="81"/>
      <c r="K1990" s="81"/>
      <c r="L1990" s="81"/>
      <c r="M1990" s="81"/>
      <c r="N1990" s="81"/>
      <c r="O1990" s="81"/>
      <c r="P1990" s="81"/>
      <c r="Q1990" s="81"/>
      <c r="R1990" s="81"/>
      <c r="S1990" s="81"/>
      <c r="T1990" s="81"/>
      <c r="U1990" s="81"/>
      <c r="V1990" s="81"/>
      <c r="W1990" s="81"/>
      <c r="X1990" s="81"/>
      <c r="Y1990" s="81"/>
      <c r="Z1990" s="81"/>
      <c r="AA1990" s="81"/>
      <c r="AB1990" s="81"/>
      <c r="AC1990" s="81"/>
      <c r="AD1990" s="81"/>
      <c r="AE1990" s="81"/>
      <c r="AF1990" s="81"/>
      <c r="AG1990" s="81"/>
      <c r="AH1990" s="81"/>
      <c r="AI1990" s="81"/>
      <c r="AJ1990" s="81"/>
      <c r="AK1990" s="81"/>
      <c r="AL1990" s="81"/>
      <c r="AM1990" s="8"/>
    </row>
    <row r="1991" spans="1:39" x14ac:dyDescent="0.25">
      <c r="A1991" s="81">
        <v>1990</v>
      </c>
      <c r="B1991" s="8" t="s">
        <v>1843</v>
      </c>
      <c r="C1991" s="8" t="s">
        <v>2388</v>
      </c>
      <c r="D1991" s="81"/>
      <c r="E1991" s="8"/>
      <c r="F1991" s="81"/>
      <c r="G1991" s="81"/>
      <c r="H1991" s="81"/>
      <c r="I1991" s="8"/>
      <c r="J1991" s="81"/>
      <c r="K1991" s="81"/>
      <c r="L1991" s="81"/>
      <c r="M1991" s="81"/>
      <c r="N1991" s="81"/>
      <c r="O1991" s="81"/>
      <c r="P1991" s="81"/>
      <c r="Q1991" s="81"/>
      <c r="R1991" s="81"/>
      <c r="S1991" s="81"/>
      <c r="T1991" s="81"/>
      <c r="U1991" s="81"/>
      <c r="V1991" s="81"/>
      <c r="W1991" s="81"/>
      <c r="X1991" s="81"/>
      <c r="Y1991" s="81"/>
      <c r="Z1991" s="81"/>
      <c r="AA1991" s="81"/>
      <c r="AB1991" s="81"/>
      <c r="AC1991" s="81"/>
      <c r="AD1991" s="81"/>
      <c r="AE1991" s="81"/>
      <c r="AF1991" s="81"/>
      <c r="AG1991" s="81"/>
      <c r="AH1991" s="81"/>
      <c r="AI1991" s="81"/>
      <c r="AJ1991" s="81"/>
      <c r="AK1991" s="81"/>
      <c r="AL1991" s="81"/>
      <c r="AM1991" s="8"/>
    </row>
    <row r="1992" spans="1:39" x14ac:dyDescent="0.25">
      <c r="A1992" s="81">
        <v>1991</v>
      </c>
      <c r="B1992" s="8" t="s">
        <v>1844</v>
      </c>
      <c r="C1992" s="8" t="s">
        <v>56</v>
      </c>
      <c r="D1992" s="81"/>
      <c r="E1992" s="8"/>
      <c r="F1992" s="81"/>
      <c r="G1992" s="81"/>
      <c r="H1992" s="81"/>
      <c r="I1992" s="8"/>
      <c r="J1992" s="81"/>
      <c r="K1992" s="81"/>
      <c r="L1992" s="81"/>
      <c r="M1992" s="81"/>
      <c r="N1992" s="81"/>
      <c r="O1992" s="81"/>
      <c r="P1992" s="81"/>
      <c r="Q1992" s="81"/>
      <c r="R1992" s="81"/>
      <c r="S1992" s="81"/>
      <c r="T1992" s="81"/>
      <c r="U1992" s="81"/>
      <c r="V1992" s="81"/>
      <c r="W1992" s="81"/>
      <c r="X1992" s="81"/>
      <c r="Y1992" s="81"/>
      <c r="Z1992" s="81"/>
      <c r="AA1992" s="81"/>
      <c r="AB1992" s="81"/>
      <c r="AC1992" s="81"/>
      <c r="AD1992" s="81"/>
      <c r="AE1992" s="81"/>
      <c r="AF1992" s="81"/>
      <c r="AG1992" s="81"/>
      <c r="AH1992" s="81"/>
      <c r="AI1992" s="81"/>
      <c r="AJ1992" s="81"/>
      <c r="AK1992" s="81"/>
      <c r="AL1992" s="81"/>
      <c r="AM1992" s="8"/>
    </row>
    <row r="1993" spans="1:39" x14ac:dyDescent="0.25">
      <c r="A1993" s="81">
        <v>1992</v>
      </c>
      <c r="B1993" s="8" t="s">
        <v>1846</v>
      </c>
      <c r="C1993" s="8" t="s">
        <v>2389</v>
      </c>
      <c r="D1993" s="81"/>
      <c r="E1993" s="8"/>
      <c r="F1993" s="81"/>
      <c r="G1993" s="81"/>
      <c r="H1993" s="81"/>
      <c r="I1993" s="8"/>
      <c r="J1993" s="81"/>
      <c r="K1993" s="81"/>
      <c r="L1993" s="81"/>
      <c r="M1993" s="81"/>
      <c r="N1993" s="81"/>
      <c r="O1993" s="81"/>
      <c r="P1993" s="81"/>
      <c r="Q1993" s="81"/>
      <c r="R1993" s="81"/>
      <c r="S1993" s="81"/>
      <c r="T1993" s="81"/>
      <c r="U1993" s="81"/>
      <c r="V1993" s="81"/>
      <c r="W1993" s="81"/>
      <c r="X1993" s="81"/>
      <c r="Y1993" s="81"/>
      <c r="Z1993" s="81"/>
      <c r="AA1993" s="81"/>
      <c r="AB1993" s="81"/>
      <c r="AC1993" s="81"/>
      <c r="AD1993" s="81"/>
      <c r="AE1993" s="81"/>
      <c r="AF1993" s="81"/>
      <c r="AG1993" s="81"/>
      <c r="AH1993" s="81"/>
      <c r="AI1993" s="81"/>
      <c r="AJ1993" s="81"/>
      <c r="AK1993" s="81"/>
      <c r="AL1993" s="81"/>
      <c r="AM1993" s="8"/>
    </row>
    <row r="1994" spans="1:39" x14ac:dyDescent="0.25">
      <c r="A1994" s="81">
        <v>1993</v>
      </c>
      <c r="B1994" s="8" t="s">
        <v>1847</v>
      </c>
      <c r="C1994" s="8" t="s">
        <v>2390</v>
      </c>
      <c r="D1994" s="81"/>
      <c r="E1994" s="8"/>
      <c r="F1994" s="81"/>
      <c r="G1994" s="81"/>
      <c r="H1994" s="81"/>
      <c r="I1994" s="8"/>
      <c r="J1994" s="81"/>
      <c r="K1994" s="81"/>
      <c r="L1994" s="81"/>
      <c r="M1994" s="81"/>
      <c r="N1994" s="81"/>
      <c r="O1994" s="81"/>
      <c r="P1994" s="81"/>
      <c r="Q1994" s="81"/>
      <c r="R1994" s="81"/>
      <c r="S1994" s="81"/>
      <c r="T1994" s="81"/>
      <c r="U1994" s="81"/>
      <c r="V1994" s="81"/>
      <c r="W1994" s="81"/>
      <c r="X1994" s="81"/>
      <c r="Y1994" s="81"/>
      <c r="Z1994" s="81"/>
      <c r="AA1994" s="81"/>
      <c r="AB1994" s="81"/>
      <c r="AC1994" s="81"/>
      <c r="AD1994" s="81"/>
      <c r="AE1994" s="81"/>
      <c r="AF1994" s="81"/>
      <c r="AG1994" s="81"/>
      <c r="AH1994" s="81"/>
      <c r="AI1994" s="81"/>
      <c r="AJ1994" s="81"/>
      <c r="AK1994" s="81"/>
      <c r="AL1994" s="81"/>
      <c r="AM1994" s="8"/>
    </row>
    <row r="1995" spans="1:39" x14ac:dyDescent="0.25">
      <c r="A1995" s="81">
        <v>1994</v>
      </c>
      <c r="B1995" s="8" t="s">
        <v>1850</v>
      </c>
      <c r="C1995" s="8" t="s">
        <v>61</v>
      </c>
      <c r="D1995" s="81"/>
      <c r="E1995" s="8"/>
      <c r="F1995" s="81"/>
      <c r="G1995" s="81"/>
      <c r="H1995" s="81"/>
      <c r="I1995" s="8"/>
      <c r="J1995" s="81"/>
      <c r="K1995" s="81"/>
      <c r="L1995" s="81"/>
      <c r="M1995" s="81"/>
      <c r="N1995" s="81"/>
      <c r="O1995" s="81"/>
      <c r="P1995" s="81"/>
      <c r="Q1995" s="81"/>
      <c r="R1995" s="81"/>
      <c r="S1995" s="81"/>
      <c r="T1995" s="81"/>
      <c r="U1995" s="81"/>
      <c r="V1995" s="81"/>
      <c r="W1995" s="81"/>
      <c r="X1995" s="81"/>
      <c r="Y1995" s="81"/>
      <c r="Z1995" s="81"/>
      <c r="AA1995" s="81"/>
      <c r="AB1995" s="81"/>
      <c r="AC1995" s="81"/>
      <c r="AD1995" s="81"/>
      <c r="AE1995" s="81"/>
      <c r="AF1995" s="81"/>
      <c r="AG1995" s="81"/>
      <c r="AH1995" s="81"/>
      <c r="AI1995" s="81"/>
      <c r="AJ1995" s="81"/>
      <c r="AK1995" s="81"/>
      <c r="AL1995" s="81"/>
      <c r="AM1995" s="8"/>
    </row>
    <row r="1996" spans="1:39" x14ac:dyDescent="0.25">
      <c r="A1996" s="81">
        <v>1995</v>
      </c>
      <c r="B1996" s="8" t="s">
        <v>1851</v>
      </c>
      <c r="C1996" s="8" t="s">
        <v>56</v>
      </c>
      <c r="D1996" s="81"/>
      <c r="E1996" s="8"/>
      <c r="F1996" s="81"/>
      <c r="G1996" s="81"/>
      <c r="H1996" s="81"/>
      <c r="I1996" s="8"/>
      <c r="J1996" s="81"/>
      <c r="K1996" s="81"/>
      <c r="L1996" s="81"/>
      <c r="M1996" s="81"/>
      <c r="N1996" s="81"/>
      <c r="O1996" s="81"/>
      <c r="P1996" s="81"/>
      <c r="Q1996" s="81"/>
      <c r="R1996" s="81"/>
      <c r="S1996" s="81"/>
      <c r="T1996" s="81"/>
      <c r="U1996" s="81"/>
      <c r="V1996" s="81"/>
      <c r="W1996" s="81"/>
      <c r="X1996" s="81"/>
      <c r="Y1996" s="81"/>
      <c r="Z1996" s="81"/>
      <c r="AA1996" s="81"/>
      <c r="AB1996" s="81"/>
      <c r="AC1996" s="81"/>
      <c r="AD1996" s="81"/>
      <c r="AE1996" s="81"/>
      <c r="AF1996" s="81"/>
      <c r="AG1996" s="81"/>
      <c r="AH1996" s="81"/>
      <c r="AI1996" s="81"/>
      <c r="AJ1996" s="81"/>
      <c r="AK1996" s="81"/>
      <c r="AL1996" s="81"/>
      <c r="AM1996" s="8"/>
    </row>
    <row r="1997" spans="1:39" x14ac:dyDescent="0.25">
      <c r="A1997" s="81">
        <v>1996</v>
      </c>
      <c r="B1997" s="8" t="s">
        <v>1852</v>
      </c>
      <c r="C1997" s="8" t="s">
        <v>56</v>
      </c>
      <c r="D1997" s="81"/>
      <c r="E1997" s="8"/>
      <c r="F1997" s="81"/>
      <c r="G1997" s="81"/>
      <c r="H1997" s="81"/>
      <c r="I1997" s="8"/>
      <c r="J1997" s="81"/>
      <c r="K1997" s="81"/>
      <c r="L1997" s="81"/>
      <c r="M1997" s="81"/>
      <c r="N1997" s="81"/>
      <c r="O1997" s="81"/>
      <c r="P1997" s="81"/>
      <c r="Q1997" s="81"/>
      <c r="R1997" s="81"/>
      <c r="S1997" s="81"/>
      <c r="T1997" s="81"/>
      <c r="U1997" s="81"/>
      <c r="V1997" s="81"/>
      <c r="W1997" s="81"/>
      <c r="X1997" s="81"/>
      <c r="Y1997" s="81"/>
      <c r="Z1997" s="81"/>
      <c r="AA1997" s="81"/>
      <c r="AB1997" s="81"/>
      <c r="AC1997" s="81"/>
      <c r="AD1997" s="81"/>
      <c r="AE1997" s="81"/>
      <c r="AF1997" s="81"/>
      <c r="AG1997" s="81"/>
      <c r="AH1997" s="81"/>
      <c r="AI1997" s="81"/>
      <c r="AJ1997" s="81"/>
      <c r="AK1997" s="81"/>
      <c r="AL1997" s="81"/>
      <c r="AM1997" s="8"/>
    </row>
    <row r="1998" spans="1:39" x14ac:dyDescent="0.25">
      <c r="A1998" s="81">
        <v>1997</v>
      </c>
      <c r="B1998" s="8" t="s">
        <v>1853</v>
      </c>
      <c r="C1998" s="8" t="s">
        <v>56</v>
      </c>
      <c r="D1998" s="81"/>
      <c r="E1998" s="8"/>
      <c r="F1998" s="81"/>
      <c r="G1998" s="81"/>
      <c r="H1998" s="81"/>
      <c r="I1998" s="8"/>
      <c r="J1998" s="81"/>
      <c r="K1998" s="81"/>
      <c r="L1998" s="81"/>
      <c r="M1998" s="81"/>
      <c r="N1998" s="81"/>
      <c r="O1998" s="81"/>
      <c r="P1998" s="81"/>
      <c r="Q1998" s="81"/>
      <c r="R1998" s="81"/>
      <c r="S1998" s="81"/>
      <c r="T1998" s="81"/>
      <c r="U1998" s="81"/>
      <c r="V1998" s="81"/>
      <c r="W1998" s="81"/>
      <c r="X1998" s="81"/>
      <c r="Y1998" s="81"/>
      <c r="Z1998" s="81"/>
      <c r="AA1998" s="81"/>
      <c r="AB1998" s="81"/>
      <c r="AC1998" s="81"/>
      <c r="AD1998" s="81"/>
      <c r="AE1998" s="81"/>
      <c r="AF1998" s="81"/>
      <c r="AG1998" s="81"/>
      <c r="AH1998" s="81"/>
      <c r="AI1998" s="81"/>
      <c r="AJ1998" s="81"/>
      <c r="AK1998" s="81"/>
      <c r="AL1998" s="81"/>
      <c r="AM1998" s="8"/>
    </row>
    <row r="1999" spans="1:39" x14ac:dyDescent="0.25">
      <c r="A1999" s="81">
        <v>1998</v>
      </c>
      <c r="B1999" s="8" t="s">
        <v>1854</v>
      </c>
      <c r="C1999" s="8" t="s">
        <v>759</v>
      </c>
      <c r="D1999" s="81"/>
      <c r="E1999" s="8"/>
      <c r="F1999" s="81"/>
      <c r="G1999" s="81"/>
      <c r="H1999" s="81"/>
      <c r="I1999" s="8"/>
      <c r="J1999" s="81"/>
      <c r="K1999" s="81"/>
      <c r="L1999" s="81"/>
      <c r="M1999" s="81"/>
      <c r="N1999" s="81"/>
      <c r="O1999" s="81"/>
      <c r="P1999" s="81"/>
      <c r="Q1999" s="81"/>
      <c r="R1999" s="81"/>
      <c r="S1999" s="81"/>
      <c r="T1999" s="81"/>
      <c r="U1999" s="81"/>
      <c r="V1999" s="81"/>
      <c r="W1999" s="81"/>
      <c r="X1999" s="81"/>
      <c r="Y1999" s="81"/>
      <c r="Z1999" s="81"/>
      <c r="AA1999" s="81"/>
      <c r="AB1999" s="81"/>
      <c r="AC1999" s="81"/>
      <c r="AD1999" s="81"/>
      <c r="AE1999" s="81"/>
      <c r="AF1999" s="81"/>
      <c r="AG1999" s="81"/>
      <c r="AH1999" s="81"/>
      <c r="AI1999" s="81"/>
      <c r="AJ1999" s="81"/>
      <c r="AK1999" s="81"/>
      <c r="AL1999" s="81"/>
      <c r="AM1999" s="8"/>
    </row>
    <row r="2000" spans="1:39" x14ac:dyDescent="0.25">
      <c r="A2000" s="81">
        <v>1999</v>
      </c>
      <c r="B2000" s="8" t="s">
        <v>1856</v>
      </c>
      <c r="C2000" s="8" t="s">
        <v>64</v>
      </c>
      <c r="D2000" s="81"/>
      <c r="E2000" s="8"/>
      <c r="F2000" s="81"/>
      <c r="G2000" s="81"/>
      <c r="H2000" s="81"/>
      <c r="I2000" s="8"/>
      <c r="J2000" s="81"/>
      <c r="K2000" s="81"/>
      <c r="L2000" s="81"/>
      <c r="M2000" s="81"/>
      <c r="N2000" s="81"/>
      <c r="O2000" s="81"/>
      <c r="P2000" s="81"/>
      <c r="Q2000" s="81"/>
      <c r="R2000" s="81"/>
      <c r="S2000" s="81"/>
      <c r="T2000" s="81"/>
      <c r="U2000" s="81"/>
      <c r="V2000" s="81"/>
      <c r="W2000" s="81"/>
      <c r="X2000" s="81"/>
      <c r="Y2000" s="81"/>
      <c r="Z2000" s="81"/>
      <c r="AA2000" s="81"/>
      <c r="AB2000" s="81"/>
      <c r="AC2000" s="81"/>
      <c r="AD2000" s="81"/>
      <c r="AE2000" s="81"/>
      <c r="AF2000" s="81"/>
      <c r="AG2000" s="81"/>
      <c r="AH2000" s="81"/>
      <c r="AI2000" s="81"/>
      <c r="AJ2000" s="81"/>
      <c r="AK2000" s="81"/>
      <c r="AL2000" s="81"/>
      <c r="AM2000" s="8"/>
    </row>
    <row r="2001" spans="1:39" x14ac:dyDescent="0.25">
      <c r="A2001" s="81">
        <v>2000</v>
      </c>
      <c r="B2001" s="8" t="s">
        <v>1857</v>
      </c>
      <c r="C2001" s="8" t="s">
        <v>65</v>
      </c>
      <c r="D2001" s="81"/>
      <c r="E2001" s="8"/>
      <c r="F2001" s="81"/>
      <c r="G2001" s="81"/>
      <c r="H2001" s="81"/>
      <c r="I2001" s="8"/>
      <c r="J2001" s="81"/>
      <c r="K2001" s="81"/>
      <c r="L2001" s="81"/>
      <c r="M2001" s="81"/>
      <c r="N2001" s="81"/>
      <c r="O2001" s="81"/>
      <c r="P2001" s="81"/>
      <c r="Q2001" s="81"/>
      <c r="R2001" s="81"/>
      <c r="S2001" s="81"/>
      <c r="T2001" s="81"/>
      <c r="U2001" s="81"/>
      <c r="V2001" s="81"/>
      <c r="W2001" s="81"/>
      <c r="X2001" s="81"/>
      <c r="Y2001" s="81"/>
      <c r="Z2001" s="81"/>
      <c r="AA2001" s="81"/>
      <c r="AB2001" s="81"/>
      <c r="AC2001" s="81"/>
      <c r="AD2001" s="81"/>
      <c r="AE2001" s="81"/>
      <c r="AF2001" s="81"/>
      <c r="AG2001" s="81"/>
      <c r="AH2001" s="81"/>
      <c r="AI2001" s="81"/>
      <c r="AJ2001" s="81"/>
      <c r="AK2001" s="81"/>
      <c r="AL2001" s="81"/>
      <c r="AM2001" s="8"/>
    </row>
    <row r="2002" spans="1:39" x14ac:dyDescent="0.25">
      <c r="A2002" s="81">
        <v>2001</v>
      </c>
      <c r="B2002" s="8" t="s">
        <v>1858</v>
      </c>
      <c r="C2002" s="8" t="s">
        <v>56</v>
      </c>
      <c r="D2002" s="81"/>
      <c r="E2002" s="8"/>
      <c r="F2002" s="81"/>
      <c r="G2002" s="81"/>
      <c r="H2002" s="81"/>
      <c r="I2002" s="8"/>
      <c r="J2002" s="81"/>
      <c r="K2002" s="81"/>
      <c r="L2002" s="81"/>
      <c r="M2002" s="81"/>
      <c r="N2002" s="81"/>
      <c r="O2002" s="81"/>
      <c r="P2002" s="81"/>
      <c r="Q2002" s="81"/>
      <c r="R2002" s="81"/>
      <c r="S2002" s="81"/>
      <c r="T2002" s="81"/>
      <c r="U2002" s="81"/>
      <c r="V2002" s="81"/>
      <c r="W2002" s="81"/>
      <c r="X2002" s="81"/>
      <c r="Y2002" s="81"/>
      <c r="Z2002" s="81"/>
      <c r="AA2002" s="81"/>
      <c r="AB2002" s="81"/>
      <c r="AC2002" s="81"/>
      <c r="AD2002" s="81"/>
      <c r="AE2002" s="81"/>
      <c r="AF2002" s="81"/>
      <c r="AG2002" s="81"/>
      <c r="AH2002" s="81"/>
      <c r="AI2002" s="81"/>
      <c r="AJ2002" s="81"/>
      <c r="AK2002" s="81"/>
      <c r="AL2002" s="81"/>
      <c r="AM2002" s="8"/>
    </row>
    <row r="2003" spans="1:39" x14ac:dyDescent="0.25">
      <c r="A2003" s="81">
        <v>2002</v>
      </c>
      <c r="B2003" s="8" t="s">
        <v>1859</v>
      </c>
      <c r="C2003" s="8" t="s">
        <v>105</v>
      </c>
      <c r="D2003" s="81"/>
      <c r="E2003" s="8"/>
      <c r="F2003" s="81"/>
      <c r="G2003" s="81"/>
      <c r="H2003" s="81"/>
      <c r="I2003" s="8"/>
      <c r="J2003" s="81"/>
      <c r="K2003" s="81"/>
      <c r="L2003" s="81"/>
      <c r="M2003" s="81"/>
      <c r="N2003" s="81"/>
      <c r="O2003" s="81"/>
      <c r="P2003" s="81"/>
      <c r="Q2003" s="81"/>
      <c r="R2003" s="81"/>
      <c r="S2003" s="81"/>
      <c r="T2003" s="81"/>
      <c r="U2003" s="81"/>
      <c r="V2003" s="81"/>
      <c r="W2003" s="81"/>
      <c r="X2003" s="81"/>
      <c r="Y2003" s="81"/>
      <c r="Z2003" s="81"/>
      <c r="AA2003" s="81"/>
      <c r="AB2003" s="81"/>
      <c r="AC2003" s="81"/>
      <c r="AD2003" s="81"/>
      <c r="AE2003" s="81"/>
      <c r="AF2003" s="81"/>
      <c r="AG2003" s="81"/>
      <c r="AH2003" s="81"/>
      <c r="AI2003" s="81"/>
      <c r="AJ2003" s="81"/>
      <c r="AK2003" s="81"/>
      <c r="AL2003" s="81"/>
      <c r="AM2003" s="8"/>
    </row>
    <row r="2004" spans="1:39" x14ac:dyDescent="0.25">
      <c r="A2004" s="81">
        <v>2003</v>
      </c>
      <c r="B2004" s="8" t="s">
        <v>2193</v>
      </c>
      <c r="C2004" s="8" t="s">
        <v>2345</v>
      </c>
      <c r="D2004" s="81"/>
      <c r="E2004" s="8"/>
      <c r="F2004" s="81"/>
      <c r="G2004" s="81"/>
      <c r="H2004" s="81"/>
      <c r="I2004" s="8"/>
      <c r="J2004" s="81"/>
      <c r="K2004" s="81"/>
      <c r="L2004" s="81"/>
      <c r="M2004" s="81"/>
      <c r="N2004" s="81"/>
      <c r="O2004" s="81"/>
      <c r="P2004" s="81"/>
      <c r="Q2004" s="81"/>
      <c r="R2004" s="81"/>
      <c r="S2004" s="81"/>
      <c r="T2004" s="81"/>
      <c r="U2004" s="81"/>
      <c r="V2004" s="81"/>
      <c r="W2004" s="81"/>
      <c r="X2004" s="81"/>
      <c r="Y2004" s="81"/>
      <c r="Z2004" s="81"/>
      <c r="AA2004" s="81"/>
      <c r="AB2004" s="81"/>
      <c r="AC2004" s="81"/>
      <c r="AD2004" s="81"/>
      <c r="AE2004" s="81"/>
      <c r="AF2004" s="81"/>
      <c r="AG2004" s="81"/>
      <c r="AH2004" s="81"/>
      <c r="AI2004" s="81"/>
      <c r="AJ2004" s="81"/>
      <c r="AK2004" s="81"/>
      <c r="AL2004" s="81"/>
      <c r="AM2004" s="8"/>
    </row>
    <row r="2005" spans="1:39" x14ac:dyDescent="0.25">
      <c r="A2005" s="81">
        <v>2004</v>
      </c>
      <c r="B2005" s="8" t="s">
        <v>2198</v>
      </c>
      <c r="C2005" s="8" t="s">
        <v>2346</v>
      </c>
      <c r="D2005" s="81"/>
      <c r="E2005" s="8"/>
      <c r="F2005" s="81"/>
      <c r="G2005" s="81"/>
      <c r="H2005" s="81"/>
      <c r="I2005" s="8"/>
      <c r="J2005" s="81"/>
      <c r="K2005" s="81"/>
      <c r="L2005" s="81"/>
      <c r="M2005" s="81"/>
      <c r="N2005" s="81"/>
      <c r="O2005" s="81"/>
      <c r="P2005" s="81"/>
      <c r="Q2005" s="81"/>
      <c r="R2005" s="81"/>
      <c r="S2005" s="81"/>
      <c r="T2005" s="81"/>
      <c r="U2005" s="81"/>
      <c r="V2005" s="81"/>
      <c r="W2005" s="81"/>
      <c r="X2005" s="81"/>
      <c r="Y2005" s="81"/>
      <c r="Z2005" s="81"/>
      <c r="AA2005" s="81"/>
      <c r="AB2005" s="81"/>
      <c r="AC2005" s="81"/>
      <c r="AD2005" s="81"/>
      <c r="AE2005" s="81"/>
      <c r="AF2005" s="81"/>
      <c r="AG2005" s="81"/>
      <c r="AH2005" s="81"/>
      <c r="AI2005" s="81"/>
      <c r="AJ2005" s="81"/>
      <c r="AK2005" s="81"/>
      <c r="AL2005" s="81"/>
      <c r="AM2005" s="8"/>
    </row>
    <row r="2006" spans="1:39" x14ac:dyDescent="0.25">
      <c r="A2006" s="81">
        <v>2005</v>
      </c>
      <c r="B2006" s="8" t="s">
        <v>2202</v>
      </c>
      <c r="C2006" s="8" t="s">
        <v>73</v>
      </c>
      <c r="D2006" s="81"/>
      <c r="E2006" s="8"/>
      <c r="F2006" s="81"/>
      <c r="G2006" s="81"/>
      <c r="H2006" s="81"/>
      <c r="I2006" s="8"/>
      <c r="J2006" s="81"/>
      <c r="K2006" s="81"/>
      <c r="L2006" s="81"/>
      <c r="M2006" s="81"/>
      <c r="N2006" s="81"/>
      <c r="O2006" s="81"/>
      <c r="P2006" s="81"/>
      <c r="Q2006" s="81"/>
      <c r="R2006" s="81"/>
      <c r="S2006" s="81"/>
      <c r="T2006" s="81"/>
      <c r="U2006" s="81"/>
      <c r="V2006" s="81"/>
      <c r="W2006" s="81"/>
      <c r="X2006" s="81"/>
      <c r="Y2006" s="81"/>
      <c r="Z2006" s="81"/>
      <c r="AA2006" s="81"/>
      <c r="AB2006" s="81"/>
      <c r="AC2006" s="81"/>
      <c r="AD2006" s="81"/>
      <c r="AE2006" s="81"/>
      <c r="AF2006" s="81"/>
      <c r="AG2006" s="81"/>
      <c r="AH2006" s="81"/>
      <c r="AI2006" s="81"/>
      <c r="AJ2006" s="81"/>
      <c r="AK2006" s="81"/>
      <c r="AL2006" s="81"/>
      <c r="AM2006" s="8"/>
    </row>
    <row r="2007" spans="1:39" x14ac:dyDescent="0.25">
      <c r="A2007" s="81">
        <v>2006</v>
      </c>
      <c r="B2007" s="8" t="s">
        <v>2205</v>
      </c>
      <c r="C2007" s="8" t="s">
        <v>124</v>
      </c>
      <c r="D2007" s="81"/>
      <c r="E2007" s="8"/>
      <c r="F2007" s="81"/>
      <c r="G2007" s="81"/>
      <c r="H2007" s="81"/>
      <c r="I2007" s="8"/>
      <c r="J2007" s="81"/>
      <c r="K2007" s="81"/>
      <c r="L2007" s="81"/>
      <c r="M2007" s="81"/>
      <c r="N2007" s="81"/>
      <c r="O2007" s="81"/>
      <c r="P2007" s="81"/>
      <c r="Q2007" s="81"/>
      <c r="R2007" s="81"/>
      <c r="S2007" s="81"/>
      <c r="T2007" s="81"/>
      <c r="U2007" s="81"/>
      <c r="V2007" s="81"/>
      <c r="W2007" s="81"/>
      <c r="X2007" s="81"/>
      <c r="Y2007" s="81"/>
      <c r="Z2007" s="81"/>
      <c r="AA2007" s="81"/>
      <c r="AB2007" s="81"/>
      <c r="AC2007" s="81"/>
      <c r="AD2007" s="81"/>
      <c r="AE2007" s="81"/>
      <c r="AF2007" s="81"/>
      <c r="AG2007" s="81"/>
      <c r="AH2007" s="81"/>
      <c r="AI2007" s="81"/>
      <c r="AJ2007" s="81"/>
      <c r="AK2007" s="81"/>
      <c r="AL2007" s="81"/>
      <c r="AM2007" s="8"/>
    </row>
    <row r="2008" spans="1:39" x14ac:dyDescent="0.25">
      <c r="A2008" s="81">
        <v>2007</v>
      </c>
      <c r="B2008" s="8" t="s">
        <v>2206</v>
      </c>
      <c r="C2008" s="8" t="s">
        <v>148</v>
      </c>
      <c r="D2008" s="81"/>
      <c r="E2008" s="8"/>
      <c r="F2008" s="81"/>
      <c r="G2008" s="81"/>
      <c r="H2008" s="81"/>
      <c r="I2008" s="8"/>
      <c r="J2008" s="81"/>
      <c r="K2008" s="81"/>
      <c r="L2008" s="81"/>
      <c r="M2008" s="81"/>
      <c r="N2008" s="81"/>
      <c r="O2008" s="81"/>
      <c r="P2008" s="81"/>
      <c r="Q2008" s="81"/>
      <c r="R2008" s="81"/>
      <c r="S2008" s="81"/>
      <c r="T2008" s="81"/>
      <c r="U2008" s="81"/>
      <c r="V2008" s="81"/>
      <c r="W2008" s="81"/>
      <c r="X2008" s="81"/>
      <c r="Y2008" s="81"/>
      <c r="Z2008" s="81"/>
      <c r="AA2008" s="81"/>
      <c r="AB2008" s="81"/>
      <c r="AC2008" s="81"/>
      <c r="AD2008" s="81"/>
      <c r="AE2008" s="81"/>
      <c r="AF2008" s="81"/>
      <c r="AG2008" s="81"/>
      <c r="AH2008" s="81"/>
      <c r="AI2008" s="81"/>
      <c r="AJ2008" s="81"/>
      <c r="AK2008" s="81"/>
      <c r="AL2008" s="81"/>
      <c r="AM2008" s="8"/>
    </row>
    <row r="2009" spans="1:39" x14ac:dyDescent="0.25">
      <c r="A2009" s="81">
        <v>2008</v>
      </c>
      <c r="B2009" s="8" t="s">
        <v>2207</v>
      </c>
      <c r="C2009" s="8" t="s">
        <v>77</v>
      </c>
      <c r="D2009" s="81"/>
      <c r="E2009" s="8"/>
      <c r="F2009" s="81"/>
      <c r="G2009" s="81"/>
      <c r="H2009" s="81"/>
      <c r="I2009" s="8"/>
      <c r="J2009" s="81"/>
      <c r="K2009" s="81"/>
      <c r="L2009" s="81"/>
      <c r="M2009" s="81"/>
      <c r="N2009" s="81"/>
      <c r="O2009" s="81"/>
      <c r="P2009" s="81"/>
      <c r="Q2009" s="81"/>
      <c r="R2009" s="81"/>
      <c r="S2009" s="81"/>
      <c r="T2009" s="81"/>
      <c r="U2009" s="81"/>
      <c r="V2009" s="81"/>
      <c r="W2009" s="81"/>
      <c r="X2009" s="81"/>
      <c r="Y2009" s="81"/>
      <c r="Z2009" s="81"/>
      <c r="AA2009" s="81"/>
      <c r="AB2009" s="81"/>
      <c r="AC2009" s="81"/>
      <c r="AD2009" s="81"/>
      <c r="AE2009" s="81"/>
      <c r="AF2009" s="81"/>
      <c r="AG2009" s="81"/>
      <c r="AH2009" s="81"/>
      <c r="AI2009" s="81"/>
      <c r="AJ2009" s="81"/>
      <c r="AK2009" s="81"/>
      <c r="AL2009" s="81"/>
      <c r="AM2009" s="8"/>
    </row>
    <row r="2010" spans="1:39" x14ac:dyDescent="0.25">
      <c r="A2010" s="81">
        <v>2009</v>
      </c>
      <c r="B2010" s="8" t="s">
        <v>2208</v>
      </c>
      <c r="C2010" s="8" t="s">
        <v>133</v>
      </c>
      <c r="D2010" s="81"/>
      <c r="E2010" s="8"/>
      <c r="F2010" s="81"/>
      <c r="G2010" s="81"/>
      <c r="H2010" s="81"/>
      <c r="I2010" s="8"/>
      <c r="J2010" s="81"/>
      <c r="K2010" s="81"/>
      <c r="L2010" s="81"/>
      <c r="M2010" s="81"/>
      <c r="N2010" s="81"/>
      <c r="O2010" s="81"/>
      <c r="P2010" s="81"/>
      <c r="Q2010" s="81"/>
      <c r="R2010" s="81"/>
      <c r="S2010" s="81"/>
      <c r="T2010" s="81"/>
      <c r="U2010" s="81"/>
      <c r="V2010" s="81"/>
      <c r="W2010" s="81"/>
      <c r="X2010" s="81"/>
      <c r="Y2010" s="81"/>
      <c r="Z2010" s="81"/>
      <c r="AA2010" s="81"/>
      <c r="AB2010" s="81"/>
      <c r="AC2010" s="81"/>
      <c r="AD2010" s="81"/>
      <c r="AE2010" s="81"/>
      <c r="AF2010" s="81"/>
      <c r="AG2010" s="81"/>
      <c r="AH2010" s="81"/>
      <c r="AI2010" s="81"/>
      <c r="AJ2010" s="81"/>
      <c r="AK2010" s="81"/>
      <c r="AL2010" s="81"/>
      <c r="AM2010" s="8"/>
    </row>
    <row r="2011" spans="1:39" x14ac:dyDescent="0.25">
      <c r="A2011" s="81">
        <v>2010</v>
      </c>
      <c r="B2011" s="8" t="s">
        <v>2210</v>
      </c>
      <c r="C2011" s="8" t="s">
        <v>126</v>
      </c>
      <c r="D2011" s="81"/>
      <c r="E2011" s="8"/>
      <c r="F2011" s="81"/>
      <c r="G2011" s="81"/>
      <c r="H2011" s="81"/>
      <c r="I2011" s="8"/>
      <c r="J2011" s="81"/>
      <c r="K2011" s="81"/>
      <c r="L2011" s="81"/>
      <c r="M2011" s="81"/>
      <c r="N2011" s="81"/>
      <c r="O2011" s="81"/>
      <c r="P2011" s="81"/>
      <c r="Q2011" s="81"/>
      <c r="R2011" s="81"/>
      <c r="S2011" s="81"/>
      <c r="T2011" s="81"/>
      <c r="U2011" s="81"/>
      <c r="V2011" s="81"/>
      <c r="W2011" s="81"/>
      <c r="X2011" s="81"/>
      <c r="Y2011" s="81"/>
      <c r="Z2011" s="81"/>
      <c r="AA2011" s="81"/>
      <c r="AB2011" s="81"/>
      <c r="AC2011" s="81"/>
      <c r="AD2011" s="81"/>
      <c r="AE2011" s="81"/>
      <c r="AF2011" s="81"/>
      <c r="AG2011" s="81"/>
      <c r="AH2011" s="81"/>
      <c r="AI2011" s="81"/>
      <c r="AJ2011" s="81"/>
      <c r="AK2011" s="81"/>
      <c r="AL2011" s="81"/>
      <c r="AM2011" s="8"/>
    </row>
    <row r="2012" spans="1:39" x14ac:dyDescent="0.25">
      <c r="A2012" s="81">
        <v>2011</v>
      </c>
      <c r="B2012" s="8" t="s">
        <v>2212</v>
      </c>
      <c r="C2012" s="8" t="s">
        <v>148</v>
      </c>
      <c r="D2012" s="81"/>
      <c r="E2012" s="8"/>
      <c r="F2012" s="81"/>
      <c r="G2012" s="81"/>
      <c r="H2012" s="81"/>
      <c r="I2012" s="8"/>
      <c r="J2012" s="81"/>
      <c r="K2012" s="81"/>
      <c r="L2012" s="81"/>
      <c r="M2012" s="81"/>
      <c r="N2012" s="81"/>
      <c r="O2012" s="81"/>
      <c r="P2012" s="81"/>
      <c r="Q2012" s="81"/>
      <c r="R2012" s="81"/>
      <c r="S2012" s="81"/>
      <c r="T2012" s="81"/>
      <c r="U2012" s="81"/>
      <c r="V2012" s="81"/>
      <c r="W2012" s="81"/>
      <c r="X2012" s="81"/>
      <c r="Y2012" s="81"/>
      <c r="Z2012" s="81"/>
      <c r="AA2012" s="81"/>
      <c r="AB2012" s="81"/>
      <c r="AC2012" s="81"/>
      <c r="AD2012" s="81"/>
      <c r="AE2012" s="81"/>
      <c r="AF2012" s="81"/>
      <c r="AG2012" s="81"/>
      <c r="AH2012" s="81"/>
      <c r="AI2012" s="81"/>
      <c r="AJ2012" s="81"/>
      <c r="AK2012" s="81"/>
      <c r="AL2012" s="81"/>
      <c r="AM2012" s="8"/>
    </row>
    <row r="2013" spans="1:39" x14ac:dyDescent="0.25">
      <c r="A2013" s="81">
        <v>2012</v>
      </c>
      <c r="B2013" s="8" t="s">
        <v>2216</v>
      </c>
      <c r="C2013" s="8" t="s">
        <v>80</v>
      </c>
      <c r="D2013" s="81"/>
      <c r="E2013" s="8"/>
      <c r="F2013" s="81"/>
      <c r="G2013" s="81"/>
      <c r="H2013" s="81"/>
      <c r="I2013" s="8"/>
      <c r="J2013" s="81"/>
      <c r="K2013" s="81"/>
      <c r="L2013" s="81"/>
      <c r="M2013" s="81"/>
      <c r="N2013" s="81"/>
      <c r="O2013" s="81"/>
      <c r="P2013" s="81"/>
      <c r="Q2013" s="81"/>
      <c r="R2013" s="81"/>
      <c r="S2013" s="81"/>
      <c r="T2013" s="81"/>
      <c r="U2013" s="81"/>
      <c r="V2013" s="81"/>
      <c r="W2013" s="81"/>
      <c r="X2013" s="81"/>
      <c r="Y2013" s="81"/>
      <c r="Z2013" s="81"/>
      <c r="AA2013" s="81"/>
      <c r="AB2013" s="81"/>
      <c r="AC2013" s="81"/>
      <c r="AD2013" s="81"/>
      <c r="AE2013" s="81"/>
      <c r="AF2013" s="81"/>
      <c r="AG2013" s="81"/>
      <c r="AH2013" s="81"/>
      <c r="AI2013" s="81"/>
      <c r="AJ2013" s="81"/>
      <c r="AK2013" s="81"/>
      <c r="AL2013" s="81"/>
      <c r="AM2013" s="8"/>
    </row>
    <row r="2014" spans="1:39" x14ac:dyDescent="0.25">
      <c r="A2014" s="81">
        <v>2013</v>
      </c>
      <c r="B2014" s="8" t="s">
        <v>2217</v>
      </c>
      <c r="C2014" s="8" t="s">
        <v>84</v>
      </c>
      <c r="D2014" s="81"/>
      <c r="E2014" s="8"/>
      <c r="F2014" s="81"/>
      <c r="G2014" s="81"/>
      <c r="H2014" s="81"/>
      <c r="I2014" s="8"/>
      <c r="J2014" s="81"/>
      <c r="K2014" s="81"/>
      <c r="L2014" s="81"/>
      <c r="M2014" s="81"/>
      <c r="N2014" s="81"/>
      <c r="O2014" s="81"/>
      <c r="P2014" s="81"/>
      <c r="Q2014" s="81"/>
      <c r="R2014" s="81"/>
      <c r="S2014" s="81"/>
      <c r="T2014" s="81"/>
      <c r="U2014" s="81"/>
      <c r="V2014" s="81"/>
      <c r="W2014" s="81"/>
      <c r="X2014" s="81"/>
      <c r="Y2014" s="81"/>
      <c r="Z2014" s="81"/>
      <c r="AA2014" s="81"/>
      <c r="AB2014" s="81"/>
      <c r="AC2014" s="81"/>
      <c r="AD2014" s="81"/>
      <c r="AE2014" s="81"/>
      <c r="AF2014" s="81"/>
      <c r="AG2014" s="81"/>
      <c r="AH2014" s="81"/>
      <c r="AI2014" s="81"/>
      <c r="AJ2014" s="81"/>
      <c r="AK2014" s="81"/>
      <c r="AL2014" s="81"/>
      <c r="AM2014" s="8"/>
    </row>
    <row r="2015" spans="1:39" x14ac:dyDescent="0.25">
      <c r="A2015" s="81">
        <v>2014</v>
      </c>
      <c r="B2015" s="8" t="s">
        <v>2218</v>
      </c>
      <c r="C2015" s="8" t="s">
        <v>73</v>
      </c>
      <c r="D2015" s="81"/>
      <c r="E2015" s="8"/>
      <c r="F2015" s="81"/>
      <c r="G2015" s="81"/>
      <c r="H2015" s="81"/>
      <c r="I2015" s="8"/>
      <c r="J2015" s="81"/>
      <c r="K2015" s="81"/>
      <c r="L2015" s="81"/>
      <c r="M2015" s="81"/>
      <c r="N2015" s="81"/>
      <c r="O2015" s="81"/>
      <c r="P2015" s="81"/>
      <c r="Q2015" s="81"/>
      <c r="R2015" s="81"/>
      <c r="S2015" s="81"/>
      <c r="T2015" s="81"/>
      <c r="U2015" s="81"/>
      <c r="V2015" s="81"/>
      <c r="W2015" s="81"/>
      <c r="X2015" s="81"/>
      <c r="Y2015" s="81"/>
      <c r="Z2015" s="81"/>
      <c r="AA2015" s="81"/>
      <c r="AB2015" s="81"/>
      <c r="AC2015" s="81"/>
      <c r="AD2015" s="81"/>
      <c r="AE2015" s="81"/>
      <c r="AF2015" s="81"/>
      <c r="AG2015" s="81"/>
      <c r="AH2015" s="81"/>
      <c r="AI2015" s="81"/>
      <c r="AJ2015" s="81"/>
      <c r="AK2015" s="81"/>
      <c r="AL2015" s="81"/>
      <c r="AM2015" s="8"/>
    </row>
    <row r="2016" spans="1:39" x14ac:dyDescent="0.25">
      <c r="A2016" s="81">
        <v>2015</v>
      </c>
      <c r="B2016" s="8" t="s">
        <v>2220</v>
      </c>
      <c r="C2016" s="8" t="s">
        <v>84</v>
      </c>
      <c r="D2016" s="81"/>
      <c r="E2016" s="8"/>
      <c r="F2016" s="81"/>
      <c r="G2016" s="81"/>
      <c r="H2016" s="81"/>
      <c r="I2016" s="8"/>
      <c r="J2016" s="81"/>
      <c r="K2016" s="81"/>
      <c r="L2016" s="81"/>
      <c r="M2016" s="81"/>
      <c r="N2016" s="81"/>
      <c r="O2016" s="81"/>
      <c r="P2016" s="81"/>
      <c r="Q2016" s="81"/>
      <c r="R2016" s="81"/>
      <c r="S2016" s="81"/>
      <c r="T2016" s="81"/>
      <c r="U2016" s="81"/>
      <c r="V2016" s="81"/>
      <c r="W2016" s="81"/>
      <c r="X2016" s="81"/>
      <c r="Y2016" s="81"/>
      <c r="Z2016" s="81"/>
      <c r="AA2016" s="81"/>
      <c r="AB2016" s="81"/>
      <c r="AC2016" s="81"/>
      <c r="AD2016" s="81"/>
      <c r="AE2016" s="81"/>
      <c r="AF2016" s="81"/>
      <c r="AG2016" s="81"/>
      <c r="AH2016" s="81"/>
      <c r="AI2016" s="81"/>
      <c r="AJ2016" s="81"/>
      <c r="AK2016" s="81"/>
      <c r="AL2016" s="81"/>
      <c r="AM2016" s="8"/>
    </row>
    <row r="2017" spans="1:39" x14ac:dyDescent="0.25">
      <c r="A2017" s="81">
        <v>2016</v>
      </c>
      <c r="B2017" s="8" t="s">
        <v>2222</v>
      </c>
      <c r="C2017" s="8" t="s">
        <v>95</v>
      </c>
      <c r="D2017" s="81"/>
      <c r="E2017" s="8"/>
      <c r="F2017" s="81"/>
      <c r="G2017" s="81"/>
      <c r="H2017" s="81"/>
      <c r="I2017" s="8"/>
      <c r="J2017" s="81"/>
      <c r="K2017" s="81"/>
      <c r="L2017" s="81"/>
      <c r="M2017" s="81"/>
      <c r="N2017" s="81"/>
      <c r="O2017" s="81"/>
      <c r="P2017" s="81"/>
      <c r="Q2017" s="81"/>
      <c r="R2017" s="81"/>
      <c r="S2017" s="81"/>
      <c r="T2017" s="81"/>
      <c r="U2017" s="81"/>
      <c r="V2017" s="81"/>
      <c r="W2017" s="81"/>
      <c r="X2017" s="81"/>
      <c r="Y2017" s="81"/>
      <c r="Z2017" s="81"/>
      <c r="AA2017" s="81"/>
      <c r="AB2017" s="81"/>
      <c r="AC2017" s="81"/>
      <c r="AD2017" s="81"/>
      <c r="AE2017" s="81"/>
      <c r="AF2017" s="81"/>
      <c r="AG2017" s="81"/>
      <c r="AH2017" s="81"/>
      <c r="AI2017" s="81"/>
      <c r="AJ2017" s="81"/>
      <c r="AK2017" s="81"/>
      <c r="AL2017" s="81"/>
      <c r="AM2017" s="8"/>
    </row>
    <row r="2018" spans="1:39" x14ac:dyDescent="0.25">
      <c r="A2018" s="81">
        <v>2017</v>
      </c>
      <c r="B2018" s="8" t="s">
        <v>2214</v>
      </c>
      <c r="C2018" s="8" t="s">
        <v>124</v>
      </c>
      <c r="D2018" s="81"/>
      <c r="E2018" s="8"/>
      <c r="F2018" s="81"/>
      <c r="G2018" s="81"/>
      <c r="H2018" s="81"/>
      <c r="I2018" s="8"/>
      <c r="J2018" s="81"/>
      <c r="K2018" s="81"/>
      <c r="L2018" s="81"/>
      <c r="M2018" s="81"/>
      <c r="N2018" s="81"/>
      <c r="O2018" s="81"/>
      <c r="P2018" s="81"/>
      <c r="Q2018" s="81"/>
      <c r="R2018" s="81"/>
      <c r="S2018" s="81"/>
      <c r="T2018" s="81"/>
      <c r="U2018" s="81"/>
      <c r="V2018" s="81"/>
      <c r="W2018" s="81"/>
      <c r="X2018" s="81"/>
      <c r="Y2018" s="81"/>
      <c r="Z2018" s="81"/>
      <c r="AA2018" s="81"/>
      <c r="AB2018" s="81"/>
      <c r="AC2018" s="81"/>
      <c r="AD2018" s="81"/>
      <c r="AE2018" s="81"/>
      <c r="AF2018" s="81"/>
      <c r="AG2018" s="81"/>
      <c r="AH2018" s="81"/>
      <c r="AI2018" s="81"/>
      <c r="AJ2018" s="81"/>
      <c r="AK2018" s="81"/>
      <c r="AL2018" s="81"/>
      <c r="AM2018" s="8"/>
    </row>
    <row r="2019" spans="1:39" x14ac:dyDescent="0.25">
      <c r="A2019" s="81">
        <v>2018</v>
      </c>
      <c r="B2019" s="8" t="s">
        <v>2223</v>
      </c>
      <c r="C2019" s="8" t="s">
        <v>73</v>
      </c>
      <c r="D2019" s="81"/>
      <c r="E2019" s="8"/>
      <c r="F2019" s="81"/>
      <c r="G2019" s="81"/>
      <c r="H2019" s="81"/>
      <c r="I2019" s="8"/>
      <c r="J2019" s="81"/>
      <c r="K2019" s="81"/>
      <c r="L2019" s="81"/>
      <c r="M2019" s="81"/>
      <c r="N2019" s="81"/>
      <c r="O2019" s="81"/>
      <c r="P2019" s="81"/>
      <c r="Q2019" s="81"/>
      <c r="R2019" s="81"/>
      <c r="S2019" s="81"/>
      <c r="T2019" s="81"/>
      <c r="U2019" s="81"/>
      <c r="V2019" s="81"/>
      <c r="W2019" s="81"/>
      <c r="X2019" s="81"/>
      <c r="Y2019" s="81"/>
      <c r="Z2019" s="81"/>
      <c r="AA2019" s="81"/>
      <c r="AB2019" s="81"/>
      <c r="AC2019" s="81"/>
      <c r="AD2019" s="81"/>
      <c r="AE2019" s="81"/>
      <c r="AF2019" s="81"/>
      <c r="AG2019" s="81"/>
      <c r="AH2019" s="81"/>
      <c r="AI2019" s="81"/>
      <c r="AJ2019" s="81"/>
      <c r="AK2019" s="81"/>
      <c r="AL2019" s="81"/>
      <c r="AM2019" s="8"/>
    </row>
    <row r="2020" spans="1:39" x14ac:dyDescent="0.25">
      <c r="A2020" s="81">
        <v>2019</v>
      </c>
      <c r="B2020" s="8" t="s">
        <v>2224</v>
      </c>
      <c r="C2020" s="8" t="s">
        <v>56</v>
      </c>
      <c r="D2020" s="81"/>
      <c r="E2020" s="8"/>
      <c r="F2020" s="81"/>
      <c r="G2020" s="81"/>
      <c r="H2020" s="81"/>
      <c r="I2020" s="8"/>
      <c r="J2020" s="81"/>
      <c r="K2020" s="81"/>
      <c r="L2020" s="81"/>
      <c r="M2020" s="81"/>
      <c r="N2020" s="81"/>
      <c r="O2020" s="81"/>
      <c r="P2020" s="81"/>
      <c r="Q2020" s="81"/>
      <c r="R2020" s="81"/>
      <c r="S2020" s="81"/>
      <c r="T2020" s="81"/>
      <c r="U2020" s="81"/>
      <c r="V2020" s="81"/>
      <c r="W2020" s="81"/>
      <c r="X2020" s="81"/>
      <c r="Y2020" s="81"/>
      <c r="Z2020" s="81"/>
      <c r="AA2020" s="81"/>
      <c r="AB2020" s="81"/>
      <c r="AC2020" s="81"/>
      <c r="AD2020" s="81"/>
      <c r="AE2020" s="81"/>
      <c r="AF2020" s="81"/>
      <c r="AG2020" s="81"/>
      <c r="AH2020" s="81"/>
      <c r="AI2020" s="81"/>
      <c r="AJ2020" s="81"/>
      <c r="AK2020" s="81"/>
      <c r="AL2020" s="81"/>
      <c r="AM2020" s="8"/>
    </row>
    <row r="2021" spans="1:39" x14ac:dyDescent="0.25">
      <c r="A2021" s="81">
        <v>2020</v>
      </c>
      <c r="B2021" s="8" t="s">
        <v>2225</v>
      </c>
      <c r="C2021" s="8" t="s">
        <v>262</v>
      </c>
      <c r="D2021" s="81"/>
      <c r="E2021" s="8"/>
      <c r="F2021" s="81"/>
      <c r="G2021" s="81"/>
      <c r="H2021" s="81"/>
      <c r="I2021" s="8"/>
      <c r="J2021" s="81"/>
      <c r="K2021" s="81"/>
      <c r="L2021" s="81"/>
      <c r="M2021" s="81"/>
      <c r="N2021" s="81"/>
      <c r="O2021" s="81"/>
      <c r="P2021" s="81"/>
      <c r="Q2021" s="81"/>
      <c r="R2021" s="81"/>
      <c r="S2021" s="81"/>
      <c r="T2021" s="81"/>
      <c r="U2021" s="81"/>
      <c r="V2021" s="81"/>
      <c r="W2021" s="81"/>
      <c r="X2021" s="81"/>
      <c r="Y2021" s="81"/>
      <c r="Z2021" s="81"/>
      <c r="AA2021" s="81"/>
      <c r="AB2021" s="81"/>
      <c r="AC2021" s="81"/>
      <c r="AD2021" s="81"/>
      <c r="AE2021" s="81"/>
      <c r="AF2021" s="81"/>
      <c r="AG2021" s="81"/>
      <c r="AH2021" s="81"/>
      <c r="AI2021" s="81"/>
      <c r="AJ2021" s="81"/>
      <c r="AK2021" s="81"/>
      <c r="AL2021" s="81"/>
      <c r="AM2021" s="8"/>
    </row>
    <row r="2022" spans="1:39" x14ac:dyDescent="0.25">
      <c r="A2022" s="81">
        <v>2021</v>
      </c>
      <c r="B2022" s="8" t="s">
        <v>2226</v>
      </c>
      <c r="C2022" s="8" t="s">
        <v>66</v>
      </c>
      <c r="D2022" s="81"/>
      <c r="E2022" s="8"/>
      <c r="F2022" s="81"/>
      <c r="G2022" s="81"/>
      <c r="H2022" s="81"/>
      <c r="I2022" s="8"/>
      <c r="J2022" s="81"/>
      <c r="K2022" s="81"/>
      <c r="L2022" s="81"/>
      <c r="M2022" s="81"/>
      <c r="N2022" s="81"/>
      <c r="O2022" s="81"/>
      <c r="P2022" s="81"/>
      <c r="Q2022" s="81"/>
      <c r="R2022" s="81"/>
      <c r="S2022" s="81"/>
      <c r="T2022" s="81"/>
      <c r="U2022" s="81"/>
      <c r="V2022" s="81"/>
      <c r="W2022" s="81"/>
      <c r="X2022" s="81"/>
      <c r="Y2022" s="81"/>
      <c r="Z2022" s="81"/>
      <c r="AA2022" s="81"/>
      <c r="AB2022" s="81"/>
      <c r="AC2022" s="81"/>
      <c r="AD2022" s="81"/>
      <c r="AE2022" s="81"/>
      <c r="AF2022" s="81"/>
      <c r="AG2022" s="81"/>
      <c r="AH2022" s="81"/>
      <c r="AI2022" s="81"/>
      <c r="AJ2022" s="81"/>
      <c r="AK2022" s="81"/>
      <c r="AL2022" s="81"/>
      <c r="AM2022" s="8"/>
    </row>
    <row r="2023" spans="1:39" x14ac:dyDescent="0.25">
      <c r="A2023" s="81">
        <v>2022</v>
      </c>
      <c r="B2023" s="8" t="s">
        <v>2227</v>
      </c>
      <c r="C2023" s="8" t="s">
        <v>66</v>
      </c>
      <c r="D2023" s="81"/>
      <c r="E2023" s="8"/>
      <c r="F2023" s="81"/>
      <c r="G2023" s="81"/>
      <c r="H2023" s="81"/>
      <c r="I2023" s="8"/>
      <c r="J2023" s="81"/>
      <c r="K2023" s="81"/>
      <c r="L2023" s="81"/>
      <c r="M2023" s="81"/>
      <c r="N2023" s="81"/>
      <c r="O2023" s="81"/>
      <c r="P2023" s="81"/>
      <c r="Q2023" s="81"/>
      <c r="R2023" s="81"/>
      <c r="S2023" s="81"/>
      <c r="T2023" s="81"/>
      <c r="U2023" s="81"/>
      <c r="V2023" s="81"/>
      <c r="W2023" s="81"/>
      <c r="X2023" s="81"/>
      <c r="Y2023" s="81"/>
      <c r="Z2023" s="81"/>
      <c r="AA2023" s="81"/>
      <c r="AB2023" s="81"/>
      <c r="AC2023" s="81"/>
      <c r="AD2023" s="81"/>
      <c r="AE2023" s="81"/>
      <c r="AF2023" s="81"/>
      <c r="AG2023" s="81"/>
      <c r="AH2023" s="81"/>
      <c r="AI2023" s="81"/>
      <c r="AJ2023" s="81"/>
      <c r="AK2023" s="81"/>
      <c r="AL2023" s="81"/>
      <c r="AM2023" s="8"/>
    </row>
    <row r="2024" spans="1:39" x14ac:dyDescent="0.25">
      <c r="A2024" s="81">
        <v>2023</v>
      </c>
      <c r="B2024" s="8" t="s">
        <v>2228</v>
      </c>
      <c r="C2024" s="8" t="s">
        <v>138</v>
      </c>
      <c r="D2024" s="81"/>
      <c r="E2024" s="8"/>
      <c r="F2024" s="81"/>
      <c r="G2024" s="81"/>
      <c r="H2024" s="81"/>
      <c r="I2024" s="8"/>
      <c r="J2024" s="81"/>
      <c r="K2024" s="81"/>
      <c r="L2024" s="81"/>
      <c r="M2024" s="81"/>
      <c r="N2024" s="81"/>
      <c r="O2024" s="81"/>
      <c r="P2024" s="81"/>
      <c r="Q2024" s="81"/>
      <c r="R2024" s="81"/>
      <c r="S2024" s="81"/>
      <c r="T2024" s="81"/>
      <c r="U2024" s="81"/>
      <c r="V2024" s="81"/>
      <c r="W2024" s="81"/>
      <c r="X2024" s="81"/>
      <c r="Y2024" s="81"/>
      <c r="Z2024" s="81"/>
      <c r="AA2024" s="81"/>
      <c r="AB2024" s="81"/>
      <c r="AC2024" s="81"/>
      <c r="AD2024" s="81"/>
      <c r="AE2024" s="81"/>
      <c r="AF2024" s="81"/>
      <c r="AG2024" s="81"/>
      <c r="AH2024" s="81"/>
      <c r="AI2024" s="81"/>
      <c r="AJ2024" s="81"/>
      <c r="AK2024" s="81"/>
      <c r="AL2024" s="81"/>
      <c r="AM2024" s="8"/>
    </row>
    <row r="2025" spans="1:39" x14ac:dyDescent="0.25">
      <c r="A2025" s="81">
        <v>2024</v>
      </c>
      <c r="B2025" s="8" t="s">
        <v>1845</v>
      </c>
      <c r="C2025" s="8" t="s">
        <v>67</v>
      </c>
      <c r="D2025" s="81"/>
      <c r="E2025" s="8"/>
      <c r="F2025" s="81"/>
      <c r="G2025" s="81"/>
      <c r="H2025" s="81"/>
      <c r="I2025" s="8"/>
      <c r="J2025" s="81"/>
      <c r="K2025" s="81"/>
      <c r="L2025" s="81"/>
      <c r="M2025" s="81"/>
      <c r="N2025" s="81"/>
      <c r="O2025" s="81"/>
      <c r="P2025" s="81"/>
      <c r="Q2025" s="81"/>
      <c r="R2025" s="81"/>
      <c r="S2025" s="81"/>
      <c r="T2025" s="81"/>
      <c r="U2025" s="81"/>
      <c r="V2025" s="81"/>
      <c r="W2025" s="81"/>
      <c r="X2025" s="81"/>
      <c r="Y2025" s="81"/>
      <c r="Z2025" s="81"/>
      <c r="AA2025" s="81"/>
      <c r="AB2025" s="81"/>
      <c r="AC2025" s="81"/>
      <c r="AD2025" s="81"/>
      <c r="AE2025" s="81"/>
      <c r="AF2025" s="81"/>
      <c r="AG2025" s="81"/>
      <c r="AH2025" s="81"/>
      <c r="AI2025" s="81"/>
      <c r="AJ2025" s="81"/>
      <c r="AK2025" s="81"/>
      <c r="AL2025" s="81"/>
      <c r="AM2025" s="8"/>
    </row>
    <row r="2026" spans="1:39" x14ac:dyDescent="0.25">
      <c r="A2026" s="81">
        <v>2025</v>
      </c>
      <c r="B2026" s="8" t="s">
        <v>1806</v>
      </c>
      <c r="C2026" s="8" t="s">
        <v>67</v>
      </c>
      <c r="D2026" s="81"/>
      <c r="E2026" s="8"/>
      <c r="F2026" s="81"/>
      <c r="G2026" s="81"/>
      <c r="H2026" s="81"/>
      <c r="I2026" s="8"/>
      <c r="J2026" s="81"/>
      <c r="K2026" s="81"/>
      <c r="L2026" s="81"/>
      <c r="M2026" s="81"/>
      <c r="N2026" s="81"/>
      <c r="O2026" s="81"/>
      <c r="P2026" s="81"/>
      <c r="Q2026" s="81"/>
      <c r="R2026" s="81"/>
      <c r="S2026" s="81"/>
      <c r="T2026" s="81"/>
      <c r="U2026" s="81"/>
      <c r="V2026" s="81"/>
      <c r="W2026" s="81"/>
      <c r="X2026" s="81"/>
      <c r="Y2026" s="81"/>
      <c r="Z2026" s="81"/>
      <c r="AA2026" s="81"/>
      <c r="AB2026" s="81"/>
      <c r="AC2026" s="81"/>
      <c r="AD2026" s="81"/>
      <c r="AE2026" s="81"/>
      <c r="AF2026" s="81"/>
      <c r="AG2026" s="81"/>
      <c r="AH2026" s="81"/>
      <c r="AI2026" s="81"/>
      <c r="AJ2026" s="81"/>
      <c r="AK2026" s="81"/>
      <c r="AL2026" s="81"/>
      <c r="AM2026" s="8"/>
    </row>
    <row r="2027" spans="1:39" x14ac:dyDescent="0.25">
      <c r="A2027" s="81">
        <v>2026</v>
      </c>
      <c r="B2027" s="8" t="s">
        <v>2276</v>
      </c>
      <c r="C2027" s="8" t="s">
        <v>56</v>
      </c>
      <c r="D2027" s="81"/>
      <c r="E2027" s="8"/>
      <c r="F2027" s="81"/>
      <c r="G2027" s="81"/>
      <c r="H2027" s="81"/>
      <c r="I2027" s="8"/>
      <c r="J2027" s="81"/>
      <c r="K2027" s="81"/>
      <c r="L2027" s="81"/>
      <c r="M2027" s="81"/>
      <c r="N2027" s="81"/>
      <c r="O2027" s="81"/>
      <c r="P2027" s="81"/>
      <c r="Q2027" s="81"/>
      <c r="R2027" s="81"/>
      <c r="S2027" s="81"/>
      <c r="T2027" s="81"/>
      <c r="U2027" s="81"/>
      <c r="V2027" s="81"/>
      <c r="W2027" s="81"/>
      <c r="X2027" s="81"/>
      <c r="Y2027" s="81"/>
      <c r="Z2027" s="81"/>
      <c r="AA2027" s="81"/>
      <c r="AB2027" s="81"/>
      <c r="AC2027" s="81"/>
      <c r="AD2027" s="81"/>
      <c r="AE2027" s="81"/>
      <c r="AF2027" s="81"/>
      <c r="AG2027" s="81"/>
      <c r="AH2027" s="81"/>
      <c r="AI2027" s="81"/>
      <c r="AJ2027" s="81"/>
      <c r="AK2027" s="81"/>
      <c r="AL2027" s="81"/>
      <c r="AM2027" s="8"/>
    </row>
    <row r="2028" spans="1:39" x14ac:dyDescent="0.25">
      <c r="A2028" s="81">
        <v>2027</v>
      </c>
      <c r="B2028" s="8" t="s">
        <v>2</v>
      </c>
      <c r="C2028" s="8" t="s">
        <v>2</v>
      </c>
      <c r="D2028" s="81"/>
      <c r="E2028" s="8"/>
      <c r="F2028" s="81"/>
      <c r="G2028" s="81"/>
      <c r="H2028" s="81"/>
      <c r="I2028" s="8"/>
      <c r="J2028" s="81"/>
      <c r="K2028" s="81"/>
      <c r="L2028" s="81"/>
      <c r="M2028" s="81"/>
      <c r="N2028" s="81"/>
      <c r="O2028" s="81"/>
      <c r="P2028" s="81"/>
      <c r="Q2028" s="81"/>
      <c r="R2028" s="81"/>
      <c r="S2028" s="81"/>
      <c r="T2028" s="81"/>
      <c r="U2028" s="81"/>
      <c r="V2028" s="81"/>
      <c r="W2028" s="81"/>
      <c r="X2028" s="81"/>
      <c r="Y2028" s="81"/>
      <c r="Z2028" s="81"/>
      <c r="AA2028" s="81"/>
      <c r="AB2028" s="81"/>
      <c r="AC2028" s="81"/>
      <c r="AD2028" s="81"/>
      <c r="AE2028" s="81"/>
      <c r="AF2028" s="81"/>
      <c r="AG2028" s="81"/>
      <c r="AH2028" s="81"/>
      <c r="AI2028" s="81"/>
      <c r="AJ2028" s="81"/>
      <c r="AK2028" s="81"/>
      <c r="AL2028" s="81"/>
      <c r="AM2028" s="8"/>
    </row>
    <row r="2029" spans="1:39" x14ac:dyDescent="0.25">
      <c r="A2029" s="81">
        <v>2028</v>
      </c>
      <c r="B2029" s="8" t="s">
        <v>52</v>
      </c>
      <c r="C2029" s="8" t="s">
        <v>2</v>
      </c>
      <c r="D2029" s="81"/>
      <c r="E2029" s="8"/>
      <c r="F2029" s="81"/>
      <c r="G2029" s="81"/>
      <c r="H2029" s="81"/>
      <c r="I2029" s="8"/>
      <c r="J2029" s="81"/>
      <c r="K2029" s="81"/>
      <c r="L2029" s="81"/>
      <c r="M2029" s="81"/>
      <c r="N2029" s="81"/>
      <c r="O2029" s="81"/>
      <c r="P2029" s="81"/>
      <c r="Q2029" s="81"/>
      <c r="R2029" s="81"/>
      <c r="S2029" s="81"/>
      <c r="T2029" s="81"/>
      <c r="U2029" s="81"/>
      <c r="V2029" s="81"/>
      <c r="W2029" s="81"/>
      <c r="X2029" s="81"/>
      <c r="Y2029" s="81"/>
      <c r="Z2029" s="81"/>
      <c r="AA2029" s="81"/>
      <c r="AB2029" s="81"/>
      <c r="AC2029" s="81"/>
      <c r="AD2029" s="81"/>
      <c r="AE2029" s="81"/>
      <c r="AF2029" s="81"/>
      <c r="AG2029" s="81"/>
      <c r="AH2029" s="81"/>
      <c r="AI2029" s="81"/>
      <c r="AJ2029" s="81"/>
      <c r="AK2029" s="81"/>
      <c r="AL2029" s="81"/>
      <c r="AM2029" s="8"/>
    </row>
    <row r="2030" spans="1:39" x14ac:dyDescent="0.25">
      <c r="A2030" s="81">
        <v>2029</v>
      </c>
      <c r="B2030" s="8" t="s">
        <v>1843</v>
      </c>
      <c r="C2030" s="8" t="s">
        <v>2391</v>
      </c>
      <c r="D2030" s="81"/>
      <c r="E2030" s="8"/>
      <c r="F2030" s="81"/>
      <c r="G2030" s="81"/>
      <c r="H2030" s="81"/>
      <c r="I2030" s="8"/>
      <c r="J2030" s="81"/>
      <c r="K2030" s="81"/>
      <c r="L2030" s="81"/>
      <c r="M2030" s="81"/>
      <c r="N2030" s="81"/>
      <c r="O2030" s="81"/>
      <c r="P2030" s="81"/>
      <c r="Q2030" s="81"/>
      <c r="R2030" s="81"/>
      <c r="S2030" s="81"/>
      <c r="T2030" s="81"/>
      <c r="U2030" s="81"/>
      <c r="V2030" s="81"/>
      <c r="W2030" s="81"/>
      <c r="X2030" s="81"/>
      <c r="Y2030" s="81"/>
      <c r="Z2030" s="81"/>
      <c r="AA2030" s="81"/>
      <c r="AB2030" s="81"/>
      <c r="AC2030" s="81"/>
      <c r="AD2030" s="81"/>
      <c r="AE2030" s="81"/>
      <c r="AF2030" s="81"/>
      <c r="AG2030" s="81"/>
      <c r="AH2030" s="81"/>
      <c r="AI2030" s="81"/>
      <c r="AJ2030" s="81"/>
      <c r="AK2030" s="81"/>
      <c r="AL2030" s="81"/>
      <c r="AM2030" s="8"/>
    </row>
    <row r="2031" spans="1:39" x14ac:dyDescent="0.25">
      <c r="A2031" s="81">
        <v>2030</v>
      </c>
      <c r="B2031" s="8" t="s">
        <v>1844</v>
      </c>
      <c r="C2031" s="8" t="s">
        <v>56</v>
      </c>
      <c r="D2031" s="81"/>
      <c r="E2031" s="8"/>
      <c r="F2031" s="81"/>
      <c r="G2031" s="81"/>
      <c r="H2031" s="81"/>
      <c r="I2031" s="8"/>
      <c r="J2031" s="81"/>
      <c r="K2031" s="81"/>
      <c r="L2031" s="81"/>
      <c r="M2031" s="81"/>
      <c r="N2031" s="81"/>
      <c r="O2031" s="81"/>
      <c r="P2031" s="81"/>
      <c r="Q2031" s="81"/>
      <c r="R2031" s="81"/>
      <c r="S2031" s="81"/>
      <c r="T2031" s="81"/>
      <c r="U2031" s="81"/>
      <c r="V2031" s="81"/>
      <c r="W2031" s="81"/>
      <c r="X2031" s="81"/>
      <c r="Y2031" s="81"/>
      <c r="Z2031" s="81"/>
      <c r="AA2031" s="81"/>
      <c r="AB2031" s="81"/>
      <c r="AC2031" s="81"/>
      <c r="AD2031" s="81"/>
      <c r="AE2031" s="81"/>
      <c r="AF2031" s="81"/>
      <c r="AG2031" s="81"/>
      <c r="AH2031" s="81"/>
      <c r="AI2031" s="81"/>
      <c r="AJ2031" s="81"/>
      <c r="AK2031" s="81"/>
      <c r="AL2031" s="81"/>
      <c r="AM2031" s="8"/>
    </row>
    <row r="2032" spans="1:39" x14ac:dyDescent="0.25">
      <c r="A2032" s="81">
        <v>2031</v>
      </c>
      <c r="B2032" s="8" t="s">
        <v>1846</v>
      </c>
      <c r="C2032" s="8" t="s">
        <v>2389</v>
      </c>
      <c r="D2032" s="81"/>
      <c r="E2032" s="8"/>
      <c r="F2032" s="81"/>
      <c r="G2032" s="81"/>
      <c r="H2032" s="81"/>
      <c r="I2032" s="8"/>
      <c r="J2032" s="81"/>
      <c r="K2032" s="81"/>
      <c r="L2032" s="81"/>
      <c r="M2032" s="81"/>
      <c r="N2032" s="81"/>
      <c r="O2032" s="81"/>
      <c r="P2032" s="81"/>
      <c r="Q2032" s="81"/>
      <c r="R2032" s="81"/>
      <c r="S2032" s="81"/>
      <c r="T2032" s="81"/>
      <c r="U2032" s="81"/>
      <c r="V2032" s="81"/>
      <c r="W2032" s="81"/>
      <c r="X2032" s="81"/>
      <c r="Y2032" s="81"/>
      <c r="Z2032" s="81"/>
      <c r="AA2032" s="81"/>
      <c r="AB2032" s="81"/>
      <c r="AC2032" s="81"/>
      <c r="AD2032" s="81"/>
      <c r="AE2032" s="81"/>
      <c r="AF2032" s="81"/>
      <c r="AG2032" s="81"/>
      <c r="AH2032" s="81"/>
      <c r="AI2032" s="81"/>
      <c r="AJ2032" s="81"/>
      <c r="AK2032" s="81"/>
      <c r="AL2032" s="81"/>
      <c r="AM2032" s="8"/>
    </row>
    <row r="2033" spans="1:39" x14ac:dyDescent="0.25">
      <c r="A2033" s="81">
        <v>2032</v>
      </c>
      <c r="B2033" s="8" t="s">
        <v>1847</v>
      </c>
      <c r="C2033" s="8" t="s">
        <v>2392</v>
      </c>
      <c r="D2033" s="81"/>
      <c r="E2033" s="8"/>
      <c r="F2033" s="81"/>
      <c r="G2033" s="81"/>
      <c r="H2033" s="81"/>
      <c r="I2033" s="8"/>
      <c r="J2033" s="81"/>
      <c r="K2033" s="81"/>
      <c r="L2033" s="81"/>
      <c r="M2033" s="81"/>
      <c r="N2033" s="81"/>
      <c r="O2033" s="81"/>
      <c r="P2033" s="81"/>
      <c r="Q2033" s="81"/>
      <c r="R2033" s="81"/>
      <c r="S2033" s="81"/>
      <c r="T2033" s="81"/>
      <c r="U2033" s="81"/>
      <c r="V2033" s="81"/>
      <c r="W2033" s="81"/>
      <c r="X2033" s="81"/>
      <c r="Y2033" s="81"/>
      <c r="Z2033" s="81"/>
      <c r="AA2033" s="81"/>
      <c r="AB2033" s="81"/>
      <c r="AC2033" s="81"/>
      <c r="AD2033" s="81"/>
      <c r="AE2033" s="81"/>
      <c r="AF2033" s="81"/>
      <c r="AG2033" s="81"/>
      <c r="AH2033" s="81"/>
      <c r="AI2033" s="81"/>
      <c r="AJ2033" s="81"/>
      <c r="AK2033" s="81"/>
      <c r="AL2033" s="81"/>
      <c r="AM2033" s="8"/>
    </row>
    <row r="2034" spans="1:39" x14ac:dyDescent="0.25">
      <c r="A2034" s="81">
        <v>2033</v>
      </c>
      <c r="B2034" s="8" t="s">
        <v>1850</v>
      </c>
      <c r="C2034" s="8" t="s">
        <v>61</v>
      </c>
      <c r="D2034" s="81"/>
      <c r="E2034" s="8"/>
      <c r="F2034" s="81"/>
      <c r="G2034" s="81"/>
      <c r="H2034" s="81"/>
      <c r="I2034" s="8"/>
      <c r="J2034" s="81"/>
      <c r="K2034" s="81"/>
      <c r="L2034" s="81"/>
      <c r="M2034" s="81"/>
      <c r="N2034" s="81"/>
      <c r="O2034" s="81"/>
      <c r="P2034" s="81"/>
      <c r="Q2034" s="81"/>
      <c r="R2034" s="81"/>
      <c r="S2034" s="81"/>
      <c r="T2034" s="81"/>
      <c r="U2034" s="81"/>
      <c r="V2034" s="81"/>
      <c r="W2034" s="81"/>
      <c r="X2034" s="81"/>
      <c r="Y2034" s="81"/>
      <c r="Z2034" s="81"/>
      <c r="AA2034" s="81"/>
      <c r="AB2034" s="81"/>
      <c r="AC2034" s="81"/>
      <c r="AD2034" s="81"/>
      <c r="AE2034" s="81"/>
      <c r="AF2034" s="81"/>
      <c r="AG2034" s="81"/>
      <c r="AH2034" s="81"/>
      <c r="AI2034" s="81"/>
      <c r="AJ2034" s="81"/>
      <c r="AK2034" s="81"/>
      <c r="AL2034" s="81"/>
      <c r="AM2034" s="8"/>
    </row>
    <row r="2035" spans="1:39" x14ac:dyDescent="0.25">
      <c r="A2035" s="81">
        <v>2034</v>
      </c>
      <c r="B2035" s="8" t="s">
        <v>1851</v>
      </c>
      <c r="C2035" s="8" t="s">
        <v>56</v>
      </c>
      <c r="D2035" s="81"/>
      <c r="E2035" s="8"/>
      <c r="F2035" s="81"/>
      <c r="G2035" s="81"/>
      <c r="H2035" s="81"/>
      <c r="I2035" s="8"/>
      <c r="J2035" s="81"/>
      <c r="K2035" s="81"/>
      <c r="L2035" s="81"/>
      <c r="M2035" s="81"/>
      <c r="N2035" s="81"/>
      <c r="O2035" s="81"/>
      <c r="P2035" s="81"/>
      <c r="Q2035" s="81"/>
      <c r="R2035" s="81"/>
      <c r="S2035" s="81"/>
      <c r="T2035" s="81"/>
      <c r="U2035" s="81"/>
      <c r="V2035" s="81"/>
      <c r="W2035" s="81"/>
      <c r="X2035" s="81"/>
      <c r="Y2035" s="81"/>
      <c r="Z2035" s="81"/>
      <c r="AA2035" s="81"/>
      <c r="AB2035" s="81"/>
      <c r="AC2035" s="81"/>
      <c r="AD2035" s="81"/>
      <c r="AE2035" s="81"/>
      <c r="AF2035" s="81"/>
      <c r="AG2035" s="81"/>
      <c r="AH2035" s="81"/>
      <c r="AI2035" s="81"/>
      <c r="AJ2035" s="81"/>
      <c r="AK2035" s="81"/>
      <c r="AL2035" s="81"/>
      <c r="AM2035" s="8"/>
    </row>
    <row r="2036" spans="1:39" x14ac:dyDescent="0.25">
      <c r="A2036" s="81">
        <v>2035</v>
      </c>
      <c r="B2036" s="8" t="s">
        <v>1852</v>
      </c>
      <c r="C2036" s="8" t="s">
        <v>56</v>
      </c>
      <c r="D2036" s="81"/>
      <c r="E2036" s="8"/>
      <c r="F2036" s="81"/>
      <c r="G2036" s="81"/>
      <c r="H2036" s="81"/>
      <c r="I2036" s="8"/>
      <c r="J2036" s="81"/>
      <c r="K2036" s="81"/>
      <c r="L2036" s="81"/>
      <c r="M2036" s="81"/>
      <c r="N2036" s="81"/>
      <c r="O2036" s="81"/>
      <c r="P2036" s="81"/>
      <c r="Q2036" s="81"/>
      <c r="R2036" s="81"/>
      <c r="S2036" s="81"/>
      <c r="T2036" s="81"/>
      <c r="U2036" s="81"/>
      <c r="V2036" s="81"/>
      <c r="W2036" s="81"/>
      <c r="X2036" s="81"/>
      <c r="Y2036" s="81"/>
      <c r="Z2036" s="81"/>
      <c r="AA2036" s="81"/>
      <c r="AB2036" s="81"/>
      <c r="AC2036" s="81"/>
      <c r="AD2036" s="81"/>
      <c r="AE2036" s="81"/>
      <c r="AF2036" s="81"/>
      <c r="AG2036" s="81"/>
      <c r="AH2036" s="81"/>
      <c r="AI2036" s="81"/>
      <c r="AJ2036" s="81"/>
      <c r="AK2036" s="81"/>
      <c r="AL2036" s="81"/>
      <c r="AM2036" s="8"/>
    </row>
    <row r="2037" spans="1:39" x14ac:dyDescent="0.25">
      <c r="A2037" s="81">
        <v>2036</v>
      </c>
      <c r="B2037" s="8" t="s">
        <v>1853</v>
      </c>
      <c r="C2037" s="8" t="s">
        <v>56</v>
      </c>
      <c r="D2037" s="81"/>
      <c r="E2037" s="8"/>
      <c r="F2037" s="81"/>
      <c r="G2037" s="81"/>
      <c r="H2037" s="81"/>
      <c r="I2037" s="8"/>
      <c r="J2037" s="81"/>
      <c r="K2037" s="81"/>
      <c r="L2037" s="81"/>
      <c r="M2037" s="81"/>
      <c r="N2037" s="81"/>
      <c r="O2037" s="81"/>
      <c r="P2037" s="81"/>
      <c r="Q2037" s="81"/>
      <c r="R2037" s="81"/>
      <c r="S2037" s="81"/>
      <c r="T2037" s="81"/>
      <c r="U2037" s="81"/>
      <c r="V2037" s="81"/>
      <c r="W2037" s="81"/>
      <c r="X2037" s="81"/>
      <c r="Y2037" s="81"/>
      <c r="Z2037" s="81"/>
      <c r="AA2037" s="81"/>
      <c r="AB2037" s="81"/>
      <c r="AC2037" s="81"/>
      <c r="AD2037" s="81"/>
      <c r="AE2037" s="81"/>
      <c r="AF2037" s="81"/>
      <c r="AG2037" s="81"/>
      <c r="AH2037" s="81"/>
      <c r="AI2037" s="81"/>
      <c r="AJ2037" s="81"/>
      <c r="AK2037" s="81"/>
      <c r="AL2037" s="81"/>
      <c r="AM2037" s="8"/>
    </row>
    <row r="2038" spans="1:39" x14ac:dyDescent="0.25">
      <c r="A2038" s="81">
        <v>2037</v>
      </c>
      <c r="B2038" s="8" t="s">
        <v>1854</v>
      </c>
      <c r="C2038" s="8" t="s">
        <v>2036</v>
      </c>
      <c r="D2038" s="81"/>
      <c r="E2038" s="8"/>
      <c r="F2038" s="81"/>
      <c r="G2038" s="81"/>
      <c r="H2038" s="81"/>
      <c r="I2038" s="8"/>
      <c r="J2038" s="81"/>
      <c r="K2038" s="81"/>
      <c r="L2038" s="81"/>
      <c r="M2038" s="81"/>
      <c r="N2038" s="81"/>
      <c r="O2038" s="81"/>
      <c r="P2038" s="81"/>
      <c r="Q2038" s="81"/>
      <c r="R2038" s="81"/>
      <c r="S2038" s="81"/>
      <c r="T2038" s="81"/>
      <c r="U2038" s="81"/>
      <c r="V2038" s="81"/>
      <c r="W2038" s="81"/>
      <c r="X2038" s="81"/>
      <c r="Y2038" s="81"/>
      <c r="Z2038" s="81"/>
      <c r="AA2038" s="81"/>
      <c r="AB2038" s="81"/>
      <c r="AC2038" s="81"/>
      <c r="AD2038" s="81"/>
      <c r="AE2038" s="81"/>
      <c r="AF2038" s="81"/>
      <c r="AG2038" s="81"/>
      <c r="AH2038" s="81"/>
      <c r="AI2038" s="81"/>
      <c r="AJ2038" s="81"/>
      <c r="AK2038" s="81"/>
      <c r="AL2038" s="81"/>
      <c r="AM2038" s="8"/>
    </row>
    <row r="2039" spans="1:39" x14ac:dyDescent="0.25">
      <c r="A2039" s="81">
        <v>2038</v>
      </c>
      <c r="B2039" s="8" t="s">
        <v>1856</v>
      </c>
      <c r="C2039" s="8" t="s">
        <v>64</v>
      </c>
      <c r="D2039" s="81"/>
      <c r="E2039" s="8"/>
      <c r="F2039" s="81"/>
      <c r="G2039" s="81"/>
      <c r="H2039" s="81"/>
      <c r="I2039" s="8"/>
      <c r="J2039" s="81"/>
      <c r="K2039" s="81"/>
      <c r="L2039" s="81"/>
      <c r="M2039" s="81"/>
      <c r="N2039" s="81"/>
      <c r="O2039" s="81"/>
      <c r="P2039" s="81"/>
      <c r="Q2039" s="81"/>
      <c r="R2039" s="81"/>
      <c r="S2039" s="81"/>
      <c r="T2039" s="81"/>
      <c r="U2039" s="81"/>
      <c r="V2039" s="81"/>
      <c r="W2039" s="81"/>
      <c r="X2039" s="81"/>
      <c r="Y2039" s="81"/>
      <c r="Z2039" s="81"/>
      <c r="AA2039" s="81"/>
      <c r="AB2039" s="81"/>
      <c r="AC2039" s="81"/>
      <c r="AD2039" s="81"/>
      <c r="AE2039" s="81"/>
      <c r="AF2039" s="81"/>
      <c r="AG2039" s="81"/>
      <c r="AH2039" s="81"/>
      <c r="AI2039" s="81"/>
      <c r="AJ2039" s="81"/>
      <c r="AK2039" s="81"/>
      <c r="AL2039" s="81"/>
      <c r="AM2039" s="8"/>
    </row>
    <row r="2040" spans="1:39" x14ac:dyDescent="0.25">
      <c r="A2040" s="81">
        <v>2039</v>
      </c>
      <c r="B2040" s="8" t="s">
        <v>1857</v>
      </c>
      <c r="C2040" s="8" t="s">
        <v>65</v>
      </c>
      <c r="D2040" s="81"/>
      <c r="E2040" s="8"/>
      <c r="F2040" s="81"/>
      <c r="G2040" s="81"/>
      <c r="H2040" s="81"/>
      <c r="I2040" s="8"/>
      <c r="J2040" s="81"/>
      <c r="K2040" s="81"/>
      <c r="L2040" s="81"/>
      <c r="M2040" s="81"/>
      <c r="N2040" s="81"/>
      <c r="O2040" s="81"/>
      <c r="P2040" s="81"/>
      <c r="Q2040" s="81"/>
      <c r="R2040" s="81"/>
      <c r="S2040" s="81"/>
      <c r="T2040" s="81"/>
      <c r="U2040" s="81"/>
      <c r="V2040" s="81"/>
      <c r="W2040" s="81"/>
      <c r="X2040" s="81"/>
      <c r="Y2040" s="81"/>
      <c r="Z2040" s="81"/>
      <c r="AA2040" s="81"/>
      <c r="AB2040" s="81"/>
      <c r="AC2040" s="81"/>
      <c r="AD2040" s="81"/>
      <c r="AE2040" s="81"/>
      <c r="AF2040" s="81"/>
      <c r="AG2040" s="81"/>
      <c r="AH2040" s="81"/>
      <c r="AI2040" s="81"/>
      <c r="AJ2040" s="81"/>
      <c r="AK2040" s="81"/>
      <c r="AL2040" s="81"/>
      <c r="AM2040" s="8"/>
    </row>
    <row r="2041" spans="1:39" x14ac:dyDescent="0.25">
      <c r="A2041" s="81">
        <v>2040</v>
      </c>
      <c r="B2041" s="8" t="s">
        <v>1858</v>
      </c>
      <c r="C2041" s="8" t="s">
        <v>56</v>
      </c>
      <c r="D2041" s="81"/>
      <c r="E2041" s="8"/>
      <c r="F2041" s="81"/>
      <c r="G2041" s="81"/>
      <c r="H2041" s="81"/>
      <c r="I2041" s="8"/>
      <c r="J2041" s="81"/>
      <c r="K2041" s="81"/>
      <c r="L2041" s="81"/>
      <c r="M2041" s="81"/>
      <c r="N2041" s="81"/>
      <c r="O2041" s="81"/>
      <c r="P2041" s="81"/>
      <c r="Q2041" s="81"/>
      <c r="R2041" s="81"/>
      <c r="S2041" s="81"/>
      <c r="T2041" s="81"/>
      <c r="U2041" s="81"/>
      <c r="V2041" s="81"/>
      <c r="W2041" s="81"/>
      <c r="X2041" s="81"/>
      <c r="Y2041" s="81"/>
      <c r="Z2041" s="81"/>
      <c r="AA2041" s="81"/>
      <c r="AB2041" s="81"/>
      <c r="AC2041" s="81"/>
      <c r="AD2041" s="81"/>
      <c r="AE2041" s="81"/>
      <c r="AF2041" s="81"/>
      <c r="AG2041" s="81"/>
      <c r="AH2041" s="81"/>
      <c r="AI2041" s="81"/>
      <c r="AJ2041" s="81"/>
      <c r="AK2041" s="81"/>
      <c r="AL2041" s="81"/>
      <c r="AM2041" s="8"/>
    </row>
    <row r="2042" spans="1:39" x14ac:dyDescent="0.25">
      <c r="A2042" s="81">
        <v>2041</v>
      </c>
      <c r="B2042" s="8" t="s">
        <v>1896</v>
      </c>
      <c r="C2042" s="8" t="s">
        <v>65</v>
      </c>
      <c r="D2042" s="81"/>
      <c r="E2042" s="8"/>
      <c r="F2042" s="81"/>
      <c r="G2042" s="81"/>
      <c r="H2042" s="81"/>
      <c r="I2042" s="8"/>
      <c r="J2042" s="81"/>
      <c r="K2042" s="81"/>
      <c r="L2042" s="81"/>
      <c r="M2042" s="81"/>
      <c r="N2042" s="81"/>
      <c r="O2042" s="81"/>
      <c r="P2042" s="81"/>
      <c r="Q2042" s="81"/>
      <c r="R2042" s="81"/>
      <c r="S2042" s="81"/>
      <c r="T2042" s="81"/>
      <c r="U2042" s="81"/>
      <c r="V2042" s="81"/>
      <c r="W2042" s="81"/>
      <c r="X2042" s="81"/>
      <c r="Y2042" s="81"/>
      <c r="Z2042" s="81"/>
      <c r="AA2042" s="81"/>
      <c r="AB2042" s="81"/>
      <c r="AC2042" s="81"/>
      <c r="AD2042" s="81"/>
      <c r="AE2042" s="81"/>
      <c r="AF2042" s="81"/>
      <c r="AG2042" s="81"/>
      <c r="AH2042" s="81"/>
      <c r="AI2042" s="81"/>
      <c r="AJ2042" s="81"/>
      <c r="AK2042" s="81"/>
      <c r="AL2042" s="81"/>
      <c r="AM2042" s="8"/>
    </row>
    <row r="2043" spans="1:39" x14ac:dyDescent="0.25">
      <c r="A2043" s="81">
        <v>2042</v>
      </c>
      <c r="B2043" s="8" t="s">
        <v>1859</v>
      </c>
      <c r="C2043" s="8" t="s">
        <v>67</v>
      </c>
      <c r="D2043" s="81"/>
      <c r="E2043" s="8"/>
      <c r="F2043" s="81"/>
      <c r="G2043" s="81"/>
      <c r="H2043" s="81"/>
      <c r="I2043" s="8"/>
      <c r="J2043" s="81"/>
      <c r="K2043" s="81"/>
      <c r="L2043" s="81"/>
      <c r="M2043" s="81"/>
      <c r="N2043" s="81"/>
      <c r="O2043" s="81"/>
      <c r="P2043" s="81"/>
      <c r="Q2043" s="81"/>
      <c r="R2043" s="81"/>
      <c r="S2043" s="81"/>
      <c r="T2043" s="81"/>
      <c r="U2043" s="81"/>
      <c r="V2043" s="81"/>
      <c r="W2043" s="81"/>
      <c r="X2043" s="81"/>
      <c r="Y2043" s="81"/>
      <c r="Z2043" s="81"/>
      <c r="AA2043" s="81"/>
      <c r="AB2043" s="81"/>
      <c r="AC2043" s="81"/>
      <c r="AD2043" s="81"/>
      <c r="AE2043" s="81"/>
      <c r="AF2043" s="81"/>
      <c r="AG2043" s="81"/>
      <c r="AH2043" s="81"/>
      <c r="AI2043" s="81"/>
      <c r="AJ2043" s="81"/>
      <c r="AK2043" s="81"/>
      <c r="AL2043" s="81"/>
      <c r="AM2043" s="8"/>
    </row>
    <row r="2044" spans="1:39" x14ac:dyDescent="0.25">
      <c r="A2044" s="81">
        <v>2043</v>
      </c>
      <c r="B2044" s="8" t="s">
        <v>2193</v>
      </c>
      <c r="C2044" s="8" t="s">
        <v>2345</v>
      </c>
      <c r="D2044" s="81"/>
      <c r="E2044" s="8"/>
      <c r="F2044" s="81"/>
      <c r="G2044" s="81"/>
      <c r="H2044" s="81"/>
      <c r="I2044" s="8"/>
      <c r="J2044" s="81"/>
      <c r="K2044" s="81"/>
      <c r="L2044" s="81"/>
      <c r="M2044" s="81"/>
      <c r="N2044" s="81"/>
      <c r="O2044" s="81"/>
      <c r="P2044" s="81"/>
      <c r="Q2044" s="81"/>
      <c r="R2044" s="81"/>
      <c r="S2044" s="81"/>
      <c r="T2044" s="81"/>
      <c r="U2044" s="81"/>
      <c r="V2044" s="81"/>
      <c r="W2044" s="81"/>
      <c r="X2044" s="81"/>
      <c r="Y2044" s="81"/>
      <c r="Z2044" s="81"/>
      <c r="AA2044" s="81"/>
      <c r="AB2044" s="81"/>
      <c r="AC2044" s="81"/>
      <c r="AD2044" s="81"/>
      <c r="AE2044" s="81"/>
      <c r="AF2044" s="81"/>
      <c r="AG2044" s="81"/>
      <c r="AH2044" s="81"/>
      <c r="AI2044" s="81"/>
      <c r="AJ2044" s="81"/>
      <c r="AK2044" s="81"/>
      <c r="AL2044" s="81"/>
      <c r="AM2044" s="8"/>
    </row>
    <row r="2045" spans="1:39" x14ac:dyDescent="0.25">
      <c r="A2045" s="81">
        <v>2044</v>
      </c>
      <c r="B2045" s="8" t="s">
        <v>2198</v>
      </c>
      <c r="C2045" s="8" t="s">
        <v>2346</v>
      </c>
      <c r="D2045" s="81"/>
      <c r="E2045" s="8"/>
      <c r="F2045" s="81"/>
      <c r="G2045" s="81"/>
      <c r="H2045" s="81"/>
      <c r="I2045" s="8"/>
      <c r="J2045" s="81"/>
      <c r="K2045" s="81"/>
      <c r="L2045" s="81"/>
      <c r="M2045" s="81"/>
      <c r="N2045" s="81"/>
      <c r="O2045" s="81"/>
      <c r="P2045" s="81"/>
      <c r="Q2045" s="81"/>
      <c r="R2045" s="81"/>
      <c r="S2045" s="81"/>
      <c r="T2045" s="81"/>
      <c r="U2045" s="81"/>
      <c r="V2045" s="81"/>
      <c r="W2045" s="81"/>
      <c r="X2045" s="81"/>
      <c r="Y2045" s="81"/>
      <c r="Z2045" s="81"/>
      <c r="AA2045" s="81"/>
      <c r="AB2045" s="81"/>
      <c r="AC2045" s="81"/>
      <c r="AD2045" s="81"/>
      <c r="AE2045" s="81"/>
      <c r="AF2045" s="81"/>
      <c r="AG2045" s="81"/>
      <c r="AH2045" s="81"/>
      <c r="AI2045" s="81"/>
      <c r="AJ2045" s="81"/>
      <c r="AK2045" s="81"/>
      <c r="AL2045" s="81"/>
      <c r="AM2045" s="8"/>
    </row>
    <row r="2046" spans="1:39" x14ac:dyDescent="0.25">
      <c r="A2046" s="81">
        <v>2045</v>
      </c>
      <c r="B2046" s="8" t="s">
        <v>2202</v>
      </c>
      <c r="C2046" s="8" t="s">
        <v>73</v>
      </c>
      <c r="D2046" s="81"/>
      <c r="E2046" s="8"/>
      <c r="F2046" s="81"/>
      <c r="G2046" s="81"/>
      <c r="H2046" s="81"/>
      <c r="I2046" s="8"/>
      <c r="J2046" s="81"/>
      <c r="K2046" s="81"/>
      <c r="L2046" s="81"/>
      <c r="M2046" s="81"/>
      <c r="N2046" s="81"/>
      <c r="O2046" s="81"/>
      <c r="P2046" s="81"/>
      <c r="Q2046" s="81"/>
      <c r="R2046" s="81"/>
      <c r="S2046" s="81"/>
      <c r="T2046" s="81"/>
      <c r="U2046" s="81"/>
      <c r="V2046" s="81"/>
      <c r="W2046" s="81"/>
      <c r="X2046" s="81"/>
      <c r="Y2046" s="81"/>
      <c r="Z2046" s="81"/>
      <c r="AA2046" s="81"/>
      <c r="AB2046" s="81"/>
      <c r="AC2046" s="81"/>
      <c r="AD2046" s="81"/>
      <c r="AE2046" s="81"/>
      <c r="AF2046" s="81"/>
      <c r="AG2046" s="81"/>
      <c r="AH2046" s="81"/>
      <c r="AI2046" s="81"/>
      <c r="AJ2046" s="81"/>
      <c r="AK2046" s="81"/>
      <c r="AL2046" s="81"/>
      <c r="AM2046" s="8"/>
    </row>
    <row r="2047" spans="1:39" x14ac:dyDescent="0.25">
      <c r="A2047" s="81">
        <v>2046</v>
      </c>
      <c r="B2047" s="8" t="s">
        <v>2205</v>
      </c>
      <c r="C2047" s="8" t="s">
        <v>133</v>
      </c>
      <c r="D2047" s="81"/>
      <c r="E2047" s="8"/>
      <c r="F2047" s="81"/>
      <c r="G2047" s="81"/>
      <c r="H2047" s="81"/>
      <c r="I2047" s="8"/>
      <c r="J2047" s="81"/>
      <c r="K2047" s="81"/>
      <c r="L2047" s="81"/>
      <c r="M2047" s="81"/>
      <c r="N2047" s="81"/>
      <c r="O2047" s="81"/>
      <c r="P2047" s="81"/>
      <c r="Q2047" s="81"/>
      <c r="R2047" s="81"/>
      <c r="S2047" s="81"/>
      <c r="T2047" s="81"/>
      <c r="U2047" s="81"/>
      <c r="V2047" s="81"/>
      <c r="W2047" s="81"/>
      <c r="X2047" s="81"/>
      <c r="Y2047" s="81"/>
      <c r="Z2047" s="81"/>
      <c r="AA2047" s="81"/>
      <c r="AB2047" s="81"/>
      <c r="AC2047" s="81"/>
      <c r="AD2047" s="81"/>
      <c r="AE2047" s="81"/>
      <c r="AF2047" s="81"/>
      <c r="AG2047" s="81"/>
      <c r="AH2047" s="81"/>
      <c r="AI2047" s="81"/>
      <c r="AJ2047" s="81"/>
      <c r="AK2047" s="81"/>
      <c r="AL2047" s="81"/>
      <c r="AM2047" s="8"/>
    </row>
    <row r="2048" spans="1:39" x14ac:dyDescent="0.25">
      <c r="A2048" s="81">
        <v>2047</v>
      </c>
      <c r="B2048" s="8" t="s">
        <v>2206</v>
      </c>
      <c r="C2048" s="8" t="s">
        <v>158</v>
      </c>
      <c r="D2048" s="81"/>
      <c r="E2048" s="8"/>
      <c r="F2048" s="81"/>
      <c r="G2048" s="81"/>
      <c r="H2048" s="81"/>
      <c r="I2048" s="8"/>
      <c r="J2048" s="81"/>
      <c r="K2048" s="81"/>
      <c r="L2048" s="81"/>
      <c r="M2048" s="81"/>
      <c r="N2048" s="81"/>
      <c r="O2048" s="81"/>
      <c r="P2048" s="81"/>
      <c r="Q2048" s="81"/>
      <c r="R2048" s="81"/>
      <c r="S2048" s="81"/>
      <c r="T2048" s="81"/>
      <c r="U2048" s="81"/>
      <c r="V2048" s="81"/>
      <c r="W2048" s="81"/>
      <c r="X2048" s="81"/>
      <c r="Y2048" s="81"/>
      <c r="Z2048" s="81"/>
      <c r="AA2048" s="81"/>
      <c r="AB2048" s="81"/>
      <c r="AC2048" s="81"/>
      <c r="AD2048" s="81"/>
      <c r="AE2048" s="81"/>
      <c r="AF2048" s="81"/>
      <c r="AG2048" s="81"/>
      <c r="AH2048" s="81"/>
      <c r="AI2048" s="81"/>
      <c r="AJ2048" s="81"/>
      <c r="AK2048" s="81"/>
      <c r="AL2048" s="81"/>
      <c r="AM2048" s="8"/>
    </row>
    <row r="2049" spans="1:39" x14ac:dyDescent="0.25">
      <c r="A2049" s="81">
        <v>2048</v>
      </c>
      <c r="B2049" s="8" t="s">
        <v>2207</v>
      </c>
      <c r="C2049" s="8" t="s">
        <v>148</v>
      </c>
      <c r="D2049" s="81"/>
      <c r="E2049" s="8"/>
      <c r="F2049" s="81"/>
      <c r="G2049" s="81"/>
      <c r="H2049" s="81"/>
      <c r="I2049" s="8"/>
      <c r="J2049" s="81"/>
      <c r="K2049" s="81"/>
      <c r="L2049" s="81"/>
      <c r="M2049" s="81"/>
      <c r="N2049" s="81"/>
      <c r="O2049" s="81"/>
      <c r="P2049" s="81"/>
      <c r="Q2049" s="81"/>
      <c r="R2049" s="81"/>
      <c r="S2049" s="81"/>
      <c r="T2049" s="81"/>
      <c r="U2049" s="81"/>
      <c r="V2049" s="81"/>
      <c r="W2049" s="81"/>
      <c r="X2049" s="81"/>
      <c r="Y2049" s="81"/>
      <c r="Z2049" s="81"/>
      <c r="AA2049" s="81"/>
      <c r="AB2049" s="81"/>
      <c r="AC2049" s="81"/>
      <c r="AD2049" s="81"/>
      <c r="AE2049" s="81"/>
      <c r="AF2049" s="81"/>
      <c r="AG2049" s="81"/>
      <c r="AH2049" s="81"/>
      <c r="AI2049" s="81"/>
      <c r="AJ2049" s="81"/>
      <c r="AK2049" s="81"/>
      <c r="AL2049" s="81"/>
      <c r="AM2049" s="8"/>
    </row>
    <row r="2050" spans="1:39" x14ac:dyDescent="0.25">
      <c r="A2050" s="81">
        <v>2049</v>
      </c>
      <c r="B2050" s="8" t="s">
        <v>2208</v>
      </c>
      <c r="C2050" s="8" t="s">
        <v>133</v>
      </c>
      <c r="D2050" s="81"/>
      <c r="E2050" s="8"/>
      <c r="F2050" s="81"/>
      <c r="G2050" s="81"/>
      <c r="H2050" s="81"/>
      <c r="I2050" s="8"/>
      <c r="J2050" s="81"/>
      <c r="K2050" s="81"/>
      <c r="L2050" s="81"/>
      <c r="M2050" s="81"/>
      <c r="N2050" s="81"/>
      <c r="O2050" s="81"/>
      <c r="P2050" s="81"/>
      <c r="Q2050" s="81"/>
      <c r="R2050" s="81"/>
      <c r="S2050" s="81"/>
      <c r="T2050" s="81"/>
      <c r="U2050" s="81"/>
      <c r="V2050" s="81"/>
      <c r="W2050" s="81"/>
      <c r="X2050" s="81"/>
      <c r="Y2050" s="81"/>
      <c r="Z2050" s="81"/>
      <c r="AA2050" s="81"/>
      <c r="AB2050" s="81"/>
      <c r="AC2050" s="81"/>
      <c r="AD2050" s="81"/>
      <c r="AE2050" s="81"/>
      <c r="AF2050" s="81"/>
      <c r="AG2050" s="81"/>
      <c r="AH2050" s="81"/>
      <c r="AI2050" s="81"/>
      <c r="AJ2050" s="81"/>
      <c r="AK2050" s="81"/>
      <c r="AL2050" s="81"/>
      <c r="AM2050" s="8"/>
    </row>
    <row r="2051" spans="1:39" x14ac:dyDescent="0.25">
      <c r="A2051" s="81">
        <v>2050</v>
      </c>
      <c r="B2051" s="8" t="s">
        <v>2210</v>
      </c>
      <c r="C2051" s="8" t="s">
        <v>126</v>
      </c>
      <c r="D2051" s="81"/>
      <c r="E2051" s="8"/>
      <c r="F2051" s="81"/>
      <c r="G2051" s="81"/>
      <c r="H2051" s="81"/>
      <c r="I2051" s="8"/>
      <c r="J2051" s="81"/>
      <c r="K2051" s="81"/>
      <c r="L2051" s="81"/>
      <c r="M2051" s="81"/>
      <c r="N2051" s="81"/>
      <c r="O2051" s="81"/>
      <c r="P2051" s="81"/>
      <c r="Q2051" s="81"/>
      <c r="R2051" s="81"/>
      <c r="S2051" s="81"/>
      <c r="T2051" s="81"/>
      <c r="U2051" s="81"/>
      <c r="V2051" s="81"/>
      <c r="W2051" s="81"/>
      <c r="X2051" s="81"/>
      <c r="Y2051" s="81"/>
      <c r="Z2051" s="81"/>
      <c r="AA2051" s="81"/>
      <c r="AB2051" s="81"/>
      <c r="AC2051" s="81"/>
      <c r="AD2051" s="81"/>
      <c r="AE2051" s="81"/>
      <c r="AF2051" s="81"/>
      <c r="AG2051" s="81"/>
      <c r="AH2051" s="81"/>
      <c r="AI2051" s="81"/>
      <c r="AJ2051" s="81"/>
      <c r="AK2051" s="81"/>
      <c r="AL2051" s="81"/>
      <c r="AM2051" s="8"/>
    </row>
    <row r="2052" spans="1:39" x14ac:dyDescent="0.25">
      <c r="A2052" s="81">
        <v>2051</v>
      </c>
      <c r="B2052" s="8" t="s">
        <v>2212</v>
      </c>
      <c r="C2052" s="8" t="s">
        <v>148</v>
      </c>
      <c r="D2052" s="81"/>
      <c r="E2052" s="8"/>
      <c r="F2052" s="81"/>
      <c r="G2052" s="81"/>
      <c r="H2052" s="81"/>
      <c r="I2052" s="8"/>
      <c r="J2052" s="81"/>
      <c r="K2052" s="81"/>
      <c r="L2052" s="81"/>
      <c r="M2052" s="81"/>
      <c r="N2052" s="81"/>
      <c r="O2052" s="81"/>
      <c r="P2052" s="81"/>
      <c r="Q2052" s="81"/>
      <c r="R2052" s="81"/>
      <c r="S2052" s="81"/>
      <c r="T2052" s="81"/>
      <c r="U2052" s="81"/>
      <c r="V2052" s="81"/>
      <c r="W2052" s="81"/>
      <c r="X2052" s="81"/>
      <c r="Y2052" s="81"/>
      <c r="Z2052" s="81"/>
      <c r="AA2052" s="81"/>
      <c r="AB2052" s="81"/>
      <c r="AC2052" s="81"/>
      <c r="AD2052" s="81"/>
      <c r="AE2052" s="81"/>
      <c r="AF2052" s="81"/>
      <c r="AG2052" s="81"/>
      <c r="AH2052" s="81"/>
      <c r="AI2052" s="81"/>
      <c r="AJ2052" s="81"/>
      <c r="AK2052" s="81"/>
      <c r="AL2052" s="81"/>
      <c r="AM2052" s="8"/>
    </row>
    <row r="2053" spans="1:39" x14ac:dyDescent="0.25">
      <c r="A2053" s="81">
        <v>2052</v>
      </c>
      <c r="B2053" s="8" t="s">
        <v>2216</v>
      </c>
      <c r="C2053" s="8" t="s">
        <v>95</v>
      </c>
      <c r="D2053" s="81"/>
      <c r="E2053" s="8"/>
      <c r="F2053" s="81"/>
      <c r="G2053" s="81"/>
      <c r="H2053" s="81"/>
      <c r="I2053" s="8"/>
      <c r="J2053" s="81"/>
      <c r="K2053" s="81"/>
      <c r="L2053" s="81"/>
      <c r="M2053" s="81"/>
      <c r="N2053" s="81"/>
      <c r="O2053" s="81"/>
      <c r="P2053" s="81"/>
      <c r="Q2053" s="81"/>
      <c r="R2053" s="81"/>
      <c r="S2053" s="81"/>
      <c r="T2053" s="81"/>
      <c r="U2053" s="81"/>
      <c r="V2053" s="81"/>
      <c r="W2053" s="81"/>
      <c r="X2053" s="81"/>
      <c r="Y2053" s="81"/>
      <c r="Z2053" s="81"/>
      <c r="AA2053" s="81"/>
      <c r="AB2053" s="81"/>
      <c r="AC2053" s="81"/>
      <c r="AD2053" s="81"/>
      <c r="AE2053" s="81"/>
      <c r="AF2053" s="81"/>
      <c r="AG2053" s="81"/>
      <c r="AH2053" s="81"/>
      <c r="AI2053" s="81"/>
      <c r="AJ2053" s="81"/>
      <c r="AK2053" s="81"/>
      <c r="AL2053" s="81"/>
      <c r="AM2053" s="8"/>
    </row>
    <row r="2054" spans="1:39" x14ac:dyDescent="0.25">
      <c r="A2054" s="81">
        <v>2053</v>
      </c>
      <c r="B2054" s="8" t="s">
        <v>2217</v>
      </c>
      <c r="C2054" s="8" t="s">
        <v>66</v>
      </c>
      <c r="D2054" s="81"/>
      <c r="E2054" s="8"/>
      <c r="F2054" s="81"/>
      <c r="G2054" s="81"/>
      <c r="H2054" s="81"/>
      <c r="I2054" s="8"/>
      <c r="J2054" s="81"/>
      <c r="K2054" s="81"/>
      <c r="L2054" s="81"/>
      <c r="M2054" s="81"/>
      <c r="N2054" s="81"/>
      <c r="O2054" s="81"/>
      <c r="P2054" s="81"/>
      <c r="Q2054" s="81"/>
      <c r="R2054" s="81"/>
      <c r="S2054" s="81"/>
      <c r="T2054" s="81"/>
      <c r="U2054" s="81"/>
      <c r="V2054" s="81"/>
      <c r="W2054" s="81"/>
      <c r="X2054" s="81"/>
      <c r="Y2054" s="81"/>
      <c r="Z2054" s="81"/>
      <c r="AA2054" s="81"/>
      <c r="AB2054" s="81"/>
      <c r="AC2054" s="81"/>
      <c r="AD2054" s="81"/>
      <c r="AE2054" s="81"/>
      <c r="AF2054" s="81"/>
      <c r="AG2054" s="81"/>
      <c r="AH2054" s="81"/>
      <c r="AI2054" s="81"/>
      <c r="AJ2054" s="81"/>
      <c r="AK2054" s="81"/>
      <c r="AL2054" s="81"/>
      <c r="AM2054" s="8"/>
    </row>
    <row r="2055" spans="1:39" x14ac:dyDescent="0.25">
      <c r="A2055" s="81">
        <v>2054</v>
      </c>
      <c r="B2055" s="8" t="s">
        <v>2218</v>
      </c>
      <c r="C2055" s="8" t="s">
        <v>80</v>
      </c>
      <c r="D2055" s="81"/>
      <c r="E2055" s="8"/>
      <c r="F2055" s="81"/>
      <c r="G2055" s="81"/>
      <c r="H2055" s="81"/>
      <c r="I2055" s="8"/>
      <c r="J2055" s="81"/>
      <c r="K2055" s="81"/>
      <c r="L2055" s="81"/>
      <c r="M2055" s="81"/>
      <c r="N2055" s="81"/>
      <c r="O2055" s="81"/>
      <c r="P2055" s="81"/>
      <c r="Q2055" s="81"/>
      <c r="R2055" s="81"/>
      <c r="S2055" s="81"/>
      <c r="T2055" s="81"/>
      <c r="U2055" s="81"/>
      <c r="V2055" s="81"/>
      <c r="W2055" s="81"/>
      <c r="X2055" s="81"/>
      <c r="Y2055" s="81"/>
      <c r="Z2055" s="81"/>
      <c r="AA2055" s="81"/>
      <c r="AB2055" s="81"/>
      <c r="AC2055" s="81"/>
      <c r="AD2055" s="81"/>
      <c r="AE2055" s="81"/>
      <c r="AF2055" s="81"/>
      <c r="AG2055" s="81"/>
      <c r="AH2055" s="81"/>
      <c r="AI2055" s="81"/>
      <c r="AJ2055" s="81"/>
      <c r="AK2055" s="81"/>
      <c r="AL2055" s="81"/>
      <c r="AM2055" s="8"/>
    </row>
    <row r="2056" spans="1:39" x14ac:dyDescent="0.25">
      <c r="A2056" s="81">
        <v>2055</v>
      </c>
      <c r="B2056" s="8" t="s">
        <v>2220</v>
      </c>
      <c r="C2056" s="8" t="s">
        <v>66</v>
      </c>
      <c r="D2056" s="81"/>
      <c r="E2056" s="8"/>
      <c r="F2056" s="81"/>
      <c r="G2056" s="81"/>
      <c r="H2056" s="81"/>
      <c r="I2056" s="8"/>
      <c r="J2056" s="81"/>
      <c r="K2056" s="81"/>
      <c r="L2056" s="81"/>
      <c r="M2056" s="81"/>
      <c r="N2056" s="81"/>
      <c r="O2056" s="81"/>
      <c r="P2056" s="81"/>
      <c r="Q2056" s="81"/>
      <c r="R2056" s="81"/>
      <c r="S2056" s="81"/>
      <c r="T2056" s="81"/>
      <c r="U2056" s="81"/>
      <c r="V2056" s="81"/>
      <c r="W2056" s="81"/>
      <c r="X2056" s="81"/>
      <c r="Y2056" s="81"/>
      <c r="Z2056" s="81"/>
      <c r="AA2056" s="81"/>
      <c r="AB2056" s="81"/>
      <c r="AC2056" s="81"/>
      <c r="AD2056" s="81"/>
      <c r="AE2056" s="81"/>
      <c r="AF2056" s="81"/>
      <c r="AG2056" s="81"/>
      <c r="AH2056" s="81"/>
      <c r="AI2056" s="81"/>
      <c r="AJ2056" s="81"/>
      <c r="AK2056" s="81"/>
      <c r="AL2056" s="81"/>
      <c r="AM2056" s="8"/>
    </row>
    <row r="2057" spans="1:39" x14ac:dyDescent="0.25">
      <c r="A2057" s="81">
        <v>2056</v>
      </c>
      <c r="B2057" s="8" t="s">
        <v>2222</v>
      </c>
      <c r="C2057" s="8" t="s">
        <v>210</v>
      </c>
      <c r="D2057" s="81"/>
      <c r="E2057" s="8"/>
      <c r="F2057" s="81"/>
      <c r="G2057" s="81"/>
      <c r="H2057" s="81"/>
      <c r="I2057" s="8"/>
      <c r="J2057" s="81"/>
      <c r="K2057" s="81"/>
      <c r="L2057" s="81"/>
      <c r="M2057" s="81"/>
      <c r="N2057" s="81"/>
      <c r="O2057" s="81"/>
      <c r="P2057" s="81"/>
      <c r="Q2057" s="81"/>
      <c r="R2057" s="81"/>
      <c r="S2057" s="81"/>
      <c r="T2057" s="81"/>
      <c r="U2057" s="81"/>
      <c r="V2057" s="81"/>
      <c r="W2057" s="81"/>
      <c r="X2057" s="81"/>
      <c r="Y2057" s="81"/>
      <c r="Z2057" s="81"/>
      <c r="AA2057" s="81"/>
      <c r="AB2057" s="81"/>
      <c r="AC2057" s="81"/>
      <c r="AD2057" s="81"/>
      <c r="AE2057" s="81"/>
      <c r="AF2057" s="81"/>
      <c r="AG2057" s="81"/>
      <c r="AH2057" s="81"/>
      <c r="AI2057" s="81"/>
      <c r="AJ2057" s="81"/>
      <c r="AK2057" s="81"/>
      <c r="AL2057" s="81"/>
      <c r="AM2057" s="8"/>
    </row>
    <row r="2058" spans="1:39" x14ac:dyDescent="0.25">
      <c r="A2058" s="81">
        <v>2057</v>
      </c>
      <c r="B2058" s="8" t="s">
        <v>2214</v>
      </c>
      <c r="C2058" s="8" t="s">
        <v>133</v>
      </c>
      <c r="D2058" s="81"/>
      <c r="E2058" s="8"/>
      <c r="F2058" s="81"/>
      <c r="G2058" s="81"/>
      <c r="H2058" s="81"/>
      <c r="I2058" s="8"/>
      <c r="J2058" s="81"/>
      <c r="K2058" s="81"/>
      <c r="L2058" s="81"/>
      <c r="M2058" s="81"/>
      <c r="N2058" s="81"/>
      <c r="O2058" s="81"/>
      <c r="P2058" s="81"/>
      <c r="Q2058" s="81"/>
      <c r="R2058" s="81"/>
      <c r="S2058" s="81"/>
      <c r="T2058" s="81"/>
      <c r="U2058" s="81"/>
      <c r="V2058" s="81"/>
      <c r="W2058" s="81"/>
      <c r="X2058" s="81"/>
      <c r="Y2058" s="81"/>
      <c r="Z2058" s="81"/>
      <c r="AA2058" s="81"/>
      <c r="AB2058" s="81"/>
      <c r="AC2058" s="81"/>
      <c r="AD2058" s="81"/>
      <c r="AE2058" s="81"/>
      <c r="AF2058" s="81"/>
      <c r="AG2058" s="81"/>
      <c r="AH2058" s="81"/>
      <c r="AI2058" s="81"/>
      <c r="AJ2058" s="81"/>
      <c r="AK2058" s="81"/>
      <c r="AL2058" s="81"/>
      <c r="AM2058" s="8"/>
    </row>
    <row r="2059" spans="1:39" x14ac:dyDescent="0.25">
      <c r="A2059" s="81">
        <v>2058</v>
      </c>
      <c r="B2059" s="8" t="s">
        <v>2223</v>
      </c>
      <c r="C2059" s="8" t="s">
        <v>73</v>
      </c>
      <c r="D2059" s="81"/>
      <c r="E2059" s="8"/>
      <c r="F2059" s="81"/>
      <c r="G2059" s="81"/>
      <c r="H2059" s="81"/>
      <c r="I2059" s="8"/>
      <c r="J2059" s="81"/>
      <c r="K2059" s="81"/>
      <c r="L2059" s="81"/>
      <c r="M2059" s="81"/>
      <c r="N2059" s="81"/>
      <c r="O2059" s="81"/>
      <c r="P2059" s="81"/>
      <c r="Q2059" s="81"/>
      <c r="R2059" s="81"/>
      <c r="S2059" s="81"/>
      <c r="T2059" s="81"/>
      <c r="U2059" s="81"/>
      <c r="V2059" s="81"/>
      <c r="W2059" s="81"/>
      <c r="X2059" s="81"/>
      <c r="Y2059" s="81"/>
      <c r="Z2059" s="81"/>
      <c r="AA2059" s="81"/>
      <c r="AB2059" s="81"/>
      <c r="AC2059" s="81"/>
      <c r="AD2059" s="81"/>
      <c r="AE2059" s="81"/>
      <c r="AF2059" s="81"/>
      <c r="AG2059" s="81"/>
      <c r="AH2059" s="81"/>
      <c r="AI2059" s="81"/>
      <c r="AJ2059" s="81"/>
      <c r="AK2059" s="81"/>
      <c r="AL2059" s="81"/>
      <c r="AM2059" s="8"/>
    </row>
    <row r="2060" spans="1:39" x14ac:dyDescent="0.25">
      <c r="A2060" s="81">
        <v>2059</v>
      </c>
      <c r="B2060" s="8" t="s">
        <v>2224</v>
      </c>
      <c r="C2060" s="8" t="s">
        <v>56</v>
      </c>
      <c r="D2060" s="81"/>
      <c r="E2060" s="8"/>
      <c r="F2060" s="81"/>
      <c r="G2060" s="81"/>
      <c r="H2060" s="81"/>
      <c r="I2060" s="8"/>
      <c r="J2060" s="81"/>
      <c r="K2060" s="81"/>
      <c r="L2060" s="81"/>
      <c r="M2060" s="81"/>
      <c r="N2060" s="81"/>
      <c r="O2060" s="81"/>
      <c r="P2060" s="81"/>
      <c r="Q2060" s="81"/>
      <c r="R2060" s="81"/>
      <c r="S2060" s="81"/>
      <c r="T2060" s="81"/>
      <c r="U2060" s="81"/>
      <c r="V2060" s="81"/>
      <c r="W2060" s="81"/>
      <c r="X2060" s="81"/>
      <c r="Y2060" s="81"/>
      <c r="Z2060" s="81"/>
      <c r="AA2060" s="81"/>
      <c r="AB2060" s="81"/>
      <c r="AC2060" s="81"/>
      <c r="AD2060" s="81"/>
      <c r="AE2060" s="81"/>
      <c r="AF2060" s="81"/>
      <c r="AG2060" s="81"/>
      <c r="AH2060" s="81"/>
      <c r="AI2060" s="81"/>
      <c r="AJ2060" s="81"/>
      <c r="AK2060" s="81"/>
      <c r="AL2060" s="81"/>
      <c r="AM2060" s="8"/>
    </row>
    <row r="2061" spans="1:39" x14ac:dyDescent="0.25">
      <c r="A2061" s="81">
        <v>2060</v>
      </c>
      <c r="B2061" s="8" t="s">
        <v>2225</v>
      </c>
      <c r="C2061" s="8" t="s">
        <v>262</v>
      </c>
      <c r="D2061" s="81"/>
      <c r="E2061" s="8"/>
      <c r="F2061" s="81"/>
      <c r="G2061" s="81"/>
      <c r="H2061" s="81"/>
      <c r="I2061" s="8"/>
      <c r="J2061" s="81"/>
      <c r="K2061" s="81"/>
      <c r="L2061" s="81"/>
      <c r="M2061" s="81"/>
      <c r="N2061" s="81"/>
      <c r="O2061" s="81"/>
      <c r="P2061" s="81"/>
      <c r="Q2061" s="81"/>
      <c r="R2061" s="81"/>
      <c r="S2061" s="81"/>
      <c r="T2061" s="81"/>
      <c r="U2061" s="81"/>
      <c r="V2061" s="81"/>
      <c r="W2061" s="81"/>
      <c r="X2061" s="81"/>
      <c r="Y2061" s="81"/>
      <c r="Z2061" s="81"/>
      <c r="AA2061" s="81"/>
      <c r="AB2061" s="81"/>
      <c r="AC2061" s="81"/>
      <c r="AD2061" s="81"/>
      <c r="AE2061" s="81"/>
      <c r="AF2061" s="81"/>
      <c r="AG2061" s="81"/>
      <c r="AH2061" s="81"/>
      <c r="AI2061" s="81"/>
      <c r="AJ2061" s="81"/>
      <c r="AK2061" s="81"/>
      <c r="AL2061" s="81"/>
      <c r="AM2061" s="8"/>
    </row>
    <row r="2062" spans="1:39" x14ac:dyDescent="0.25">
      <c r="A2062" s="81">
        <v>2061</v>
      </c>
      <c r="B2062" s="8" t="s">
        <v>2226</v>
      </c>
      <c r="C2062" s="8" t="s">
        <v>66</v>
      </c>
      <c r="D2062" s="81"/>
      <c r="E2062" s="8"/>
      <c r="F2062" s="81"/>
      <c r="G2062" s="81"/>
      <c r="H2062" s="81"/>
      <c r="I2062" s="8"/>
      <c r="J2062" s="81"/>
      <c r="K2062" s="81"/>
      <c r="L2062" s="81"/>
      <c r="M2062" s="81"/>
      <c r="N2062" s="81"/>
      <c r="O2062" s="81"/>
      <c r="P2062" s="81"/>
      <c r="Q2062" s="81"/>
      <c r="R2062" s="81"/>
      <c r="S2062" s="81"/>
      <c r="T2062" s="81"/>
      <c r="U2062" s="81"/>
      <c r="V2062" s="81"/>
      <c r="W2062" s="81"/>
      <c r="X2062" s="81"/>
      <c r="Y2062" s="81"/>
      <c r="Z2062" s="81"/>
      <c r="AA2062" s="81"/>
      <c r="AB2062" s="81"/>
      <c r="AC2062" s="81"/>
      <c r="AD2062" s="81"/>
      <c r="AE2062" s="81"/>
      <c r="AF2062" s="81"/>
      <c r="AG2062" s="81"/>
      <c r="AH2062" s="81"/>
      <c r="AI2062" s="81"/>
      <c r="AJ2062" s="81"/>
      <c r="AK2062" s="81"/>
      <c r="AL2062" s="81"/>
      <c r="AM2062" s="8"/>
    </row>
    <row r="2063" spans="1:39" x14ac:dyDescent="0.25">
      <c r="A2063" s="81">
        <v>2062</v>
      </c>
      <c r="B2063" s="8" t="s">
        <v>2227</v>
      </c>
      <c r="C2063" s="8" t="s">
        <v>66</v>
      </c>
      <c r="D2063" s="81"/>
      <c r="E2063" s="8"/>
      <c r="F2063" s="81"/>
      <c r="G2063" s="81"/>
      <c r="H2063" s="81"/>
      <c r="I2063" s="8"/>
      <c r="J2063" s="81"/>
      <c r="K2063" s="81"/>
      <c r="L2063" s="81"/>
      <c r="M2063" s="81"/>
      <c r="N2063" s="81"/>
      <c r="O2063" s="81"/>
      <c r="P2063" s="81"/>
      <c r="Q2063" s="81"/>
      <c r="R2063" s="81"/>
      <c r="S2063" s="81"/>
      <c r="T2063" s="81"/>
      <c r="U2063" s="81"/>
      <c r="V2063" s="81"/>
      <c r="W2063" s="81"/>
      <c r="X2063" s="81"/>
      <c r="Y2063" s="81"/>
      <c r="Z2063" s="81"/>
      <c r="AA2063" s="81"/>
      <c r="AB2063" s="81"/>
      <c r="AC2063" s="81"/>
      <c r="AD2063" s="81"/>
      <c r="AE2063" s="81"/>
      <c r="AF2063" s="81"/>
      <c r="AG2063" s="81"/>
      <c r="AH2063" s="81"/>
      <c r="AI2063" s="81"/>
      <c r="AJ2063" s="81"/>
      <c r="AK2063" s="81"/>
      <c r="AL2063" s="81"/>
      <c r="AM2063" s="8"/>
    </row>
    <row r="2064" spans="1:39" x14ac:dyDescent="0.25">
      <c r="A2064" s="81">
        <v>2063</v>
      </c>
      <c r="B2064" s="8" t="s">
        <v>2228</v>
      </c>
      <c r="C2064" s="8" t="s">
        <v>138</v>
      </c>
      <c r="D2064" s="81"/>
      <c r="E2064" s="8"/>
      <c r="F2064" s="81"/>
      <c r="G2064" s="81"/>
      <c r="H2064" s="81"/>
      <c r="I2064" s="8"/>
      <c r="J2064" s="81"/>
      <c r="K2064" s="81"/>
      <c r="L2064" s="81"/>
      <c r="M2064" s="81"/>
      <c r="N2064" s="81"/>
      <c r="O2064" s="81"/>
      <c r="P2064" s="81"/>
      <c r="Q2064" s="81"/>
      <c r="R2064" s="81"/>
      <c r="S2064" s="81"/>
      <c r="T2064" s="81"/>
      <c r="U2064" s="81"/>
      <c r="V2064" s="81"/>
      <c r="W2064" s="81"/>
      <c r="X2064" s="81"/>
      <c r="Y2064" s="81"/>
      <c r="Z2064" s="81"/>
      <c r="AA2064" s="81"/>
      <c r="AB2064" s="81"/>
      <c r="AC2064" s="81"/>
      <c r="AD2064" s="81"/>
      <c r="AE2064" s="81"/>
      <c r="AF2064" s="81"/>
      <c r="AG2064" s="81"/>
      <c r="AH2064" s="81"/>
      <c r="AI2064" s="81"/>
      <c r="AJ2064" s="81"/>
      <c r="AK2064" s="81"/>
      <c r="AL2064" s="81"/>
      <c r="AM2064" s="8"/>
    </row>
    <row r="2065" spans="1:39" x14ac:dyDescent="0.25">
      <c r="A2065" s="81">
        <v>2064</v>
      </c>
      <c r="B2065" s="8" t="s">
        <v>2229</v>
      </c>
      <c r="C2065" s="8" t="s">
        <v>138</v>
      </c>
      <c r="D2065" s="81"/>
      <c r="E2065" s="8"/>
      <c r="F2065" s="81"/>
      <c r="G2065" s="81"/>
      <c r="H2065" s="81"/>
      <c r="I2065" s="8"/>
      <c r="J2065" s="81"/>
      <c r="K2065" s="81"/>
      <c r="L2065" s="81"/>
      <c r="M2065" s="81"/>
      <c r="N2065" s="81"/>
      <c r="O2065" s="81"/>
      <c r="P2065" s="81"/>
      <c r="Q2065" s="81"/>
      <c r="R2065" s="81"/>
      <c r="S2065" s="81"/>
      <c r="T2065" s="81"/>
      <c r="U2065" s="81"/>
      <c r="V2065" s="81"/>
      <c r="W2065" s="81"/>
      <c r="X2065" s="81"/>
      <c r="Y2065" s="81"/>
      <c r="Z2065" s="81"/>
      <c r="AA2065" s="81"/>
      <c r="AB2065" s="81"/>
      <c r="AC2065" s="81"/>
      <c r="AD2065" s="81"/>
      <c r="AE2065" s="81"/>
      <c r="AF2065" s="81"/>
      <c r="AG2065" s="81"/>
      <c r="AH2065" s="81"/>
      <c r="AI2065" s="81"/>
      <c r="AJ2065" s="81"/>
      <c r="AK2065" s="81"/>
      <c r="AL2065" s="81"/>
      <c r="AM2065" s="8"/>
    </row>
    <row r="2066" spans="1:39" x14ac:dyDescent="0.25">
      <c r="A2066" s="81">
        <v>2065</v>
      </c>
      <c r="B2066" s="8" t="s">
        <v>1806</v>
      </c>
      <c r="C2066" s="8" t="s">
        <v>66</v>
      </c>
      <c r="D2066" s="81"/>
      <c r="E2066" s="8"/>
      <c r="F2066" s="81"/>
      <c r="G2066" s="81"/>
      <c r="H2066" s="81"/>
      <c r="I2066" s="8"/>
      <c r="J2066" s="81"/>
      <c r="K2066" s="81"/>
      <c r="L2066" s="81"/>
      <c r="M2066" s="81"/>
      <c r="N2066" s="81"/>
      <c r="O2066" s="81"/>
      <c r="P2066" s="81"/>
      <c r="Q2066" s="81"/>
      <c r="R2066" s="81"/>
      <c r="S2066" s="81"/>
      <c r="T2066" s="81"/>
      <c r="U2066" s="81"/>
      <c r="V2066" s="81"/>
      <c r="W2066" s="81"/>
      <c r="X2066" s="81"/>
      <c r="Y2066" s="81"/>
      <c r="Z2066" s="81"/>
      <c r="AA2066" s="81"/>
      <c r="AB2066" s="81"/>
      <c r="AC2066" s="81"/>
      <c r="AD2066" s="81"/>
      <c r="AE2066" s="81"/>
      <c r="AF2066" s="81"/>
      <c r="AG2066" s="81"/>
      <c r="AH2066" s="81"/>
      <c r="AI2066" s="81"/>
      <c r="AJ2066" s="81"/>
      <c r="AK2066" s="81"/>
      <c r="AL2066" s="81"/>
      <c r="AM2066" s="8"/>
    </row>
    <row r="2067" spans="1:39" x14ac:dyDescent="0.25">
      <c r="A2067" s="81">
        <v>2066</v>
      </c>
      <c r="B2067" s="8" t="s">
        <v>1845</v>
      </c>
      <c r="C2067" s="8" t="s">
        <v>67</v>
      </c>
      <c r="D2067" s="81"/>
      <c r="E2067" s="8"/>
      <c r="F2067" s="81"/>
      <c r="G2067" s="81"/>
      <c r="H2067" s="81"/>
      <c r="I2067" s="8"/>
      <c r="J2067" s="81"/>
      <c r="K2067" s="81"/>
      <c r="L2067" s="81"/>
      <c r="M2067" s="81"/>
      <c r="N2067" s="81"/>
      <c r="O2067" s="81"/>
      <c r="P2067" s="81"/>
      <c r="Q2067" s="81"/>
      <c r="R2067" s="81"/>
      <c r="S2067" s="81"/>
      <c r="T2067" s="81"/>
      <c r="U2067" s="81"/>
      <c r="V2067" s="81"/>
      <c r="W2067" s="81"/>
      <c r="X2067" s="81"/>
      <c r="Y2067" s="81"/>
      <c r="Z2067" s="81"/>
      <c r="AA2067" s="81"/>
      <c r="AB2067" s="81"/>
      <c r="AC2067" s="81"/>
      <c r="AD2067" s="81"/>
      <c r="AE2067" s="81"/>
      <c r="AF2067" s="81"/>
      <c r="AG2067" s="81"/>
      <c r="AH2067" s="81"/>
      <c r="AI2067" s="81"/>
      <c r="AJ2067" s="81"/>
      <c r="AK2067" s="81"/>
      <c r="AL2067" s="81"/>
      <c r="AM2067" s="8"/>
    </row>
    <row r="2068" spans="1:39" x14ac:dyDescent="0.25">
      <c r="A2068" s="81">
        <v>2067</v>
      </c>
      <c r="B2068" s="8" t="s">
        <v>2276</v>
      </c>
      <c r="C2068" s="8" t="s">
        <v>56</v>
      </c>
      <c r="D2068" s="81"/>
      <c r="E2068" s="8"/>
      <c r="F2068" s="81"/>
      <c r="G2068" s="81"/>
      <c r="H2068" s="81"/>
      <c r="I2068" s="8"/>
      <c r="J2068" s="81"/>
      <c r="K2068" s="81"/>
      <c r="L2068" s="81"/>
      <c r="M2068" s="81"/>
      <c r="N2068" s="81"/>
      <c r="O2068" s="81"/>
      <c r="P2068" s="81"/>
      <c r="Q2068" s="81"/>
      <c r="R2068" s="81"/>
      <c r="S2068" s="81"/>
      <c r="T2068" s="81"/>
      <c r="U2068" s="81"/>
      <c r="V2068" s="81"/>
      <c r="W2068" s="81"/>
      <c r="X2068" s="81"/>
      <c r="Y2068" s="81"/>
      <c r="Z2068" s="81"/>
      <c r="AA2068" s="81"/>
      <c r="AB2068" s="81"/>
      <c r="AC2068" s="81"/>
      <c r="AD2068" s="81"/>
      <c r="AE2068" s="81"/>
      <c r="AF2068" s="81"/>
      <c r="AG2068" s="81"/>
      <c r="AH2068" s="81"/>
      <c r="AI2068" s="81"/>
      <c r="AJ2068" s="81"/>
      <c r="AK2068" s="81"/>
      <c r="AL2068" s="81"/>
      <c r="AM2068" s="8"/>
    </row>
    <row r="2069" spans="1:39" x14ac:dyDescent="0.25">
      <c r="A2069" s="81">
        <v>2068</v>
      </c>
      <c r="B2069" s="8" t="s">
        <v>2</v>
      </c>
      <c r="C2069" s="8" t="s">
        <v>2</v>
      </c>
      <c r="D2069" s="81"/>
      <c r="E2069" s="8"/>
      <c r="F2069" s="81"/>
      <c r="G2069" s="81"/>
      <c r="H2069" s="81"/>
      <c r="I2069" s="8"/>
      <c r="J2069" s="81"/>
      <c r="K2069" s="81"/>
      <c r="L2069" s="81"/>
      <c r="M2069" s="81"/>
      <c r="N2069" s="81"/>
      <c r="O2069" s="81"/>
      <c r="P2069" s="81"/>
      <c r="Q2069" s="81"/>
      <c r="R2069" s="81"/>
      <c r="S2069" s="81"/>
      <c r="T2069" s="81"/>
      <c r="U2069" s="81"/>
      <c r="V2069" s="81"/>
      <c r="W2069" s="81"/>
      <c r="X2069" s="81"/>
      <c r="Y2069" s="81"/>
      <c r="Z2069" s="81"/>
      <c r="AA2069" s="81"/>
      <c r="AB2069" s="81"/>
      <c r="AC2069" s="81"/>
      <c r="AD2069" s="81"/>
      <c r="AE2069" s="81"/>
      <c r="AF2069" s="81"/>
      <c r="AG2069" s="81"/>
      <c r="AH2069" s="81"/>
      <c r="AI2069" s="81"/>
      <c r="AJ2069" s="81"/>
      <c r="AK2069" s="81"/>
      <c r="AL2069" s="81"/>
      <c r="AM2069" s="8"/>
    </row>
    <row r="2070" spans="1:39" x14ac:dyDescent="0.25">
      <c r="A2070" s="81">
        <v>2069</v>
      </c>
      <c r="B2070" s="8" t="s">
        <v>2393</v>
      </c>
      <c r="C2070" s="8" t="s">
        <v>2</v>
      </c>
      <c r="D2070" s="81"/>
      <c r="E2070" s="8"/>
      <c r="F2070" s="81"/>
      <c r="G2070" s="81"/>
      <c r="H2070" s="81"/>
      <c r="I2070" s="8"/>
      <c r="J2070" s="81"/>
      <c r="K2070" s="81"/>
      <c r="L2070" s="81"/>
      <c r="M2070" s="81"/>
      <c r="N2070" s="81"/>
      <c r="O2070" s="81"/>
      <c r="P2070" s="81"/>
      <c r="Q2070" s="81"/>
      <c r="R2070" s="81"/>
      <c r="S2070" s="81"/>
      <c r="T2070" s="81"/>
      <c r="U2070" s="81"/>
      <c r="V2070" s="81"/>
      <c r="W2070" s="81"/>
      <c r="X2070" s="81"/>
      <c r="Y2070" s="81"/>
      <c r="Z2070" s="81"/>
      <c r="AA2070" s="81"/>
      <c r="AB2070" s="81"/>
      <c r="AC2070" s="81"/>
      <c r="AD2070" s="81"/>
      <c r="AE2070" s="81"/>
      <c r="AF2070" s="81"/>
      <c r="AG2070" s="81"/>
      <c r="AH2070" s="81"/>
      <c r="AI2070" s="81"/>
      <c r="AJ2070" s="81"/>
      <c r="AK2070" s="81"/>
      <c r="AL2070" s="81"/>
      <c r="AM2070" s="8"/>
    </row>
    <row r="2071" spans="1:39" x14ac:dyDescent="0.25">
      <c r="A2071" s="81">
        <v>2070</v>
      </c>
      <c r="B2071" s="8" t="s">
        <v>52</v>
      </c>
      <c r="C2071" s="8" t="s">
        <v>2</v>
      </c>
      <c r="D2071" s="81"/>
      <c r="E2071" s="8"/>
      <c r="F2071" s="81"/>
      <c r="G2071" s="81"/>
      <c r="H2071" s="81"/>
      <c r="I2071" s="8"/>
      <c r="J2071" s="81"/>
      <c r="K2071" s="81"/>
      <c r="L2071" s="81"/>
      <c r="M2071" s="81"/>
      <c r="N2071" s="81"/>
      <c r="O2071" s="81"/>
      <c r="P2071" s="81"/>
      <c r="Q2071" s="81"/>
      <c r="R2071" s="81"/>
      <c r="S2071" s="81"/>
      <c r="T2071" s="81"/>
      <c r="U2071" s="81"/>
      <c r="V2071" s="81"/>
      <c r="W2071" s="81"/>
      <c r="X2071" s="81"/>
      <c r="Y2071" s="81"/>
      <c r="Z2071" s="81"/>
      <c r="AA2071" s="81"/>
      <c r="AB2071" s="81"/>
      <c r="AC2071" s="81"/>
      <c r="AD2071" s="81"/>
      <c r="AE2071" s="81"/>
      <c r="AF2071" s="81"/>
      <c r="AG2071" s="81"/>
      <c r="AH2071" s="81"/>
      <c r="AI2071" s="81"/>
      <c r="AJ2071" s="81"/>
      <c r="AK2071" s="81"/>
      <c r="AL2071" s="81"/>
      <c r="AM2071" s="8"/>
    </row>
    <row r="2072" spans="1:39" x14ac:dyDescent="0.25">
      <c r="A2072" s="81">
        <v>2071</v>
      </c>
      <c r="B2072" s="8" t="s">
        <v>1843</v>
      </c>
      <c r="C2072" s="8" t="s">
        <v>2394</v>
      </c>
      <c r="D2072" s="81"/>
      <c r="E2072" s="8"/>
      <c r="F2072" s="81"/>
      <c r="G2072" s="81"/>
      <c r="H2072" s="81"/>
      <c r="I2072" s="8"/>
      <c r="J2072" s="81"/>
      <c r="K2072" s="81"/>
      <c r="L2072" s="81"/>
      <c r="M2072" s="81"/>
      <c r="N2072" s="81"/>
      <c r="O2072" s="81"/>
      <c r="P2072" s="81"/>
      <c r="Q2072" s="81"/>
      <c r="R2072" s="81"/>
      <c r="S2072" s="81"/>
      <c r="T2072" s="81"/>
      <c r="U2072" s="81"/>
      <c r="V2072" s="81"/>
      <c r="W2072" s="81"/>
      <c r="X2072" s="81"/>
      <c r="Y2072" s="81"/>
      <c r="Z2072" s="81"/>
      <c r="AA2072" s="81"/>
      <c r="AB2072" s="81"/>
      <c r="AC2072" s="81"/>
      <c r="AD2072" s="81"/>
      <c r="AE2072" s="81"/>
      <c r="AF2072" s="81"/>
      <c r="AG2072" s="81"/>
      <c r="AH2072" s="81"/>
      <c r="AI2072" s="81"/>
      <c r="AJ2072" s="81"/>
      <c r="AK2072" s="81"/>
      <c r="AL2072" s="81"/>
      <c r="AM2072" s="8"/>
    </row>
    <row r="2073" spans="1:39" x14ac:dyDescent="0.25">
      <c r="A2073" s="81">
        <v>2072</v>
      </c>
      <c r="B2073" s="8" t="s">
        <v>1844</v>
      </c>
      <c r="C2073" s="8" t="s">
        <v>56</v>
      </c>
      <c r="D2073" s="81"/>
      <c r="E2073" s="8"/>
      <c r="F2073" s="81"/>
      <c r="G2073" s="81"/>
      <c r="H2073" s="81"/>
      <c r="I2073" s="8"/>
      <c r="J2073" s="81"/>
      <c r="K2073" s="81"/>
      <c r="L2073" s="81"/>
      <c r="M2073" s="81"/>
      <c r="N2073" s="81"/>
      <c r="O2073" s="81"/>
      <c r="P2073" s="81"/>
      <c r="Q2073" s="81"/>
      <c r="R2073" s="81"/>
      <c r="S2073" s="81"/>
      <c r="T2073" s="81"/>
      <c r="U2073" s="81"/>
      <c r="V2073" s="81"/>
      <c r="W2073" s="81"/>
      <c r="X2073" s="81"/>
      <c r="Y2073" s="81"/>
      <c r="Z2073" s="81"/>
      <c r="AA2073" s="81"/>
      <c r="AB2073" s="81"/>
      <c r="AC2073" s="81"/>
      <c r="AD2073" s="81"/>
      <c r="AE2073" s="81"/>
      <c r="AF2073" s="81"/>
      <c r="AG2073" s="81"/>
      <c r="AH2073" s="81"/>
      <c r="AI2073" s="81"/>
      <c r="AJ2073" s="81"/>
      <c r="AK2073" s="81"/>
      <c r="AL2073" s="81"/>
      <c r="AM2073" s="8"/>
    </row>
    <row r="2074" spans="1:39" x14ac:dyDescent="0.25">
      <c r="A2074" s="81">
        <v>2073</v>
      </c>
      <c r="B2074" s="8" t="s">
        <v>1846</v>
      </c>
      <c r="C2074" s="8" t="s">
        <v>2395</v>
      </c>
      <c r="D2074" s="81"/>
      <c r="E2074" s="8"/>
      <c r="F2074" s="81"/>
      <c r="G2074" s="81"/>
      <c r="H2074" s="81"/>
      <c r="I2074" s="8"/>
      <c r="J2074" s="81"/>
      <c r="K2074" s="81"/>
      <c r="L2074" s="81"/>
      <c r="M2074" s="81"/>
      <c r="N2074" s="81"/>
      <c r="O2074" s="81"/>
      <c r="P2074" s="81"/>
      <c r="Q2074" s="81"/>
      <c r="R2074" s="81"/>
      <c r="S2074" s="81"/>
      <c r="T2074" s="81"/>
      <c r="U2074" s="81"/>
      <c r="V2074" s="81"/>
      <c r="W2074" s="81"/>
      <c r="X2074" s="81"/>
      <c r="Y2074" s="81"/>
      <c r="Z2074" s="81"/>
      <c r="AA2074" s="81"/>
      <c r="AB2074" s="81"/>
      <c r="AC2074" s="81"/>
      <c r="AD2074" s="81"/>
      <c r="AE2074" s="81"/>
      <c r="AF2074" s="81"/>
      <c r="AG2074" s="81"/>
      <c r="AH2074" s="81"/>
      <c r="AI2074" s="81"/>
      <c r="AJ2074" s="81"/>
      <c r="AK2074" s="81"/>
      <c r="AL2074" s="81"/>
      <c r="AM2074" s="8"/>
    </row>
    <row r="2075" spans="1:39" x14ac:dyDescent="0.25">
      <c r="A2075" s="81">
        <v>2074</v>
      </c>
      <c r="B2075" s="8" t="s">
        <v>1847</v>
      </c>
      <c r="C2075" s="8" t="s">
        <v>2396</v>
      </c>
      <c r="D2075" s="81"/>
      <c r="E2075" s="8"/>
      <c r="F2075" s="81"/>
      <c r="G2075" s="81"/>
      <c r="H2075" s="81"/>
      <c r="I2075" s="8"/>
      <c r="J2075" s="81"/>
      <c r="K2075" s="81"/>
      <c r="L2075" s="81"/>
      <c r="M2075" s="81"/>
      <c r="N2075" s="81"/>
      <c r="O2075" s="81"/>
      <c r="P2075" s="81"/>
      <c r="Q2075" s="81"/>
      <c r="R2075" s="81"/>
      <c r="S2075" s="81"/>
      <c r="T2075" s="81"/>
      <c r="U2075" s="81"/>
      <c r="V2075" s="81"/>
      <c r="W2075" s="81"/>
      <c r="X2075" s="81"/>
      <c r="Y2075" s="81"/>
      <c r="Z2075" s="81"/>
      <c r="AA2075" s="81"/>
      <c r="AB2075" s="81"/>
      <c r="AC2075" s="81"/>
      <c r="AD2075" s="81"/>
      <c r="AE2075" s="81"/>
      <c r="AF2075" s="81"/>
      <c r="AG2075" s="81"/>
      <c r="AH2075" s="81"/>
      <c r="AI2075" s="81"/>
      <c r="AJ2075" s="81"/>
      <c r="AK2075" s="81"/>
      <c r="AL2075" s="81"/>
      <c r="AM2075" s="8"/>
    </row>
    <row r="2076" spans="1:39" x14ac:dyDescent="0.25">
      <c r="A2076" s="81">
        <v>2075</v>
      </c>
      <c r="B2076" s="8" t="s">
        <v>1850</v>
      </c>
      <c r="C2076" s="8" t="s">
        <v>61</v>
      </c>
      <c r="D2076" s="81"/>
      <c r="E2076" s="8"/>
      <c r="F2076" s="81"/>
      <c r="G2076" s="81"/>
      <c r="H2076" s="81"/>
      <c r="I2076" s="8"/>
      <c r="J2076" s="81"/>
      <c r="K2076" s="81"/>
      <c r="L2076" s="81"/>
      <c r="M2076" s="81"/>
      <c r="N2076" s="81"/>
      <c r="O2076" s="81"/>
      <c r="P2076" s="81"/>
      <c r="Q2076" s="81"/>
      <c r="R2076" s="81"/>
      <c r="S2076" s="81"/>
      <c r="T2076" s="81"/>
      <c r="U2076" s="81"/>
      <c r="V2076" s="81"/>
      <c r="W2076" s="81"/>
      <c r="X2076" s="81"/>
      <c r="Y2076" s="81"/>
      <c r="Z2076" s="81"/>
      <c r="AA2076" s="81"/>
      <c r="AB2076" s="81"/>
      <c r="AC2076" s="81"/>
      <c r="AD2076" s="81"/>
      <c r="AE2076" s="81"/>
      <c r="AF2076" s="81"/>
      <c r="AG2076" s="81"/>
      <c r="AH2076" s="81"/>
      <c r="AI2076" s="81"/>
      <c r="AJ2076" s="81"/>
      <c r="AK2076" s="81"/>
      <c r="AL2076" s="81"/>
      <c r="AM2076" s="8"/>
    </row>
    <row r="2077" spans="1:39" x14ac:dyDescent="0.25">
      <c r="A2077" s="81">
        <v>2076</v>
      </c>
      <c r="B2077" s="8" t="s">
        <v>1851</v>
      </c>
      <c r="C2077" s="8" t="s">
        <v>56</v>
      </c>
      <c r="D2077" s="81"/>
      <c r="E2077" s="8"/>
      <c r="F2077" s="81"/>
      <c r="G2077" s="81"/>
      <c r="H2077" s="81"/>
      <c r="I2077" s="8"/>
      <c r="J2077" s="81"/>
      <c r="K2077" s="81"/>
      <c r="L2077" s="81"/>
      <c r="M2077" s="81"/>
      <c r="N2077" s="81"/>
      <c r="O2077" s="81"/>
      <c r="P2077" s="81"/>
      <c r="Q2077" s="81"/>
      <c r="R2077" s="81"/>
      <c r="S2077" s="81"/>
      <c r="T2077" s="81"/>
      <c r="U2077" s="81"/>
      <c r="V2077" s="81"/>
      <c r="W2077" s="81"/>
      <c r="X2077" s="81"/>
      <c r="Y2077" s="81"/>
      <c r="Z2077" s="81"/>
      <c r="AA2077" s="81"/>
      <c r="AB2077" s="81"/>
      <c r="AC2077" s="81"/>
      <c r="AD2077" s="81"/>
      <c r="AE2077" s="81"/>
      <c r="AF2077" s="81"/>
      <c r="AG2077" s="81"/>
      <c r="AH2077" s="81"/>
      <c r="AI2077" s="81"/>
      <c r="AJ2077" s="81"/>
      <c r="AK2077" s="81"/>
      <c r="AL2077" s="81"/>
      <c r="AM2077" s="8"/>
    </row>
    <row r="2078" spans="1:39" x14ac:dyDescent="0.25">
      <c r="A2078" s="81">
        <v>2077</v>
      </c>
      <c r="B2078" s="8" t="s">
        <v>1852</v>
      </c>
      <c r="C2078" s="8" t="s">
        <v>56</v>
      </c>
      <c r="D2078" s="81"/>
      <c r="E2078" s="8"/>
      <c r="F2078" s="81"/>
      <c r="G2078" s="81"/>
      <c r="H2078" s="81"/>
      <c r="I2078" s="8"/>
      <c r="J2078" s="81"/>
      <c r="K2078" s="81"/>
      <c r="L2078" s="81"/>
      <c r="M2078" s="81"/>
      <c r="N2078" s="81"/>
      <c r="O2078" s="81"/>
      <c r="P2078" s="81"/>
      <c r="Q2078" s="81"/>
      <c r="R2078" s="81"/>
      <c r="S2078" s="81"/>
      <c r="T2078" s="81"/>
      <c r="U2078" s="81"/>
      <c r="V2078" s="81"/>
      <c r="W2078" s="81"/>
      <c r="X2078" s="81"/>
      <c r="Y2078" s="81"/>
      <c r="Z2078" s="81"/>
      <c r="AA2078" s="81"/>
      <c r="AB2078" s="81"/>
      <c r="AC2078" s="81"/>
      <c r="AD2078" s="81"/>
      <c r="AE2078" s="81"/>
      <c r="AF2078" s="81"/>
      <c r="AG2078" s="81"/>
      <c r="AH2078" s="81"/>
      <c r="AI2078" s="81"/>
      <c r="AJ2078" s="81"/>
      <c r="AK2078" s="81"/>
      <c r="AL2078" s="81"/>
      <c r="AM2078" s="8"/>
    </row>
    <row r="2079" spans="1:39" x14ac:dyDescent="0.25">
      <c r="A2079" s="81">
        <v>2078</v>
      </c>
      <c r="B2079" s="8" t="s">
        <v>1853</v>
      </c>
      <c r="C2079" s="8" t="s">
        <v>56</v>
      </c>
      <c r="D2079" s="81"/>
      <c r="E2079" s="8"/>
      <c r="F2079" s="81"/>
      <c r="G2079" s="81"/>
      <c r="H2079" s="81"/>
      <c r="I2079" s="8"/>
      <c r="J2079" s="81"/>
      <c r="K2079" s="81"/>
      <c r="L2079" s="81"/>
      <c r="M2079" s="81"/>
      <c r="N2079" s="81"/>
      <c r="O2079" s="81"/>
      <c r="P2079" s="81"/>
      <c r="Q2079" s="81"/>
      <c r="R2079" s="81"/>
      <c r="S2079" s="81"/>
      <c r="T2079" s="81"/>
      <c r="U2079" s="81"/>
      <c r="V2079" s="81"/>
      <c r="W2079" s="81"/>
      <c r="X2079" s="81"/>
      <c r="Y2079" s="81"/>
      <c r="Z2079" s="81"/>
      <c r="AA2079" s="81"/>
      <c r="AB2079" s="81"/>
      <c r="AC2079" s="81"/>
      <c r="AD2079" s="81"/>
      <c r="AE2079" s="81"/>
      <c r="AF2079" s="81"/>
      <c r="AG2079" s="81"/>
      <c r="AH2079" s="81"/>
      <c r="AI2079" s="81"/>
      <c r="AJ2079" s="81"/>
      <c r="AK2079" s="81"/>
      <c r="AL2079" s="81"/>
      <c r="AM2079" s="8"/>
    </row>
    <row r="2080" spans="1:39" x14ac:dyDescent="0.25">
      <c r="A2080" s="81">
        <v>2079</v>
      </c>
      <c r="B2080" s="8" t="s">
        <v>1854</v>
      </c>
      <c r="C2080" s="8" t="s">
        <v>759</v>
      </c>
      <c r="D2080" s="81"/>
      <c r="E2080" s="8"/>
      <c r="F2080" s="81"/>
      <c r="G2080" s="81"/>
      <c r="H2080" s="81"/>
      <c r="I2080" s="8"/>
      <c r="J2080" s="81"/>
      <c r="K2080" s="81"/>
      <c r="L2080" s="81"/>
      <c r="M2080" s="81"/>
      <c r="N2080" s="81"/>
      <c r="O2080" s="81"/>
      <c r="P2080" s="81"/>
      <c r="Q2080" s="81"/>
      <c r="R2080" s="81"/>
      <c r="S2080" s="81"/>
      <c r="T2080" s="81"/>
      <c r="U2080" s="81"/>
      <c r="V2080" s="81"/>
      <c r="W2080" s="81"/>
      <c r="X2080" s="81"/>
      <c r="Y2080" s="81"/>
      <c r="Z2080" s="81"/>
      <c r="AA2080" s="81"/>
      <c r="AB2080" s="81"/>
      <c r="AC2080" s="81"/>
      <c r="AD2080" s="81"/>
      <c r="AE2080" s="81"/>
      <c r="AF2080" s="81"/>
      <c r="AG2080" s="81"/>
      <c r="AH2080" s="81"/>
      <c r="AI2080" s="81"/>
      <c r="AJ2080" s="81"/>
      <c r="AK2080" s="81"/>
      <c r="AL2080" s="81"/>
      <c r="AM2080" s="8"/>
    </row>
    <row r="2081" spans="1:39" x14ac:dyDescent="0.25">
      <c r="A2081" s="81">
        <v>2080</v>
      </c>
      <c r="B2081" s="8" t="s">
        <v>1856</v>
      </c>
      <c r="C2081" s="8" t="s">
        <v>64</v>
      </c>
      <c r="D2081" s="81"/>
      <c r="E2081" s="8"/>
      <c r="F2081" s="81"/>
      <c r="G2081" s="81"/>
      <c r="H2081" s="81"/>
      <c r="I2081" s="8"/>
      <c r="J2081" s="81"/>
      <c r="K2081" s="81"/>
      <c r="L2081" s="81"/>
      <c r="M2081" s="81"/>
      <c r="N2081" s="81"/>
      <c r="O2081" s="81"/>
      <c r="P2081" s="81"/>
      <c r="Q2081" s="81"/>
      <c r="R2081" s="81"/>
      <c r="S2081" s="81"/>
      <c r="T2081" s="81"/>
      <c r="U2081" s="81"/>
      <c r="V2081" s="81"/>
      <c r="W2081" s="81"/>
      <c r="X2081" s="81"/>
      <c r="Y2081" s="81"/>
      <c r="Z2081" s="81"/>
      <c r="AA2081" s="81"/>
      <c r="AB2081" s="81"/>
      <c r="AC2081" s="81"/>
      <c r="AD2081" s="81"/>
      <c r="AE2081" s="81"/>
      <c r="AF2081" s="81"/>
      <c r="AG2081" s="81"/>
      <c r="AH2081" s="81"/>
      <c r="AI2081" s="81"/>
      <c r="AJ2081" s="81"/>
      <c r="AK2081" s="81"/>
      <c r="AL2081" s="81"/>
      <c r="AM2081" s="8"/>
    </row>
    <row r="2082" spans="1:39" x14ac:dyDescent="0.25">
      <c r="A2082" s="81">
        <v>2081</v>
      </c>
      <c r="B2082" s="8" t="s">
        <v>1857</v>
      </c>
      <c r="C2082" s="8" t="s">
        <v>65</v>
      </c>
      <c r="D2082" s="81"/>
      <c r="E2082" s="8"/>
      <c r="F2082" s="81"/>
      <c r="G2082" s="81"/>
      <c r="H2082" s="81"/>
      <c r="I2082" s="8"/>
      <c r="J2082" s="81"/>
      <c r="K2082" s="81"/>
      <c r="L2082" s="81"/>
      <c r="M2082" s="81"/>
      <c r="N2082" s="81"/>
      <c r="O2082" s="81"/>
      <c r="P2082" s="81"/>
      <c r="Q2082" s="81"/>
      <c r="R2082" s="81"/>
      <c r="S2082" s="81"/>
      <c r="T2082" s="81"/>
      <c r="U2082" s="81"/>
      <c r="V2082" s="81"/>
      <c r="W2082" s="81"/>
      <c r="X2082" s="81"/>
      <c r="Y2082" s="81"/>
      <c r="Z2082" s="81"/>
      <c r="AA2082" s="81"/>
      <c r="AB2082" s="81"/>
      <c r="AC2082" s="81"/>
      <c r="AD2082" s="81"/>
      <c r="AE2082" s="81"/>
      <c r="AF2082" s="81"/>
      <c r="AG2082" s="81"/>
      <c r="AH2082" s="81"/>
      <c r="AI2082" s="81"/>
      <c r="AJ2082" s="81"/>
      <c r="AK2082" s="81"/>
      <c r="AL2082" s="81"/>
      <c r="AM2082" s="8"/>
    </row>
    <row r="2083" spans="1:39" x14ac:dyDescent="0.25">
      <c r="A2083" s="81">
        <v>2082</v>
      </c>
      <c r="B2083" s="8" t="s">
        <v>1858</v>
      </c>
      <c r="C2083" s="8" t="s">
        <v>56</v>
      </c>
      <c r="D2083" s="81"/>
      <c r="E2083" s="8"/>
      <c r="F2083" s="81"/>
      <c r="G2083" s="81"/>
      <c r="H2083" s="81"/>
      <c r="I2083" s="8"/>
      <c r="J2083" s="81"/>
      <c r="K2083" s="81"/>
      <c r="L2083" s="81"/>
      <c r="M2083" s="81"/>
      <c r="N2083" s="81"/>
      <c r="O2083" s="81"/>
      <c r="P2083" s="81"/>
      <c r="Q2083" s="81"/>
      <c r="R2083" s="81"/>
      <c r="S2083" s="81"/>
      <c r="T2083" s="81"/>
      <c r="U2083" s="81"/>
      <c r="V2083" s="81"/>
      <c r="W2083" s="81"/>
      <c r="X2083" s="81"/>
      <c r="Y2083" s="81"/>
      <c r="Z2083" s="81"/>
      <c r="AA2083" s="81"/>
      <c r="AB2083" s="81"/>
      <c r="AC2083" s="81"/>
      <c r="AD2083" s="81"/>
      <c r="AE2083" s="81"/>
      <c r="AF2083" s="81"/>
      <c r="AG2083" s="81"/>
      <c r="AH2083" s="81"/>
      <c r="AI2083" s="81"/>
      <c r="AJ2083" s="81"/>
      <c r="AK2083" s="81"/>
      <c r="AL2083" s="81"/>
      <c r="AM2083" s="8"/>
    </row>
    <row r="2084" spans="1:39" x14ac:dyDescent="0.25">
      <c r="A2084" s="81">
        <v>2083</v>
      </c>
      <c r="B2084" s="8" t="s">
        <v>1859</v>
      </c>
      <c r="C2084" s="8" t="s">
        <v>105</v>
      </c>
      <c r="D2084" s="81"/>
      <c r="E2084" s="8"/>
      <c r="F2084" s="81"/>
      <c r="G2084" s="81"/>
      <c r="H2084" s="81"/>
      <c r="I2084" s="8"/>
      <c r="J2084" s="81"/>
      <c r="K2084" s="81"/>
      <c r="L2084" s="81"/>
      <c r="M2084" s="81"/>
      <c r="N2084" s="81"/>
      <c r="O2084" s="81"/>
      <c r="P2084" s="81"/>
      <c r="Q2084" s="81"/>
      <c r="R2084" s="81"/>
      <c r="S2084" s="81"/>
      <c r="T2084" s="81"/>
      <c r="U2084" s="81"/>
      <c r="V2084" s="81"/>
      <c r="W2084" s="81"/>
      <c r="X2084" s="81"/>
      <c r="Y2084" s="81"/>
      <c r="Z2084" s="81"/>
      <c r="AA2084" s="81"/>
      <c r="AB2084" s="81"/>
      <c r="AC2084" s="81"/>
      <c r="AD2084" s="81"/>
      <c r="AE2084" s="81"/>
      <c r="AF2084" s="81"/>
      <c r="AG2084" s="81"/>
      <c r="AH2084" s="81"/>
      <c r="AI2084" s="81"/>
      <c r="AJ2084" s="81"/>
      <c r="AK2084" s="81"/>
      <c r="AL2084" s="81"/>
      <c r="AM2084" s="8"/>
    </row>
    <row r="2085" spans="1:39" x14ac:dyDescent="0.25">
      <c r="A2085" s="81">
        <v>2084</v>
      </c>
      <c r="B2085" s="8" t="s">
        <v>2193</v>
      </c>
      <c r="C2085" s="8" t="s">
        <v>63</v>
      </c>
      <c r="D2085" s="81"/>
      <c r="E2085" s="8"/>
      <c r="F2085" s="81"/>
      <c r="G2085" s="81"/>
      <c r="H2085" s="81"/>
      <c r="I2085" s="8"/>
      <c r="J2085" s="81"/>
      <c r="K2085" s="81"/>
      <c r="L2085" s="81"/>
      <c r="M2085" s="81"/>
      <c r="N2085" s="81"/>
      <c r="O2085" s="81"/>
      <c r="P2085" s="81"/>
      <c r="Q2085" s="81"/>
      <c r="R2085" s="81"/>
      <c r="S2085" s="81"/>
      <c r="T2085" s="81"/>
      <c r="U2085" s="81"/>
      <c r="V2085" s="81"/>
      <c r="W2085" s="81"/>
      <c r="X2085" s="81"/>
      <c r="Y2085" s="81"/>
      <c r="Z2085" s="81"/>
      <c r="AA2085" s="81"/>
      <c r="AB2085" s="81"/>
      <c r="AC2085" s="81"/>
      <c r="AD2085" s="81"/>
      <c r="AE2085" s="81"/>
      <c r="AF2085" s="81"/>
      <c r="AG2085" s="81"/>
      <c r="AH2085" s="81"/>
      <c r="AI2085" s="81"/>
      <c r="AJ2085" s="81"/>
      <c r="AK2085" s="81"/>
      <c r="AL2085" s="81"/>
      <c r="AM2085" s="8"/>
    </row>
    <row r="2086" spans="1:39" x14ac:dyDescent="0.25">
      <c r="A2086" s="81">
        <v>2085</v>
      </c>
      <c r="B2086" s="8" t="s">
        <v>2198</v>
      </c>
      <c r="C2086" s="8" t="s">
        <v>63</v>
      </c>
      <c r="D2086" s="81"/>
      <c r="E2086" s="8"/>
      <c r="F2086" s="81"/>
      <c r="G2086" s="81"/>
      <c r="H2086" s="81"/>
      <c r="I2086" s="8"/>
      <c r="J2086" s="81"/>
      <c r="K2086" s="81"/>
      <c r="L2086" s="81"/>
      <c r="M2086" s="81"/>
      <c r="N2086" s="81"/>
      <c r="O2086" s="81"/>
      <c r="P2086" s="81"/>
      <c r="Q2086" s="81"/>
      <c r="R2086" s="81"/>
      <c r="S2086" s="81"/>
      <c r="T2086" s="81"/>
      <c r="U2086" s="81"/>
      <c r="V2086" s="81"/>
      <c r="W2086" s="81"/>
      <c r="X2086" s="81"/>
      <c r="Y2086" s="81"/>
      <c r="Z2086" s="81"/>
      <c r="AA2086" s="81"/>
      <c r="AB2086" s="81"/>
      <c r="AC2086" s="81"/>
      <c r="AD2086" s="81"/>
      <c r="AE2086" s="81"/>
      <c r="AF2086" s="81"/>
      <c r="AG2086" s="81"/>
      <c r="AH2086" s="81"/>
      <c r="AI2086" s="81"/>
      <c r="AJ2086" s="81"/>
      <c r="AK2086" s="81"/>
      <c r="AL2086" s="81"/>
      <c r="AM2086" s="8"/>
    </row>
    <row r="2087" spans="1:39" x14ac:dyDescent="0.25">
      <c r="A2087" s="81">
        <v>2086</v>
      </c>
      <c r="B2087" s="8" t="s">
        <v>2202</v>
      </c>
      <c r="C2087" s="8" t="s">
        <v>73</v>
      </c>
      <c r="D2087" s="81"/>
      <c r="E2087" s="8"/>
      <c r="F2087" s="81"/>
      <c r="G2087" s="81"/>
      <c r="H2087" s="81"/>
      <c r="I2087" s="8"/>
      <c r="J2087" s="81"/>
      <c r="K2087" s="81"/>
      <c r="L2087" s="81"/>
      <c r="M2087" s="81"/>
      <c r="N2087" s="81"/>
      <c r="O2087" s="81"/>
      <c r="P2087" s="81"/>
      <c r="Q2087" s="81"/>
      <c r="R2087" s="81"/>
      <c r="S2087" s="81"/>
      <c r="T2087" s="81"/>
      <c r="U2087" s="81"/>
      <c r="V2087" s="81"/>
      <c r="W2087" s="81"/>
      <c r="X2087" s="81"/>
      <c r="Y2087" s="81"/>
      <c r="Z2087" s="81"/>
      <c r="AA2087" s="81"/>
      <c r="AB2087" s="81"/>
      <c r="AC2087" s="81"/>
      <c r="AD2087" s="81"/>
      <c r="AE2087" s="81"/>
      <c r="AF2087" s="81"/>
      <c r="AG2087" s="81"/>
      <c r="AH2087" s="81"/>
      <c r="AI2087" s="81"/>
      <c r="AJ2087" s="81"/>
      <c r="AK2087" s="81"/>
      <c r="AL2087" s="81"/>
      <c r="AM2087" s="8"/>
    </row>
    <row r="2088" spans="1:39" x14ac:dyDescent="0.25">
      <c r="A2088" s="81">
        <v>2087</v>
      </c>
      <c r="B2088" s="8" t="s">
        <v>2205</v>
      </c>
      <c r="C2088" s="8" t="s">
        <v>124</v>
      </c>
      <c r="D2088" s="81"/>
      <c r="E2088" s="8"/>
      <c r="F2088" s="81"/>
      <c r="G2088" s="81"/>
      <c r="H2088" s="81"/>
      <c r="I2088" s="8"/>
      <c r="J2088" s="81"/>
      <c r="K2088" s="81"/>
      <c r="L2088" s="81"/>
      <c r="M2088" s="81"/>
      <c r="N2088" s="81"/>
      <c r="O2088" s="81"/>
      <c r="P2088" s="81"/>
      <c r="Q2088" s="81"/>
      <c r="R2088" s="81"/>
      <c r="S2088" s="81"/>
      <c r="T2088" s="81"/>
      <c r="U2088" s="81"/>
      <c r="V2088" s="81"/>
      <c r="W2088" s="81"/>
      <c r="X2088" s="81"/>
      <c r="Y2088" s="81"/>
      <c r="Z2088" s="81"/>
      <c r="AA2088" s="81"/>
      <c r="AB2088" s="81"/>
      <c r="AC2088" s="81"/>
      <c r="AD2088" s="81"/>
      <c r="AE2088" s="81"/>
      <c r="AF2088" s="81"/>
      <c r="AG2088" s="81"/>
      <c r="AH2088" s="81"/>
      <c r="AI2088" s="81"/>
      <c r="AJ2088" s="81"/>
      <c r="AK2088" s="81"/>
      <c r="AL2088" s="81"/>
      <c r="AM2088" s="8"/>
    </row>
    <row r="2089" spans="1:39" x14ac:dyDescent="0.25">
      <c r="A2089" s="81">
        <v>2088</v>
      </c>
      <c r="B2089" s="8" t="s">
        <v>2206</v>
      </c>
      <c r="C2089" s="8" t="s">
        <v>148</v>
      </c>
      <c r="D2089" s="81"/>
      <c r="E2089" s="8"/>
      <c r="F2089" s="81"/>
      <c r="G2089" s="81"/>
      <c r="H2089" s="81"/>
      <c r="I2089" s="8"/>
      <c r="J2089" s="81"/>
      <c r="K2089" s="81"/>
      <c r="L2089" s="81"/>
      <c r="M2089" s="81"/>
      <c r="N2089" s="81"/>
      <c r="O2089" s="81"/>
      <c r="P2089" s="81"/>
      <c r="Q2089" s="81"/>
      <c r="R2089" s="81"/>
      <c r="S2089" s="81"/>
      <c r="T2089" s="81"/>
      <c r="U2089" s="81"/>
      <c r="V2089" s="81"/>
      <c r="W2089" s="81"/>
      <c r="X2089" s="81"/>
      <c r="Y2089" s="81"/>
      <c r="Z2089" s="81"/>
      <c r="AA2089" s="81"/>
      <c r="AB2089" s="81"/>
      <c r="AC2089" s="81"/>
      <c r="AD2089" s="81"/>
      <c r="AE2089" s="81"/>
      <c r="AF2089" s="81"/>
      <c r="AG2089" s="81"/>
      <c r="AH2089" s="81"/>
      <c r="AI2089" s="81"/>
      <c r="AJ2089" s="81"/>
      <c r="AK2089" s="81"/>
      <c r="AL2089" s="81"/>
      <c r="AM2089" s="8"/>
    </row>
    <row r="2090" spans="1:39" x14ac:dyDescent="0.25">
      <c r="A2090" s="81">
        <v>2089</v>
      </c>
      <c r="B2090" s="8" t="s">
        <v>2207</v>
      </c>
      <c r="C2090" s="8" t="s">
        <v>77</v>
      </c>
      <c r="D2090" s="81"/>
      <c r="E2090" s="8"/>
      <c r="F2090" s="81"/>
      <c r="G2090" s="81"/>
      <c r="H2090" s="81"/>
      <c r="I2090" s="8"/>
      <c r="J2090" s="81"/>
      <c r="K2090" s="81"/>
      <c r="L2090" s="81"/>
      <c r="M2090" s="81"/>
      <c r="N2090" s="81"/>
      <c r="O2090" s="81"/>
      <c r="P2090" s="81"/>
      <c r="Q2090" s="81"/>
      <c r="R2090" s="81"/>
      <c r="S2090" s="81"/>
      <c r="T2090" s="81"/>
      <c r="U2090" s="81"/>
      <c r="V2090" s="81"/>
      <c r="W2090" s="81"/>
      <c r="X2090" s="81"/>
      <c r="Y2090" s="81"/>
      <c r="Z2090" s="81"/>
      <c r="AA2090" s="81"/>
      <c r="AB2090" s="81"/>
      <c r="AC2090" s="81"/>
      <c r="AD2090" s="81"/>
      <c r="AE2090" s="81"/>
      <c r="AF2090" s="81"/>
      <c r="AG2090" s="81"/>
      <c r="AH2090" s="81"/>
      <c r="AI2090" s="81"/>
      <c r="AJ2090" s="81"/>
      <c r="AK2090" s="81"/>
      <c r="AL2090" s="81"/>
      <c r="AM2090" s="8"/>
    </row>
    <row r="2091" spans="1:39" x14ac:dyDescent="0.25">
      <c r="A2091" s="81">
        <v>2090</v>
      </c>
      <c r="B2091" s="8" t="s">
        <v>2208</v>
      </c>
      <c r="C2091" s="8" t="s">
        <v>133</v>
      </c>
      <c r="D2091" s="81"/>
      <c r="E2091" s="8"/>
      <c r="F2091" s="81"/>
      <c r="G2091" s="81"/>
      <c r="H2091" s="81"/>
      <c r="I2091" s="8"/>
      <c r="J2091" s="81"/>
      <c r="K2091" s="81"/>
      <c r="L2091" s="81"/>
      <c r="M2091" s="81"/>
      <c r="N2091" s="81"/>
      <c r="O2091" s="81"/>
      <c r="P2091" s="81"/>
      <c r="Q2091" s="81"/>
      <c r="R2091" s="81"/>
      <c r="S2091" s="81"/>
      <c r="T2091" s="81"/>
      <c r="U2091" s="81"/>
      <c r="V2091" s="81"/>
      <c r="W2091" s="81"/>
      <c r="X2091" s="81"/>
      <c r="Y2091" s="81"/>
      <c r="Z2091" s="81"/>
      <c r="AA2091" s="81"/>
      <c r="AB2091" s="81"/>
      <c r="AC2091" s="81"/>
      <c r="AD2091" s="81"/>
      <c r="AE2091" s="81"/>
      <c r="AF2091" s="81"/>
      <c r="AG2091" s="81"/>
      <c r="AH2091" s="81"/>
      <c r="AI2091" s="81"/>
      <c r="AJ2091" s="81"/>
      <c r="AK2091" s="81"/>
      <c r="AL2091" s="81"/>
      <c r="AM2091" s="8"/>
    </row>
    <row r="2092" spans="1:39" x14ac:dyDescent="0.25">
      <c r="A2092" s="81">
        <v>2091</v>
      </c>
      <c r="B2092" s="8" t="s">
        <v>2210</v>
      </c>
      <c r="C2092" s="8" t="s">
        <v>126</v>
      </c>
      <c r="D2092" s="81"/>
      <c r="E2092" s="8"/>
      <c r="F2092" s="81"/>
      <c r="G2092" s="81"/>
      <c r="H2092" s="81"/>
      <c r="I2092" s="8"/>
      <c r="J2092" s="81"/>
      <c r="K2092" s="81"/>
      <c r="L2092" s="81"/>
      <c r="M2092" s="81"/>
      <c r="N2092" s="81"/>
      <c r="O2092" s="81"/>
      <c r="P2092" s="81"/>
      <c r="Q2092" s="81"/>
      <c r="R2092" s="81"/>
      <c r="S2092" s="81"/>
      <c r="T2092" s="81"/>
      <c r="U2092" s="81"/>
      <c r="V2092" s="81"/>
      <c r="W2092" s="81"/>
      <c r="X2092" s="81"/>
      <c r="Y2092" s="81"/>
      <c r="Z2092" s="81"/>
      <c r="AA2092" s="81"/>
      <c r="AB2092" s="81"/>
      <c r="AC2092" s="81"/>
      <c r="AD2092" s="81"/>
      <c r="AE2092" s="81"/>
      <c r="AF2092" s="81"/>
      <c r="AG2092" s="81"/>
      <c r="AH2092" s="81"/>
      <c r="AI2092" s="81"/>
      <c r="AJ2092" s="81"/>
      <c r="AK2092" s="81"/>
      <c r="AL2092" s="81"/>
      <c r="AM2092" s="8"/>
    </row>
    <row r="2093" spans="1:39" x14ac:dyDescent="0.25">
      <c r="A2093" s="81">
        <v>2092</v>
      </c>
      <c r="B2093" s="8" t="s">
        <v>2212</v>
      </c>
      <c r="C2093" s="8" t="s">
        <v>148</v>
      </c>
      <c r="D2093" s="81"/>
      <c r="E2093" s="8"/>
      <c r="F2093" s="81"/>
      <c r="G2093" s="81"/>
      <c r="H2093" s="81"/>
      <c r="I2093" s="8"/>
      <c r="J2093" s="81"/>
      <c r="K2093" s="81"/>
      <c r="L2093" s="81"/>
      <c r="M2093" s="81"/>
      <c r="N2093" s="81"/>
      <c r="O2093" s="81"/>
      <c r="P2093" s="81"/>
      <c r="Q2093" s="81"/>
      <c r="R2093" s="81"/>
      <c r="S2093" s="81"/>
      <c r="T2093" s="81"/>
      <c r="U2093" s="81"/>
      <c r="V2093" s="81"/>
      <c r="W2093" s="81"/>
      <c r="X2093" s="81"/>
      <c r="Y2093" s="81"/>
      <c r="Z2093" s="81"/>
      <c r="AA2093" s="81"/>
      <c r="AB2093" s="81"/>
      <c r="AC2093" s="81"/>
      <c r="AD2093" s="81"/>
      <c r="AE2093" s="81"/>
      <c r="AF2093" s="81"/>
      <c r="AG2093" s="81"/>
      <c r="AH2093" s="81"/>
      <c r="AI2093" s="81"/>
      <c r="AJ2093" s="81"/>
      <c r="AK2093" s="81"/>
      <c r="AL2093" s="81"/>
      <c r="AM2093" s="8"/>
    </row>
    <row r="2094" spans="1:39" x14ac:dyDescent="0.25">
      <c r="A2094" s="81">
        <v>2093</v>
      </c>
      <c r="B2094" s="8" t="s">
        <v>2216</v>
      </c>
      <c r="C2094" s="8" t="s">
        <v>80</v>
      </c>
      <c r="D2094" s="81"/>
      <c r="E2094" s="8"/>
      <c r="F2094" s="81"/>
      <c r="G2094" s="81"/>
      <c r="H2094" s="81"/>
      <c r="I2094" s="8"/>
      <c r="J2094" s="81"/>
      <c r="K2094" s="81"/>
      <c r="L2094" s="81"/>
      <c r="M2094" s="81"/>
      <c r="N2094" s="81"/>
      <c r="O2094" s="81"/>
      <c r="P2094" s="81"/>
      <c r="Q2094" s="81"/>
      <c r="R2094" s="81"/>
      <c r="S2094" s="81"/>
      <c r="T2094" s="81"/>
      <c r="U2094" s="81"/>
      <c r="V2094" s="81"/>
      <c r="W2094" s="81"/>
      <c r="X2094" s="81"/>
      <c r="Y2094" s="81"/>
      <c r="Z2094" s="81"/>
      <c r="AA2094" s="81"/>
      <c r="AB2094" s="81"/>
      <c r="AC2094" s="81"/>
      <c r="AD2094" s="81"/>
      <c r="AE2094" s="81"/>
      <c r="AF2094" s="81"/>
      <c r="AG2094" s="81"/>
      <c r="AH2094" s="81"/>
      <c r="AI2094" s="81"/>
      <c r="AJ2094" s="81"/>
      <c r="AK2094" s="81"/>
      <c r="AL2094" s="81"/>
      <c r="AM2094" s="8"/>
    </row>
    <row r="2095" spans="1:39" x14ac:dyDescent="0.25">
      <c r="A2095" s="81">
        <v>2094</v>
      </c>
      <c r="B2095" s="8" t="s">
        <v>2217</v>
      </c>
      <c r="C2095" s="8" t="s">
        <v>84</v>
      </c>
      <c r="D2095" s="81"/>
      <c r="E2095" s="8"/>
      <c r="F2095" s="81"/>
      <c r="G2095" s="81"/>
      <c r="H2095" s="81"/>
      <c r="I2095" s="8"/>
      <c r="J2095" s="81"/>
      <c r="K2095" s="81"/>
      <c r="L2095" s="81"/>
      <c r="M2095" s="81"/>
      <c r="N2095" s="81"/>
      <c r="O2095" s="81"/>
      <c r="P2095" s="81"/>
      <c r="Q2095" s="81"/>
      <c r="R2095" s="81"/>
      <c r="S2095" s="81"/>
      <c r="T2095" s="81"/>
      <c r="U2095" s="81"/>
      <c r="V2095" s="81"/>
      <c r="W2095" s="81"/>
      <c r="X2095" s="81"/>
      <c r="Y2095" s="81"/>
      <c r="Z2095" s="81"/>
      <c r="AA2095" s="81"/>
      <c r="AB2095" s="81"/>
      <c r="AC2095" s="81"/>
      <c r="AD2095" s="81"/>
      <c r="AE2095" s="81"/>
      <c r="AF2095" s="81"/>
      <c r="AG2095" s="81"/>
      <c r="AH2095" s="81"/>
      <c r="AI2095" s="81"/>
      <c r="AJ2095" s="81"/>
      <c r="AK2095" s="81"/>
      <c r="AL2095" s="81"/>
      <c r="AM2095" s="8"/>
    </row>
    <row r="2096" spans="1:39" x14ac:dyDescent="0.25">
      <c r="A2096" s="81">
        <v>2095</v>
      </c>
      <c r="B2096" s="8" t="s">
        <v>2218</v>
      </c>
      <c r="C2096" s="8" t="s">
        <v>73</v>
      </c>
      <c r="D2096" s="81"/>
      <c r="E2096" s="8"/>
      <c r="F2096" s="81"/>
      <c r="G2096" s="81"/>
      <c r="H2096" s="81"/>
      <c r="I2096" s="8"/>
      <c r="J2096" s="81"/>
      <c r="K2096" s="81"/>
      <c r="L2096" s="81"/>
      <c r="M2096" s="81"/>
      <c r="N2096" s="81"/>
      <c r="O2096" s="81"/>
      <c r="P2096" s="81"/>
      <c r="Q2096" s="81"/>
      <c r="R2096" s="81"/>
      <c r="S2096" s="81"/>
      <c r="T2096" s="81"/>
      <c r="U2096" s="81"/>
      <c r="V2096" s="81"/>
      <c r="W2096" s="81"/>
      <c r="X2096" s="81"/>
      <c r="Y2096" s="81"/>
      <c r="Z2096" s="81"/>
      <c r="AA2096" s="81"/>
      <c r="AB2096" s="81"/>
      <c r="AC2096" s="81"/>
      <c r="AD2096" s="81"/>
      <c r="AE2096" s="81"/>
      <c r="AF2096" s="81"/>
      <c r="AG2096" s="81"/>
      <c r="AH2096" s="81"/>
      <c r="AI2096" s="81"/>
      <c r="AJ2096" s="81"/>
      <c r="AK2096" s="81"/>
      <c r="AL2096" s="81"/>
      <c r="AM2096" s="8"/>
    </row>
    <row r="2097" spans="1:39" x14ac:dyDescent="0.25">
      <c r="A2097" s="81">
        <v>2096</v>
      </c>
      <c r="B2097" s="8" t="s">
        <v>2220</v>
      </c>
      <c r="C2097" s="8" t="s">
        <v>84</v>
      </c>
      <c r="D2097" s="81"/>
      <c r="E2097" s="8"/>
      <c r="F2097" s="81"/>
      <c r="G2097" s="81"/>
      <c r="H2097" s="81"/>
      <c r="I2097" s="8"/>
      <c r="J2097" s="81"/>
      <c r="K2097" s="81"/>
      <c r="L2097" s="81"/>
      <c r="M2097" s="81"/>
      <c r="N2097" s="81"/>
      <c r="O2097" s="81"/>
      <c r="P2097" s="81"/>
      <c r="Q2097" s="81"/>
      <c r="R2097" s="81"/>
      <c r="S2097" s="81"/>
      <c r="T2097" s="81"/>
      <c r="U2097" s="81"/>
      <c r="V2097" s="81"/>
      <c r="W2097" s="81"/>
      <c r="X2097" s="81"/>
      <c r="Y2097" s="81"/>
      <c r="Z2097" s="81"/>
      <c r="AA2097" s="81"/>
      <c r="AB2097" s="81"/>
      <c r="AC2097" s="81"/>
      <c r="AD2097" s="81"/>
      <c r="AE2097" s="81"/>
      <c r="AF2097" s="81"/>
      <c r="AG2097" s="81"/>
      <c r="AH2097" s="81"/>
      <c r="AI2097" s="81"/>
      <c r="AJ2097" s="81"/>
      <c r="AK2097" s="81"/>
      <c r="AL2097" s="81"/>
      <c r="AM2097" s="8"/>
    </row>
    <row r="2098" spans="1:39" x14ac:dyDescent="0.25">
      <c r="A2098" s="81">
        <v>2097</v>
      </c>
      <c r="B2098" s="8" t="s">
        <v>2222</v>
      </c>
      <c r="C2098" s="8" t="s">
        <v>95</v>
      </c>
      <c r="D2098" s="81"/>
      <c r="E2098" s="8"/>
      <c r="F2098" s="81"/>
      <c r="G2098" s="81"/>
      <c r="H2098" s="81"/>
      <c r="I2098" s="8"/>
      <c r="J2098" s="81"/>
      <c r="K2098" s="81"/>
      <c r="L2098" s="81"/>
      <c r="M2098" s="81"/>
      <c r="N2098" s="81"/>
      <c r="O2098" s="81"/>
      <c r="P2098" s="81"/>
      <c r="Q2098" s="81"/>
      <c r="R2098" s="81"/>
      <c r="S2098" s="81"/>
      <c r="T2098" s="81"/>
      <c r="U2098" s="81"/>
      <c r="V2098" s="81"/>
      <c r="W2098" s="81"/>
      <c r="X2098" s="81"/>
      <c r="Y2098" s="81"/>
      <c r="Z2098" s="81"/>
      <c r="AA2098" s="81"/>
      <c r="AB2098" s="81"/>
      <c r="AC2098" s="81"/>
      <c r="AD2098" s="81"/>
      <c r="AE2098" s="81"/>
      <c r="AF2098" s="81"/>
      <c r="AG2098" s="81"/>
      <c r="AH2098" s="81"/>
      <c r="AI2098" s="81"/>
      <c r="AJ2098" s="81"/>
      <c r="AK2098" s="81"/>
      <c r="AL2098" s="81"/>
      <c r="AM2098" s="8"/>
    </row>
    <row r="2099" spans="1:39" x14ac:dyDescent="0.25">
      <c r="A2099" s="81">
        <v>2098</v>
      </c>
      <c r="B2099" s="8" t="s">
        <v>2214</v>
      </c>
      <c r="C2099" s="8" t="s">
        <v>124</v>
      </c>
      <c r="D2099" s="81"/>
      <c r="E2099" s="8"/>
      <c r="F2099" s="81"/>
      <c r="G2099" s="81"/>
      <c r="H2099" s="81"/>
      <c r="I2099" s="8"/>
      <c r="J2099" s="81"/>
      <c r="K2099" s="81"/>
      <c r="L2099" s="81"/>
      <c r="M2099" s="81"/>
      <c r="N2099" s="81"/>
      <c r="O2099" s="81"/>
      <c r="P2099" s="81"/>
      <c r="Q2099" s="81"/>
      <c r="R2099" s="81"/>
      <c r="S2099" s="81"/>
      <c r="T2099" s="81"/>
      <c r="U2099" s="81"/>
      <c r="V2099" s="81"/>
      <c r="W2099" s="81"/>
      <c r="X2099" s="81"/>
      <c r="Y2099" s="81"/>
      <c r="Z2099" s="81"/>
      <c r="AA2099" s="81"/>
      <c r="AB2099" s="81"/>
      <c r="AC2099" s="81"/>
      <c r="AD2099" s="81"/>
      <c r="AE2099" s="81"/>
      <c r="AF2099" s="81"/>
      <c r="AG2099" s="81"/>
      <c r="AH2099" s="81"/>
      <c r="AI2099" s="81"/>
      <c r="AJ2099" s="81"/>
      <c r="AK2099" s="81"/>
      <c r="AL2099" s="81"/>
      <c r="AM2099" s="8"/>
    </row>
    <row r="2100" spans="1:39" x14ac:dyDescent="0.25">
      <c r="A2100" s="81">
        <v>2099</v>
      </c>
      <c r="B2100" s="8" t="s">
        <v>2223</v>
      </c>
      <c r="C2100" s="8" t="s">
        <v>73</v>
      </c>
      <c r="D2100" s="81"/>
      <c r="E2100" s="8"/>
      <c r="F2100" s="81"/>
      <c r="G2100" s="81"/>
      <c r="H2100" s="81"/>
      <c r="I2100" s="8"/>
      <c r="J2100" s="81"/>
      <c r="K2100" s="81"/>
      <c r="L2100" s="81"/>
      <c r="M2100" s="81"/>
      <c r="N2100" s="81"/>
      <c r="O2100" s="81"/>
      <c r="P2100" s="81"/>
      <c r="Q2100" s="81"/>
      <c r="R2100" s="81"/>
      <c r="S2100" s="81"/>
      <c r="T2100" s="81"/>
      <c r="U2100" s="81"/>
      <c r="V2100" s="81"/>
      <c r="W2100" s="81"/>
      <c r="X2100" s="81"/>
      <c r="Y2100" s="81"/>
      <c r="Z2100" s="81"/>
      <c r="AA2100" s="81"/>
      <c r="AB2100" s="81"/>
      <c r="AC2100" s="81"/>
      <c r="AD2100" s="81"/>
      <c r="AE2100" s="81"/>
      <c r="AF2100" s="81"/>
      <c r="AG2100" s="81"/>
      <c r="AH2100" s="81"/>
      <c r="AI2100" s="81"/>
      <c r="AJ2100" s="81"/>
      <c r="AK2100" s="81"/>
      <c r="AL2100" s="81"/>
      <c r="AM2100" s="8"/>
    </row>
    <row r="2101" spans="1:39" x14ac:dyDescent="0.25">
      <c r="A2101" s="81">
        <v>2100</v>
      </c>
      <c r="B2101" s="8" t="s">
        <v>2224</v>
      </c>
      <c r="C2101" s="8" t="s">
        <v>56</v>
      </c>
      <c r="D2101" s="81"/>
      <c r="E2101" s="8"/>
      <c r="F2101" s="81"/>
      <c r="G2101" s="81"/>
      <c r="H2101" s="81"/>
      <c r="I2101" s="8"/>
      <c r="J2101" s="81"/>
      <c r="K2101" s="81"/>
      <c r="L2101" s="81"/>
      <c r="M2101" s="81"/>
      <c r="N2101" s="81"/>
      <c r="O2101" s="81"/>
      <c r="P2101" s="81"/>
      <c r="Q2101" s="81"/>
      <c r="R2101" s="81"/>
      <c r="S2101" s="81"/>
      <c r="T2101" s="81"/>
      <c r="U2101" s="81"/>
      <c r="V2101" s="81"/>
      <c r="W2101" s="81"/>
      <c r="X2101" s="81"/>
      <c r="Y2101" s="81"/>
      <c r="Z2101" s="81"/>
      <c r="AA2101" s="81"/>
      <c r="AB2101" s="81"/>
      <c r="AC2101" s="81"/>
      <c r="AD2101" s="81"/>
      <c r="AE2101" s="81"/>
      <c r="AF2101" s="81"/>
      <c r="AG2101" s="81"/>
      <c r="AH2101" s="81"/>
      <c r="AI2101" s="81"/>
      <c r="AJ2101" s="81"/>
      <c r="AK2101" s="81"/>
      <c r="AL2101" s="81"/>
      <c r="AM2101" s="8"/>
    </row>
    <row r="2102" spans="1:39" x14ac:dyDescent="0.25">
      <c r="A2102" s="81">
        <v>2101</v>
      </c>
      <c r="B2102" s="8" t="s">
        <v>2225</v>
      </c>
      <c r="C2102" s="8" t="s">
        <v>262</v>
      </c>
      <c r="D2102" s="81"/>
      <c r="E2102" s="8"/>
      <c r="F2102" s="81"/>
      <c r="G2102" s="81"/>
      <c r="H2102" s="81"/>
      <c r="I2102" s="8"/>
      <c r="J2102" s="81"/>
      <c r="K2102" s="81"/>
      <c r="L2102" s="81"/>
      <c r="M2102" s="81"/>
      <c r="N2102" s="81"/>
      <c r="O2102" s="81"/>
      <c r="P2102" s="81"/>
      <c r="Q2102" s="81"/>
      <c r="R2102" s="81"/>
      <c r="S2102" s="81"/>
      <c r="T2102" s="81"/>
      <c r="U2102" s="81"/>
      <c r="V2102" s="81"/>
      <c r="W2102" s="81"/>
      <c r="X2102" s="81"/>
      <c r="Y2102" s="81"/>
      <c r="Z2102" s="81"/>
      <c r="AA2102" s="81"/>
      <c r="AB2102" s="81"/>
      <c r="AC2102" s="81"/>
      <c r="AD2102" s="81"/>
      <c r="AE2102" s="81"/>
      <c r="AF2102" s="81"/>
      <c r="AG2102" s="81"/>
      <c r="AH2102" s="81"/>
      <c r="AI2102" s="81"/>
      <c r="AJ2102" s="81"/>
      <c r="AK2102" s="81"/>
      <c r="AL2102" s="81"/>
      <c r="AM2102" s="8"/>
    </row>
    <row r="2103" spans="1:39" x14ac:dyDescent="0.25">
      <c r="A2103" s="81">
        <v>2102</v>
      </c>
      <c r="B2103" s="8" t="s">
        <v>2226</v>
      </c>
      <c r="C2103" s="8" t="s">
        <v>66</v>
      </c>
      <c r="D2103" s="81"/>
      <c r="E2103" s="8"/>
      <c r="F2103" s="81"/>
      <c r="G2103" s="81"/>
      <c r="H2103" s="81"/>
      <c r="I2103" s="8"/>
      <c r="J2103" s="81"/>
      <c r="K2103" s="81"/>
      <c r="L2103" s="81"/>
      <c r="M2103" s="81"/>
      <c r="N2103" s="81"/>
      <c r="O2103" s="81"/>
      <c r="P2103" s="81"/>
      <c r="Q2103" s="81"/>
      <c r="R2103" s="81"/>
      <c r="S2103" s="81"/>
      <c r="T2103" s="81"/>
      <c r="U2103" s="81"/>
      <c r="V2103" s="81"/>
      <c r="W2103" s="81"/>
      <c r="X2103" s="81"/>
      <c r="Y2103" s="81"/>
      <c r="Z2103" s="81"/>
      <c r="AA2103" s="81"/>
      <c r="AB2103" s="81"/>
      <c r="AC2103" s="81"/>
      <c r="AD2103" s="81"/>
      <c r="AE2103" s="81"/>
      <c r="AF2103" s="81"/>
      <c r="AG2103" s="81"/>
      <c r="AH2103" s="81"/>
      <c r="AI2103" s="81"/>
      <c r="AJ2103" s="81"/>
      <c r="AK2103" s="81"/>
      <c r="AL2103" s="81"/>
      <c r="AM2103" s="8"/>
    </row>
    <row r="2104" spans="1:39" x14ac:dyDescent="0.25">
      <c r="A2104" s="81">
        <v>2103</v>
      </c>
      <c r="B2104" s="8" t="s">
        <v>2227</v>
      </c>
      <c r="C2104" s="8" t="s">
        <v>66</v>
      </c>
      <c r="D2104" s="81"/>
      <c r="E2104" s="8"/>
      <c r="F2104" s="81"/>
      <c r="G2104" s="81"/>
      <c r="H2104" s="81"/>
      <c r="I2104" s="8"/>
      <c r="J2104" s="81"/>
      <c r="K2104" s="81"/>
      <c r="L2104" s="81"/>
      <c r="M2104" s="81"/>
      <c r="N2104" s="81"/>
      <c r="O2104" s="81"/>
      <c r="P2104" s="81"/>
      <c r="Q2104" s="81"/>
      <c r="R2104" s="81"/>
      <c r="S2104" s="81"/>
      <c r="T2104" s="81"/>
      <c r="U2104" s="81"/>
      <c r="V2104" s="81"/>
      <c r="W2104" s="81"/>
      <c r="X2104" s="81"/>
      <c r="Y2104" s="81"/>
      <c r="Z2104" s="81"/>
      <c r="AA2104" s="81"/>
      <c r="AB2104" s="81"/>
      <c r="AC2104" s="81"/>
      <c r="AD2104" s="81"/>
      <c r="AE2104" s="81"/>
      <c r="AF2104" s="81"/>
      <c r="AG2104" s="81"/>
      <c r="AH2104" s="81"/>
      <c r="AI2104" s="81"/>
      <c r="AJ2104" s="81"/>
      <c r="AK2104" s="81"/>
      <c r="AL2104" s="81"/>
      <c r="AM2104" s="8"/>
    </row>
    <row r="2105" spans="1:39" x14ac:dyDescent="0.25">
      <c r="A2105" s="81">
        <v>2104</v>
      </c>
      <c r="B2105" s="8" t="s">
        <v>2228</v>
      </c>
      <c r="C2105" s="8" t="s">
        <v>138</v>
      </c>
      <c r="D2105" s="81"/>
      <c r="E2105" s="8"/>
      <c r="F2105" s="81"/>
      <c r="G2105" s="81"/>
      <c r="H2105" s="81"/>
      <c r="I2105" s="8"/>
      <c r="J2105" s="81"/>
      <c r="K2105" s="81"/>
      <c r="L2105" s="81"/>
      <c r="M2105" s="81"/>
      <c r="N2105" s="81"/>
      <c r="O2105" s="81"/>
      <c r="P2105" s="81"/>
      <c r="Q2105" s="81"/>
      <c r="R2105" s="81"/>
      <c r="S2105" s="81"/>
      <c r="T2105" s="81"/>
      <c r="U2105" s="81"/>
      <c r="V2105" s="81"/>
      <c r="W2105" s="81"/>
      <c r="X2105" s="81"/>
      <c r="Y2105" s="81"/>
      <c r="Z2105" s="81"/>
      <c r="AA2105" s="81"/>
      <c r="AB2105" s="81"/>
      <c r="AC2105" s="81"/>
      <c r="AD2105" s="81"/>
      <c r="AE2105" s="81"/>
      <c r="AF2105" s="81"/>
      <c r="AG2105" s="81"/>
      <c r="AH2105" s="81"/>
      <c r="AI2105" s="81"/>
      <c r="AJ2105" s="81"/>
      <c r="AK2105" s="81"/>
      <c r="AL2105" s="81"/>
      <c r="AM2105" s="8"/>
    </row>
    <row r="2106" spans="1:39" x14ac:dyDescent="0.25">
      <c r="A2106" s="81">
        <v>2105</v>
      </c>
      <c r="B2106" s="8" t="s">
        <v>1845</v>
      </c>
      <c r="C2106" s="8" t="s">
        <v>67</v>
      </c>
      <c r="D2106" s="81"/>
      <c r="E2106" s="8"/>
      <c r="F2106" s="81"/>
      <c r="G2106" s="81"/>
      <c r="H2106" s="81"/>
      <c r="I2106" s="8"/>
      <c r="J2106" s="81"/>
      <c r="K2106" s="81"/>
      <c r="L2106" s="81"/>
      <c r="M2106" s="81"/>
      <c r="N2106" s="81"/>
      <c r="O2106" s="81"/>
      <c r="P2106" s="81"/>
      <c r="Q2106" s="81"/>
      <c r="R2106" s="81"/>
      <c r="S2106" s="81"/>
      <c r="T2106" s="81"/>
      <c r="U2106" s="81"/>
      <c r="V2106" s="81"/>
      <c r="W2106" s="81"/>
      <c r="X2106" s="81"/>
      <c r="Y2106" s="81"/>
      <c r="Z2106" s="81"/>
      <c r="AA2106" s="81"/>
      <c r="AB2106" s="81"/>
      <c r="AC2106" s="81"/>
      <c r="AD2106" s="81"/>
      <c r="AE2106" s="81"/>
      <c r="AF2106" s="81"/>
      <c r="AG2106" s="81"/>
      <c r="AH2106" s="81"/>
      <c r="AI2106" s="81"/>
      <c r="AJ2106" s="81"/>
      <c r="AK2106" s="81"/>
      <c r="AL2106" s="81"/>
      <c r="AM2106" s="8"/>
    </row>
    <row r="2107" spans="1:39" x14ac:dyDescent="0.25">
      <c r="A2107" s="81">
        <v>2106</v>
      </c>
      <c r="B2107" s="8" t="s">
        <v>1806</v>
      </c>
      <c r="C2107" s="8" t="s">
        <v>67</v>
      </c>
      <c r="D2107" s="81"/>
      <c r="E2107" s="8"/>
      <c r="F2107" s="81"/>
      <c r="G2107" s="81"/>
      <c r="H2107" s="81"/>
      <c r="I2107" s="8"/>
      <c r="J2107" s="81"/>
      <c r="K2107" s="81"/>
      <c r="L2107" s="81"/>
      <c r="M2107" s="81"/>
      <c r="N2107" s="81"/>
      <c r="O2107" s="81"/>
      <c r="P2107" s="81"/>
      <c r="Q2107" s="81"/>
      <c r="R2107" s="81"/>
      <c r="S2107" s="81"/>
      <c r="T2107" s="81"/>
      <c r="U2107" s="81"/>
      <c r="V2107" s="81"/>
      <c r="W2107" s="81"/>
      <c r="X2107" s="81"/>
      <c r="Y2107" s="81"/>
      <c r="Z2107" s="81"/>
      <c r="AA2107" s="81"/>
      <c r="AB2107" s="81"/>
      <c r="AC2107" s="81"/>
      <c r="AD2107" s="81"/>
      <c r="AE2107" s="81"/>
      <c r="AF2107" s="81"/>
      <c r="AG2107" s="81"/>
      <c r="AH2107" s="81"/>
      <c r="AI2107" s="81"/>
      <c r="AJ2107" s="81"/>
      <c r="AK2107" s="81"/>
      <c r="AL2107" s="81"/>
      <c r="AM2107" s="8"/>
    </row>
    <row r="2108" spans="1:39" x14ac:dyDescent="0.25">
      <c r="A2108" s="81">
        <v>2107</v>
      </c>
      <c r="B2108" s="8" t="s">
        <v>2276</v>
      </c>
      <c r="C2108" s="8" t="s">
        <v>56</v>
      </c>
      <c r="D2108" s="81"/>
      <c r="E2108" s="8"/>
      <c r="F2108" s="81"/>
      <c r="G2108" s="81"/>
      <c r="H2108" s="81"/>
      <c r="I2108" s="8"/>
      <c r="J2108" s="81"/>
      <c r="K2108" s="81"/>
      <c r="L2108" s="81"/>
      <c r="M2108" s="81"/>
      <c r="N2108" s="81"/>
      <c r="O2108" s="81"/>
      <c r="P2108" s="81"/>
      <c r="Q2108" s="81"/>
      <c r="R2108" s="81"/>
      <c r="S2108" s="81"/>
      <c r="T2108" s="81"/>
      <c r="U2108" s="81"/>
      <c r="V2108" s="81"/>
      <c r="W2108" s="81"/>
      <c r="X2108" s="81"/>
      <c r="Y2108" s="81"/>
      <c r="Z2108" s="81"/>
      <c r="AA2108" s="81"/>
      <c r="AB2108" s="81"/>
      <c r="AC2108" s="81"/>
      <c r="AD2108" s="81"/>
      <c r="AE2108" s="81"/>
      <c r="AF2108" s="81"/>
      <c r="AG2108" s="81"/>
      <c r="AH2108" s="81"/>
      <c r="AI2108" s="81"/>
      <c r="AJ2108" s="81"/>
      <c r="AK2108" s="81"/>
      <c r="AL2108" s="81"/>
      <c r="AM2108" s="8"/>
    </row>
    <row r="2109" spans="1:39" x14ac:dyDescent="0.25">
      <c r="A2109" s="81">
        <v>2108</v>
      </c>
      <c r="B2109" s="8" t="s">
        <v>2</v>
      </c>
      <c r="C2109" s="8" t="s">
        <v>2</v>
      </c>
      <c r="D2109" s="81"/>
      <c r="E2109" s="8"/>
      <c r="F2109" s="81"/>
      <c r="G2109" s="81"/>
      <c r="H2109" s="81"/>
      <c r="I2109" s="8"/>
      <c r="J2109" s="81"/>
      <c r="K2109" s="81"/>
      <c r="L2109" s="81"/>
      <c r="M2109" s="81"/>
      <c r="N2109" s="81"/>
      <c r="O2109" s="81"/>
      <c r="P2109" s="81"/>
      <c r="Q2109" s="81"/>
      <c r="R2109" s="81"/>
      <c r="S2109" s="81"/>
      <c r="T2109" s="81"/>
      <c r="U2109" s="81"/>
      <c r="V2109" s="81"/>
      <c r="W2109" s="81"/>
      <c r="X2109" s="81"/>
      <c r="Y2109" s="81"/>
      <c r="Z2109" s="81"/>
      <c r="AA2109" s="81"/>
      <c r="AB2109" s="81"/>
      <c r="AC2109" s="81"/>
      <c r="AD2109" s="81"/>
      <c r="AE2109" s="81"/>
      <c r="AF2109" s="81"/>
      <c r="AG2109" s="81"/>
      <c r="AH2109" s="81"/>
      <c r="AI2109" s="81"/>
      <c r="AJ2109" s="81"/>
      <c r="AK2109" s="81"/>
      <c r="AL2109" s="81"/>
      <c r="AM2109" s="8"/>
    </row>
    <row r="2110" spans="1:39" x14ac:dyDescent="0.25">
      <c r="A2110" s="81">
        <v>2109</v>
      </c>
      <c r="B2110" s="8" t="s">
        <v>52</v>
      </c>
      <c r="C2110" s="8" t="s">
        <v>2</v>
      </c>
      <c r="D2110" s="81"/>
      <c r="E2110" s="8"/>
      <c r="F2110" s="81"/>
      <c r="G2110" s="81"/>
      <c r="H2110" s="81"/>
      <c r="I2110" s="8"/>
      <c r="J2110" s="81"/>
      <c r="K2110" s="81"/>
      <c r="L2110" s="81"/>
      <c r="M2110" s="81"/>
      <c r="N2110" s="81"/>
      <c r="O2110" s="81"/>
      <c r="P2110" s="81"/>
      <c r="Q2110" s="81"/>
      <c r="R2110" s="81"/>
      <c r="S2110" s="81"/>
      <c r="T2110" s="81"/>
      <c r="U2110" s="81"/>
      <c r="V2110" s="81"/>
      <c r="W2110" s="81"/>
      <c r="X2110" s="81"/>
      <c r="Y2110" s="81"/>
      <c r="Z2110" s="81"/>
      <c r="AA2110" s="81"/>
      <c r="AB2110" s="81"/>
      <c r="AC2110" s="81"/>
      <c r="AD2110" s="81"/>
      <c r="AE2110" s="81"/>
      <c r="AF2110" s="81"/>
      <c r="AG2110" s="81"/>
      <c r="AH2110" s="81"/>
      <c r="AI2110" s="81"/>
      <c r="AJ2110" s="81"/>
      <c r="AK2110" s="81"/>
      <c r="AL2110" s="81"/>
      <c r="AM2110" s="8"/>
    </row>
    <row r="2111" spans="1:39" x14ac:dyDescent="0.25">
      <c r="A2111" s="81">
        <v>2110</v>
      </c>
      <c r="B2111" s="8" t="s">
        <v>1843</v>
      </c>
      <c r="C2111" s="8" t="s">
        <v>2397</v>
      </c>
      <c r="D2111" s="81"/>
      <c r="E2111" s="8"/>
      <c r="F2111" s="81"/>
      <c r="G2111" s="81"/>
      <c r="H2111" s="81"/>
      <c r="I2111" s="8"/>
      <c r="J2111" s="81"/>
      <c r="K2111" s="81"/>
      <c r="L2111" s="81"/>
      <c r="M2111" s="81"/>
      <c r="N2111" s="81"/>
      <c r="O2111" s="81"/>
      <c r="P2111" s="81"/>
      <c r="Q2111" s="81"/>
      <c r="R2111" s="81"/>
      <c r="S2111" s="81"/>
      <c r="T2111" s="81"/>
      <c r="U2111" s="81"/>
      <c r="V2111" s="81"/>
      <c r="W2111" s="81"/>
      <c r="X2111" s="81"/>
      <c r="Y2111" s="81"/>
      <c r="Z2111" s="81"/>
      <c r="AA2111" s="81"/>
      <c r="AB2111" s="81"/>
      <c r="AC2111" s="81"/>
      <c r="AD2111" s="81"/>
      <c r="AE2111" s="81"/>
      <c r="AF2111" s="81"/>
      <c r="AG2111" s="81"/>
      <c r="AH2111" s="81"/>
      <c r="AI2111" s="81"/>
      <c r="AJ2111" s="81"/>
      <c r="AK2111" s="81"/>
      <c r="AL2111" s="81"/>
      <c r="AM2111" s="8"/>
    </row>
    <row r="2112" spans="1:39" x14ac:dyDescent="0.25">
      <c r="A2112" s="81">
        <v>2111</v>
      </c>
      <c r="B2112" s="8" t="s">
        <v>1844</v>
      </c>
      <c r="C2112" s="8" t="s">
        <v>56</v>
      </c>
      <c r="D2112" s="81"/>
      <c r="E2112" s="8"/>
      <c r="F2112" s="81"/>
      <c r="G2112" s="81"/>
      <c r="H2112" s="81"/>
      <c r="I2112" s="8"/>
      <c r="J2112" s="81"/>
      <c r="K2112" s="81"/>
      <c r="L2112" s="81"/>
      <c r="M2112" s="81"/>
      <c r="N2112" s="81"/>
      <c r="O2112" s="81"/>
      <c r="P2112" s="81"/>
      <c r="Q2112" s="81"/>
      <c r="R2112" s="81"/>
      <c r="S2112" s="81"/>
      <c r="T2112" s="81"/>
      <c r="U2112" s="81"/>
      <c r="V2112" s="81"/>
      <c r="W2112" s="81"/>
      <c r="X2112" s="81"/>
      <c r="Y2112" s="81"/>
      <c r="Z2112" s="81"/>
      <c r="AA2112" s="81"/>
      <c r="AB2112" s="81"/>
      <c r="AC2112" s="81"/>
      <c r="AD2112" s="81"/>
      <c r="AE2112" s="81"/>
      <c r="AF2112" s="81"/>
      <c r="AG2112" s="81"/>
      <c r="AH2112" s="81"/>
      <c r="AI2112" s="81"/>
      <c r="AJ2112" s="81"/>
      <c r="AK2112" s="81"/>
      <c r="AL2112" s="81"/>
      <c r="AM2112" s="8"/>
    </row>
    <row r="2113" spans="1:39" x14ac:dyDescent="0.25">
      <c r="A2113" s="81">
        <v>2112</v>
      </c>
      <c r="B2113" s="8" t="s">
        <v>1846</v>
      </c>
      <c r="C2113" s="8" t="s">
        <v>2395</v>
      </c>
      <c r="D2113" s="81"/>
      <c r="E2113" s="8"/>
      <c r="F2113" s="81"/>
      <c r="G2113" s="81"/>
      <c r="H2113" s="81"/>
      <c r="I2113" s="8"/>
      <c r="J2113" s="81"/>
      <c r="K2113" s="81"/>
      <c r="L2113" s="81"/>
      <c r="M2113" s="81"/>
      <c r="N2113" s="81"/>
      <c r="O2113" s="81"/>
      <c r="P2113" s="81"/>
      <c r="Q2113" s="81"/>
      <c r="R2113" s="81"/>
      <c r="S2113" s="81"/>
      <c r="T2113" s="81"/>
      <c r="U2113" s="81"/>
      <c r="V2113" s="81"/>
      <c r="W2113" s="81"/>
      <c r="X2113" s="81"/>
      <c r="Y2113" s="81"/>
      <c r="Z2113" s="81"/>
      <c r="AA2113" s="81"/>
      <c r="AB2113" s="81"/>
      <c r="AC2113" s="81"/>
      <c r="AD2113" s="81"/>
      <c r="AE2113" s="81"/>
      <c r="AF2113" s="81"/>
      <c r="AG2113" s="81"/>
      <c r="AH2113" s="81"/>
      <c r="AI2113" s="81"/>
      <c r="AJ2113" s="81"/>
      <c r="AK2113" s="81"/>
      <c r="AL2113" s="81"/>
      <c r="AM2113" s="8"/>
    </row>
    <row r="2114" spans="1:39" x14ac:dyDescent="0.25">
      <c r="A2114" s="81">
        <v>2113</v>
      </c>
      <c r="B2114" s="8" t="s">
        <v>1847</v>
      </c>
      <c r="C2114" s="8" t="s">
        <v>2398</v>
      </c>
      <c r="D2114" s="81"/>
      <c r="E2114" s="8"/>
      <c r="F2114" s="81"/>
      <c r="G2114" s="81"/>
      <c r="H2114" s="81"/>
      <c r="I2114" s="8"/>
      <c r="J2114" s="81"/>
      <c r="K2114" s="81"/>
      <c r="L2114" s="81"/>
      <c r="M2114" s="81"/>
      <c r="N2114" s="81"/>
      <c r="O2114" s="81"/>
      <c r="P2114" s="81"/>
      <c r="Q2114" s="81"/>
      <c r="R2114" s="81"/>
      <c r="S2114" s="81"/>
      <c r="T2114" s="81"/>
      <c r="U2114" s="81"/>
      <c r="V2114" s="81"/>
      <c r="W2114" s="81"/>
      <c r="X2114" s="81"/>
      <c r="Y2114" s="81"/>
      <c r="Z2114" s="81"/>
      <c r="AA2114" s="81"/>
      <c r="AB2114" s="81"/>
      <c r="AC2114" s="81"/>
      <c r="AD2114" s="81"/>
      <c r="AE2114" s="81"/>
      <c r="AF2114" s="81"/>
      <c r="AG2114" s="81"/>
      <c r="AH2114" s="81"/>
      <c r="AI2114" s="81"/>
      <c r="AJ2114" s="81"/>
      <c r="AK2114" s="81"/>
      <c r="AL2114" s="81"/>
      <c r="AM2114" s="8"/>
    </row>
    <row r="2115" spans="1:39" x14ac:dyDescent="0.25">
      <c r="A2115" s="81">
        <v>2114</v>
      </c>
      <c r="B2115" s="8" t="s">
        <v>1850</v>
      </c>
      <c r="C2115" s="8" t="s">
        <v>61</v>
      </c>
      <c r="D2115" s="81"/>
      <c r="E2115" s="8"/>
      <c r="F2115" s="81"/>
      <c r="G2115" s="81"/>
      <c r="H2115" s="81"/>
      <c r="I2115" s="8"/>
      <c r="J2115" s="81"/>
      <c r="K2115" s="81"/>
      <c r="L2115" s="81"/>
      <c r="M2115" s="81"/>
      <c r="N2115" s="81"/>
      <c r="O2115" s="81"/>
      <c r="P2115" s="81"/>
      <c r="Q2115" s="81"/>
      <c r="R2115" s="81"/>
      <c r="S2115" s="81"/>
      <c r="T2115" s="81"/>
      <c r="U2115" s="81"/>
      <c r="V2115" s="81"/>
      <c r="W2115" s="81"/>
      <c r="X2115" s="81"/>
      <c r="Y2115" s="81"/>
      <c r="Z2115" s="81"/>
      <c r="AA2115" s="81"/>
      <c r="AB2115" s="81"/>
      <c r="AC2115" s="81"/>
      <c r="AD2115" s="81"/>
      <c r="AE2115" s="81"/>
      <c r="AF2115" s="81"/>
      <c r="AG2115" s="81"/>
      <c r="AH2115" s="81"/>
      <c r="AI2115" s="81"/>
      <c r="AJ2115" s="81"/>
      <c r="AK2115" s="81"/>
      <c r="AL2115" s="81"/>
      <c r="AM2115" s="8"/>
    </row>
    <row r="2116" spans="1:39" x14ac:dyDescent="0.25">
      <c r="A2116" s="81">
        <v>2115</v>
      </c>
      <c r="B2116" s="8" t="s">
        <v>1851</v>
      </c>
      <c r="C2116" s="8" t="s">
        <v>56</v>
      </c>
      <c r="D2116" s="81"/>
      <c r="E2116" s="8"/>
      <c r="F2116" s="81"/>
      <c r="G2116" s="81"/>
      <c r="H2116" s="81"/>
      <c r="I2116" s="8"/>
      <c r="J2116" s="81"/>
      <c r="K2116" s="81"/>
      <c r="L2116" s="81"/>
      <c r="M2116" s="81"/>
      <c r="N2116" s="81"/>
      <c r="O2116" s="81"/>
      <c r="P2116" s="81"/>
      <c r="Q2116" s="81"/>
      <c r="R2116" s="81"/>
      <c r="S2116" s="81"/>
      <c r="T2116" s="81"/>
      <c r="U2116" s="81"/>
      <c r="V2116" s="81"/>
      <c r="W2116" s="81"/>
      <c r="X2116" s="81"/>
      <c r="Y2116" s="81"/>
      <c r="Z2116" s="81"/>
      <c r="AA2116" s="81"/>
      <c r="AB2116" s="81"/>
      <c r="AC2116" s="81"/>
      <c r="AD2116" s="81"/>
      <c r="AE2116" s="81"/>
      <c r="AF2116" s="81"/>
      <c r="AG2116" s="81"/>
      <c r="AH2116" s="81"/>
      <c r="AI2116" s="81"/>
      <c r="AJ2116" s="81"/>
      <c r="AK2116" s="81"/>
      <c r="AL2116" s="81"/>
      <c r="AM2116" s="8"/>
    </row>
    <row r="2117" spans="1:39" x14ac:dyDescent="0.25">
      <c r="A2117" s="81">
        <v>2116</v>
      </c>
      <c r="B2117" s="8" t="s">
        <v>1852</v>
      </c>
      <c r="C2117" s="8" t="s">
        <v>56</v>
      </c>
      <c r="D2117" s="81"/>
      <c r="E2117" s="8"/>
      <c r="F2117" s="81"/>
      <c r="G2117" s="81"/>
      <c r="H2117" s="81"/>
      <c r="I2117" s="8"/>
      <c r="J2117" s="81"/>
      <c r="K2117" s="81"/>
      <c r="L2117" s="81"/>
      <c r="M2117" s="81"/>
      <c r="N2117" s="81"/>
      <c r="O2117" s="81"/>
      <c r="P2117" s="81"/>
      <c r="Q2117" s="81"/>
      <c r="R2117" s="81"/>
      <c r="S2117" s="81"/>
      <c r="T2117" s="81"/>
      <c r="U2117" s="81"/>
      <c r="V2117" s="81"/>
      <c r="W2117" s="81"/>
      <c r="X2117" s="81"/>
      <c r="Y2117" s="81"/>
      <c r="Z2117" s="81"/>
      <c r="AA2117" s="81"/>
      <c r="AB2117" s="81"/>
      <c r="AC2117" s="81"/>
      <c r="AD2117" s="81"/>
      <c r="AE2117" s="81"/>
      <c r="AF2117" s="81"/>
      <c r="AG2117" s="81"/>
      <c r="AH2117" s="81"/>
      <c r="AI2117" s="81"/>
      <c r="AJ2117" s="81"/>
      <c r="AK2117" s="81"/>
      <c r="AL2117" s="81"/>
      <c r="AM2117" s="8"/>
    </row>
    <row r="2118" spans="1:39" x14ac:dyDescent="0.25">
      <c r="A2118" s="81">
        <v>2117</v>
      </c>
      <c r="B2118" s="8" t="s">
        <v>1853</v>
      </c>
      <c r="C2118" s="8" t="s">
        <v>56</v>
      </c>
      <c r="D2118" s="81"/>
      <c r="E2118" s="8"/>
      <c r="F2118" s="81"/>
      <c r="G2118" s="81"/>
      <c r="H2118" s="81"/>
      <c r="I2118" s="8"/>
      <c r="J2118" s="81"/>
      <c r="K2118" s="81"/>
      <c r="L2118" s="81"/>
      <c r="M2118" s="81"/>
      <c r="N2118" s="81"/>
      <c r="O2118" s="81"/>
      <c r="P2118" s="81"/>
      <c r="Q2118" s="81"/>
      <c r="R2118" s="81"/>
      <c r="S2118" s="81"/>
      <c r="T2118" s="81"/>
      <c r="U2118" s="81"/>
      <c r="V2118" s="81"/>
      <c r="W2118" s="81"/>
      <c r="X2118" s="81"/>
      <c r="Y2118" s="81"/>
      <c r="Z2118" s="81"/>
      <c r="AA2118" s="81"/>
      <c r="AB2118" s="81"/>
      <c r="AC2118" s="81"/>
      <c r="AD2118" s="81"/>
      <c r="AE2118" s="81"/>
      <c r="AF2118" s="81"/>
      <c r="AG2118" s="81"/>
      <c r="AH2118" s="81"/>
      <c r="AI2118" s="81"/>
      <c r="AJ2118" s="81"/>
      <c r="AK2118" s="81"/>
      <c r="AL2118" s="81"/>
      <c r="AM2118" s="8"/>
    </row>
    <row r="2119" spans="1:39" x14ac:dyDescent="0.25">
      <c r="A2119" s="81">
        <v>2118</v>
      </c>
      <c r="B2119" s="8" t="s">
        <v>1854</v>
      </c>
      <c r="C2119" s="8" t="s">
        <v>2036</v>
      </c>
      <c r="D2119" s="81"/>
      <c r="E2119" s="8"/>
      <c r="F2119" s="81"/>
      <c r="G2119" s="81"/>
      <c r="H2119" s="81"/>
      <c r="I2119" s="8"/>
      <c r="J2119" s="81"/>
      <c r="K2119" s="81"/>
      <c r="L2119" s="81"/>
      <c r="M2119" s="81"/>
      <c r="N2119" s="81"/>
      <c r="O2119" s="81"/>
      <c r="P2119" s="81"/>
      <c r="Q2119" s="81"/>
      <c r="R2119" s="81"/>
      <c r="S2119" s="81"/>
      <c r="T2119" s="81"/>
      <c r="U2119" s="81"/>
      <c r="V2119" s="81"/>
      <c r="W2119" s="81"/>
      <c r="X2119" s="81"/>
      <c r="Y2119" s="81"/>
      <c r="Z2119" s="81"/>
      <c r="AA2119" s="81"/>
      <c r="AB2119" s="81"/>
      <c r="AC2119" s="81"/>
      <c r="AD2119" s="81"/>
      <c r="AE2119" s="81"/>
      <c r="AF2119" s="81"/>
      <c r="AG2119" s="81"/>
      <c r="AH2119" s="81"/>
      <c r="AI2119" s="81"/>
      <c r="AJ2119" s="81"/>
      <c r="AK2119" s="81"/>
      <c r="AL2119" s="81"/>
      <c r="AM2119" s="8"/>
    </row>
    <row r="2120" spans="1:39" x14ac:dyDescent="0.25">
      <c r="A2120" s="81">
        <v>2119</v>
      </c>
      <c r="B2120" s="8" t="s">
        <v>1856</v>
      </c>
      <c r="C2120" s="8" t="s">
        <v>64</v>
      </c>
      <c r="D2120" s="81"/>
      <c r="E2120" s="8"/>
      <c r="F2120" s="81"/>
      <c r="G2120" s="81"/>
      <c r="H2120" s="81"/>
      <c r="I2120" s="8"/>
      <c r="J2120" s="81"/>
      <c r="K2120" s="81"/>
      <c r="L2120" s="81"/>
      <c r="M2120" s="81"/>
      <c r="N2120" s="81"/>
      <c r="O2120" s="81"/>
      <c r="P2120" s="81"/>
      <c r="Q2120" s="81"/>
      <c r="R2120" s="81"/>
      <c r="S2120" s="81"/>
      <c r="T2120" s="81"/>
      <c r="U2120" s="81"/>
      <c r="V2120" s="81"/>
      <c r="W2120" s="81"/>
      <c r="X2120" s="81"/>
      <c r="Y2120" s="81"/>
      <c r="Z2120" s="81"/>
      <c r="AA2120" s="81"/>
      <c r="AB2120" s="81"/>
      <c r="AC2120" s="81"/>
      <c r="AD2120" s="81"/>
      <c r="AE2120" s="81"/>
      <c r="AF2120" s="81"/>
      <c r="AG2120" s="81"/>
      <c r="AH2120" s="81"/>
      <c r="AI2120" s="81"/>
      <c r="AJ2120" s="81"/>
      <c r="AK2120" s="81"/>
      <c r="AL2120" s="81"/>
      <c r="AM2120" s="8"/>
    </row>
    <row r="2121" spans="1:39" x14ac:dyDescent="0.25">
      <c r="A2121" s="81">
        <v>2120</v>
      </c>
      <c r="B2121" s="8" t="s">
        <v>1857</v>
      </c>
      <c r="C2121" s="8" t="s">
        <v>65</v>
      </c>
      <c r="D2121" s="81"/>
      <c r="E2121" s="8"/>
      <c r="F2121" s="81"/>
      <c r="G2121" s="81"/>
      <c r="H2121" s="81"/>
      <c r="I2121" s="8"/>
      <c r="J2121" s="81"/>
      <c r="K2121" s="81"/>
      <c r="L2121" s="81"/>
      <c r="M2121" s="81"/>
      <c r="N2121" s="81"/>
      <c r="O2121" s="81"/>
      <c r="P2121" s="81"/>
      <c r="Q2121" s="81"/>
      <c r="R2121" s="81"/>
      <c r="S2121" s="81"/>
      <c r="T2121" s="81"/>
      <c r="U2121" s="81"/>
      <c r="V2121" s="81"/>
      <c r="W2121" s="81"/>
      <c r="X2121" s="81"/>
      <c r="Y2121" s="81"/>
      <c r="Z2121" s="81"/>
      <c r="AA2121" s="81"/>
      <c r="AB2121" s="81"/>
      <c r="AC2121" s="81"/>
      <c r="AD2121" s="81"/>
      <c r="AE2121" s="81"/>
      <c r="AF2121" s="81"/>
      <c r="AG2121" s="81"/>
      <c r="AH2121" s="81"/>
      <c r="AI2121" s="81"/>
      <c r="AJ2121" s="81"/>
      <c r="AK2121" s="81"/>
      <c r="AL2121" s="81"/>
      <c r="AM2121" s="8"/>
    </row>
    <row r="2122" spans="1:39" x14ac:dyDescent="0.25">
      <c r="A2122" s="81">
        <v>2121</v>
      </c>
      <c r="B2122" s="8" t="s">
        <v>1858</v>
      </c>
      <c r="C2122" s="8" t="s">
        <v>56</v>
      </c>
      <c r="D2122" s="81"/>
      <c r="E2122" s="8"/>
      <c r="F2122" s="81"/>
      <c r="G2122" s="81"/>
      <c r="H2122" s="81"/>
      <c r="I2122" s="8"/>
      <c r="J2122" s="81"/>
      <c r="K2122" s="81"/>
      <c r="L2122" s="81"/>
      <c r="M2122" s="81"/>
      <c r="N2122" s="81"/>
      <c r="O2122" s="81"/>
      <c r="P2122" s="81"/>
      <c r="Q2122" s="81"/>
      <c r="R2122" s="81"/>
      <c r="S2122" s="81"/>
      <c r="T2122" s="81"/>
      <c r="U2122" s="81"/>
      <c r="V2122" s="81"/>
      <c r="W2122" s="81"/>
      <c r="X2122" s="81"/>
      <c r="Y2122" s="81"/>
      <c r="Z2122" s="81"/>
      <c r="AA2122" s="81"/>
      <c r="AB2122" s="81"/>
      <c r="AC2122" s="81"/>
      <c r="AD2122" s="81"/>
      <c r="AE2122" s="81"/>
      <c r="AF2122" s="81"/>
      <c r="AG2122" s="81"/>
      <c r="AH2122" s="81"/>
      <c r="AI2122" s="81"/>
      <c r="AJ2122" s="81"/>
      <c r="AK2122" s="81"/>
      <c r="AL2122" s="81"/>
      <c r="AM2122" s="8"/>
    </row>
    <row r="2123" spans="1:39" x14ac:dyDescent="0.25">
      <c r="A2123" s="81">
        <v>2122</v>
      </c>
      <c r="B2123" s="8" t="s">
        <v>1896</v>
      </c>
      <c r="C2123" s="8" t="s">
        <v>65</v>
      </c>
      <c r="D2123" s="81"/>
      <c r="E2123" s="8"/>
      <c r="F2123" s="81"/>
      <c r="G2123" s="81"/>
      <c r="H2123" s="81"/>
      <c r="I2123" s="8"/>
      <c r="J2123" s="81"/>
      <c r="K2123" s="81"/>
      <c r="L2123" s="81"/>
      <c r="M2123" s="81"/>
      <c r="N2123" s="81"/>
      <c r="O2123" s="81"/>
      <c r="P2123" s="81"/>
      <c r="Q2123" s="81"/>
      <c r="R2123" s="81"/>
      <c r="S2123" s="81"/>
      <c r="T2123" s="81"/>
      <c r="U2123" s="81"/>
      <c r="V2123" s="81"/>
      <c r="W2123" s="81"/>
      <c r="X2123" s="81"/>
      <c r="Y2123" s="81"/>
      <c r="Z2123" s="81"/>
      <c r="AA2123" s="81"/>
      <c r="AB2123" s="81"/>
      <c r="AC2123" s="81"/>
      <c r="AD2123" s="81"/>
      <c r="AE2123" s="81"/>
      <c r="AF2123" s="81"/>
      <c r="AG2123" s="81"/>
      <c r="AH2123" s="81"/>
      <c r="AI2123" s="81"/>
      <c r="AJ2123" s="81"/>
      <c r="AK2123" s="81"/>
      <c r="AL2123" s="81"/>
      <c r="AM2123" s="8"/>
    </row>
    <row r="2124" spans="1:39" x14ac:dyDescent="0.25">
      <c r="A2124" s="81">
        <v>2123</v>
      </c>
      <c r="B2124" s="8" t="s">
        <v>1859</v>
      </c>
      <c r="C2124" s="8" t="s">
        <v>67</v>
      </c>
      <c r="D2124" s="81"/>
      <c r="E2124" s="8"/>
      <c r="F2124" s="81"/>
      <c r="G2124" s="81"/>
      <c r="H2124" s="81"/>
      <c r="I2124" s="8"/>
      <c r="J2124" s="81"/>
      <c r="K2124" s="81"/>
      <c r="L2124" s="81"/>
      <c r="M2124" s="81"/>
      <c r="N2124" s="81"/>
      <c r="O2124" s="81"/>
      <c r="P2124" s="81"/>
      <c r="Q2124" s="81"/>
      <c r="R2124" s="81"/>
      <c r="S2124" s="81"/>
      <c r="T2124" s="81"/>
      <c r="U2124" s="81"/>
      <c r="V2124" s="81"/>
      <c r="W2124" s="81"/>
      <c r="X2124" s="81"/>
      <c r="Y2124" s="81"/>
      <c r="Z2124" s="81"/>
      <c r="AA2124" s="81"/>
      <c r="AB2124" s="81"/>
      <c r="AC2124" s="81"/>
      <c r="AD2124" s="81"/>
      <c r="AE2124" s="81"/>
      <c r="AF2124" s="81"/>
      <c r="AG2124" s="81"/>
      <c r="AH2124" s="81"/>
      <c r="AI2124" s="81"/>
      <c r="AJ2124" s="81"/>
      <c r="AK2124" s="81"/>
      <c r="AL2124" s="81"/>
      <c r="AM2124" s="8"/>
    </row>
    <row r="2125" spans="1:39" x14ac:dyDescent="0.25">
      <c r="A2125" s="81">
        <v>2124</v>
      </c>
      <c r="B2125" s="8" t="s">
        <v>2193</v>
      </c>
      <c r="C2125" s="8" t="s">
        <v>63</v>
      </c>
      <c r="D2125" s="81"/>
      <c r="E2125" s="8"/>
      <c r="F2125" s="81"/>
      <c r="G2125" s="81"/>
      <c r="H2125" s="81"/>
      <c r="I2125" s="8"/>
      <c r="J2125" s="81"/>
      <c r="K2125" s="81"/>
      <c r="L2125" s="81"/>
      <c r="M2125" s="81"/>
      <c r="N2125" s="81"/>
      <c r="O2125" s="81"/>
      <c r="P2125" s="81"/>
      <c r="Q2125" s="81"/>
      <c r="R2125" s="81"/>
      <c r="S2125" s="81"/>
      <c r="T2125" s="81"/>
      <c r="U2125" s="81"/>
      <c r="V2125" s="81"/>
      <c r="W2125" s="81"/>
      <c r="X2125" s="81"/>
      <c r="Y2125" s="81"/>
      <c r="Z2125" s="81"/>
      <c r="AA2125" s="81"/>
      <c r="AB2125" s="81"/>
      <c r="AC2125" s="81"/>
      <c r="AD2125" s="81"/>
      <c r="AE2125" s="81"/>
      <c r="AF2125" s="81"/>
      <c r="AG2125" s="81"/>
      <c r="AH2125" s="81"/>
      <c r="AI2125" s="81"/>
      <c r="AJ2125" s="81"/>
      <c r="AK2125" s="81"/>
      <c r="AL2125" s="81"/>
      <c r="AM2125" s="8"/>
    </row>
    <row r="2126" spans="1:39" x14ac:dyDescent="0.25">
      <c r="A2126" s="81">
        <v>2125</v>
      </c>
      <c r="B2126" s="8" t="s">
        <v>2198</v>
      </c>
      <c r="C2126" s="8" t="s">
        <v>63</v>
      </c>
      <c r="D2126" s="81"/>
      <c r="E2126" s="8"/>
      <c r="F2126" s="81"/>
      <c r="G2126" s="81"/>
      <c r="H2126" s="81"/>
      <c r="I2126" s="8"/>
      <c r="J2126" s="81"/>
      <c r="K2126" s="81"/>
      <c r="L2126" s="81"/>
      <c r="M2126" s="81"/>
      <c r="N2126" s="81"/>
      <c r="O2126" s="81"/>
      <c r="P2126" s="81"/>
      <c r="Q2126" s="81"/>
      <c r="R2126" s="81"/>
      <c r="S2126" s="81"/>
      <c r="T2126" s="81"/>
      <c r="U2126" s="81"/>
      <c r="V2126" s="81"/>
      <c r="W2126" s="81"/>
      <c r="X2126" s="81"/>
      <c r="Y2126" s="81"/>
      <c r="Z2126" s="81"/>
      <c r="AA2126" s="81"/>
      <c r="AB2126" s="81"/>
      <c r="AC2126" s="81"/>
      <c r="AD2126" s="81"/>
      <c r="AE2126" s="81"/>
      <c r="AF2126" s="81"/>
      <c r="AG2126" s="81"/>
      <c r="AH2126" s="81"/>
      <c r="AI2126" s="81"/>
      <c r="AJ2126" s="81"/>
      <c r="AK2126" s="81"/>
      <c r="AL2126" s="81"/>
      <c r="AM2126" s="8"/>
    </row>
    <row r="2127" spans="1:39" x14ac:dyDescent="0.25">
      <c r="A2127" s="81">
        <v>2126</v>
      </c>
      <c r="B2127" s="8" t="s">
        <v>2202</v>
      </c>
      <c r="C2127" s="8" t="s">
        <v>73</v>
      </c>
      <c r="D2127" s="81"/>
      <c r="E2127" s="8"/>
      <c r="F2127" s="81"/>
      <c r="G2127" s="81"/>
      <c r="H2127" s="81"/>
      <c r="I2127" s="8"/>
      <c r="J2127" s="81"/>
      <c r="K2127" s="81"/>
      <c r="L2127" s="81"/>
      <c r="M2127" s="81"/>
      <c r="N2127" s="81"/>
      <c r="O2127" s="81"/>
      <c r="P2127" s="81"/>
      <c r="Q2127" s="81"/>
      <c r="R2127" s="81"/>
      <c r="S2127" s="81"/>
      <c r="T2127" s="81"/>
      <c r="U2127" s="81"/>
      <c r="V2127" s="81"/>
      <c r="W2127" s="81"/>
      <c r="X2127" s="81"/>
      <c r="Y2127" s="81"/>
      <c r="Z2127" s="81"/>
      <c r="AA2127" s="81"/>
      <c r="AB2127" s="81"/>
      <c r="AC2127" s="81"/>
      <c r="AD2127" s="81"/>
      <c r="AE2127" s="81"/>
      <c r="AF2127" s="81"/>
      <c r="AG2127" s="81"/>
      <c r="AH2127" s="81"/>
      <c r="AI2127" s="81"/>
      <c r="AJ2127" s="81"/>
      <c r="AK2127" s="81"/>
      <c r="AL2127" s="81"/>
      <c r="AM2127" s="8"/>
    </row>
    <row r="2128" spans="1:39" x14ac:dyDescent="0.25">
      <c r="A2128" s="81">
        <v>2127</v>
      </c>
      <c r="B2128" s="8" t="s">
        <v>2205</v>
      </c>
      <c r="C2128" s="8" t="s">
        <v>133</v>
      </c>
      <c r="D2128" s="81"/>
      <c r="E2128" s="8"/>
      <c r="F2128" s="81"/>
      <c r="G2128" s="81"/>
      <c r="H2128" s="81"/>
      <c r="I2128" s="8"/>
      <c r="J2128" s="81"/>
      <c r="K2128" s="81"/>
      <c r="L2128" s="81"/>
      <c r="M2128" s="81"/>
      <c r="N2128" s="81"/>
      <c r="O2128" s="81"/>
      <c r="P2128" s="81"/>
      <c r="Q2128" s="81"/>
      <c r="R2128" s="81"/>
      <c r="S2128" s="81"/>
      <c r="T2128" s="81"/>
      <c r="U2128" s="81"/>
      <c r="V2128" s="81"/>
      <c r="W2128" s="81"/>
      <c r="X2128" s="81"/>
      <c r="Y2128" s="81"/>
      <c r="Z2128" s="81"/>
      <c r="AA2128" s="81"/>
      <c r="AB2128" s="81"/>
      <c r="AC2128" s="81"/>
      <c r="AD2128" s="81"/>
      <c r="AE2128" s="81"/>
      <c r="AF2128" s="81"/>
      <c r="AG2128" s="81"/>
      <c r="AH2128" s="81"/>
      <c r="AI2128" s="81"/>
      <c r="AJ2128" s="81"/>
      <c r="AK2128" s="81"/>
      <c r="AL2128" s="81"/>
      <c r="AM2128" s="8"/>
    </row>
    <row r="2129" spans="1:39" x14ac:dyDescent="0.25">
      <c r="A2129" s="81">
        <v>2128</v>
      </c>
      <c r="B2129" s="8" t="s">
        <v>2206</v>
      </c>
      <c r="C2129" s="8" t="s">
        <v>158</v>
      </c>
      <c r="D2129" s="81"/>
      <c r="E2129" s="8"/>
      <c r="F2129" s="81"/>
      <c r="G2129" s="81"/>
      <c r="H2129" s="81"/>
      <c r="I2129" s="8"/>
      <c r="J2129" s="81"/>
      <c r="K2129" s="81"/>
      <c r="L2129" s="81"/>
      <c r="M2129" s="81"/>
      <c r="N2129" s="81"/>
      <c r="O2129" s="81"/>
      <c r="P2129" s="81"/>
      <c r="Q2129" s="81"/>
      <c r="R2129" s="81"/>
      <c r="S2129" s="81"/>
      <c r="T2129" s="81"/>
      <c r="U2129" s="81"/>
      <c r="V2129" s="81"/>
      <c r="W2129" s="81"/>
      <c r="X2129" s="81"/>
      <c r="Y2129" s="81"/>
      <c r="Z2129" s="81"/>
      <c r="AA2129" s="81"/>
      <c r="AB2129" s="81"/>
      <c r="AC2129" s="81"/>
      <c r="AD2129" s="81"/>
      <c r="AE2129" s="81"/>
      <c r="AF2129" s="81"/>
      <c r="AG2129" s="81"/>
      <c r="AH2129" s="81"/>
      <c r="AI2129" s="81"/>
      <c r="AJ2129" s="81"/>
      <c r="AK2129" s="81"/>
      <c r="AL2129" s="81"/>
      <c r="AM2129" s="8"/>
    </row>
    <row r="2130" spans="1:39" x14ac:dyDescent="0.25">
      <c r="A2130" s="81">
        <v>2129</v>
      </c>
      <c r="B2130" s="8" t="s">
        <v>2207</v>
      </c>
      <c r="C2130" s="8" t="s">
        <v>148</v>
      </c>
      <c r="D2130" s="81"/>
      <c r="E2130" s="8"/>
      <c r="F2130" s="81"/>
      <c r="G2130" s="81"/>
      <c r="H2130" s="81"/>
      <c r="I2130" s="8"/>
      <c r="J2130" s="81"/>
      <c r="K2130" s="81"/>
      <c r="L2130" s="81"/>
      <c r="M2130" s="81"/>
      <c r="N2130" s="81"/>
      <c r="O2130" s="81"/>
      <c r="P2130" s="81"/>
      <c r="Q2130" s="81"/>
      <c r="R2130" s="81"/>
      <c r="S2130" s="81"/>
      <c r="T2130" s="81"/>
      <c r="U2130" s="81"/>
      <c r="V2130" s="81"/>
      <c r="W2130" s="81"/>
      <c r="X2130" s="81"/>
      <c r="Y2130" s="81"/>
      <c r="Z2130" s="81"/>
      <c r="AA2130" s="81"/>
      <c r="AB2130" s="81"/>
      <c r="AC2130" s="81"/>
      <c r="AD2130" s="81"/>
      <c r="AE2130" s="81"/>
      <c r="AF2130" s="81"/>
      <c r="AG2130" s="81"/>
      <c r="AH2130" s="81"/>
      <c r="AI2130" s="81"/>
      <c r="AJ2130" s="81"/>
      <c r="AK2130" s="81"/>
      <c r="AL2130" s="81"/>
      <c r="AM2130" s="8"/>
    </row>
    <row r="2131" spans="1:39" x14ac:dyDescent="0.25">
      <c r="A2131" s="81">
        <v>2130</v>
      </c>
      <c r="B2131" s="8" t="s">
        <v>2208</v>
      </c>
      <c r="C2131" s="8" t="s">
        <v>133</v>
      </c>
      <c r="D2131" s="81"/>
      <c r="E2131" s="8"/>
      <c r="F2131" s="81"/>
      <c r="G2131" s="81"/>
      <c r="H2131" s="81"/>
      <c r="I2131" s="8"/>
      <c r="J2131" s="81"/>
      <c r="K2131" s="81"/>
      <c r="L2131" s="81"/>
      <c r="M2131" s="81"/>
      <c r="N2131" s="81"/>
      <c r="O2131" s="81"/>
      <c r="P2131" s="81"/>
      <c r="Q2131" s="81"/>
      <c r="R2131" s="81"/>
      <c r="S2131" s="81"/>
      <c r="T2131" s="81"/>
      <c r="U2131" s="81"/>
      <c r="V2131" s="81"/>
      <c r="W2131" s="81"/>
      <c r="X2131" s="81"/>
      <c r="Y2131" s="81"/>
      <c r="Z2131" s="81"/>
      <c r="AA2131" s="81"/>
      <c r="AB2131" s="81"/>
      <c r="AC2131" s="81"/>
      <c r="AD2131" s="81"/>
      <c r="AE2131" s="81"/>
      <c r="AF2131" s="81"/>
      <c r="AG2131" s="81"/>
      <c r="AH2131" s="81"/>
      <c r="AI2131" s="81"/>
      <c r="AJ2131" s="81"/>
      <c r="AK2131" s="81"/>
      <c r="AL2131" s="81"/>
      <c r="AM2131" s="8"/>
    </row>
    <row r="2132" spans="1:39" x14ac:dyDescent="0.25">
      <c r="A2132" s="81">
        <v>2131</v>
      </c>
      <c r="B2132" s="8" t="s">
        <v>2210</v>
      </c>
      <c r="C2132" s="8" t="s">
        <v>126</v>
      </c>
      <c r="D2132" s="81"/>
      <c r="E2132" s="8"/>
      <c r="F2132" s="81"/>
      <c r="G2132" s="81"/>
      <c r="H2132" s="81"/>
      <c r="I2132" s="8"/>
      <c r="J2132" s="81"/>
      <c r="K2132" s="81"/>
      <c r="L2132" s="81"/>
      <c r="M2132" s="81"/>
      <c r="N2132" s="81"/>
      <c r="O2132" s="81"/>
      <c r="P2132" s="81"/>
      <c r="Q2132" s="81"/>
      <c r="R2132" s="81"/>
      <c r="S2132" s="81"/>
      <c r="T2132" s="81"/>
      <c r="U2132" s="81"/>
      <c r="V2132" s="81"/>
      <c r="W2132" s="81"/>
      <c r="X2132" s="81"/>
      <c r="Y2132" s="81"/>
      <c r="Z2132" s="81"/>
      <c r="AA2132" s="81"/>
      <c r="AB2132" s="81"/>
      <c r="AC2132" s="81"/>
      <c r="AD2132" s="81"/>
      <c r="AE2132" s="81"/>
      <c r="AF2132" s="81"/>
      <c r="AG2132" s="81"/>
      <c r="AH2132" s="81"/>
      <c r="AI2132" s="81"/>
      <c r="AJ2132" s="81"/>
      <c r="AK2132" s="81"/>
      <c r="AL2132" s="81"/>
      <c r="AM2132" s="8"/>
    </row>
    <row r="2133" spans="1:39" x14ac:dyDescent="0.25">
      <c r="A2133" s="81">
        <v>2132</v>
      </c>
      <c r="B2133" s="8" t="s">
        <v>2212</v>
      </c>
      <c r="C2133" s="8" t="s">
        <v>148</v>
      </c>
      <c r="D2133" s="81"/>
      <c r="E2133" s="8"/>
      <c r="F2133" s="81"/>
      <c r="G2133" s="81"/>
      <c r="H2133" s="81"/>
      <c r="I2133" s="8"/>
      <c r="J2133" s="81"/>
      <c r="K2133" s="81"/>
      <c r="L2133" s="81"/>
      <c r="M2133" s="81"/>
      <c r="N2133" s="81"/>
      <c r="O2133" s="81"/>
      <c r="P2133" s="81"/>
      <c r="Q2133" s="81"/>
      <c r="R2133" s="81"/>
      <c r="S2133" s="81"/>
      <c r="T2133" s="81"/>
      <c r="U2133" s="81"/>
      <c r="V2133" s="81"/>
      <c r="W2133" s="81"/>
      <c r="X2133" s="81"/>
      <c r="Y2133" s="81"/>
      <c r="Z2133" s="81"/>
      <c r="AA2133" s="81"/>
      <c r="AB2133" s="81"/>
      <c r="AC2133" s="81"/>
      <c r="AD2133" s="81"/>
      <c r="AE2133" s="81"/>
      <c r="AF2133" s="81"/>
      <c r="AG2133" s="81"/>
      <c r="AH2133" s="81"/>
      <c r="AI2133" s="81"/>
      <c r="AJ2133" s="81"/>
      <c r="AK2133" s="81"/>
      <c r="AL2133" s="81"/>
      <c r="AM2133" s="8"/>
    </row>
    <row r="2134" spans="1:39" x14ac:dyDescent="0.25">
      <c r="A2134" s="81">
        <v>2133</v>
      </c>
      <c r="B2134" s="8" t="s">
        <v>2216</v>
      </c>
      <c r="C2134" s="8" t="s">
        <v>95</v>
      </c>
      <c r="D2134" s="81"/>
      <c r="E2134" s="8"/>
      <c r="F2134" s="81"/>
      <c r="G2134" s="81"/>
      <c r="H2134" s="81"/>
      <c r="I2134" s="8"/>
      <c r="J2134" s="81"/>
      <c r="K2134" s="81"/>
      <c r="L2134" s="81"/>
      <c r="M2134" s="81"/>
      <c r="N2134" s="81"/>
      <c r="O2134" s="81"/>
      <c r="P2134" s="81"/>
      <c r="Q2134" s="81"/>
      <c r="R2134" s="81"/>
      <c r="S2134" s="81"/>
      <c r="T2134" s="81"/>
      <c r="U2134" s="81"/>
      <c r="V2134" s="81"/>
      <c r="W2134" s="81"/>
      <c r="X2134" s="81"/>
      <c r="Y2134" s="81"/>
      <c r="Z2134" s="81"/>
      <c r="AA2134" s="81"/>
      <c r="AB2134" s="81"/>
      <c r="AC2134" s="81"/>
      <c r="AD2134" s="81"/>
      <c r="AE2134" s="81"/>
      <c r="AF2134" s="81"/>
      <c r="AG2134" s="81"/>
      <c r="AH2134" s="81"/>
      <c r="AI2134" s="81"/>
      <c r="AJ2134" s="81"/>
      <c r="AK2134" s="81"/>
      <c r="AL2134" s="81"/>
      <c r="AM2134" s="8"/>
    </row>
    <row r="2135" spans="1:39" x14ac:dyDescent="0.25">
      <c r="A2135" s="81">
        <v>2134</v>
      </c>
      <c r="B2135" s="8" t="s">
        <v>2217</v>
      </c>
      <c r="C2135" s="8" t="s">
        <v>66</v>
      </c>
      <c r="D2135" s="81"/>
      <c r="E2135" s="8"/>
      <c r="F2135" s="81"/>
      <c r="G2135" s="81"/>
      <c r="H2135" s="81"/>
      <c r="I2135" s="8"/>
      <c r="J2135" s="81"/>
      <c r="K2135" s="81"/>
      <c r="L2135" s="81"/>
      <c r="M2135" s="81"/>
      <c r="N2135" s="81"/>
      <c r="O2135" s="81"/>
      <c r="P2135" s="81"/>
      <c r="Q2135" s="81"/>
      <c r="R2135" s="81"/>
      <c r="S2135" s="81"/>
      <c r="T2135" s="81"/>
      <c r="U2135" s="81"/>
      <c r="V2135" s="81"/>
      <c r="W2135" s="81"/>
      <c r="X2135" s="81"/>
      <c r="Y2135" s="81"/>
      <c r="Z2135" s="81"/>
      <c r="AA2135" s="81"/>
      <c r="AB2135" s="81"/>
      <c r="AC2135" s="81"/>
      <c r="AD2135" s="81"/>
      <c r="AE2135" s="81"/>
      <c r="AF2135" s="81"/>
      <c r="AG2135" s="81"/>
      <c r="AH2135" s="81"/>
      <c r="AI2135" s="81"/>
      <c r="AJ2135" s="81"/>
      <c r="AK2135" s="81"/>
      <c r="AL2135" s="81"/>
      <c r="AM2135" s="8"/>
    </row>
    <row r="2136" spans="1:39" x14ac:dyDescent="0.25">
      <c r="A2136" s="81">
        <v>2135</v>
      </c>
      <c r="B2136" s="8" t="s">
        <v>2218</v>
      </c>
      <c r="C2136" s="8" t="s">
        <v>80</v>
      </c>
      <c r="D2136" s="81"/>
      <c r="E2136" s="8"/>
      <c r="F2136" s="81"/>
      <c r="G2136" s="81"/>
      <c r="H2136" s="81"/>
      <c r="I2136" s="8"/>
      <c r="J2136" s="81"/>
      <c r="K2136" s="81"/>
      <c r="L2136" s="81"/>
      <c r="M2136" s="81"/>
      <c r="N2136" s="81"/>
      <c r="O2136" s="81"/>
      <c r="P2136" s="81"/>
      <c r="Q2136" s="81"/>
      <c r="R2136" s="81"/>
      <c r="S2136" s="81"/>
      <c r="T2136" s="81"/>
      <c r="U2136" s="81"/>
      <c r="V2136" s="81"/>
      <c r="W2136" s="81"/>
      <c r="X2136" s="81"/>
      <c r="Y2136" s="81"/>
      <c r="Z2136" s="81"/>
      <c r="AA2136" s="81"/>
      <c r="AB2136" s="81"/>
      <c r="AC2136" s="81"/>
      <c r="AD2136" s="81"/>
      <c r="AE2136" s="81"/>
      <c r="AF2136" s="81"/>
      <c r="AG2136" s="81"/>
      <c r="AH2136" s="81"/>
      <c r="AI2136" s="81"/>
      <c r="AJ2136" s="81"/>
      <c r="AK2136" s="81"/>
      <c r="AL2136" s="81"/>
      <c r="AM2136" s="8"/>
    </row>
    <row r="2137" spans="1:39" x14ac:dyDescent="0.25">
      <c r="A2137" s="81">
        <v>2136</v>
      </c>
      <c r="B2137" s="8" t="s">
        <v>2220</v>
      </c>
      <c r="C2137" s="8" t="s">
        <v>66</v>
      </c>
      <c r="D2137" s="81"/>
      <c r="E2137" s="8"/>
      <c r="F2137" s="81"/>
      <c r="G2137" s="81"/>
      <c r="H2137" s="81"/>
      <c r="I2137" s="8"/>
      <c r="J2137" s="81"/>
      <c r="K2137" s="81"/>
      <c r="L2137" s="81"/>
      <c r="M2137" s="81"/>
      <c r="N2137" s="81"/>
      <c r="O2137" s="81"/>
      <c r="P2137" s="81"/>
      <c r="Q2137" s="81"/>
      <c r="R2137" s="81"/>
      <c r="S2137" s="81"/>
      <c r="T2137" s="81"/>
      <c r="U2137" s="81"/>
      <c r="V2137" s="81"/>
      <c r="W2137" s="81"/>
      <c r="X2137" s="81"/>
      <c r="Y2137" s="81"/>
      <c r="Z2137" s="81"/>
      <c r="AA2137" s="81"/>
      <c r="AB2137" s="81"/>
      <c r="AC2137" s="81"/>
      <c r="AD2137" s="81"/>
      <c r="AE2137" s="81"/>
      <c r="AF2137" s="81"/>
      <c r="AG2137" s="81"/>
      <c r="AH2137" s="81"/>
      <c r="AI2137" s="81"/>
      <c r="AJ2137" s="81"/>
      <c r="AK2137" s="81"/>
      <c r="AL2137" s="81"/>
      <c r="AM2137" s="8"/>
    </row>
    <row r="2138" spans="1:39" x14ac:dyDescent="0.25">
      <c r="A2138" s="81">
        <v>2137</v>
      </c>
      <c r="B2138" s="8" t="s">
        <v>2222</v>
      </c>
      <c r="C2138" s="8" t="s">
        <v>210</v>
      </c>
      <c r="D2138" s="81"/>
      <c r="E2138" s="8"/>
      <c r="F2138" s="81"/>
      <c r="G2138" s="81"/>
      <c r="H2138" s="81"/>
      <c r="I2138" s="8"/>
      <c r="J2138" s="81"/>
      <c r="K2138" s="81"/>
      <c r="L2138" s="81"/>
      <c r="M2138" s="81"/>
      <c r="N2138" s="81"/>
      <c r="O2138" s="81"/>
      <c r="P2138" s="81"/>
      <c r="Q2138" s="81"/>
      <c r="R2138" s="81"/>
      <c r="S2138" s="81"/>
      <c r="T2138" s="81"/>
      <c r="U2138" s="81"/>
      <c r="V2138" s="81"/>
      <c r="W2138" s="81"/>
      <c r="X2138" s="81"/>
      <c r="Y2138" s="81"/>
      <c r="Z2138" s="81"/>
      <c r="AA2138" s="81"/>
      <c r="AB2138" s="81"/>
      <c r="AC2138" s="81"/>
      <c r="AD2138" s="81"/>
      <c r="AE2138" s="81"/>
      <c r="AF2138" s="81"/>
      <c r="AG2138" s="81"/>
      <c r="AH2138" s="81"/>
      <c r="AI2138" s="81"/>
      <c r="AJ2138" s="81"/>
      <c r="AK2138" s="81"/>
      <c r="AL2138" s="81"/>
      <c r="AM2138" s="8"/>
    </row>
    <row r="2139" spans="1:39" x14ac:dyDescent="0.25">
      <c r="A2139" s="81">
        <v>2138</v>
      </c>
      <c r="B2139" s="8" t="s">
        <v>2214</v>
      </c>
      <c r="C2139" s="8" t="s">
        <v>133</v>
      </c>
      <c r="D2139" s="81"/>
      <c r="E2139" s="8"/>
      <c r="F2139" s="81"/>
      <c r="G2139" s="81"/>
      <c r="H2139" s="81"/>
      <c r="I2139" s="8"/>
      <c r="J2139" s="81"/>
      <c r="K2139" s="81"/>
      <c r="L2139" s="81"/>
      <c r="M2139" s="81"/>
      <c r="N2139" s="81"/>
      <c r="O2139" s="81"/>
      <c r="P2139" s="81"/>
      <c r="Q2139" s="81"/>
      <c r="R2139" s="81"/>
      <c r="S2139" s="81"/>
      <c r="T2139" s="81"/>
      <c r="U2139" s="81"/>
      <c r="V2139" s="81"/>
      <c r="W2139" s="81"/>
      <c r="X2139" s="81"/>
      <c r="Y2139" s="81"/>
      <c r="Z2139" s="81"/>
      <c r="AA2139" s="81"/>
      <c r="AB2139" s="81"/>
      <c r="AC2139" s="81"/>
      <c r="AD2139" s="81"/>
      <c r="AE2139" s="81"/>
      <c r="AF2139" s="81"/>
      <c r="AG2139" s="81"/>
      <c r="AH2139" s="81"/>
      <c r="AI2139" s="81"/>
      <c r="AJ2139" s="81"/>
      <c r="AK2139" s="81"/>
      <c r="AL2139" s="81"/>
      <c r="AM2139" s="8"/>
    </row>
    <row r="2140" spans="1:39" x14ac:dyDescent="0.25">
      <c r="A2140" s="81">
        <v>2139</v>
      </c>
      <c r="B2140" s="8" t="s">
        <v>2223</v>
      </c>
      <c r="C2140" s="8" t="s">
        <v>73</v>
      </c>
      <c r="D2140" s="81"/>
      <c r="E2140" s="8"/>
      <c r="F2140" s="81"/>
      <c r="G2140" s="81"/>
      <c r="H2140" s="81"/>
      <c r="I2140" s="8"/>
      <c r="J2140" s="81"/>
      <c r="K2140" s="81"/>
      <c r="L2140" s="81"/>
      <c r="M2140" s="81"/>
      <c r="N2140" s="81"/>
      <c r="O2140" s="81"/>
      <c r="P2140" s="81"/>
      <c r="Q2140" s="81"/>
      <c r="R2140" s="81"/>
      <c r="S2140" s="81"/>
      <c r="T2140" s="81"/>
      <c r="U2140" s="81"/>
      <c r="V2140" s="81"/>
      <c r="W2140" s="81"/>
      <c r="X2140" s="81"/>
      <c r="Y2140" s="81"/>
      <c r="Z2140" s="81"/>
      <c r="AA2140" s="81"/>
      <c r="AB2140" s="81"/>
      <c r="AC2140" s="81"/>
      <c r="AD2140" s="81"/>
      <c r="AE2140" s="81"/>
      <c r="AF2140" s="81"/>
      <c r="AG2140" s="81"/>
      <c r="AH2140" s="81"/>
      <c r="AI2140" s="81"/>
      <c r="AJ2140" s="81"/>
      <c r="AK2140" s="81"/>
      <c r="AL2140" s="81"/>
      <c r="AM2140" s="8"/>
    </row>
    <row r="2141" spans="1:39" x14ac:dyDescent="0.25">
      <c r="A2141" s="81">
        <v>2140</v>
      </c>
      <c r="B2141" s="8" t="s">
        <v>2224</v>
      </c>
      <c r="C2141" s="8" t="s">
        <v>56</v>
      </c>
      <c r="D2141" s="81"/>
      <c r="E2141" s="8"/>
      <c r="F2141" s="81"/>
      <c r="G2141" s="81"/>
      <c r="H2141" s="81"/>
      <c r="I2141" s="8"/>
      <c r="J2141" s="81"/>
      <c r="K2141" s="81"/>
      <c r="L2141" s="81"/>
      <c r="M2141" s="81"/>
      <c r="N2141" s="81"/>
      <c r="O2141" s="81"/>
      <c r="P2141" s="81"/>
      <c r="Q2141" s="81"/>
      <c r="R2141" s="81"/>
      <c r="S2141" s="81"/>
      <c r="T2141" s="81"/>
      <c r="U2141" s="81"/>
      <c r="V2141" s="81"/>
      <c r="W2141" s="81"/>
      <c r="X2141" s="81"/>
      <c r="Y2141" s="81"/>
      <c r="Z2141" s="81"/>
      <c r="AA2141" s="81"/>
      <c r="AB2141" s="81"/>
      <c r="AC2141" s="81"/>
      <c r="AD2141" s="81"/>
      <c r="AE2141" s="81"/>
      <c r="AF2141" s="81"/>
      <c r="AG2141" s="81"/>
      <c r="AH2141" s="81"/>
      <c r="AI2141" s="81"/>
      <c r="AJ2141" s="81"/>
      <c r="AK2141" s="81"/>
      <c r="AL2141" s="81"/>
      <c r="AM2141" s="8"/>
    </row>
    <row r="2142" spans="1:39" x14ac:dyDescent="0.25">
      <c r="A2142" s="81">
        <v>2141</v>
      </c>
      <c r="B2142" s="8" t="s">
        <v>2225</v>
      </c>
      <c r="C2142" s="8" t="s">
        <v>262</v>
      </c>
      <c r="D2142" s="81"/>
      <c r="E2142" s="8"/>
      <c r="F2142" s="81"/>
      <c r="G2142" s="81"/>
      <c r="H2142" s="81"/>
      <c r="I2142" s="8"/>
      <c r="J2142" s="81"/>
      <c r="K2142" s="81"/>
      <c r="L2142" s="81"/>
      <c r="M2142" s="81"/>
      <c r="N2142" s="81"/>
      <c r="O2142" s="81"/>
      <c r="P2142" s="81"/>
      <c r="Q2142" s="81"/>
      <c r="R2142" s="81"/>
      <c r="S2142" s="81"/>
      <c r="T2142" s="81"/>
      <c r="U2142" s="81"/>
      <c r="V2142" s="81"/>
      <c r="W2142" s="81"/>
      <c r="X2142" s="81"/>
      <c r="Y2142" s="81"/>
      <c r="Z2142" s="81"/>
      <c r="AA2142" s="81"/>
      <c r="AB2142" s="81"/>
      <c r="AC2142" s="81"/>
      <c r="AD2142" s="81"/>
      <c r="AE2142" s="81"/>
      <c r="AF2142" s="81"/>
      <c r="AG2142" s="81"/>
      <c r="AH2142" s="81"/>
      <c r="AI2142" s="81"/>
      <c r="AJ2142" s="81"/>
      <c r="AK2142" s="81"/>
      <c r="AL2142" s="81"/>
      <c r="AM2142" s="8"/>
    </row>
    <row r="2143" spans="1:39" x14ac:dyDescent="0.25">
      <c r="A2143" s="81">
        <v>2142</v>
      </c>
      <c r="B2143" s="8" t="s">
        <v>2226</v>
      </c>
      <c r="C2143" s="8" t="s">
        <v>66</v>
      </c>
      <c r="D2143" s="81"/>
      <c r="E2143" s="8"/>
      <c r="F2143" s="81"/>
      <c r="G2143" s="81"/>
      <c r="H2143" s="81"/>
      <c r="I2143" s="8"/>
      <c r="J2143" s="81"/>
      <c r="K2143" s="81"/>
      <c r="L2143" s="81"/>
      <c r="M2143" s="81"/>
      <c r="N2143" s="81"/>
      <c r="O2143" s="81"/>
      <c r="P2143" s="81"/>
      <c r="Q2143" s="81"/>
      <c r="R2143" s="81"/>
      <c r="S2143" s="81"/>
      <c r="T2143" s="81"/>
      <c r="U2143" s="81"/>
      <c r="V2143" s="81"/>
      <c r="W2143" s="81"/>
      <c r="X2143" s="81"/>
      <c r="Y2143" s="81"/>
      <c r="Z2143" s="81"/>
      <c r="AA2143" s="81"/>
      <c r="AB2143" s="81"/>
      <c r="AC2143" s="81"/>
      <c r="AD2143" s="81"/>
      <c r="AE2143" s="81"/>
      <c r="AF2143" s="81"/>
      <c r="AG2143" s="81"/>
      <c r="AH2143" s="81"/>
      <c r="AI2143" s="81"/>
      <c r="AJ2143" s="81"/>
      <c r="AK2143" s="81"/>
      <c r="AL2143" s="81"/>
      <c r="AM2143" s="8"/>
    </row>
    <row r="2144" spans="1:39" x14ac:dyDescent="0.25">
      <c r="A2144" s="81">
        <v>2143</v>
      </c>
      <c r="B2144" s="8" t="s">
        <v>2227</v>
      </c>
      <c r="C2144" s="8" t="s">
        <v>66</v>
      </c>
      <c r="D2144" s="81"/>
      <c r="E2144" s="8"/>
      <c r="F2144" s="81"/>
      <c r="G2144" s="81"/>
      <c r="H2144" s="81"/>
      <c r="I2144" s="8"/>
      <c r="J2144" s="81"/>
      <c r="K2144" s="81"/>
      <c r="L2144" s="81"/>
      <c r="M2144" s="81"/>
      <c r="N2144" s="81"/>
      <c r="O2144" s="81"/>
      <c r="P2144" s="81"/>
      <c r="Q2144" s="81"/>
      <c r="R2144" s="81"/>
      <c r="S2144" s="81"/>
      <c r="T2144" s="81"/>
      <c r="U2144" s="81"/>
      <c r="V2144" s="81"/>
      <c r="W2144" s="81"/>
      <c r="X2144" s="81"/>
      <c r="Y2144" s="81"/>
      <c r="Z2144" s="81"/>
      <c r="AA2144" s="81"/>
      <c r="AB2144" s="81"/>
      <c r="AC2144" s="81"/>
      <c r="AD2144" s="81"/>
      <c r="AE2144" s="81"/>
      <c r="AF2144" s="81"/>
      <c r="AG2144" s="81"/>
      <c r="AH2144" s="81"/>
      <c r="AI2144" s="81"/>
      <c r="AJ2144" s="81"/>
      <c r="AK2144" s="81"/>
      <c r="AL2144" s="81"/>
      <c r="AM2144" s="8"/>
    </row>
    <row r="2145" spans="1:39" x14ac:dyDescent="0.25">
      <c r="A2145" s="81">
        <v>2144</v>
      </c>
      <c r="B2145" s="8" t="s">
        <v>2228</v>
      </c>
      <c r="C2145" s="8" t="s">
        <v>138</v>
      </c>
      <c r="D2145" s="81"/>
      <c r="E2145" s="8"/>
      <c r="F2145" s="81"/>
      <c r="G2145" s="81"/>
      <c r="H2145" s="81"/>
      <c r="I2145" s="8"/>
      <c r="J2145" s="81"/>
      <c r="K2145" s="81"/>
      <c r="L2145" s="81"/>
      <c r="M2145" s="81"/>
      <c r="N2145" s="81"/>
      <c r="O2145" s="81"/>
      <c r="P2145" s="81"/>
      <c r="Q2145" s="81"/>
      <c r="R2145" s="81"/>
      <c r="S2145" s="81"/>
      <c r="T2145" s="81"/>
      <c r="U2145" s="81"/>
      <c r="V2145" s="81"/>
      <c r="W2145" s="81"/>
      <c r="X2145" s="81"/>
      <c r="Y2145" s="81"/>
      <c r="Z2145" s="81"/>
      <c r="AA2145" s="81"/>
      <c r="AB2145" s="81"/>
      <c r="AC2145" s="81"/>
      <c r="AD2145" s="81"/>
      <c r="AE2145" s="81"/>
      <c r="AF2145" s="81"/>
      <c r="AG2145" s="81"/>
      <c r="AH2145" s="81"/>
      <c r="AI2145" s="81"/>
      <c r="AJ2145" s="81"/>
      <c r="AK2145" s="81"/>
      <c r="AL2145" s="81"/>
      <c r="AM2145" s="8"/>
    </row>
    <row r="2146" spans="1:39" x14ac:dyDescent="0.25">
      <c r="A2146" s="81">
        <v>2145</v>
      </c>
      <c r="B2146" s="8" t="s">
        <v>2229</v>
      </c>
      <c r="C2146" s="8" t="s">
        <v>138</v>
      </c>
      <c r="D2146" s="81"/>
      <c r="E2146" s="8"/>
      <c r="F2146" s="81"/>
      <c r="G2146" s="81"/>
      <c r="H2146" s="81"/>
      <c r="I2146" s="8"/>
      <c r="J2146" s="81"/>
      <c r="K2146" s="81"/>
      <c r="L2146" s="81"/>
      <c r="M2146" s="81"/>
      <c r="N2146" s="81"/>
      <c r="O2146" s="81"/>
      <c r="P2146" s="81"/>
      <c r="Q2146" s="81"/>
      <c r="R2146" s="81"/>
      <c r="S2146" s="81"/>
      <c r="T2146" s="81"/>
      <c r="U2146" s="81"/>
      <c r="V2146" s="81"/>
      <c r="W2146" s="81"/>
      <c r="X2146" s="81"/>
      <c r="Y2146" s="81"/>
      <c r="Z2146" s="81"/>
      <c r="AA2146" s="81"/>
      <c r="AB2146" s="81"/>
      <c r="AC2146" s="81"/>
      <c r="AD2146" s="81"/>
      <c r="AE2146" s="81"/>
      <c r="AF2146" s="81"/>
      <c r="AG2146" s="81"/>
      <c r="AH2146" s="81"/>
      <c r="AI2146" s="81"/>
      <c r="AJ2146" s="81"/>
      <c r="AK2146" s="81"/>
      <c r="AL2146" s="81"/>
      <c r="AM2146" s="8"/>
    </row>
    <row r="2147" spans="1:39" x14ac:dyDescent="0.25">
      <c r="A2147" s="81">
        <v>2146</v>
      </c>
      <c r="B2147" s="8" t="s">
        <v>1806</v>
      </c>
      <c r="C2147" s="8" t="s">
        <v>66</v>
      </c>
      <c r="D2147" s="81"/>
      <c r="E2147" s="8"/>
      <c r="F2147" s="81"/>
      <c r="G2147" s="81"/>
      <c r="H2147" s="81"/>
      <c r="I2147" s="8"/>
      <c r="J2147" s="81"/>
      <c r="K2147" s="81"/>
      <c r="L2147" s="81"/>
      <c r="M2147" s="81"/>
      <c r="N2147" s="81"/>
      <c r="O2147" s="81"/>
      <c r="P2147" s="81"/>
      <c r="Q2147" s="81"/>
      <c r="R2147" s="81"/>
      <c r="S2147" s="81"/>
      <c r="T2147" s="81"/>
      <c r="U2147" s="81"/>
      <c r="V2147" s="81"/>
      <c r="W2147" s="81"/>
      <c r="X2147" s="81"/>
      <c r="Y2147" s="81"/>
      <c r="Z2147" s="81"/>
      <c r="AA2147" s="81"/>
      <c r="AB2147" s="81"/>
      <c r="AC2147" s="81"/>
      <c r="AD2147" s="81"/>
      <c r="AE2147" s="81"/>
      <c r="AF2147" s="81"/>
      <c r="AG2147" s="81"/>
      <c r="AH2147" s="81"/>
      <c r="AI2147" s="81"/>
      <c r="AJ2147" s="81"/>
      <c r="AK2147" s="81"/>
      <c r="AL2147" s="81"/>
      <c r="AM2147" s="8"/>
    </row>
    <row r="2148" spans="1:39" x14ac:dyDescent="0.25">
      <c r="A2148" s="81">
        <v>2147</v>
      </c>
      <c r="B2148" s="8" t="s">
        <v>1845</v>
      </c>
      <c r="C2148" s="8" t="s">
        <v>67</v>
      </c>
      <c r="D2148" s="81"/>
      <c r="E2148" s="8"/>
      <c r="F2148" s="81"/>
      <c r="G2148" s="81"/>
      <c r="H2148" s="81"/>
      <c r="I2148" s="8"/>
      <c r="J2148" s="81"/>
      <c r="K2148" s="81"/>
      <c r="L2148" s="81"/>
      <c r="M2148" s="81"/>
      <c r="N2148" s="81"/>
      <c r="O2148" s="81"/>
      <c r="P2148" s="81"/>
      <c r="Q2148" s="81"/>
      <c r="R2148" s="81"/>
      <c r="S2148" s="81"/>
      <c r="T2148" s="81"/>
      <c r="U2148" s="81"/>
      <c r="V2148" s="81"/>
      <c r="W2148" s="81"/>
      <c r="X2148" s="81"/>
      <c r="Y2148" s="81"/>
      <c r="Z2148" s="81"/>
      <c r="AA2148" s="81"/>
      <c r="AB2148" s="81"/>
      <c r="AC2148" s="81"/>
      <c r="AD2148" s="81"/>
      <c r="AE2148" s="81"/>
      <c r="AF2148" s="81"/>
      <c r="AG2148" s="81"/>
      <c r="AH2148" s="81"/>
      <c r="AI2148" s="81"/>
      <c r="AJ2148" s="81"/>
      <c r="AK2148" s="81"/>
      <c r="AL2148" s="81"/>
      <c r="AM2148" s="8"/>
    </row>
    <row r="2149" spans="1:39" x14ac:dyDescent="0.25">
      <c r="A2149" s="81">
        <v>2148</v>
      </c>
      <c r="B2149" s="8" t="s">
        <v>2276</v>
      </c>
      <c r="C2149" s="8" t="s">
        <v>56</v>
      </c>
      <c r="D2149" s="81"/>
      <c r="E2149" s="8"/>
      <c r="F2149" s="81"/>
      <c r="G2149" s="81"/>
      <c r="H2149" s="81"/>
      <c r="I2149" s="8"/>
      <c r="J2149" s="81"/>
      <c r="K2149" s="81"/>
      <c r="L2149" s="81"/>
      <c r="M2149" s="81"/>
      <c r="N2149" s="81"/>
      <c r="O2149" s="81"/>
      <c r="P2149" s="81"/>
      <c r="Q2149" s="81"/>
      <c r="R2149" s="81"/>
      <c r="S2149" s="81"/>
      <c r="T2149" s="81"/>
      <c r="U2149" s="81"/>
      <c r="V2149" s="81"/>
      <c r="W2149" s="81"/>
      <c r="X2149" s="81"/>
      <c r="Y2149" s="81"/>
      <c r="Z2149" s="81"/>
      <c r="AA2149" s="81"/>
      <c r="AB2149" s="81"/>
      <c r="AC2149" s="81"/>
      <c r="AD2149" s="81"/>
      <c r="AE2149" s="81"/>
      <c r="AF2149" s="81"/>
      <c r="AG2149" s="81"/>
      <c r="AH2149" s="81"/>
      <c r="AI2149" s="81"/>
      <c r="AJ2149" s="81"/>
      <c r="AK2149" s="81"/>
      <c r="AL2149" s="81"/>
      <c r="AM2149" s="8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941A0-626B-4668-903B-E9285F8832F3}">
  <dimension ref="A1:Z3146"/>
  <sheetViews>
    <sheetView workbookViewId="0">
      <selection activeCell="K15" sqref="K15"/>
    </sheetView>
  </sheetViews>
  <sheetFormatPr defaultRowHeight="15" x14ac:dyDescent="0.25"/>
  <cols>
    <col min="1" max="1" width="11.140625" bestFit="1" customWidth="1"/>
    <col min="2" max="2" width="45" bestFit="1" customWidth="1"/>
    <col min="3" max="3" width="38.140625" bestFit="1" customWidth="1"/>
    <col min="4" max="6" width="11.140625" bestFit="1" customWidth="1"/>
    <col min="7" max="7" width="11.85546875" bestFit="1" customWidth="1"/>
    <col min="8" max="9" width="11.140625" bestFit="1" customWidth="1"/>
    <col min="10" max="10" width="15.7109375" bestFit="1" customWidth="1"/>
    <col min="11" max="11" width="27.7109375" bestFit="1" customWidth="1"/>
    <col min="12" max="12" width="13.7109375" bestFit="1" customWidth="1"/>
    <col min="13" max="22" width="12.140625" bestFit="1" customWidth="1"/>
    <col min="23" max="23" width="12.140625" style="81" bestFit="1" customWidth="1"/>
  </cols>
  <sheetData>
    <row r="1" spans="1:26" x14ac:dyDescent="0.25">
      <c r="A1" t="s">
        <v>0</v>
      </c>
      <c r="B1" t="s">
        <v>1</v>
      </c>
      <c r="C1" t="s">
        <v>2070</v>
      </c>
      <c r="D1" t="s">
        <v>2071</v>
      </c>
      <c r="E1" t="s">
        <v>2072</v>
      </c>
      <c r="F1" t="s">
        <v>2073</v>
      </c>
      <c r="G1" t="s">
        <v>2074</v>
      </c>
      <c r="H1" t="s">
        <v>2075</v>
      </c>
      <c r="I1" t="s">
        <v>2076</v>
      </c>
      <c r="J1" t="s">
        <v>2077</v>
      </c>
      <c r="K1" t="s">
        <v>2078</v>
      </c>
      <c r="L1" t="s">
        <v>2079</v>
      </c>
      <c r="M1" t="s">
        <v>2080</v>
      </c>
      <c r="N1" t="s">
        <v>2081</v>
      </c>
      <c r="O1" t="s">
        <v>2082</v>
      </c>
      <c r="P1" t="s">
        <v>2083</v>
      </c>
      <c r="Q1" t="s">
        <v>2084</v>
      </c>
      <c r="R1" t="s">
        <v>2085</v>
      </c>
      <c r="S1" t="s">
        <v>2086</v>
      </c>
      <c r="T1" t="s">
        <v>2087</v>
      </c>
      <c r="U1" t="s">
        <v>2088</v>
      </c>
      <c r="V1" t="s">
        <v>2089</v>
      </c>
      <c r="W1" s="81" t="s">
        <v>2090</v>
      </c>
      <c r="X1" t="s">
        <v>2091</v>
      </c>
      <c r="Y1" t="s">
        <v>2092</v>
      </c>
      <c r="Z1" t="s">
        <v>2093</v>
      </c>
    </row>
    <row r="2" spans="1:26" x14ac:dyDescent="0.25">
      <c r="A2">
        <v>1</v>
      </c>
      <c r="B2" s="1" t="s">
        <v>0</v>
      </c>
      <c r="C2" s="1" t="s">
        <v>1</v>
      </c>
      <c r="D2" s="1" t="s">
        <v>2070</v>
      </c>
      <c r="H2" s="1"/>
      <c r="I2" s="1" t="s">
        <v>2399</v>
      </c>
      <c r="J2" t="s">
        <v>2400</v>
      </c>
      <c r="K2" t="s">
        <v>2401</v>
      </c>
      <c r="L2" t="s">
        <v>1757</v>
      </c>
      <c r="M2" t="s">
        <v>2402</v>
      </c>
      <c r="N2" t="s">
        <v>2403</v>
      </c>
      <c r="O2" t="s">
        <v>2404</v>
      </c>
      <c r="P2" t="s">
        <v>2405</v>
      </c>
      <c r="Q2" t="s">
        <v>2406</v>
      </c>
      <c r="R2" t="s">
        <v>2407</v>
      </c>
      <c r="S2" t="s">
        <v>2408</v>
      </c>
      <c r="T2" t="s">
        <v>2409</v>
      </c>
      <c r="U2" t="s">
        <v>2410</v>
      </c>
      <c r="V2" t="s">
        <v>2411</v>
      </c>
      <c r="W2" s="81" t="s">
        <v>1686</v>
      </c>
      <c r="X2" t="s">
        <v>3180</v>
      </c>
      <c r="Y2" t="s">
        <v>3181</v>
      </c>
      <c r="Z2" t="s">
        <v>3580</v>
      </c>
    </row>
    <row r="3" spans="1:26" x14ac:dyDescent="0.25">
      <c r="A3">
        <v>2</v>
      </c>
      <c r="B3" s="1" t="s">
        <v>52</v>
      </c>
      <c r="C3" s="1" t="s">
        <v>2</v>
      </c>
      <c r="D3" s="1" t="s">
        <v>2</v>
      </c>
      <c r="H3" s="1" t="s">
        <v>2412</v>
      </c>
      <c r="I3" s="1" t="s">
        <v>2413</v>
      </c>
      <c r="J3">
        <v>1608</v>
      </c>
      <c r="K3" t="s">
        <v>2414</v>
      </c>
      <c r="L3" t="s">
        <v>68</v>
      </c>
      <c r="M3" t="s">
        <v>76</v>
      </c>
      <c r="N3" t="s">
        <v>65</v>
      </c>
      <c r="O3" t="s">
        <v>149</v>
      </c>
      <c r="Q3" t="s">
        <v>56</v>
      </c>
      <c r="R3" t="s">
        <v>134</v>
      </c>
    </row>
    <row r="4" spans="1:26" x14ac:dyDescent="0.25">
      <c r="A4">
        <v>3</v>
      </c>
      <c r="B4" s="1" t="s">
        <v>1843</v>
      </c>
      <c r="C4" s="1" t="s">
        <v>2415</v>
      </c>
      <c r="D4" s="1" t="s">
        <v>2</v>
      </c>
      <c r="G4" t="s">
        <v>2416</v>
      </c>
      <c r="H4" s="1" t="s">
        <v>2417</v>
      </c>
      <c r="I4" s="1" t="s">
        <v>2418</v>
      </c>
      <c r="J4">
        <v>1636</v>
      </c>
      <c r="K4" t="s">
        <v>2419</v>
      </c>
      <c r="L4" t="s">
        <v>92</v>
      </c>
      <c r="N4">
        <v>-75</v>
      </c>
      <c r="O4" t="s">
        <v>149</v>
      </c>
      <c r="Q4" t="s">
        <v>56</v>
      </c>
      <c r="R4" t="s">
        <v>134</v>
      </c>
      <c r="W4" s="81" t="str">
        <f ca="1">VLOOKUP("*Ammo_SubShots*",INDIRECT(G5),2,FALSE)</f>
        <v>10</v>
      </c>
    </row>
    <row r="5" spans="1:26" x14ac:dyDescent="0.25">
      <c r="A5">
        <v>4</v>
      </c>
      <c r="B5" s="1" t="s">
        <v>1844</v>
      </c>
      <c r="C5" s="1" t="s">
        <v>121</v>
      </c>
      <c r="D5" s="1" t="s">
        <v>2</v>
      </c>
      <c r="G5" t="s">
        <v>2421</v>
      </c>
      <c r="H5" s="1" t="s">
        <v>2422</v>
      </c>
      <c r="I5" s="1" t="s">
        <v>2423</v>
      </c>
      <c r="J5">
        <v>1667</v>
      </c>
      <c r="K5" t="s">
        <v>2424</v>
      </c>
      <c r="L5" t="s">
        <v>166</v>
      </c>
      <c r="O5" t="s">
        <v>108</v>
      </c>
      <c r="Q5" t="s">
        <v>84</v>
      </c>
      <c r="R5" t="s">
        <v>107</v>
      </c>
      <c r="S5" t="s">
        <v>56</v>
      </c>
      <c r="T5" t="s">
        <v>108</v>
      </c>
    </row>
    <row r="6" spans="1:26" x14ac:dyDescent="0.25">
      <c r="A6">
        <v>5</v>
      </c>
      <c r="B6" s="1" t="s">
        <v>1846</v>
      </c>
      <c r="C6" s="1" t="s">
        <v>2425</v>
      </c>
      <c r="D6" s="1" t="s">
        <v>2</v>
      </c>
      <c r="G6" t="s">
        <v>2426</v>
      </c>
      <c r="H6" s="1" t="s">
        <v>2427</v>
      </c>
      <c r="I6" s="1" t="s">
        <v>2428</v>
      </c>
      <c r="J6">
        <v>1701</v>
      </c>
      <c r="K6" t="s">
        <v>2429</v>
      </c>
      <c r="L6" t="s">
        <v>64</v>
      </c>
      <c r="M6" t="s">
        <v>76</v>
      </c>
      <c r="N6" t="s">
        <v>65</v>
      </c>
      <c r="O6" t="s">
        <v>149</v>
      </c>
      <c r="Q6" t="s">
        <v>56</v>
      </c>
      <c r="R6" t="s">
        <v>134</v>
      </c>
    </row>
    <row r="7" spans="1:26" x14ac:dyDescent="0.25">
      <c r="A7">
        <v>6</v>
      </c>
      <c r="B7" s="1" t="s">
        <v>1847</v>
      </c>
      <c r="C7" s="1" t="s">
        <v>2430</v>
      </c>
      <c r="D7" s="1" t="s">
        <v>2</v>
      </c>
      <c r="G7" t="s">
        <v>2431</v>
      </c>
      <c r="H7" s="1" t="s">
        <v>2432</v>
      </c>
      <c r="I7" s="1" t="s">
        <v>2433</v>
      </c>
      <c r="J7">
        <v>1736</v>
      </c>
      <c r="K7" t="s">
        <v>2434</v>
      </c>
      <c r="L7" t="s">
        <v>146</v>
      </c>
      <c r="M7" t="s">
        <v>73</v>
      </c>
      <c r="N7" t="s">
        <v>65</v>
      </c>
      <c r="O7" t="s">
        <v>71</v>
      </c>
      <c r="Q7" t="s">
        <v>56</v>
      </c>
      <c r="R7" t="s">
        <v>149</v>
      </c>
    </row>
    <row r="8" spans="1:26" x14ac:dyDescent="0.25">
      <c r="A8">
        <v>7</v>
      </c>
      <c r="B8" s="1" t="s">
        <v>1850</v>
      </c>
      <c r="C8" s="1" t="s">
        <v>2435</v>
      </c>
      <c r="D8" s="1" t="s">
        <v>2</v>
      </c>
      <c r="G8" t="s">
        <v>2436</v>
      </c>
      <c r="H8" s="1" t="s">
        <v>2437</v>
      </c>
      <c r="I8" s="1" t="s">
        <v>2438</v>
      </c>
      <c r="J8">
        <v>1764</v>
      </c>
      <c r="K8" t="s">
        <v>2439</v>
      </c>
      <c r="L8" t="s">
        <v>122</v>
      </c>
      <c r="M8" t="s">
        <v>73</v>
      </c>
      <c r="N8" t="s">
        <v>65</v>
      </c>
      <c r="O8" t="s">
        <v>285</v>
      </c>
      <c r="Q8" t="s">
        <v>56</v>
      </c>
      <c r="R8" t="s">
        <v>285</v>
      </c>
    </row>
    <row r="9" spans="1:26" x14ac:dyDescent="0.25">
      <c r="A9">
        <v>8</v>
      </c>
      <c r="B9" s="1" t="s">
        <v>1851</v>
      </c>
      <c r="C9" s="1" t="s">
        <v>56</v>
      </c>
      <c r="D9" s="1" t="s">
        <v>2</v>
      </c>
      <c r="G9" t="s">
        <v>2440</v>
      </c>
      <c r="H9" s="1" t="s">
        <v>2441</v>
      </c>
      <c r="I9" s="1" t="s">
        <v>2442</v>
      </c>
      <c r="J9">
        <v>1791</v>
      </c>
      <c r="K9" t="s">
        <v>2443</v>
      </c>
      <c r="L9" t="s">
        <v>139</v>
      </c>
      <c r="M9" t="s">
        <v>65</v>
      </c>
      <c r="N9">
        <v>-75</v>
      </c>
      <c r="O9">
        <v>150</v>
      </c>
      <c r="W9" s="81">
        <v>10</v>
      </c>
      <c r="X9" t="str">
        <f ca="1">VLOOKUP("*Weapon_Spread_0*",INDIRECT(G10),2,FALSE)</f>
        <v>8</v>
      </c>
      <c r="Y9" t="str">
        <f ca="1">VLOOKUP("*Weapon_OneHex_0*",INDIRECT(G10),2,FALSE)</f>
        <v>10</v>
      </c>
    </row>
    <row r="10" spans="1:26" x14ac:dyDescent="0.25">
      <c r="A10">
        <v>9</v>
      </c>
      <c r="B10" s="1" t="s">
        <v>1896</v>
      </c>
      <c r="C10" s="1" t="s">
        <v>56</v>
      </c>
      <c r="D10" s="1" t="s">
        <v>2</v>
      </c>
      <c r="G10" t="s">
        <v>2445</v>
      </c>
      <c r="H10" s="1" t="s">
        <v>2446</v>
      </c>
      <c r="I10" s="1" t="s">
        <v>2447</v>
      </c>
      <c r="J10">
        <v>1822</v>
      </c>
      <c r="K10" t="s">
        <v>2448</v>
      </c>
      <c r="L10" t="s">
        <v>139</v>
      </c>
      <c r="O10" t="s">
        <v>108</v>
      </c>
      <c r="Q10" t="s">
        <v>56</v>
      </c>
      <c r="R10" t="s">
        <v>834</v>
      </c>
    </row>
    <row r="11" spans="1:26" x14ac:dyDescent="0.25">
      <c r="A11">
        <v>10</v>
      </c>
      <c r="B11" s="1" t="s">
        <v>1853</v>
      </c>
      <c r="C11" s="1" t="s">
        <v>56</v>
      </c>
      <c r="D11" s="1" t="s">
        <v>2</v>
      </c>
      <c r="G11" t="s">
        <v>2449</v>
      </c>
      <c r="H11" s="1" t="s">
        <v>2450</v>
      </c>
      <c r="I11" s="1" t="s">
        <v>2451</v>
      </c>
      <c r="J11">
        <v>1849</v>
      </c>
      <c r="K11" t="s">
        <v>2452</v>
      </c>
      <c r="L11" t="s">
        <v>211</v>
      </c>
      <c r="M11" t="s">
        <v>2453</v>
      </c>
      <c r="N11" t="s">
        <v>65</v>
      </c>
      <c r="O11" t="s">
        <v>106</v>
      </c>
    </row>
    <row r="12" spans="1:26" x14ac:dyDescent="0.25">
      <c r="A12">
        <v>11</v>
      </c>
      <c r="B12" s="1" t="s">
        <v>1854</v>
      </c>
      <c r="C12" s="1" t="s">
        <v>262</v>
      </c>
      <c r="D12" s="1" t="s">
        <v>2</v>
      </c>
      <c r="G12" t="s">
        <v>2454</v>
      </c>
      <c r="H12" s="1" t="s">
        <v>2455</v>
      </c>
      <c r="I12" s="1" t="s">
        <v>2456</v>
      </c>
      <c r="J12">
        <v>1881</v>
      </c>
      <c r="K12" t="s">
        <v>2457</v>
      </c>
      <c r="L12" t="s">
        <v>80</v>
      </c>
      <c r="M12" t="s">
        <v>2458</v>
      </c>
      <c r="N12" t="s">
        <v>65</v>
      </c>
      <c r="O12" t="s">
        <v>77</v>
      </c>
    </row>
    <row r="13" spans="1:26" x14ac:dyDescent="0.25">
      <c r="A13">
        <v>12</v>
      </c>
      <c r="B13" s="1" t="s">
        <v>1856</v>
      </c>
      <c r="C13" s="1" t="s">
        <v>64</v>
      </c>
      <c r="D13" s="1" t="s">
        <v>2</v>
      </c>
      <c r="G13" t="s">
        <v>2459</v>
      </c>
      <c r="H13" s="1" t="s">
        <v>2460</v>
      </c>
      <c r="I13" s="1" t="s">
        <v>2461</v>
      </c>
      <c r="J13">
        <v>1909</v>
      </c>
      <c r="K13" t="s">
        <v>2462</v>
      </c>
      <c r="L13" t="s">
        <v>91</v>
      </c>
      <c r="M13" t="s">
        <v>2463</v>
      </c>
      <c r="N13" t="s">
        <v>2464</v>
      </c>
      <c r="O13" t="s">
        <v>76</v>
      </c>
    </row>
    <row r="14" spans="1:26" x14ac:dyDescent="0.25">
      <c r="A14">
        <v>13</v>
      </c>
      <c r="B14" s="1" t="s">
        <v>1857</v>
      </c>
      <c r="C14" s="1" t="s">
        <v>65</v>
      </c>
      <c r="D14" s="1" t="s">
        <v>2</v>
      </c>
      <c r="G14" t="s">
        <v>2465</v>
      </c>
      <c r="H14" s="1" t="s">
        <v>2466</v>
      </c>
      <c r="I14" s="1" t="s">
        <v>2467</v>
      </c>
      <c r="J14">
        <v>1935</v>
      </c>
      <c r="K14" t="s">
        <v>2468</v>
      </c>
      <c r="L14" t="s">
        <v>145</v>
      </c>
      <c r="M14" t="s">
        <v>2458</v>
      </c>
      <c r="N14">
        <v>-40</v>
      </c>
      <c r="O14">
        <v>30</v>
      </c>
    </row>
    <row r="15" spans="1:26" x14ac:dyDescent="0.25">
      <c r="A15">
        <v>14</v>
      </c>
      <c r="B15" s="1" t="s">
        <v>2469</v>
      </c>
      <c r="C15" s="1" t="s">
        <v>107</v>
      </c>
      <c r="D15" s="1" t="s">
        <v>2</v>
      </c>
      <c r="G15" t="s">
        <v>2470</v>
      </c>
      <c r="H15" s="1" t="s">
        <v>2471</v>
      </c>
      <c r="I15" s="1" t="s">
        <v>2472</v>
      </c>
      <c r="J15">
        <v>1960</v>
      </c>
      <c r="K15" t="s">
        <v>3479</v>
      </c>
      <c r="L15">
        <v>50</v>
      </c>
      <c r="M15">
        <v>0</v>
      </c>
      <c r="O15">
        <v>50</v>
      </c>
      <c r="Q15">
        <v>7</v>
      </c>
      <c r="R15">
        <v>75</v>
      </c>
      <c r="S15">
        <v>1</v>
      </c>
      <c r="T15">
        <v>15</v>
      </c>
    </row>
    <row r="16" spans="1:26" x14ac:dyDescent="0.25">
      <c r="A16">
        <v>15</v>
      </c>
      <c r="B16" s="1" t="s">
        <v>1858</v>
      </c>
      <c r="C16" s="1" t="s">
        <v>56</v>
      </c>
      <c r="D16" s="1" t="s">
        <v>2</v>
      </c>
      <c r="G16" t="s">
        <v>2474</v>
      </c>
      <c r="H16" s="1" t="s">
        <v>2475</v>
      </c>
      <c r="I16" s="1" t="s">
        <v>2476</v>
      </c>
      <c r="J16">
        <v>1987</v>
      </c>
      <c r="K16" t="s">
        <v>2477</v>
      </c>
      <c r="L16" t="s">
        <v>262</v>
      </c>
      <c r="M16" t="s">
        <v>65</v>
      </c>
      <c r="N16" t="s">
        <v>65</v>
      </c>
      <c r="O16" t="s">
        <v>106</v>
      </c>
    </row>
    <row r="17" spans="1:20" x14ac:dyDescent="0.25">
      <c r="A17">
        <v>16</v>
      </c>
      <c r="B17" s="1" t="s">
        <v>1859</v>
      </c>
      <c r="C17" s="1" t="s">
        <v>82</v>
      </c>
      <c r="D17" s="1" t="s">
        <v>2</v>
      </c>
      <c r="G17" t="s">
        <v>2478</v>
      </c>
      <c r="H17" s="1" t="s">
        <v>2479</v>
      </c>
      <c r="I17" s="1" t="s">
        <v>2480</v>
      </c>
      <c r="J17">
        <v>2015</v>
      </c>
      <c r="K17" t="s">
        <v>2481</v>
      </c>
      <c r="L17" t="s">
        <v>137</v>
      </c>
      <c r="M17" t="s">
        <v>625</v>
      </c>
    </row>
    <row r="18" spans="1:20" x14ac:dyDescent="0.25">
      <c r="A18">
        <v>17</v>
      </c>
      <c r="B18" s="1" t="s">
        <v>2482</v>
      </c>
      <c r="C18" s="1" t="s">
        <v>56</v>
      </c>
      <c r="D18" s="1" t="s">
        <v>2</v>
      </c>
      <c r="G18" t="s">
        <v>2483</v>
      </c>
      <c r="H18" s="1" t="s">
        <v>2484</v>
      </c>
      <c r="I18" s="1" t="s">
        <v>2485</v>
      </c>
      <c r="J18">
        <v>2043</v>
      </c>
      <c r="K18" t="s">
        <v>2486</v>
      </c>
      <c r="L18" t="s">
        <v>185</v>
      </c>
      <c r="M18" t="s">
        <v>105</v>
      </c>
      <c r="N18" t="s">
        <v>65</v>
      </c>
      <c r="O18">
        <v>110</v>
      </c>
      <c r="Q18" t="s">
        <v>56</v>
      </c>
      <c r="R18">
        <v>110</v>
      </c>
    </row>
    <row r="19" spans="1:20" x14ac:dyDescent="0.25">
      <c r="A19">
        <v>18</v>
      </c>
      <c r="B19" s="1" t="s">
        <v>1863</v>
      </c>
      <c r="C19" s="1" t="s">
        <v>66</v>
      </c>
      <c r="D19" s="1" t="s">
        <v>2</v>
      </c>
      <c r="G19" t="s">
        <v>2487</v>
      </c>
      <c r="H19" s="1" t="s">
        <v>2488</v>
      </c>
      <c r="I19" s="1" t="s">
        <v>2489</v>
      </c>
      <c r="J19">
        <v>2070</v>
      </c>
      <c r="K19" t="s">
        <v>2490</v>
      </c>
      <c r="L19" t="s">
        <v>124</v>
      </c>
      <c r="M19" t="s">
        <v>575</v>
      </c>
      <c r="N19" t="s">
        <v>2491</v>
      </c>
    </row>
    <row r="20" spans="1:20" x14ac:dyDescent="0.25">
      <c r="A20">
        <v>19</v>
      </c>
      <c r="B20" s="1" t="s">
        <v>2492</v>
      </c>
      <c r="C20" s="1" t="s">
        <v>76</v>
      </c>
      <c r="D20" s="1" t="s">
        <v>2</v>
      </c>
      <c r="G20" t="s">
        <v>2493</v>
      </c>
      <c r="H20" s="1" t="s">
        <v>2494</v>
      </c>
      <c r="I20" s="1" t="s">
        <v>2495</v>
      </c>
      <c r="J20">
        <v>2095</v>
      </c>
      <c r="K20" t="s">
        <v>2496</v>
      </c>
      <c r="L20" t="s">
        <v>189</v>
      </c>
      <c r="M20" t="s">
        <v>65</v>
      </c>
      <c r="N20">
        <v>-25</v>
      </c>
      <c r="O20">
        <v>40</v>
      </c>
    </row>
    <row r="21" spans="1:20" x14ac:dyDescent="0.25">
      <c r="A21">
        <v>20</v>
      </c>
      <c r="B21" s="1" t="s">
        <v>2497</v>
      </c>
      <c r="C21" s="1" t="s">
        <v>65</v>
      </c>
      <c r="D21" s="1" t="s">
        <v>2</v>
      </c>
      <c r="G21" t="s">
        <v>2498</v>
      </c>
      <c r="H21" s="1" t="s">
        <v>2499</v>
      </c>
      <c r="I21" s="1" t="s">
        <v>2500</v>
      </c>
      <c r="J21">
        <v>2123</v>
      </c>
      <c r="K21" t="s">
        <v>2501</v>
      </c>
      <c r="L21" t="s">
        <v>228</v>
      </c>
      <c r="M21" t="s">
        <v>65</v>
      </c>
      <c r="O21" t="s">
        <v>107</v>
      </c>
      <c r="Q21" t="s">
        <v>84</v>
      </c>
      <c r="R21" t="s">
        <v>107</v>
      </c>
      <c r="S21" t="s">
        <v>56</v>
      </c>
      <c r="T21" t="s">
        <v>73</v>
      </c>
    </row>
    <row r="22" spans="1:20" x14ac:dyDescent="0.25">
      <c r="A22">
        <v>21</v>
      </c>
      <c r="B22" s="1" t="s">
        <v>1899</v>
      </c>
      <c r="C22" s="1" t="s">
        <v>107</v>
      </c>
      <c r="D22" s="1" t="s">
        <v>2</v>
      </c>
      <c r="G22" t="s">
        <v>2502</v>
      </c>
      <c r="H22" s="1" t="s">
        <v>2503</v>
      </c>
      <c r="I22" s="1" t="s">
        <v>2504</v>
      </c>
      <c r="J22">
        <v>2160</v>
      </c>
      <c r="K22" t="s">
        <v>2505</v>
      </c>
      <c r="L22" t="s">
        <v>200</v>
      </c>
      <c r="M22" t="s">
        <v>2458</v>
      </c>
      <c r="N22" t="s">
        <v>2491</v>
      </c>
      <c r="O22" t="s">
        <v>76</v>
      </c>
    </row>
    <row r="23" spans="1:20" x14ac:dyDescent="0.25">
      <c r="A23">
        <v>22</v>
      </c>
      <c r="B23" s="1" t="s">
        <v>2</v>
      </c>
      <c r="C23" s="1" t="s">
        <v>2</v>
      </c>
      <c r="D23" s="1" t="s">
        <v>2</v>
      </c>
      <c r="G23" t="s">
        <v>2506</v>
      </c>
      <c r="H23" s="1" t="s">
        <v>2507</v>
      </c>
      <c r="I23" s="1" t="s">
        <v>2508</v>
      </c>
      <c r="J23">
        <v>2185</v>
      </c>
      <c r="K23" t="s">
        <v>2509</v>
      </c>
      <c r="L23" t="s">
        <v>70</v>
      </c>
      <c r="M23">
        <v>10</v>
      </c>
      <c r="N23" t="s">
        <v>65</v>
      </c>
      <c r="O23">
        <v>120</v>
      </c>
      <c r="Q23" t="s">
        <v>56</v>
      </c>
      <c r="R23" t="s">
        <v>512</v>
      </c>
    </row>
    <row r="24" spans="1:20" x14ac:dyDescent="0.25">
      <c r="A24">
        <v>23</v>
      </c>
      <c r="B24" s="1" t="s">
        <v>52</v>
      </c>
      <c r="C24" s="1" t="s">
        <v>2</v>
      </c>
      <c r="D24" s="1" t="s">
        <v>2</v>
      </c>
      <c r="G24" t="s">
        <v>2510</v>
      </c>
      <c r="H24" s="1" t="s">
        <v>2511</v>
      </c>
      <c r="I24" s="1" t="s">
        <v>2512</v>
      </c>
      <c r="J24">
        <v>2214</v>
      </c>
      <c r="K24" t="s">
        <v>2513</v>
      </c>
      <c r="L24" t="s">
        <v>70</v>
      </c>
      <c r="M24" t="s">
        <v>2458</v>
      </c>
      <c r="N24" t="s">
        <v>65</v>
      </c>
      <c r="O24" t="s">
        <v>77</v>
      </c>
      <c r="Q24" t="s">
        <v>56</v>
      </c>
      <c r="R24">
        <v>125</v>
      </c>
    </row>
    <row r="25" spans="1:20" x14ac:dyDescent="0.25">
      <c r="A25">
        <v>24</v>
      </c>
      <c r="B25" s="1" t="s">
        <v>1843</v>
      </c>
      <c r="C25" s="1" t="s">
        <v>108</v>
      </c>
      <c r="D25" s="1" t="s">
        <v>2</v>
      </c>
      <c r="G25" t="s">
        <v>2514</v>
      </c>
      <c r="H25" s="1" t="s">
        <v>2515</v>
      </c>
      <c r="I25" s="1" t="s">
        <v>2516</v>
      </c>
      <c r="J25">
        <v>2241</v>
      </c>
      <c r="K25" t="s">
        <v>2517</v>
      </c>
      <c r="L25" t="s">
        <v>82</v>
      </c>
      <c r="M25" t="s">
        <v>65</v>
      </c>
      <c r="N25" t="s">
        <v>2463</v>
      </c>
      <c r="O25" t="s">
        <v>108</v>
      </c>
    </row>
    <row r="26" spans="1:20" x14ac:dyDescent="0.25">
      <c r="A26">
        <v>25</v>
      </c>
      <c r="B26" s="1" t="s">
        <v>1844</v>
      </c>
      <c r="C26" s="1" t="s">
        <v>121</v>
      </c>
      <c r="D26" s="1" t="s">
        <v>2</v>
      </c>
      <c r="G26" t="s">
        <v>2518</v>
      </c>
      <c r="H26" s="1" t="s">
        <v>2519</v>
      </c>
      <c r="I26" s="1" t="s">
        <v>2520</v>
      </c>
      <c r="J26">
        <v>2266</v>
      </c>
      <c r="K26" t="s">
        <v>2521</v>
      </c>
      <c r="L26" t="s">
        <v>227</v>
      </c>
      <c r="M26" t="s">
        <v>2458</v>
      </c>
      <c r="N26" t="s">
        <v>2522</v>
      </c>
      <c r="O26" t="s">
        <v>108</v>
      </c>
    </row>
    <row r="27" spans="1:20" x14ac:dyDescent="0.25">
      <c r="A27">
        <v>26</v>
      </c>
      <c r="B27" s="1" t="s">
        <v>1846</v>
      </c>
      <c r="C27" s="1" t="s">
        <v>2523</v>
      </c>
      <c r="D27" s="1" t="s">
        <v>2</v>
      </c>
      <c r="G27" t="s">
        <v>2524</v>
      </c>
      <c r="H27" s="1" t="s">
        <v>2525</v>
      </c>
      <c r="I27" s="1" t="s">
        <v>2526</v>
      </c>
      <c r="J27">
        <v>2291</v>
      </c>
      <c r="K27" t="s">
        <v>2527</v>
      </c>
      <c r="L27" t="s">
        <v>133</v>
      </c>
      <c r="M27" t="s">
        <v>2458</v>
      </c>
      <c r="N27" t="s">
        <v>65</v>
      </c>
      <c r="O27" t="s">
        <v>76</v>
      </c>
    </row>
    <row r="28" spans="1:20" x14ac:dyDescent="0.25">
      <c r="A28">
        <v>27</v>
      </c>
      <c r="B28" s="1" t="s">
        <v>1847</v>
      </c>
      <c r="C28" s="1" t="s">
        <v>2528</v>
      </c>
      <c r="D28" s="1" t="s">
        <v>2</v>
      </c>
      <c r="G28" t="s">
        <v>2529</v>
      </c>
      <c r="H28" s="1" t="s">
        <v>2530</v>
      </c>
      <c r="I28" s="1" t="s">
        <v>2531</v>
      </c>
      <c r="J28">
        <v>2316</v>
      </c>
      <c r="K28" t="s">
        <v>2532</v>
      </c>
      <c r="L28" t="s">
        <v>83</v>
      </c>
      <c r="M28" t="s">
        <v>2458</v>
      </c>
      <c r="N28" t="s">
        <v>2522</v>
      </c>
      <c r="O28" t="s">
        <v>93</v>
      </c>
      <c r="P28" t="s">
        <v>93</v>
      </c>
    </row>
    <row r="29" spans="1:20" x14ac:dyDescent="0.25">
      <c r="A29">
        <v>28</v>
      </c>
      <c r="B29" s="1" t="s">
        <v>1850</v>
      </c>
      <c r="C29" s="1" t="s">
        <v>2533</v>
      </c>
      <c r="D29" s="1" t="s">
        <v>2</v>
      </c>
      <c r="G29" t="s">
        <v>2534</v>
      </c>
      <c r="H29" s="1" t="s">
        <v>2535</v>
      </c>
      <c r="I29" s="1" t="s">
        <v>2536</v>
      </c>
      <c r="J29">
        <v>2350</v>
      </c>
      <c r="K29" t="s">
        <v>2537</v>
      </c>
      <c r="L29" t="s">
        <v>80</v>
      </c>
      <c r="M29" t="s">
        <v>73</v>
      </c>
      <c r="N29" t="s">
        <v>65</v>
      </c>
      <c r="O29" t="s">
        <v>285</v>
      </c>
      <c r="Q29" t="s">
        <v>56</v>
      </c>
      <c r="R29" t="s">
        <v>285</v>
      </c>
    </row>
    <row r="30" spans="1:20" x14ac:dyDescent="0.25">
      <c r="A30">
        <v>29</v>
      </c>
      <c r="B30" s="1" t="s">
        <v>1851</v>
      </c>
      <c r="C30" s="1" t="s">
        <v>56</v>
      </c>
      <c r="D30" s="1" t="s">
        <v>2</v>
      </c>
      <c r="G30" t="s">
        <v>2538</v>
      </c>
      <c r="H30" s="1" t="s">
        <v>2539</v>
      </c>
      <c r="I30" s="1" t="s">
        <v>2540</v>
      </c>
      <c r="J30">
        <v>2377</v>
      </c>
      <c r="K30" t="s">
        <v>2541</v>
      </c>
      <c r="L30" t="s">
        <v>80</v>
      </c>
      <c r="M30" t="s">
        <v>625</v>
      </c>
      <c r="N30" t="s">
        <v>2542</v>
      </c>
      <c r="O30" t="s">
        <v>76</v>
      </c>
      <c r="Q30" t="s">
        <v>56</v>
      </c>
      <c r="R30" t="s">
        <v>268</v>
      </c>
    </row>
    <row r="31" spans="1:20" x14ac:dyDescent="0.25">
      <c r="A31">
        <v>30</v>
      </c>
      <c r="B31" s="1" t="s">
        <v>1896</v>
      </c>
      <c r="C31" s="1" t="s">
        <v>56</v>
      </c>
      <c r="D31" s="1" t="s">
        <v>2</v>
      </c>
      <c r="G31" t="s">
        <v>2543</v>
      </c>
      <c r="H31" s="1" t="s">
        <v>2544</v>
      </c>
      <c r="I31" s="1" t="s">
        <v>2545</v>
      </c>
      <c r="J31">
        <v>2404</v>
      </c>
      <c r="K31" t="s">
        <v>2546</v>
      </c>
      <c r="L31" t="s">
        <v>76</v>
      </c>
      <c r="M31" t="s">
        <v>2458</v>
      </c>
      <c r="N31" t="s">
        <v>2463</v>
      </c>
      <c r="O31" t="s">
        <v>95</v>
      </c>
    </row>
    <row r="32" spans="1:20" x14ac:dyDescent="0.25">
      <c r="A32">
        <v>31</v>
      </c>
      <c r="B32" s="1" t="s">
        <v>1853</v>
      </c>
      <c r="C32" s="1" t="s">
        <v>56</v>
      </c>
      <c r="D32" s="1" t="s">
        <v>2</v>
      </c>
      <c r="G32" t="s">
        <v>2547</v>
      </c>
      <c r="H32" s="1" t="s">
        <v>2548</v>
      </c>
      <c r="I32" s="1" t="s">
        <v>2549</v>
      </c>
      <c r="J32">
        <v>2430</v>
      </c>
      <c r="K32" t="s">
        <v>2550</v>
      </c>
      <c r="L32" t="s">
        <v>217</v>
      </c>
      <c r="M32" t="s">
        <v>575</v>
      </c>
      <c r="N32" t="s">
        <v>2491</v>
      </c>
    </row>
    <row r="33" spans="1:23" x14ac:dyDescent="0.25">
      <c r="A33">
        <v>32</v>
      </c>
      <c r="B33" s="1" t="s">
        <v>1854</v>
      </c>
      <c r="C33" s="1" t="s">
        <v>138</v>
      </c>
      <c r="D33" s="1" t="s">
        <v>2</v>
      </c>
      <c r="G33" t="s">
        <v>2551</v>
      </c>
      <c r="H33" s="1" t="s">
        <v>2552</v>
      </c>
      <c r="I33" s="1" t="s">
        <v>2553</v>
      </c>
      <c r="J33">
        <v>2458</v>
      </c>
      <c r="K33" t="s">
        <v>2554</v>
      </c>
      <c r="L33" t="s">
        <v>261</v>
      </c>
      <c r="O33">
        <v>50</v>
      </c>
      <c r="Q33" t="s">
        <v>84</v>
      </c>
      <c r="R33" t="s">
        <v>107</v>
      </c>
      <c r="S33" t="s">
        <v>56</v>
      </c>
      <c r="T33" t="s">
        <v>76</v>
      </c>
    </row>
    <row r="34" spans="1:23" x14ac:dyDescent="0.25">
      <c r="A34">
        <v>33</v>
      </c>
      <c r="B34" s="1" t="s">
        <v>1856</v>
      </c>
      <c r="C34" s="1" t="s">
        <v>64</v>
      </c>
      <c r="D34" s="1" t="s">
        <v>2</v>
      </c>
      <c r="G34" t="s">
        <v>2555</v>
      </c>
      <c r="H34" s="1" t="s">
        <v>2556</v>
      </c>
      <c r="I34" s="1" t="s">
        <v>2557</v>
      </c>
      <c r="J34">
        <v>2489</v>
      </c>
      <c r="K34" t="s">
        <v>2558</v>
      </c>
      <c r="L34" t="s">
        <v>56</v>
      </c>
      <c r="M34" t="s">
        <v>65</v>
      </c>
      <c r="O34" t="s">
        <v>77</v>
      </c>
      <c r="Q34" t="s">
        <v>84</v>
      </c>
      <c r="R34" t="s">
        <v>113</v>
      </c>
      <c r="S34" t="s">
        <v>56</v>
      </c>
      <c r="T34" t="s">
        <v>95</v>
      </c>
    </row>
    <row r="35" spans="1:23" x14ac:dyDescent="0.25">
      <c r="A35">
        <v>34</v>
      </c>
      <c r="B35" s="1" t="s">
        <v>1857</v>
      </c>
      <c r="C35" s="1" t="s">
        <v>65</v>
      </c>
      <c r="D35" s="1" t="s">
        <v>2</v>
      </c>
      <c r="G35" t="s">
        <v>2559</v>
      </c>
      <c r="H35" s="1" t="s">
        <v>2560</v>
      </c>
      <c r="I35" s="1" t="s">
        <v>2561</v>
      </c>
      <c r="J35">
        <v>2519</v>
      </c>
      <c r="K35" t="s">
        <v>2562</v>
      </c>
      <c r="L35" t="s">
        <v>56</v>
      </c>
      <c r="M35" t="s">
        <v>575</v>
      </c>
      <c r="N35" t="s">
        <v>575</v>
      </c>
    </row>
    <row r="36" spans="1:23" x14ac:dyDescent="0.25">
      <c r="A36">
        <v>35</v>
      </c>
      <c r="B36" s="1" t="s">
        <v>2469</v>
      </c>
      <c r="C36" s="1" t="s">
        <v>107</v>
      </c>
      <c r="D36" s="1" t="s">
        <v>2</v>
      </c>
      <c r="G36" t="s">
        <v>2563</v>
      </c>
      <c r="H36" s="1" t="s">
        <v>2564</v>
      </c>
      <c r="I36" s="1" t="s">
        <v>2565</v>
      </c>
      <c r="J36">
        <v>2552</v>
      </c>
      <c r="K36" t="s">
        <v>2566</v>
      </c>
      <c r="L36" t="s">
        <v>139</v>
      </c>
      <c r="M36" t="s">
        <v>575</v>
      </c>
      <c r="N36" t="s">
        <v>2542</v>
      </c>
      <c r="Q36" t="s">
        <v>56</v>
      </c>
      <c r="R36" t="s">
        <v>113</v>
      </c>
      <c r="W36" s="81" t="str">
        <f ca="1">VLOOKUP("*Ammo_SubShots*",INDIRECT(G37),2,FALSE)</f>
        <v>5</v>
      </c>
    </row>
    <row r="37" spans="1:23" x14ac:dyDescent="0.25">
      <c r="A37">
        <v>36</v>
      </c>
      <c r="B37" s="1" t="s">
        <v>1858</v>
      </c>
      <c r="C37" s="1" t="s">
        <v>56</v>
      </c>
      <c r="D37" s="1" t="s">
        <v>2</v>
      </c>
      <c r="G37" t="s">
        <v>2567</v>
      </c>
      <c r="H37" s="1" t="s">
        <v>2568</v>
      </c>
      <c r="I37" s="1" t="s">
        <v>2569</v>
      </c>
      <c r="J37">
        <v>2579</v>
      </c>
      <c r="K37" t="s">
        <v>2570</v>
      </c>
      <c r="L37" t="s">
        <v>269</v>
      </c>
      <c r="M37" t="s">
        <v>65</v>
      </c>
      <c r="N37" t="s">
        <v>65</v>
      </c>
      <c r="O37" t="s">
        <v>107</v>
      </c>
    </row>
    <row r="38" spans="1:23" x14ac:dyDescent="0.25">
      <c r="A38">
        <v>37</v>
      </c>
      <c r="B38" s="1" t="s">
        <v>1859</v>
      </c>
      <c r="C38" s="1" t="s">
        <v>82</v>
      </c>
      <c r="D38" s="1" t="s">
        <v>2</v>
      </c>
      <c r="G38" t="s">
        <v>2571</v>
      </c>
      <c r="H38" s="1" t="s">
        <v>2572</v>
      </c>
      <c r="I38" s="1" t="s">
        <v>2573</v>
      </c>
      <c r="J38">
        <v>2604</v>
      </c>
      <c r="K38" t="s">
        <v>2574</v>
      </c>
      <c r="L38" t="s">
        <v>132</v>
      </c>
      <c r="M38" t="s">
        <v>2463</v>
      </c>
      <c r="N38" t="s">
        <v>721</v>
      </c>
      <c r="O38" t="s">
        <v>124</v>
      </c>
    </row>
    <row r="39" spans="1:23" x14ac:dyDescent="0.25">
      <c r="A39">
        <v>38</v>
      </c>
      <c r="B39" s="1" t="s">
        <v>2482</v>
      </c>
      <c r="C39" s="1" t="s">
        <v>56</v>
      </c>
      <c r="D39" s="1" t="s">
        <v>2</v>
      </c>
      <c r="G39" t="s">
        <v>2575</v>
      </c>
      <c r="H39" s="1" t="s">
        <v>2576</v>
      </c>
      <c r="I39" s="1" t="s">
        <v>2577</v>
      </c>
      <c r="J39">
        <v>2629</v>
      </c>
      <c r="K39" t="s">
        <v>2578</v>
      </c>
      <c r="L39" t="s">
        <v>132</v>
      </c>
      <c r="M39" t="s">
        <v>625</v>
      </c>
      <c r="N39" t="s">
        <v>93</v>
      </c>
      <c r="O39" t="s">
        <v>107</v>
      </c>
      <c r="P39" t="s">
        <v>2453</v>
      </c>
      <c r="Q39" t="s">
        <v>56</v>
      </c>
      <c r="R39" t="s">
        <v>106</v>
      </c>
    </row>
    <row r="40" spans="1:23" x14ac:dyDescent="0.25">
      <c r="A40">
        <v>39</v>
      </c>
      <c r="B40" s="1" t="s">
        <v>1863</v>
      </c>
      <c r="C40" s="1" t="s">
        <v>66</v>
      </c>
      <c r="D40" s="1" t="s">
        <v>2</v>
      </c>
      <c r="G40" t="s">
        <v>2579</v>
      </c>
      <c r="H40" s="1" t="s">
        <v>2580</v>
      </c>
      <c r="I40" s="1" t="s">
        <v>2581</v>
      </c>
      <c r="J40">
        <v>2658</v>
      </c>
      <c r="K40" t="s">
        <v>2582</v>
      </c>
      <c r="L40" t="s">
        <v>81</v>
      </c>
      <c r="M40" t="s">
        <v>2458</v>
      </c>
      <c r="N40" t="s">
        <v>2464</v>
      </c>
      <c r="O40" t="s">
        <v>93</v>
      </c>
    </row>
    <row r="41" spans="1:23" x14ac:dyDescent="0.25">
      <c r="A41">
        <v>40</v>
      </c>
      <c r="B41" s="1" t="s">
        <v>2492</v>
      </c>
      <c r="C41" s="1" t="s">
        <v>2453</v>
      </c>
      <c r="D41" s="1" t="s">
        <v>2</v>
      </c>
      <c r="G41" t="s">
        <v>2583</v>
      </c>
      <c r="H41" s="1" t="s">
        <v>2584</v>
      </c>
      <c r="I41" s="1" t="s">
        <v>2585</v>
      </c>
      <c r="J41">
        <v>2686</v>
      </c>
      <c r="K41" t="s">
        <v>2586</v>
      </c>
      <c r="L41" t="s">
        <v>228</v>
      </c>
      <c r="M41" t="s">
        <v>65</v>
      </c>
    </row>
    <row r="42" spans="1:23" x14ac:dyDescent="0.25">
      <c r="A42">
        <v>41</v>
      </c>
      <c r="B42" s="1" t="s">
        <v>2497</v>
      </c>
      <c r="C42" s="1" t="s">
        <v>2491</v>
      </c>
      <c r="D42" s="1" t="s">
        <v>2</v>
      </c>
      <c r="G42" t="s">
        <v>2587</v>
      </c>
      <c r="H42" s="1" t="s">
        <v>2588</v>
      </c>
      <c r="I42" s="1" t="s">
        <v>2589</v>
      </c>
      <c r="J42">
        <v>2714</v>
      </c>
      <c r="K42" t="s">
        <v>2590</v>
      </c>
      <c r="L42" t="s">
        <v>228</v>
      </c>
      <c r="M42" t="s">
        <v>65</v>
      </c>
    </row>
    <row r="43" spans="1:23" x14ac:dyDescent="0.25">
      <c r="A43">
        <v>42</v>
      </c>
      <c r="B43" s="1" t="s">
        <v>2</v>
      </c>
      <c r="C43" s="1" t="s">
        <v>2</v>
      </c>
      <c r="D43" s="1" t="s">
        <v>2</v>
      </c>
      <c r="G43" t="s">
        <v>2591</v>
      </c>
      <c r="H43" s="1" t="s">
        <v>2592</v>
      </c>
      <c r="I43" s="1" t="s">
        <v>2593</v>
      </c>
      <c r="J43">
        <v>2749</v>
      </c>
      <c r="K43" t="s">
        <v>2594</v>
      </c>
      <c r="L43" t="s">
        <v>67</v>
      </c>
      <c r="M43" t="s">
        <v>721</v>
      </c>
      <c r="N43" t="s">
        <v>76</v>
      </c>
      <c r="O43" t="s">
        <v>158</v>
      </c>
    </row>
    <row r="44" spans="1:23" x14ac:dyDescent="0.25">
      <c r="A44">
        <v>43</v>
      </c>
      <c r="B44" s="1" t="s">
        <v>52</v>
      </c>
      <c r="C44" s="1" t="s">
        <v>2</v>
      </c>
      <c r="D44" s="1" t="s">
        <v>2</v>
      </c>
      <c r="G44" t="s">
        <v>2595</v>
      </c>
      <c r="H44" s="1" t="s">
        <v>2596</v>
      </c>
      <c r="I44" s="1" t="s">
        <v>2597</v>
      </c>
      <c r="J44">
        <v>2774</v>
      </c>
      <c r="K44" t="s">
        <v>2598</v>
      </c>
      <c r="L44" t="s">
        <v>67</v>
      </c>
      <c r="M44" t="s">
        <v>65</v>
      </c>
      <c r="N44" t="s">
        <v>2542</v>
      </c>
    </row>
    <row r="45" spans="1:23" x14ac:dyDescent="0.25">
      <c r="A45">
        <v>44</v>
      </c>
      <c r="B45" s="1" t="s">
        <v>1843</v>
      </c>
      <c r="C45" s="1" t="s">
        <v>2599</v>
      </c>
      <c r="D45" s="1" t="s">
        <v>2</v>
      </c>
      <c r="G45" t="s">
        <v>2600</v>
      </c>
      <c r="H45" s="1" t="s">
        <v>2601</v>
      </c>
      <c r="I45" s="1" t="s">
        <v>2602</v>
      </c>
      <c r="J45">
        <v>2799</v>
      </c>
      <c r="K45" t="s">
        <v>2603</v>
      </c>
      <c r="L45" t="s">
        <v>83</v>
      </c>
      <c r="M45" t="s">
        <v>625</v>
      </c>
      <c r="N45" t="s">
        <v>76</v>
      </c>
      <c r="O45" t="s">
        <v>77</v>
      </c>
      <c r="P45" t="s">
        <v>2453</v>
      </c>
    </row>
    <row r="46" spans="1:23" x14ac:dyDescent="0.25">
      <c r="A46">
        <v>45</v>
      </c>
      <c r="B46" s="1" t="s">
        <v>1844</v>
      </c>
      <c r="C46" s="1" t="s">
        <v>121</v>
      </c>
      <c r="D46" s="1" t="s">
        <v>2</v>
      </c>
      <c r="G46" t="s">
        <v>2604</v>
      </c>
      <c r="H46" s="1" t="s">
        <v>2605</v>
      </c>
      <c r="I46" s="1" t="s">
        <v>2606</v>
      </c>
      <c r="J46">
        <v>2825</v>
      </c>
      <c r="K46" t="s">
        <v>2607</v>
      </c>
      <c r="L46" t="s">
        <v>75</v>
      </c>
      <c r="M46" t="s">
        <v>575</v>
      </c>
      <c r="N46" t="s">
        <v>2491</v>
      </c>
    </row>
    <row r="47" spans="1:23" x14ac:dyDescent="0.25">
      <c r="A47">
        <v>46</v>
      </c>
      <c r="B47" s="1" t="s">
        <v>1846</v>
      </c>
      <c r="C47" s="1" t="s">
        <v>2608</v>
      </c>
      <c r="D47" s="1" t="s">
        <v>2</v>
      </c>
      <c r="G47" t="s">
        <v>2609</v>
      </c>
      <c r="H47" s="1" t="s">
        <v>2610</v>
      </c>
      <c r="I47" s="1" t="s">
        <v>2611</v>
      </c>
      <c r="J47">
        <v>2850</v>
      </c>
      <c r="K47" t="s">
        <v>2612</v>
      </c>
      <c r="L47" t="s">
        <v>117</v>
      </c>
      <c r="N47" t="s">
        <v>2542</v>
      </c>
      <c r="O47" t="s">
        <v>77</v>
      </c>
      <c r="Q47" t="s">
        <v>56</v>
      </c>
      <c r="R47" t="s">
        <v>106</v>
      </c>
    </row>
    <row r="48" spans="1:23" x14ac:dyDescent="0.25">
      <c r="A48">
        <v>47</v>
      </c>
      <c r="B48" s="1" t="s">
        <v>1847</v>
      </c>
      <c r="C48" s="1" t="s">
        <v>2613</v>
      </c>
      <c r="D48" s="1" t="s">
        <v>2</v>
      </c>
      <c r="G48" t="s">
        <v>2614</v>
      </c>
      <c r="H48" s="1" t="s">
        <v>2615</v>
      </c>
      <c r="I48" s="1" t="s">
        <v>2616</v>
      </c>
      <c r="J48">
        <v>2883</v>
      </c>
      <c r="K48" t="s">
        <v>2617</v>
      </c>
      <c r="L48" t="s">
        <v>382</v>
      </c>
      <c r="M48" t="s">
        <v>2463</v>
      </c>
      <c r="N48" t="s">
        <v>2522</v>
      </c>
    </row>
    <row r="49" spans="1:26" x14ac:dyDescent="0.25">
      <c r="A49">
        <v>48</v>
      </c>
      <c r="B49" s="1" t="s">
        <v>1850</v>
      </c>
      <c r="C49" s="1" t="s">
        <v>2618</v>
      </c>
      <c r="D49" s="1" t="s">
        <v>2</v>
      </c>
      <c r="G49" t="s">
        <v>2619</v>
      </c>
      <c r="H49" s="1" t="s">
        <v>2620</v>
      </c>
      <c r="I49" s="1" t="s">
        <v>2621</v>
      </c>
      <c r="J49">
        <v>2908</v>
      </c>
      <c r="K49" t="s">
        <v>2622</v>
      </c>
      <c r="L49" t="s">
        <v>93</v>
      </c>
      <c r="M49" t="s">
        <v>65</v>
      </c>
      <c r="N49" t="s">
        <v>65</v>
      </c>
      <c r="O49">
        <v>100</v>
      </c>
    </row>
    <row r="50" spans="1:26" x14ac:dyDescent="0.25">
      <c r="A50">
        <v>49</v>
      </c>
      <c r="B50" s="1" t="s">
        <v>1851</v>
      </c>
      <c r="C50" s="1" t="s">
        <v>56</v>
      </c>
      <c r="D50" s="1" t="s">
        <v>2</v>
      </c>
      <c r="G50" t="s">
        <v>2623</v>
      </c>
      <c r="H50" s="1" t="s">
        <v>2624</v>
      </c>
      <c r="I50" s="1" t="s">
        <v>2625</v>
      </c>
      <c r="J50">
        <v>2933</v>
      </c>
      <c r="K50" t="s">
        <v>2626</v>
      </c>
      <c r="L50" t="s">
        <v>620</v>
      </c>
      <c r="M50" t="s">
        <v>2463</v>
      </c>
      <c r="N50" t="s">
        <v>65</v>
      </c>
      <c r="O50" t="s">
        <v>107</v>
      </c>
    </row>
    <row r="51" spans="1:26" x14ac:dyDescent="0.25">
      <c r="A51">
        <v>50</v>
      </c>
      <c r="B51" s="1" t="s">
        <v>1896</v>
      </c>
      <c r="C51" s="1" t="s">
        <v>56</v>
      </c>
      <c r="D51" s="1" t="s">
        <v>2</v>
      </c>
      <c r="G51" t="s">
        <v>2627</v>
      </c>
      <c r="H51" s="1" t="s">
        <v>2628</v>
      </c>
      <c r="I51" s="1" t="s">
        <v>2629</v>
      </c>
      <c r="J51">
        <v>2961</v>
      </c>
      <c r="K51" t="s">
        <v>2630</v>
      </c>
      <c r="L51" t="s">
        <v>210</v>
      </c>
      <c r="M51" t="s">
        <v>575</v>
      </c>
      <c r="N51" t="s">
        <v>2491</v>
      </c>
      <c r="O51" t="s">
        <v>126</v>
      </c>
      <c r="P51" t="s">
        <v>2463</v>
      </c>
      <c r="Q51" t="s">
        <v>56</v>
      </c>
      <c r="R51" t="s">
        <v>93</v>
      </c>
    </row>
    <row r="52" spans="1:26" x14ac:dyDescent="0.25">
      <c r="A52">
        <v>51</v>
      </c>
      <c r="B52" s="1" t="s">
        <v>1853</v>
      </c>
      <c r="C52" s="1" t="s">
        <v>56</v>
      </c>
      <c r="D52" s="1" t="s">
        <v>2</v>
      </c>
      <c r="G52" t="s">
        <v>2631</v>
      </c>
      <c r="H52" s="1" t="s">
        <v>2632</v>
      </c>
      <c r="I52" s="1" t="s">
        <v>2633</v>
      </c>
      <c r="J52">
        <v>2990</v>
      </c>
      <c r="K52" t="s">
        <v>2634</v>
      </c>
      <c r="L52" t="s">
        <v>210</v>
      </c>
      <c r="M52" t="s">
        <v>2491</v>
      </c>
      <c r="N52" t="s">
        <v>721</v>
      </c>
    </row>
    <row r="53" spans="1:26" x14ac:dyDescent="0.25">
      <c r="A53">
        <v>52</v>
      </c>
      <c r="B53" s="1" t="s">
        <v>1854</v>
      </c>
      <c r="C53" s="1" t="s">
        <v>83</v>
      </c>
      <c r="D53" s="1" t="s">
        <v>2</v>
      </c>
      <c r="G53" t="s">
        <v>2635</v>
      </c>
      <c r="H53" s="1" t="s">
        <v>2636</v>
      </c>
      <c r="I53" s="1" t="s">
        <v>2637</v>
      </c>
      <c r="J53">
        <v>3016</v>
      </c>
      <c r="K53" t="s">
        <v>2638</v>
      </c>
      <c r="L53" t="s">
        <v>210</v>
      </c>
      <c r="Q53" t="s">
        <v>66</v>
      </c>
      <c r="R53" t="s">
        <v>77</v>
      </c>
    </row>
    <row r="54" spans="1:26" x14ac:dyDescent="0.25">
      <c r="A54">
        <v>53</v>
      </c>
      <c r="B54" s="1" t="s">
        <v>1856</v>
      </c>
      <c r="C54" s="1" t="s">
        <v>64</v>
      </c>
      <c r="D54" s="1" t="s">
        <v>2</v>
      </c>
      <c r="G54" t="s">
        <v>2639</v>
      </c>
      <c r="H54" s="1" t="s">
        <v>2640</v>
      </c>
      <c r="I54" s="1" t="s">
        <v>2641</v>
      </c>
      <c r="J54">
        <v>3047</v>
      </c>
      <c r="K54" t="s">
        <v>2642</v>
      </c>
      <c r="L54" t="s">
        <v>56</v>
      </c>
      <c r="M54" t="s">
        <v>73</v>
      </c>
      <c r="Q54" t="s">
        <v>84</v>
      </c>
      <c r="R54" t="s">
        <v>149</v>
      </c>
      <c r="Z54">
        <v>2</v>
      </c>
    </row>
    <row r="55" spans="1:26" x14ac:dyDescent="0.25">
      <c r="A55">
        <v>54</v>
      </c>
      <c r="B55" s="1" t="s">
        <v>1857</v>
      </c>
      <c r="C55" s="1" t="s">
        <v>65</v>
      </c>
      <c r="D55" s="1" t="s">
        <v>2</v>
      </c>
      <c r="G55" t="s">
        <v>2643</v>
      </c>
      <c r="H55" s="1" t="s">
        <v>2644</v>
      </c>
      <c r="I55" s="1" t="s">
        <v>2645</v>
      </c>
      <c r="J55">
        <v>3079</v>
      </c>
      <c r="K55" t="s">
        <v>2646</v>
      </c>
      <c r="L55" t="s">
        <v>108</v>
      </c>
      <c r="M55" t="s">
        <v>65</v>
      </c>
      <c r="Q55" t="s">
        <v>105</v>
      </c>
      <c r="R55" t="s">
        <v>106</v>
      </c>
      <c r="S55" t="s">
        <v>56</v>
      </c>
      <c r="T55" t="s">
        <v>77</v>
      </c>
    </row>
    <row r="56" spans="1:26" x14ac:dyDescent="0.25">
      <c r="A56">
        <v>55</v>
      </c>
      <c r="B56" s="1" t="s">
        <v>2469</v>
      </c>
      <c r="C56" s="1" t="s">
        <v>73</v>
      </c>
      <c r="D56" s="1" t="s">
        <v>2</v>
      </c>
      <c r="G56" t="s">
        <v>2647</v>
      </c>
      <c r="H56" s="1" t="s">
        <v>2648</v>
      </c>
      <c r="I56" s="1" t="s">
        <v>2649</v>
      </c>
      <c r="J56">
        <v>3110</v>
      </c>
      <c r="K56" t="s">
        <v>2650</v>
      </c>
      <c r="L56" t="s">
        <v>123</v>
      </c>
      <c r="M56" t="s">
        <v>2463</v>
      </c>
      <c r="N56" t="s">
        <v>93</v>
      </c>
      <c r="O56" t="s">
        <v>158</v>
      </c>
      <c r="P56" t="s">
        <v>2463</v>
      </c>
    </row>
    <row r="57" spans="1:26" x14ac:dyDescent="0.25">
      <c r="A57">
        <v>56</v>
      </c>
      <c r="B57" s="1" t="s">
        <v>1858</v>
      </c>
      <c r="C57" s="1" t="s">
        <v>56</v>
      </c>
      <c r="D57" s="1" t="s">
        <v>2</v>
      </c>
      <c r="I57" s="1" t="s">
        <v>2653</v>
      </c>
      <c r="K57" t="s">
        <v>3480</v>
      </c>
      <c r="L57">
        <v>56</v>
      </c>
      <c r="M57">
        <v>0</v>
      </c>
      <c r="N57">
        <v>-35</v>
      </c>
      <c r="O57">
        <v>25</v>
      </c>
    </row>
    <row r="58" spans="1:26" x14ac:dyDescent="0.25">
      <c r="A58">
        <v>57</v>
      </c>
      <c r="B58" s="1" t="s">
        <v>1859</v>
      </c>
      <c r="C58" s="1" t="s">
        <v>82</v>
      </c>
      <c r="D58" s="1" t="s">
        <v>2</v>
      </c>
      <c r="H58" s="1"/>
      <c r="I58" s="1" t="s">
        <v>3484</v>
      </c>
      <c r="K58" t="s">
        <v>3481</v>
      </c>
      <c r="L58">
        <v>53</v>
      </c>
      <c r="M58">
        <v>-25</v>
      </c>
      <c r="N58">
        <v>-10</v>
      </c>
      <c r="O58">
        <v>35</v>
      </c>
    </row>
    <row r="59" spans="1:26" x14ac:dyDescent="0.25">
      <c r="A59">
        <v>58</v>
      </c>
      <c r="B59" s="1" t="s">
        <v>2482</v>
      </c>
      <c r="C59" s="1" t="s">
        <v>56</v>
      </c>
      <c r="D59" s="1" t="s">
        <v>2</v>
      </c>
      <c r="H59" s="1"/>
      <c r="I59" s="1" t="s">
        <v>3485</v>
      </c>
      <c r="K59" t="s">
        <v>3482</v>
      </c>
      <c r="L59">
        <v>55</v>
      </c>
      <c r="M59">
        <v>0</v>
      </c>
      <c r="O59">
        <v>100</v>
      </c>
      <c r="Q59">
        <v>7</v>
      </c>
      <c r="R59">
        <v>75</v>
      </c>
      <c r="S59">
        <v>1</v>
      </c>
      <c r="T59">
        <v>15</v>
      </c>
    </row>
    <row r="60" spans="1:26" x14ac:dyDescent="0.25">
      <c r="A60">
        <v>59</v>
      </c>
      <c r="B60" s="1" t="s">
        <v>1863</v>
      </c>
      <c r="C60" s="1" t="s">
        <v>262</v>
      </c>
      <c r="D60" s="1" t="s">
        <v>2</v>
      </c>
      <c r="H60" s="1"/>
      <c r="I60" s="1" t="s">
        <v>3486</v>
      </c>
      <c r="K60" t="s">
        <v>3483</v>
      </c>
      <c r="L60">
        <v>54</v>
      </c>
      <c r="M60">
        <v>5</v>
      </c>
      <c r="N60">
        <v>0</v>
      </c>
      <c r="O60">
        <v>110</v>
      </c>
      <c r="Q60">
        <v>1</v>
      </c>
      <c r="R60">
        <v>110</v>
      </c>
    </row>
    <row r="61" spans="1:26" x14ac:dyDescent="0.25">
      <c r="A61">
        <v>60</v>
      </c>
      <c r="B61" s="1" t="s">
        <v>2492</v>
      </c>
      <c r="C61" s="1" t="s">
        <v>65</v>
      </c>
      <c r="D61" s="1" t="s">
        <v>2</v>
      </c>
      <c r="G61" t="s">
        <v>2651</v>
      </c>
      <c r="H61" s="1" t="s">
        <v>2652</v>
      </c>
      <c r="I61" s="1" t="s">
        <v>2653</v>
      </c>
      <c r="J61">
        <v>3210</v>
      </c>
      <c r="K61" t="s">
        <v>3487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 s="81">
        <v>0</v>
      </c>
      <c r="X61">
        <v>0</v>
      </c>
      <c r="Y61">
        <v>0</v>
      </c>
    </row>
    <row r="62" spans="1:26" x14ac:dyDescent="0.25">
      <c r="A62">
        <v>61</v>
      </c>
      <c r="B62" s="1" t="s">
        <v>2497</v>
      </c>
      <c r="C62" s="1" t="s">
        <v>625</v>
      </c>
      <c r="D62" s="1" t="s">
        <v>2</v>
      </c>
      <c r="H62" s="1"/>
      <c r="I62" s="1"/>
    </row>
    <row r="63" spans="1:26" x14ac:dyDescent="0.25">
      <c r="A63">
        <v>62</v>
      </c>
      <c r="B63" s="1" t="s">
        <v>1899</v>
      </c>
      <c r="C63" s="1" t="s">
        <v>146</v>
      </c>
      <c r="D63" s="1" t="s">
        <v>2</v>
      </c>
      <c r="H63" s="1"/>
      <c r="I63" s="1"/>
    </row>
    <row r="64" spans="1:26" x14ac:dyDescent="0.25">
      <c r="A64">
        <v>63</v>
      </c>
      <c r="B64" s="1" t="s">
        <v>2</v>
      </c>
      <c r="C64" s="1" t="s">
        <v>2</v>
      </c>
      <c r="D64" s="1" t="s">
        <v>2</v>
      </c>
      <c r="H64" s="1"/>
      <c r="I64" s="1"/>
    </row>
    <row r="65" spans="1:11" x14ac:dyDescent="0.25">
      <c r="A65">
        <v>64</v>
      </c>
      <c r="B65" s="1" t="s">
        <v>52</v>
      </c>
      <c r="C65" s="1" t="s">
        <v>2</v>
      </c>
      <c r="D65" s="1" t="s">
        <v>2</v>
      </c>
      <c r="H65" s="1"/>
      <c r="I65" s="1"/>
    </row>
    <row r="66" spans="1:11" x14ac:dyDescent="0.25">
      <c r="A66">
        <v>65</v>
      </c>
      <c r="B66" s="1" t="s">
        <v>1843</v>
      </c>
      <c r="C66" s="1" t="s">
        <v>733</v>
      </c>
      <c r="D66" s="1" t="s">
        <v>2</v>
      </c>
    </row>
    <row r="67" spans="1:11" x14ac:dyDescent="0.25">
      <c r="A67">
        <v>66</v>
      </c>
      <c r="B67" s="1" t="s">
        <v>1844</v>
      </c>
      <c r="C67" s="1" t="s">
        <v>121</v>
      </c>
      <c r="D67" s="1" t="s">
        <v>2</v>
      </c>
      <c r="H67" s="1"/>
      <c r="I67" s="1"/>
    </row>
    <row r="68" spans="1:11" x14ac:dyDescent="0.25">
      <c r="A68">
        <v>67</v>
      </c>
      <c r="B68" s="1" t="s">
        <v>1846</v>
      </c>
      <c r="C68" s="1" t="s">
        <v>2654</v>
      </c>
      <c r="D68" s="1" t="s">
        <v>2</v>
      </c>
      <c r="H68" s="1"/>
      <c r="I68" s="1"/>
    </row>
    <row r="69" spans="1:11" x14ac:dyDescent="0.25">
      <c r="A69">
        <v>68</v>
      </c>
      <c r="B69" s="1" t="s">
        <v>1847</v>
      </c>
      <c r="C69" s="1" t="s">
        <v>2655</v>
      </c>
      <c r="D69" s="1" t="s">
        <v>2</v>
      </c>
      <c r="H69" s="1"/>
      <c r="I69" s="1"/>
      <c r="J69" t="s">
        <v>1678</v>
      </c>
      <c r="K69" t="s">
        <v>2443</v>
      </c>
    </row>
    <row r="70" spans="1:11" x14ac:dyDescent="0.25">
      <c r="A70">
        <v>69</v>
      </c>
      <c r="B70" s="1" t="s">
        <v>1850</v>
      </c>
      <c r="C70" s="1" t="s">
        <v>2618</v>
      </c>
      <c r="D70" s="1" t="s">
        <v>2</v>
      </c>
      <c r="G70" t="s">
        <v>2221</v>
      </c>
      <c r="H70" s="1"/>
      <c r="I70" s="1"/>
      <c r="J70" t="s">
        <v>2402</v>
      </c>
      <c r="K70" t="s">
        <v>65</v>
      </c>
    </row>
    <row r="71" spans="1:11" x14ac:dyDescent="0.25">
      <c r="A71">
        <v>70</v>
      </c>
      <c r="B71" s="1" t="s">
        <v>1851</v>
      </c>
      <c r="C71" s="1" t="s">
        <v>56</v>
      </c>
      <c r="D71" s="1" t="s">
        <v>2</v>
      </c>
      <c r="G71">
        <v>1</v>
      </c>
      <c r="H71" s="1" t="s">
        <v>1762</v>
      </c>
      <c r="I71" s="1"/>
      <c r="J71" t="s">
        <v>2403</v>
      </c>
      <c r="K71" t="s">
        <v>2444</v>
      </c>
    </row>
    <row r="72" spans="1:11" x14ac:dyDescent="0.25">
      <c r="A72">
        <v>71</v>
      </c>
      <c r="B72" s="1" t="s">
        <v>1896</v>
      </c>
      <c r="C72" s="1" t="s">
        <v>56</v>
      </c>
      <c r="D72" s="1" t="s">
        <v>2</v>
      </c>
      <c r="G72">
        <v>2</v>
      </c>
      <c r="H72" s="1"/>
      <c r="I72" s="1"/>
      <c r="J72" t="s">
        <v>2404</v>
      </c>
      <c r="K72" t="s">
        <v>71</v>
      </c>
    </row>
    <row r="73" spans="1:11" x14ac:dyDescent="0.25">
      <c r="A73">
        <v>72</v>
      </c>
      <c r="B73" s="1" t="s">
        <v>1853</v>
      </c>
      <c r="C73" s="1" t="s">
        <v>56</v>
      </c>
      <c r="D73" s="1" t="s">
        <v>2</v>
      </c>
      <c r="G73">
        <v>3</v>
      </c>
      <c r="H73" s="1"/>
      <c r="I73" s="1"/>
      <c r="J73" t="s">
        <v>2405</v>
      </c>
    </row>
    <row r="74" spans="1:11" x14ac:dyDescent="0.25">
      <c r="A74">
        <v>73</v>
      </c>
      <c r="B74" s="1" t="s">
        <v>1854</v>
      </c>
      <c r="C74" s="1" t="s">
        <v>620</v>
      </c>
      <c r="D74" s="1" t="s">
        <v>2</v>
      </c>
      <c r="G74">
        <v>4</v>
      </c>
      <c r="H74" s="1"/>
      <c r="I74" s="1"/>
      <c r="J74" t="s">
        <v>2656</v>
      </c>
    </row>
    <row r="75" spans="1:11" x14ac:dyDescent="0.25">
      <c r="A75">
        <v>74</v>
      </c>
      <c r="B75" s="1" t="s">
        <v>1856</v>
      </c>
      <c r="C75" s="1" t="s">
        <v>64</v>
      </c>
      <c r="D75" s="1" t="s">
        <v>2</v>
      </c>
      <c r="G75">
        <v>5</v>
      </c>
      <c r="H75" s="1" t="s">
        <v>1764</v>
      </c>
      <c r="I75" s="1"/>
      <c r="J75" t="s">
        <v>2657</v>
      </c>
    </row>
    <row r="76" spans="1:11" x14ac:dyDescent="0.25">
      <c r="A76">
        <v>75</v>
      </c>
      <c r="B76" s="1" t="s">
        <v>1857</v>
      </c>
      <c r="C76" s="1" t="s">
        <v>65</v>
      </c>
      <c r="D76" s="1" t="s">
        <v>2</v>
      </c>
      <c r="G76">
        <v>6</v>
      </c>
      <c r="H76" s="1"/>
      <c r="I76" s="1"/>
      <c r="J76" t="s">
        <v>2658</v>
      </c>
    </row>
    <row r="77" spans="1:11" x14ac:dyDescent="0.25">
      <c r="A77">
        <v>76</v>
      </c>
      <c r="B77" s="1" t="s">
        <v>2469</v>
      </c>
      <c r="C77" s="1" t="s">
        <v>76</v>
      </c>
      <c r="D77" s="1" t="s">
        <v>2</v>
      </c>
      <c r="G77">
        <v>7</v>
      </c>
      <c r="H77" s="1" t="s">
        <v>1763</v>
      </c>
      <c r="I77" s="1"/>
      <c r="J77" t="s">
        <v>1677</v>
      </c>
      <c r="K77" t="s">
        <v>139</v>
      </c>
    </row>
    <row r="78" spans="1:11" x14ac:dyDescent="0.25">
      <c r="A78">
        <v>77</v>
      </c>
      <c r="B78" s="1" t="s">
        <v>1858</v>
      </c>
      <c r="C78" s="1" t="s">
        <v>56</v>
      </c>
      <c r="D78" s="1" t="s">
        <v>2</v>
      </c>
      <c r="G78">
        <v>8</v>
      </c>
      <c r="H78" s="1" t="s">
        <v>2659</v>
      </c>
      <c r="I78" s="1"/>
    </row>
    <row r="79" spans="1:11" x14ac:dyDescent="0.25">
      <c r="A79">
        <v>78</v>
      </c>
      <c r="B79" s="1" t="s">
        <v>1859</v>
      </c>
      <c r="C79" s="1" t="s">
        <v>82</v>
      </c>
      <c r="D79" s="1" t="s">
        <v>2</v>
      </c>
      <c r="H79" s="1"/>
      <c r="I79" s="1"/>
    </row>
    <row r="80" spans="1:11" x14ac:dyDescent="0.25">
      <c r="A80">
        <v>79</v>
      </c>
      <c r="B80" s="1" t="s">
        <v>2482</v>
      </c>
      <c r="C80" s="1" t="s">
        <v>56</v>
      </c>
      <c r="D80" s="1" t="s">
        <v>2</v>
      </c>
      <c r="H80" s="1"/>
      <c r="I80" s="1"/>
    </row>
    <row r="81" spans="1:9" x14ac:dyDescent="0.25">
      <c r="A81">
        <v>80</v>
      </c>
      <c r="B81" s="1" t="s">
        <v>1863</v>
      </c>
      <c r="C81" s="1" t="s">
        <v>139</v>
      </c>
      <c r="D81" s="1" t="s">
        <v>2</v>
      </c>
      <c r="H81" s="1"/>
      <c r="I81" s="1"/>
    </row>
    <row r="82" spans="1:9" x14ac:dyDescent="0.25">
      <c r="A82">
        <v>81</v>
      </c>
      <c r="B82" s="1" t="s">
        <v>2492</v>
      </c>
      <c r="C82" s="1" t="s">
        <v>65</v>
      </c>
      <c r="D82" s="1" t="s">
        <v>2</v>
      </c>
      <c r="H82" s="1"/>
      <c r="I82" s="1"/>
    </row>
    <row r="83" spans="1:9" x14ac:dyDescent="0.25">
      <c r="A83">
        <v>82</v>
      </c>
      <c r="B83" s="1" t="s">
        <v>2497</v>
      </c>
      <c r="C83" s="1" t="s">
        <v>2444</v>
      </c>
      <c r="D83" s="1" t="s">
        <v>2</v>
      </c>
      <c r="H83" s="1"/>
      <c r="I83" s="1"/>
    </row>
    <row r="84" spans="1:9" x14ac:dyDescent="0.25">
      <c r="A84">
        <v>83</v>
      </c>
      <c r="B84" s="1" t="s">
        <v>2660</v>
      </c>
      <c r="C84" s="1" t="s">
        <v>80</v>
      </c>
      <c r="D84" s="1" t="s">
        <v>2</v>
      </c>
      <c r="H84" s="1"/>
      <c r="I84" s="1"/>
    </row>
    <row r="85" spans="1:9" x14ac:dyDescent="0.25">
      <c r="A85">
        <v>84</v>
      </c>
      <c r="B85" s="1" t="s">
        <v>1899</v>
      </c>
      <c r="C85" s="1" t="s">
        <v>71</v>
      </c>
      <c r="D85" s="1" t="s">
        <v>2</v>
      </c>
      <c r="H85" s="1"/>
      <c r="I85" s="1"/>
    </row>
    <row r="86" spans="1:9" x14ac:dyDescent="0.25">
      <c r="A86">
        <v>85</v>
      </c>
      <c r="B86" s="1" t="s">
        <v>1884</v>
      </c>
      <c r="C86" s="1" t="s">
        <v>56</v>
      </c>
      <c r="D86" s="1" t="s">
        <v>2</v>
      </c>
      <c r="H86" s="1"/>
      <c r="I86" s="1"/>
    </row>
    <row r="87" spans="1:9" x14ac:dyDescent="0.25">
      <c r="A87">
        <v>86</v>
      </c>
      <c r="B87" s="1" t="s">
        <v>1885</v>
      </c>
      <c r="C87" s="1" t="s">
        <v>56</v>
      </c>
      <c r="D87" s="1" t="s">
        <v>2</v>
      </c>
      <c r="H87" s="1"/>
      <c r="I87" s="1"/>
    </row>
    <row r="88" spans="1:9" x14ac:dyDescent="0.25">
      <c r="A88">
        <v>87</v>
      </c>
      <c r="B88" s="1" t="s">
        <v>1897</v>
      </c>
      <c r="C88" s="1" t="s">
        <v>66</v>
      </c>
      <c r="D88" s="1" t="s">
        <v>2</v>
      </c>
      <c r="H88" s="1"/>
      <c r="I88" s="1"/>
    </row>
    <row r="89" spans="1:9" x14ac:dyDescent="0.25">
      <c r="A89">
        <v>88</v>
      </c>
      <c r="B89" s="1" t="s">
        <v>1898</v>
      </c>
      <c r="C89" s="1" t="s">
        <v>73</v>
      </c>
      <c r="D89" s="1" t="s">
        <v>2</v>
      </c>
      <c r="H89" s="1"/>
      <c r="I89" s="1"/>
    </row>
    <row r="90" spans="1:9" x14ac:dyDescent="0.25">
      <c r="A90">
        <v>89</v>
      </c>
      <c r="B90" s="1" t="s">
        <v>2</v>
      </c>
      <c r="C90" s="1" t="s">
        <v>2</v>
      </c>
      <c r="D90" s="1" t="s">
        <v>2</v>
      </c>
      <c r="H90" s="1"/>
      <c r="I90" s="1"/>
    </row>
    <row r="91" spans="1:9" x14ac:dyDescent="0.25">
      <c r="A91">
        <v>90</v>
      </c>
      <c r="B91" s="1" t="s">
        <v>52</v>
      </c>
      <c r="C91" s="1" t="s">
        <v>2</v>
      </c>
      <c r="D91" s="1" t="s">
        <v>2</v>
      </c>
      <c r="H91" s="1"/>
      <c r="I91" s="1"/>
    </row>
    <row r="92" spans="1:9" x14ac:dyDescent="0.25">
      <c r="A92">
        <v>91</v>
      </c>
      <c r="B92" s="1" t="s">
        <v>1843</v>
      </c>
      <c r="C92" s="1" t="s">
        <v>91</v>
      </c>
      <c r="D92" s="1" t="s">
        <v>2</v>
      </c>
      <c r="H92" s="1"/>
      <c r="I92" s="1"/>
    </row>
    <row r="93" spans="1:9" x14ac:dyDescent="0.25">
      <c r="A93">
        <v>92</v>
      </c>
      <c r="B93" s="1" t="s">
        <v>1844</v>
      </c>
      <c r="C93" s="1" t="s">
        <v>121</v>
      </c>
      <c r="D93" s="1" t="s">
        <v>2</v>
      </c>
      <c r="H93" s="1"/>
      <c r="I93" s="1"/>
    </row>
    <row r="94" spans="1:9" x14ac:dyDescent="0.25">
      <c r="A94">
        <v>93</v>
      </c>
      <c r="B94" s="1" t="s">
        <v>1846</v>
      </c>
      <c r="C94" s="1" t="s">
        <v>2661</v>
      </c>
      <c r="D94" s="1" t="s">
        <v>2</v>
      </c>
      <c r="H94" s="1"/>
      <c r="I94" s="1"/>
    </row>
    <row r="95" spans="1:9" x14ac:dyDescent="0.25">
      <c r="A95">
        <v>94</v>
      </c>
      <c r="B95" s="1" t="s">
        <v>1847</v>
      </c>
      <c r="C95" s="1" t="s">
        <v>2662</v>
      </c>
      <c r="D95" s="1" t="s">
        <v>2</v>
      </c>
      <c r="H95" s="1"/>
      <c r="I95" s="1"/>
    </row>
    <row r="96" spans="1:9" x14ac:dyDescent="0.25">
      <c r="A96">
        <v>95</v>
      </c>
      <c r="B96" s="1" t="s">
        <v>1850</v>
      </c>
      <c r="C96" s="1" t="s">
        <v>2533</v>
      </c>
      <c r="D96" s="1" t="s">
        <v>2</v>
      </c>
      <c r="H96" s="1"/>
      <c r="I96" s="1"/>
    </row>
    <row r="97" spans="1:9" x14ac:dyDescent="0.25">
      <c r="A97">
        <v>96</v>
      </c>
      <c r="B97" s="1" t="s">
        <v>1851</v>
      </c>
      <c r="C97" s="1" t="s">
        <v>56</v>
      </c>
      <c r="D97" s="1" t="s">
        <v>2</v>
      </c>
      <c r="H97" s="1"/>
      <c r="I97" s="1"/>
    </row>
    <row r="98" spans="1:9" x14ac:dyDescent="0.25">
      <c r="A98">
        <v>97</v>
      </c>
      <c r="B98" s="1" t="s">
        <v>1896</v>
      </c>
      <c r="C98" s="1" t="s">
        <v>56</v>
      </c>
      <c r="D98" s="1" t="s">
        <v>2</v>
      </c>
      <c r="H98" s="1"/>
      <c r="I98" s="1"/>
    </row>
    <row r="99" spans="1:9" x14ac:dyDescent="0.25">
      <c r="A99">
        <v>98</v>
      </c>
      <c r="B99" s="1" t="s">
        <v>1853</v>
      </c>
      <c r="C99" s="1" t="s">
        <v>56</v>
      </c>
      <c r="D99" s="1" t="s">
        <v>2</v>
      </c>
      <c r="H99" s="1"/>
      <c r="I99" s="1"/>
    </row>
    <row r="100" spans="1:9" x14ac:dyDescent="0.25">
      <c r="A100">
        <v>99</v>
      </c>
      <c r="B100" s="1" t="s">
        <v>1854</v>
      </c>
      <c r="C100" s="1" t="s">
        <v>93</v>
      </c>
      <c r="D100" s="1" t="s">
        <v>2</v>
      </c>
      <c r="H100" s="1"/>
      <c r="I100" s="1"/>
    </row>
    <row r="101" spans="1:9" x14ac:dyDescent="0.25">
      <c r="A101">
        <v>100</v>
      </c>
      <c r="B101" s="1" t="s">
        <v>1856</v>
      </c>
      <c r="C101" s="1" t="s">
        <v>64</v>
      </c>
      <c r="D101" s="1" t="s">
        <v>2</v>
      </c>
      <c r="H101" s="1"/>
      <c r="I101" s="1"/>
    </row>
    <row r="102" spans="1:9" x14ac:dyDescent="0.25">
      <c r="A102">
        <v>101</v>
      </c>
      <c r="B102" s="1" t="s">
        <v>1857</v>
      </c>
      <c r="C102" s="1" t="s">
        <v>65</v>
      </c>
      <c r="D102" s="1" t="s">
        <v>2</v>
      </c>
      <c r="H102" s="1"/>
      <c r="I102" s="1"/>
    </row>
    <row r="103" spans="1:9" x14ac:dyDescent="0.25">
      <c r="A103">
        <v>102</v>
      </c>
      <c r="B103" s="1" t="s">
        <v>2469</v>
      </c>
      <c r="C103" s="1" t="s">
        <v>108</v>
      </c>
      <c r="D103" s="1" t="s">
        <v>2</v>
      </c>
      <c r="H103" s="1"/>
      <c r="I103" s="1"/>
    </row>
    <row r="104" spans="1:9" x14ac:dyDescent="0.25">
      <c r="A104">
        <v>103</v>
      </c>
      <c r="B104" s="1" t="s">
        <v>1858</v>
      </c>
      <c r="C104" s="1" t="s">
        <v>56</v>
      </c>
      <c r="D104" s="1" t="s">
        <v>2</v>
      </c>
      <c r="H104" s="1"/>
      <c r="I104" s="1"/>
    </row>
    <row r="105" spans="1:9" x14ac:dyDescent="0.25">
      <c r="A105">
        <v>104</v>
      </c>
      <c r="B105" s="1" t="s">
        <v>2663</v>
      </c>
      <c r="C105" s="1" t="s">
        <v>2664</v>
      </c>
      <c r="D105" s="1" t="s">
        <v>2</v>
      </c>
      <c r="H105" s="1"/>
      <c r="I105" s="1"/>
    </row>
    <row r="106" spans="1:9" x14ac:dyDescent="0.25">
      <c r="A106">
        <v>105</v>
      </c>
      <c r="B106" s="1" t="s">
        <v>2482</v>
      </c>
      <c r="C106" s="1" t="s">
        <v>56</v>
      </c>
      <c r="D106" s="1" t="s">
        <v>2</v>
      </c>
      <c r="H106" s="1"/>
      <c r="I106" s="1"/>
    </row>
    <row r="107" spans="1:9" x14ac:dyDescent="0.25">
      <c r="A107">
        <v>106</v>
      </c>
      <c r="B107" s="1" t="s">
        <v>1863</v>
      </c>
      <c r="C107" s="1" t="s">
        <v>73</v>
      </c>
      <c r="D107" s="1" t="s">
        <v>2</v>
      </c>
      <c r="H107" s="1"/>
      <c r="I107" s="1"/>
    </row>
    <row r="108" spans="1:9" x14ac:dyDescent="0.25">
      <c r="A108">
        <v>107</v>
      </c>
      <c r="B108" s="1" t="s">
        <v>2492</v>
      </c>
      <c r="C108" s="1" t="s">
        <v>2665</v>
      </c>
      <c r="D108" s="1" t="s">
        <v>2</v>
      </c>
      <c r="H108" s="1"/>
      <c r="I108" s="1"/>
    </row>
    <row r="109" spans="1:9" x14ac:dyDescent="0.25">
      <c r="A109">
        <v>108</v>
      </c>
      <c r="B109" s="1" t="s">
        <v>2497</v>
      </c>
      <c r="C109" s="1" t="s">
        <v>2666</v>
      </c>
      <c r="D109" s="1" t="s">
        <v>2</v>
      </c>
      <c r="H109" s="1"/>
      <c r="I109" s="1"/>
    </row>
    <row r="110" spans="1:9" x14ac:dyDescent="0.25">
      <c r="A110">
        <v>109</v>
      </c>
      <c r="B110" s="1" t="s">
        <v>2</v>
      </c>
      <c r="C110" s="1" t="s">
        <v>2</v>
      </c>
      <c r="D110" s="1" t="s">
        <v>2</v>
      </c>
      <c r="H110" s="1"/>
      <c r="I110" s="1"/>
    </row>
    <row r="111" spans="1:9" x14ac:dyDescent="0.25">
      <c r="A111">
        <v>110</v>
      </c>
      <c r="B111" s="1" t="s">
        <v>52</v>
      </c>
      <c r="C111" s="1" t="s">
        <v>2</v>
      </c>
      <c r="D111" s="1" t="s">
        <v>2</v>
      </c>
      <c r="H111" s="1"/>
      <c r="I111" s="1"/>
    </row>
    <row r="112" spans="1:9" x14ac:dyDescent="0.25">
      <c r="A112">
        <v>111</v>
      </c>
      <c r="B112" s="1" t="s">
        <v>1843</v>
      </c>
      <c r="C112" s="1" t="s">
        <v>2667</v>
      </c>
      <c r="D112" s="1" t="s">
        <v>2</v>
      </c>
      <c r="H112" s="1"/>
      <c r="I112" s="1"/>
    </row>
    <row r="113" spans="1:9" x14ac:dyDescent="0.25">
      <c r="A113">
        <v>112</v>
      </c>
      <c r="B113" s="1" t="s">
        <v>1844</v>
      </c>
      <c r="C113" s="1" t="s">
        <v>121</v>
      </c>
      <c r="D113" s="1" t="s">
        <v>2</v>
      </c>
      <c r="H113" s="1"/>
      <c r="I113" s="1"/>
    </row>
    <row r="114" spans="1:9" x14ac:dyDescent="0.25">
      <c r="A114">
        <v>113</v>
      </c>
      <c r="B114" s="1" t="s">
        <v>1846</v>
      </c>
      <c r="C114" s="1" t="s">
        <v>2668</v>
      </c>
      <c r="D114" s="1" t="s">
        <v>2</v>
      </c>
      <c r="H114" s="1"/>
      <c r="I114" s="1"/>
    </row>
    <row r="115" spans="1:9" x14ac:dyDescent="0.25">
      <c r="A115">
        <v>114</v>
      </c>
      <c r="B115" s="1" t="s">
        <v>1847</v>
      </c>
      <c r="C115" s="1" t="s">
        <v>2669</v>
      </c>
      <c r="D115" s="1" t="s">
        <v>2</v>
      </c>
      <c r="H115" s="1"/>
      <c r="I115" s="1"/>
    </row>
    <row r="116" spans="1:9" x14ac:dyDescent="0.25">
      <c r="A116">
        <v>115</v>
      </c>
      <c r="B116" s="1" t="s">
        <v>1850</v>
      </c>
      <c r="C116" s="1" t="s">
        <v>2533</v>
      </c>
      <c r="D116" s="1" t="s">
        <v>2</v>
      </c>
      <c r="H116" s="1"/>
      <c r="I116" s="1"/>
    </row>
    <row r="117" spans="1:9" x14ac:dyDescent="0.25">
      <c r="A117">
        <v>116</v>
      </c>
      <c r="B117" s="1" t="s">
        <v>1851</v>
      </c>
      <c r="C117" s="1" t="s">
        <v>56</v>
      </c>
      <c r="D117" s="1" t="s">
        <v>2</v>
      </c>
      <c r="H117" s="1"/>
      <c r="I117" s="1"/>
    </row>
    <row r="118" spans="1:9" x14ac:dyDescent="0.25">
      <c r="A118">
        <v>117</v>
      </c>
      <c r="B118" s="1" t="s">
        <v>1896</v>
      </c>
      <c r="C118" s="1" t="s">
        <v>56</v>
      </c>
      <c r="D118" s="1" t="s">
        <v>2</v>
      </c>
      <c r="H118" s="1"/>
      <c r="I118" s="1"/>
    </row>
    <row r="119" spans="1:9" x14ac:dyDescent="0.25">
      <c r="A119">
        <v>118</v>
      </c>
      <c r="B119" s="1" t="s">
        <v>1853</v>
      </c>
      <c r="C119" s="1" t="s">
        <v>56</v>
      </c>
      <c r="D119" s="1" t="s">
        <v>2</v>
      </c>
      <c r="H119" s="1"/>
      <c r="I119" s="1"/>
    </row>
    <row r="120" spans="1:9" x14ac:dyDescent="0.25">
      <c r="A120">
        <v>119</v>
      </c>
      <c r="B120" s="1" t="s">
        <v>1854</v>
      </c>
      <c r="C120" s="1" t="s">
        <v>2670</v>
      </c>
      <c r="D120" s="1" t="s">
        <v>2</v>
      </c>
      <c r="H120" s="1"/>
      <c r="I120" s="1"/>
    </row>
    <row r="121" spans="1:9" x14ac:dyDescent="0.25">
      <c r="A121">
        <v>120</v>
      </c>
      <c r="B121" s="1" t="s">
        <v>1856</v>
      </c>
      <c r="C121" s="1" t="s">
        <v>64</v>
      </c>
      <c r="D121" s="1" t="s">
        <v>2</v>
      </c>
      <c r="H121" s="1"/>
      <c r="I121" s="1"/>
    </row>
    <row r="122" spans="1:9" x14ac:dyDescent="0.25">
      <c r="A122">
        <v>121</v>
      </c>
      <c r="B122" s="1" t="s">
        <v>1857</v>
      </c>
      <c r="C122" s="1" t="s">
        <v>65</v>
      </c>
      <c r="D122" s="1" t="s">
        <v>2</v>
      </c>
      <c r="H122" s="1"/>
      <c r="I122" s="1"/>
    </row>
    <row r="123" spans="1:9" x14ac:dyDescent="0.25">
      <c r="A123">
        <v>122</v>
      </c>
      <c r="B123" s="1" t="s">
        <v>2469</v>
      </c>
      <c r="C123" s="1" t="s">
        <v>73</v>
      </c>
      <c r="D123" s="1" t="s">
        <v>2</v>
      </c>
      <c r="H123" s="1"/>
      <c r="I123" s="1"/>
    </row>
    <row r="124" spans="1:9" x14ac:dyDescent="0.25">
      <c r="A124">
        <v>123</v>
      </c>
      <c r="B124" s="1" t="s">
        <v>1858</v>
      </c>
      <c r="C124" s="1" t="s">
        <v>56</v>
      </c>
      <c r="D124" s="1" t="s">
        <v>2</v>
      </c>
      <c r="H124" s="1"/>
      <c r="I124" s="1"/>
    </row>
    <row r="125" spans="1:9" x14ac:dyDescent="0.25">
      <c r="A125">
        <v>124</v>
      </c>
      <c r="B125" s="1" t="s">
        <v>1860</v>
      </c>
      <c r="C125" s="1" t="s">
        <v>139</v>
      </c>
      <c r="D125" s="1" t="s">
        <v>2</v>
      </c>
      <c r="H125" s="1"/>
      <c r="I125" s="1"/>
    </row>
    <row r="126" spans="1:9" x14ac:dyDescent="0.25">
      <c r="A126">
        <v>125</v>
      </c>
      <c r="B126" s="1" t="s">
        <v>1872</v>
      </c>
      <c r="C126" s="1" t="s">
        <v>72</v>
      </c>
      <c r="D126" s="1" t="s">
        <v>2</v>
      </c>
      <c r="H126" s="1"/>
      <c r="I126" s="1"/>
    </row>
    <row r="127" spans="1:9" x14ac:dyDescent="0.25">
      <c r="A127">
        <v>126</v>
      </c>
      <c r="B127" s="1" t="s">
        <v>2482</v>
      </c>
      <c r="C127" s="1" t="s">
        <v>56</v>
      </c>
      <c r="D127" s="1" t="s">
        <v>2</v>
      </c>
      <c r="H127" s="1"/>
      <c r="I127" s="1"/>
    </row>
    <row r="128" spans="1:9" x14ac:dyDescent="0.25">
      <c r="A128">
        <v>127</v>
      </c>
      <c r="B128" s="1" t="s">
        <v>1863</v>
      </c>
      <c r="C128" s="1" t="s">
        <v>228</v>
      </c>
      <c r="D128" s="1" t="s">
        <v>2</v>
      </c>
      <c r="H128" s="1"/>
      <c r="I128" s="1"/>
    </row>
    <row r="129" spans="1:9" x14ac:dyDescent="0.25">
      <c r="A129">
        <v>128</v>
      </c>
      <c r="B129" s="1" t="s">
        <v>2492</v>
      </c>
      <c r="C129" s="1" t="s">
        <v>65</v>
      </c>
      <c r="D129" s="1" t="s">
        <v>2</v>
      </c>
      <c r="H129" s="1"/>
      <c r="I129" s="1"/>
    </row>
    <row r="130" spans="1:9" x14ac:dyDescent="0.25">
      <c r="A130">
        <v>129</v>
      </c>
      <c r="B130" s="1" t="s">
        <v>2671</v>
      </c>
      <c r="C130" s="1" t="s">
        <v>65</v>
      </c>
      <c r="D130" s="1" t="s">
        <v>2</v>
      </c>
      <c r="H130" s="1"/>
      <c r="I130" s="1"/>
    </row>
    <row r="131" spans="1:9" x14ac:dyDescent="0.25">
      <c r="A131">
        <v>130</v>
      </c>
      <c r="B131" s="1" t="s">
        <v>2672</v>
      </c>
      <c r="C131" s="1" t="s">
        <v>56</v>
      </c>
      <c r="D131" s="1" t="s">
        <v>2</v>
      </c>
      <c r="H131" s="1"/>
      <c r="I131" s="1"/>
    </row>
    <row r="132" spans="1:9" x14ac:dyDescent="0.25">
      <c r="A132">
        <v>131</v>
      </c>
      <c r="B132" s="1" t="s">
        <v>1921</v>
      </c>
      <c r="C132" s="1" t="s">
        <v>84</v>
      </c>
      <c r="D132" s="1" t="s">
        <v>2</v>
      </c>
      <c r="H132" s="1"/>
      <c r="I132" s="1"/>
    </row>
    <row r="133" spans="1:9" x14ac:dyDescent="0.25">
      <c r="A133">
        <v>132</v>
      </c>
      <c r="B133" s="1" t="s">
        <v>2</v>
      </c>
      <c r="C133" s="1" t="s">
        <v>2</v>
      </c>
      <c r="D133" s="1" t="s">
        <v>2</v>
      </c>
      <c r="H133" s="1"/>
      <c r="I133" s="1"/>
    </row>
    <row r="134" spans="1:9" x14ac:dyDescent="0.25">
      <c r="A134">
        <v>133</v>
      </c>
      <c r="B134" s="1" t="s">
        <v>52</v>
      </c>
      <c r="C134" s="1" t="s">
        <v>2</v>
      </c>
      <c r="D134" s="1" t="s">
        <v>2</v>
      </c>
      <c r="H134" s="1"/>
      <c r="I134" s="1"/>
    </row>
    <row r="135" spans="1:9" x14ac:dyDescent="0.25">
      <c r="A135">
        <v>134</v>
      </c>
      <c r="B135" s="1" t="s">
        <v>1843</v>
      </c>
      <c r="C135" s="1" t="s">
        <v>2673</v>
      </c>
      <c r="D135" s="1" t="s">
        <v>2</v>
      </c>
      <c r="H135" s="1"/>
      <c r="I135" s="1"/>
    </row>
    <row r="136" spans="1:9" x14ac:dyDescent="0.25">
      <c r="A136">
        <v>135</v>
      </c>
      <c r="B136" s="1" t="s">
        <v>1844</v>
      </c>
      <c r="C136" s="1" t="s">
        <v>121</v>
      </c>
      <c r="D136" s="1" t="s">
        <v>2</v>
      </c>
      <c r="H136" s="1"/>
      <c r="I136" s="1"/>
    </row>
    <row r="137" spans="1:9" x14ac:dyDescent="0.25">
      <c r="A137">
        <v>136</v>
      </c>
      <c r="B137" s="1" t="s">
        <v>1846</v>
      </c>
      <c r="C137" s="1" t="s">
        <v>2668</v>
      </c>
      <c r="D137" s="1" t="s">
        <v>2</v>
      </c>
      <c r="H137" s="1"/>
      <c r="I137" s="1"/>
    </row>
    <row r="138" spans="1:9" x14ac:dyDescent="0.25">
      <c r="A138">
        <v>137</v>
      </c>
      <c r="B138" s="1" t="s">
        <v>1847</v>
      </c>
      <c r="C138" s="1" t="s">
        <v>2669</v>
      </c>
      <c r="D138" s="1" t="s">
        <v>2</v>
      </c>
      <c r="H138" s="1"/>
      <c r="I138" s="1"/>
    </row>
    <row r="139" spans="1:9" x14ac:dyDescent="0.25">
      <c r="A139">
        <v>138</v>
      </c>
      <c r="B139" s="1" t="s">
        <v>1850</v>
      </c>
      <c r="C139" s="1" t="s">
        <v>2533</v>
      </c>
      <c r="D139" s="1" t="s">
        <v>2</v>
      </c>
      <c r="H139" s="1"/>
      <c r="I139" s="1"/>
    </row>
    <row r="140" spans="1:9" x14ac:dyDescent="0.25">
      <c r="A140">
        <v>139</v>
      </c>
      <c r="B140" s="1" t="s">
        <v>1851</v>
      </c>
      <c r="C140" s="1" t="s">
        <v>56</v>
      </c>
      <c r="D140" s="1" t="s">
        <v>2</v>
      </c>
      <c r="H140" s="1"/>
      <c r="I140" s="1"/>
    </row>
    <row r="141" spans="1:9" x14ac:dyDescent="0.25">
      <c r="A141">
        <v>140</v>
      </c>
      <c r="B141" s="1" t="s">
        <v>1896</v>
      </c>
      <c r="C141" s="1" t="s">
        <v>56</v>
      </c>
      <c r="D141" s="1" t="s">
        <v>2</v>
      </c>
      <c r="H141" s="1"/>
      <c r="I141" s="1"/>
    </row>
    <row r="142" spans="1:9" x14ac:dyDescent="0.25">
      <c r="A142">
        <v>141</v>
      </c>
      <c r="B142" s="1" t="s">
        <v>1853</v>
      </c>
      <c r="C142" s="1" t="s">
        <v>56</v>
      </c>
      <c r="D142" s="1" t="s">
        <v>2</v>
      </c>
      <c r="H142" s="1"/>
      <c r="I142" s="1"/>
    </row>
    <row r="143" spans="1:9" x14ac:dyDescent="0.25">
      <c r="A143">
        <v>142</v>
      </c>
      <c r="B143" s="1" t="s">
        <v>1854</v>
      </c>
      <c r="C143" s="1" t="s">
        <v>73</v>
      </c>
      <c r="D143" s="1" t="s">
        <v>2</v>
      </c>
      <c r="H143" s="1"/>
      <c r="I143" s="1"/>
    </row>
    <row r="144" spans="1:9" x14ac:dyDescent="0.25">
      <c r="A144">
        <v>143</v>
      </c>
      <c r="B144" s="1" t="s">
        <v>1856</v>
      </c>
      <c r="C144" s="1" t="s">
        <v>64</v>
      </c>
      <c r="D144" s="1" t="s">
        <v>2</v>
      </c>
      <c r="H144" s="1"/>
      <c r="I144" s="1"/>
    </row>
    <row r="145" spans="1:9" x14ac:dyDescent="0.25">
      <c r="A145">
        <v>144</v>
      </c>
      <c r="B145" s="1" t="s">
        <v>1857</v>
      </c>
      <c r="C145" s="1" t="s">
        <v>65</v>
      </c>
      <c r="D145" s="1" t="s">
        <v>2</v>
      </c>
      <c r="H145" s="1"/>
      <c r="I145" s="1"/>
    </row>
    <row r="146" spans="1:9" x14ac:dyDescent="0.25">
      <c r="A146">
        <v>145</v>
      </c>
      <c r="B146" s="1" t="s">
        <v>2469</v>
      </c>
      <c r="C146" s="1" t="s">
        <v>73</v>
      </c>
      <c r="D146" s="1" t="s">
        <v>2</v>
      </c>
      <c r="H146" s="1"/>
      <c r="I146" s="1"/>
    </row>
    <row r="147" spans="1:9" x14ac:dyDescent="0.25">
      <c r="A147">
        <v>146</v>
      </c>
      <c r="B147" s="1" t="s">
        <v>1858</v>
      </c>
      <c r="C147" s="1" t="s">
        <v>56</v>
      </c>
      <c r="D147" s="1" t="s">
        <v>2</v>
      </c>
      <c r="H147" s="1"/>
      <c r="I147" s="1"/>
    </row>
    <row r="148" spans="1:9" x14ac:dyDescent="0.25">
      <c r="A148">
        <v>147</v>
      </c>
      <c r="B148" s="1" t="s">
        <v>1860</v>
      </c>
      <c r="C148" s="1" t="s">
        <v>139</v>
      </c>
      <c r="D148" s="1" t="s">
        <v>2</v>
      </c>
      <c r="H148" s="1"/>
      <c r="I148" s="1"/>
    </row>
    <row r="149" spans="1:9" x14ac:dyDescent="0.25">
      <c r="A149">
        <v>148</v>
      </c>
      <c r="B149" s="1" t="s">
        <v>1872</v>
      </c>
      <c r="C149" s="1" t="s">
        <v>72</v>
      </c>
      <c r="D149" s="1" t="s">
        <v>2</v>
      </c>
      <c r="H149" s="1"/>
      <c r="I149" s="1"/>
    </row>
    <row r="150" spans="1:9" x14ac:dyDescent="0.25">
      <c r="A150">
        <v>149</v>
      </c>
      <c r="B150" s="1" t="s">
        <v>2482</v>
      </c>
      <c r="C150" s="1" t="s">
        <v>56</v>
      </c>
      <c r="D150" s="1" t="s">
        <v>2</v>
      </c>
      <c r="H150" s="1"/>
      <c r="I150" s="1"/>
    </row>
    <row r="151" spans="1:9" x14ac:dyDescent="0.25">
      <c r="A151">
        <v>150</v>
      </c>
      <c r="B151" s="1" t="s">
        <v>1863</v>
      </c>
      <c r="C151" s="1" t="s">
        <v>228</v>
      </c>
      <c r="D151" s="1" t="s">
        <v>2</v>
      </c>
      <c r="H151" s="1"/>
      <c r="I151" s="1"/>
    </row>
    <row r="152" spans="1:9" x14ac:dyDescent="0.25">
      <c r="A152">
        <v>151</v>
      </c>
      <c r="B152" s="1" t="s">
        <v>1871</v>
      </c>
      <c r="C152" s="1" t="s">
        <v>84</v>
      </c>
      <c r="D152" s="1" t="s">
        <v>2</v>
      </c>
      <c r="H152" s="1"/>
      <c r="I152" s="1"/>
    </row>
    <row r="153" spans="1:9" x14ac:dyDescent="0.25">
      <c r="A153">
        <v>152</v>
      </c>
      <c r="B153" s="1" t="s">
        <v>1875</v>
      </c>
      <c r="C153" s="1" t="s">
        <v>107</v>
      </c>
      <c r="D153" s="1" t="s">
        <v>2</v>
      </c>
      <c r="H153" s="1"/>
      <c r="I153" s="1"/>
    </row>
    <row r="154" spans="1:9" x14ac:dyDescent="0.25">
      <c r="A154">
        <v>153</v>
      </c>
      <c r="B154" s="1" t="s">
        <v>1905</v>
      </c>
      <c r="C154" s="1" t="s">
        <v>56</v>
      </c>
      <c r="D154" s="1" t="s">
        <v>2</v>
      </c>
      <c r="H154" s="1"/>
      <c r="I154" s="1"/>
    </row>
    <row r="155" spans="1:9" x14ac:dyDescent="0.25">
      <c r="A155">
        <v>154</v>
      </c>
      <c r="B155" s="1" t="s">
        <v>1909</v>
      </c>
      <c r="C155" s="1" t="s">
        <v>93</v>
      </c>
      <c r="D155" s="1" t="s">
        <v>2</v>
      </c>
      <c r="H155" s="1"/>
      <c r="I155" s="1"/>
    </row>
    <row r="156" spans="1:9" x14ac:dyDescent="0.25">
      <c r="A156">
        <v>155</v>
      </c>
      <c r="B156" s="1" t="s">
        <v>1899</v>
      </c>
      <c r="C156" s="1" t="s">
        <v>76</v>
      </c>
      <c r="D156" s="1" t="s">
        <v>2</v>
      </c>
      <c r="H156" s="1"/>
      <c r="I156" s="1"/>
    </row>
    <row r="157" spans="1:9" x14ac:dyDescent="0.25">
      <c r="A157">
        <v>156</v>
      </c>
      <c r="B157" s="1" t="s">
        <v>1921</v>
      </c>
      <c r="C157" s="1" t="s">
        <v>55</v>
      </c>
      <c r="D157" s="1" t="s">
        <v>2</v>
      </c>
      <c r="H157" s="1"/>
      <c r="I157" s="1"/>
    </row>
    <row r="158" spans="1:9" x14ac:dyDescent="0.25">
      <c r="A158">
        <v>157</v>
      </c>
      <c r="B158" s="1" t="s">
        <v>2</v>
      </c>
      <c r="C158" s="1" t="s">
        <v>2</v>
      </c>
      <c r="D158" s="1" t="s">
        <v>2</v>
      </c>
      <c r="H158" s="1"/>
      <c r="I158" s="1"/>
    </row>
    <row r="159" spans="1:9" x14ac:dyDescent="0.25">
      <c r="A159">
        <v>158</v>
      </c>
      <c r="B159" s="1" t="s">
        <v>2</v>
      </c>
      <c r="C159" s="1" t="s">
        <v>2</v>
      </c>
      <c r="D159" s="1" t="s">
        <v>2</v>
      </c>
      <c r="H159" s="1"/>
      <c r="I159" s="1"/>
    </row>
    <row r="160" spans="1:9" x14ac:dyDescent="0.25">
      <c r="A160">
        <v>159</v>
      </c>
      <c r="B160" s="1" t="s">
        <v>52</v>
      </c>
      <c r="C160" s="1" t="s">
        <v>2</v>
      </c>
      <c r="D160" s="1" t="s">
        <v>2</v>
      </c>
      <c r="H160" s="1"/>
      <c r="I160" s="1"/>
    </row>
    <row r="161" spans="1:9" x14ac:dyDescent="0.25">
      <c r="A161">
        <v>160</v>
      </c>
      <c r="B161" s="1" t="s">
        <v>1843</v>
      </c>
      <c r="C161" s="1" t="s">
        <v>2674</v>
      </c>
      <c r="D161" s="1" t="s">
        <v>2</v>
      </c>
      <c r="H161" s="1"/>
      <c r="I161" s="1"/>
    </row>
    <row r="162" spans="1:9" x14ac:dyDescent="0.25">
      <c r="A162">
        <v>161</v>
      </c>
      <c r="B162" s="1" t="s">
        <v>1844</v>
      </c>
      <c r="C162" s="1" t="s">
        <v>121</v>
      </c>
      <c r="D162" s="1" t="s">
        <v>2</v>
      </c>
      <c r="H162" s="1"/>
      <c r="I162" s="1"/>
    </row>
    <row r="163" spans="1:9" x14ac:dyDescent="0.25">
      <c r="A163">
        <v>162</v>
      </c>
      <c r="B163" s="1" t="s">
        <v>1846</v>
      </c>
      <c r="C163" s="1" t="s">
        <v>2668</v>
      </c>
      <c r="D163" s="1" t="s">
        <v>2</v>
      </c>
      <c r="H163" s="1"/>
      <c r="I163" s="1"/>
    </row>
    <row r="164" spans="1:9" x14ac:dyDescent="0.25">
      <c r="A164">
        <v>163</v>
      </c>
      <c r="B164" s="1" t="s">
        <v>1847</v>
      </c>
      <c r="C164" s="1" t="s">
        <v>2675</v>
      </c>
      <c r="D164" s="1" t="s">
        <v>2</v>
      </c>
      <c r="H164" s="1"/>
      <c r="I164" s="1"/>
    </row>
    <row r="165" spans="1:9" x14ac:dyDescent="0.25">
      <c r="A165">
        <v>164</v>
      </c>
      <c r="B165" s="1" t="s">
        <v>1850</v>
      </c>
      <c r="C165" s="1" t="s">
        <v>2533</v>
      </c>
      <c r="D165" s="1" t="s">
        <v>2</v>
      </c>
      <c r="H165" s="1"/>
      <c r="I165" s="1"/>
    </row>
    <row r="166" spans="1:9" x14ac:dyDescent="0.25">
      <c r="A166">
        <v>165</v>
      </c>
      <c r="B166" s="1" t="s">
        <v>1851</v>
      </c>
      <c r="C166" s="1" t="s">
        <v>56</v>
      </c>
      <c r="D166" s="1" t="s">
        <v>2</v>
      </c>
      <c r="H166" s="1"/>
      <c r="I166" s="1"/>
    </row>
    <row r="167" spans="1:9" x14ac:dyDescent="0.25">
      <c r="A167">
        <v>166</v>
      </c>
      <c r="B167" s="1" t="s">
        <v>1896</v>
      </c>
      <c r="C167" s="1" t="s">
        <v>56</v>
      </c>
      <c r="D167" s="1" t="s">
        <v>2</v>
      </c>
      <c r="H167" s="1"/>
      <c r="I167" s="1"/>
    </row>
    <row r="168" spans="1:9" x14ac:dyDescent="0.25">
      <c r="A168">
        <v>167</v>
      </c>
      <c r="B168" s="1" t="s">
        <v>1853</v>
      </c>
      <c r="C168" s="1" t="s">
        <v>56</v>
      </c>
      <c r="D168" s="1" t="s">
        <v>2</v>
      </c>
      <c r="H168" s="1"/>
      <c r="I168" s="1"/>
    </row>
    <row r="169" spans="1:9" x14ac:dyDescent="0.25">
      <c r="A169">
        <v>168</v>
      </c>
      <c r="B169" s="1" t="s">
        <v>1854</v>
      </c>
      <c r="C169" s="1" t="s">
        <v>2670</v>
      </c>
      <c r="D169" s="1" t="s">
        <v>2</v>
      </c>
      <c r="H169" s="1"/>
      <c r="I169" s="1"/>
    </row>
    <row r="170" spans="1:9" x14ac:dyDescent="0.25">
      <c r="A170">
        <v>169</v>
      </c>
      <c r="B170" s="1" t="s">
        <v>1856</v>
      </c>
      <c r="C170" s="1" t="s">
        <v>64</v>
      </c>
      <c r="D170" s="1" t="s">
        <v>2</v>
      </c>
      <c r="H170" s="1"/>
      <c r="I170" s="1"/>
    </row>
    <row r="171" spans="1:9" x14ac:dyDescent="0.25">
      <c r="A171">
        <v>170</v>
      </c>
      <c r="B171" s="1" t="s">
        <v>1857</v>
      </c>
      <c r="C171" s="1" t="s">
        <v>65</v>
      </c>
      <c r="D171" s="1" t="s">
        <v>2</v>
      </c>
      <c r="H171" s="1"/>
      <c r="I171" s="1"/>
    </row>
    <row r="172" spans="1:9" x14ac:dyDescent="0.25">
      <c r="A172">
        <v>171</v>
      </c>
      <c r="B172" s="1" t="s">
        <v>2469</v>
      </c>
      <c r="C172" s="1" t="s">
        <v>73</v>
      </c>
      <c r="D172" s="1" t="s">
        <v>2</v>
      </c>
      <c r="H172" s="1"/>
      <c r="I172" s="1"/>
    </row>
    <row r="173" spans="1:9" x14ac:dyDescent="0.25">
      <c r="A173">
        <v>172</v>
      </c>
      <c r="B173" s="1" t="s">
        <v>1858</v>
      </c>
      <c r="C173" s="1" t="s">
        <v>56</v>
      </c>
      <c r="D173" s="1" t="s">
        <v>2</v>
      </c>
      <c r="H173" s="1"/>
      <c r="I173" s="1"/>
    </row>
    <row r="174" spans="1:9" x14ac:dyDescent="0.25">
      <c r="A174">
        <v>173</v>
      </c>
      <c r="B174" s="1" t="s">
        <v>1860</v>
      </c>
      <c r="C174" s="1" t="s">
        <v>139</v>
      </c>
      <c r="D174" s="1" t="s">
        <v>2</v>
      </c>
      <c r="H174" s="1"/>
      <c r="I174" s="1"/>
    </row>
    <row r="175" spans="1:9" x14ac:dyDescent="0.25">
      <c r="A175">
        <v>174</v>
      </c>
      <c r="B175" s="1" t="s">
        <v>1872</v>
      </c>
      <c r="C175" s="1" t="s">
        <v>72</v>
      </c>
      <c r="D175" s="1" t="s">
        <v>2</v>
      </c>
      <c r="H175" s="1"/>
      <c r="I175" s="1"/>
    </row>
    <row r="176" spans="1:9" x14ac:dyDescent="0.25">
      <c r="A176">
        <v>175</v>
      </c>
      <c r="B176" s="1" t="s">
        <v>2482</v>
      </c>
      <c r="C176" s="1" t="s">
        <v>56</v>
      </c>
      <c r="D176" s="1" t="s">
        <v>2</v>
      </c>
      <c r="H176" s="1"/>
      <c r="I176" s="1"/>
    </row>
    <row r="177" spans="1:9" x14ac:dyDescent="0.25">
      <c r="A177">
        <v>176</v>
      </c>
      <c r="B177" s="1" t="s">
        <v>1863</v>
      </c>
      <c r="C177" s="1" t="s">
        <v>228</v>
      </c>
      <c r="D177" s="1" t="s">
        <v>2</v>
      </c>
      <c r="H177" s="1"/>
      <c r="I177" s="1"/>
    </row>
    <row r="178" spans="1:9" x14ac:dyDescent="0.25">
      <c r="A178">
        <v>177</v>
      </c>
      <c r="B178" s="1" t="s">
        <v>2492</v>
      </c>
      <c r="C178" s="1" t="s">
        <v>65</v>
      </c>
      <c r="D178" s="1" t="s">
        <v>2</v>
      </c>
      <c r="H178" s="1"/>
      <c r="I178" s="1"/>
    </row>
    <row r="179" spans="1:9" x14ac:dyDescent="0.25">
      <c r="A179">
        <v>178</v>
      </c>
      <c r="B179" s="1" t="s">
        <v>2671</v>
      </c>
      <c r="C179" s="1" t="s">
        <v>65</v>
      </c>
      <c r="D179" s="1" t="s">
        <v>2</v>
      </c>
      <c r="H179" s="1"/>
      <c r="I179" s="1"/>
    </row>
    <row r="180" spans="1:9" x14ac:dyDescent="0.25">
      <c r="A180">
        <v>179</v>
      </c>
      <c r="B180" s="1" t="s">
        <v>2672</v>
      </c>
      <c r="C180" s="1" t="s">
        <v>56</v>
      </c>
      <c r="D180" s="1" t="s">
        <v>2</v>
      </c>
      <c r="H180" s="1"/>
      <c r="I180" s="1"/>
    </row>
    <row r="181" spans="1:9" x14ac:dyDescent="0.25">
      <c r="A181">
        <v>180</v>
      </c>
      <c r="B181" s="1" t="s">
        <v>2660</v>
      </c>
      <c r="C181" s="1" t="s">
        <v>76</v>
      </c>
      <c r="D181" s="1" t="s">
        <v>2</v>
      </c>
      <c r="H181" s="1"/>
      <c r="I181" s="1"/>
    </row>
    <row r="182" spans="1:9" x14ac:dyDescent="0.25">
      <c r="A182">
        <v>181</v>
      </c>
      <c r="B182" s="1" t="s">
        <v>1897</v>
      </c>
      <c r="C182" s="1" t="s">
        <v>132</v>
      </c>
      <c r="D182" s="1" t="s">
        <v>2</v>
      </c>
      <c r="H182" s="1"/>
      <c r="I182" s="1"/>
    </row>
    <row r="183" spans="1:9" x14ac:dyDescent="0.25">
      <c r="A183">
        <v>182</v>
      </c>
      <c r="B183" s="1" t="s">
        <v>2</v>
      </c>
      <c r="C183" s="1" t="s">
        <v>2</v>
      </c>
      <c r="D183" s="1" t="s">
        <v>2</v>
      </c>
      <c r="H183" s="1"/>
      <c r="I183" s="1"/>
    </row>
    <row r="184" spans="1:9" x14ac:dyDescent="0.25">
      <c r="A184">
        <v>183</v>
      </c>
      <c r="B184" s="1" t="s">
        <v>52</v>
      </c>
      <c r="C184" s="1" t="s">
        <v>2</v>
      </c>
      <c r="D184" s="1" t="s">
        <v>2</v>
      </c>
      <c r="H184" s="1"/>
      <c r="I184" s="1"/>
    </row>
    <row r="185" spans="1:9" x14ac:dyDescent="0.25">
      <c r="A185">
        <v>184</v>
      </c>
      <c r="B185" s="1" t="s">
        <v>1843</v>
      </c>
      <c r="C185" s="1" t="s">
        <v>2011</v>
      </c>
      <c r="D185" s="1" t="s">
        <v>2</v>
      </c>
      <c r="H185" s="1"/>
      <c r="I185" s="1"/>
    </row>
    <row r="186" spans="1:9" x14ac:dyDescent="0.25">
      <c r="A186">
        <v>185</v>
      </c>
      <c r="B186" s="1" t="s">
        <v>1844</v>
      </c>
      <c r="C186" s="1" t="s">
        <v>121</v>
      </c>
      <c r="D186" s="1" t="s">
        <v>2</v>
      </c>
      <c r="H186" s="1"/>
      <c r="I186" s="1"/>
    </row>
    <row r="187" spans="1:9" x14ac:dyDescent="0.25">
      <c r="A187">
        <v>186</v>
      </c>
      <c r="B187" s="1" t="s">
        <v>1846</v>
      </c>
      <c r="C187" s="1" t="s">
        <v>2676</v>
      </c>
      <c r="D187" s="1" t="s">
        <v>2</v>
      </c>
      <c r="H187" s="1"/>
      <c r="I187" s="1"/>
    </row>
    <row r="188" spans="1:9" x14ac:dyDescent="0.25">
      <c r="A188">
        <v>187</v>
      </c>
      <c r="B188" s="1" t="s">
        <v>1847</v>
      </c>
      <c r="C188" s="1" t="s">
        <v>2677</v>
      </c>
      <c r="D188" s="1" t="s">
        <v>2</v>
      </c>
      <c r="H188" s="1"/>
      <c r="I188" s="1"/>
    </row>
    <row r="189" spans="1:9" x14ac:dyDescent="0.25">
      <c r="A189">
        <v>188</v>
      </c>
      <c r="B189" s="1" t="s">
        <v>1850</v>
      </c>
      <c r="C189" s="1" t="s">
        <v>2618</v>
      </c>
      <c r="D189" s="1" t="s">
        <v>2</v>
      </c>
      <c r="H189" s="1"/>
      <c r="I189" s="1"/>
    </row>
    <row r="190" spans="1:9" x14ac:dyDescent="0.25">
      <c r="A190">
        <v>189</v>
      </c>
      <c r="B190" s="1" t="s">
        <v>1851</v>
      </c>
      <c r="C190" s="1" t="s">
        <v>56</v>
      </c>
      <c r="D190" s="1" t="s">
        <v>2</v>
      </c>
      <c r="H190" s="1"/>
      <c r="I190" s="1"/>
    </row>
    <row r="191" spans="1:9" x14ac:dyDescent="0.25">
      <c r="A191">
        <v>190</v>
      </c>
      <c r="B191" s="1" t="s">
        <v>1896</v>
      </c>
      <c r="C191" s="1" t="s">
        <v>56</v>
      </c>
      <c r="D191" s="1" t="s">
        <v>2</v>
      </c>
      <c r="H191" s="1"/>
      <c r="I191" s="1"/>
    </row>
    <row r="192" spans="1:9" x14ac:dyDescent="0.25">
      <c r="A192">
        <v>191</v>
      </c>
      <c r="B192" s="1" t="s">
        <v>1853</v>
      </c>
      <c r="C192" s="1" t="s">
        <v>56</v>
      </c>
      <c r="D192" s="1" t="s">
        <v>2</v>
      </c>
      <c r="H192" s="1"/>
      <c r="I192" s="1"/>
    </row>
    <row r="193" spans="1:9" x14ac:dyDescent="0.25">
      <c r="A193">
        <v>192</v>
      </c>
      <c r="B193" s="1" t="s">
        <v>1854</v>
      </c>
      <c r="C193" s="1" t="s">
        <v>188</v>
      </c>
      <c r="D193" s="1" t="s">
        <v>2</v>
      </c>
      <c r="H193" s="1"/>
      <c r="I193" s="1"/>
    </row>
    <row r="194" spans="1:9" x14ac:dyDescent="0.25">
      <c r="A194">
        <v>193</v>
      </c>
      <c r="B194" s="1" t="s">
        <v>1856</v>
      </c>
      <c r="C194" s="1" t="s">
        <v>64</v>
      </c>
      <c r="D194" s="1" t="s">
        <v>2</v>
      </c>
      <c r="H194" s="1"/>
      <c r="I194" s="1"/>
    </row>
    <row r="195" spans="1:9" x14ac:dyDescent="0.25">
      <c r="A195">
        <v>194</v>
      </c>
      <c r="B195" s="1" t="s">
        <v>1857</v>
      </c>
      <c r="C195" s="1" t="s">
        <v>65</v>
      </c>
      <c r="D195" s="1" t="s">
        <v>2</v>
      </c>
      <c r="H195" s="1"/>
      <c r="I195" s="1"/>
    </row>
    <row r="196" spans="1:9" x14ac:dyDescent="0.25">
      <c r="A196">
        <v>195</v>
      </c>
      <c r="B196" s="1" t="s">
        <v>2469</v>
      </c>
      <c r="C196" s="1" t="s">
        <v>77</v>
      </c>
      <c r="D196" s="1" t="s">
        <v>2</v>
      </c>
      <c r="H196" s="1"/>
      <c r="I196" s="1"/>
    </row>
    <row r="197" spans="1:9" x14ac:dyDescent="0.25">
      <c r="A197">
        <v>196</v>
      </c>
      <c r="B197" s="1" t="s">
        <v>1858</v>
      </c>
      <c r="C197" s="1" t="s">
        <v>56</v>
      </c>
      <c r="D197" s="1" t="s">
        <v>2</v>
      </c>
      <c r="H197" s="1"/>
      <c r="I197" s="1"/>
    </row>
    <row r="198" spans="1:9" x14ac:dyDescent="0.25">
      <c r="A198">
        <v>197</v>
      </c>
      <c r="B198" s="1" t="s">
        <v>1859</v>
      </c>
      <c r="C198" s="1" t="s">
        <v>83</v>
      </c>
      <c r="D198" s="1" t="s">
        <v>2</v>
      </c>
      <c r="H198" s="1"/>
      <c r="I198" s="1"/>
    </row>
    <row r="199" spans="1:9" x14ac:dyDescent="0.25">
      <c r="A199">
        <v>198</v>
      </c>
      <c r="B199" s="1" t="s">
        <v>2482</v>
      </c>
      <c r="C199" s="1" t="s">
        <v>56</v>
      </c>
      <c r="D199" s="1" t="s">
        <v>2</v>
      </c>
      <c r="H199" s="1"/>
      <c r="I199" s="1"/>
    </row>
    <row r="200" spans="1:9" x14ac:dyDescent="0.25">
      <c r="A200">
        <v>199</v>
      </c>
      <c r="B200" s="1" t="s">
        <v>1863</v>
      </c>
      <c r="C200" s="1" t="s">
        <v>138</v>
      </c>
      <c r="D200" s="1" t="s">
        <v>2</v>
      </c>
      <c r="H200" s="1"/>
      <c r="I200" s="1"/>
    </row>
    <row r="201" spans="1:9" x14ac:dyDescent="0.25">
      <c r="A201">
        <v>200</v>
      </c>
      <c r="B201" s="1" t="s">
        <v>2678</v>
      </c>
      <c r="C201" s="1" t="s">
        <v>2463</v>
      </c>
      <c r="D201" s="1" t="s">
        <v>2</v>
      </c>
      <c r="H201" s="1"/>
      <c r="I201" s="1"/>
    </row>
    <row r="202" spans="1:9" x14ac:dyDescent="0.25">
      <c r="A202">
        <v>201</v>
      </c>
      <c r="B202" s="1" t="s">
        <v>2492</v>
      </c>
      <c r="C202" s="1" t="s">
        <v>721</v>
      </c>
      <c r="D202" s="1" t="s">
        <v>2</v>
      </c>
      <c r="H202" s="1"/>
      <c r="I202" s="1"/>
    </row>
    <row r="203" spans="1:9" x14ac:dyDescent="0.25">
      <c r="A203">
        <v>202</v>
      </c>
      <c r="B203" s="1" t="s">
        <v>2497</v>
      </c>
      <c r="C203" s="1" t="s">
        <v>2491</v>
      </c>
      <c r="D203" s="1" t="s">
        <v>2</v>
      </c>
      <c r="H203" s="1"/>
      <c r="I203" s="1"/>
    </row>
    <row r="204" spans="1:9" x14ac:dyDescent="0.25">
      <c r="A204">
        <v>203</v>
      </c>
      <c r="B204" s="1" t="s">
        <v>2</v>
      </c>
      <c r="C204" s="1" t="s">
        <v>2</v>
      </c>
      <c r="D204" s="1" t="s">
        <v>2</v>
      </c>
      <c r="H204" s="1"/>
      <c r="I204" s="1"/>
    </row>
    <row r="205" spans="1:9" x14ac:dyDescent="0.25">
      <c r="A205">
        <v>204</v>
      </c>
      <c r="B205" s="1" t="s">
        <v>52</v>
      </c>
      <c r="C205" s="1" t="s">
        <v>2</v>
      </c>
      <c r="D205" s="1" t="s">
        <v>2</v>
      </c>
      <c r="H205" s="1"/>
      <c r="I205" s="1"/>
    </row>
    <row r="206" spans="1:9" x14ac:dyDescent="0.25">
      <c r="A206">
        <v>205</v>
      </c>
      <c r="B206" s="1" t="s">
        <v>1843</v>
      </c>
      <c r="C206" s="1" t="s">
        <v>1992</v>
      </c>
      <c r="D206" s="1" t="s">
        <v>2</v>
      </c>
      <c r="H206" s="1"/>
      <c r="I206" s="1"/>
    </row>
    <row r="207" spans="1:9" x14ac:dyDescent="0.25">
      <c r="A207">
        <v>206</v>
      </c>
      <c r="B207" s="1" t="s">
        <v>1844</v>
      </c>
      <c r="C207" s="1" t="s">
        <v>121</v>
      </c>
      <c r="D207" s="1" t="s">
        <v>2</v>
      </c>
      <c r="H207" s="1"/>
      <c r="I207" s="1"/>
    </row>
    <row r="208" spans="1:9" x14ac:dyDescent="0.25">
      <c r="A208">
        <v>207</v>
      </c>
      <c r="B208" s="1" t="s">
        <v>1846</v>
      </c>
      <c r="C208" s="1" t="s">
        <v>2679</v>
      </c>
      <c r="D208" s="1" t="s">
        <v>2</v>
      </c>
      <c r="H208" s="1"/>
      <c r="I208" s="1"/>
    </row>
    <row r="209" spans="1:9" x14ac:dyDescent="0.25">
      <c r="A209">
        <v>208</v>
      </c>
      <c r="B209" s="1" t="s">
        <v>1847</v>
      </c>
      <c r="C209" s="1" t="s">
        <v>2680</v>
      </c>
      <c r="D209" s="1" t="s">
        <v>2</v>
      </c>
      <c r="H209" s="1"/>
      <c r="I209" s="1"/>
    </row>
    <row r="210" spans="1:9" x14ac:dyDescent="0.25">
      <c r="A210">
        <v>209</v>
      </c>
      <c r="B210" s="1" t="s">
        <v>1850</v>
      </c>
      <c r="C210" s="1" t="s">
        <v>2618</v>
      </c>
      <c r="D210" s="1" t="s">
        <v>2</v>
      </c>
      <c r="H210" s="1"/>
      <c r="I210" s="1"/>
    </row>
    <row r="211" spans="1:9" x14ac:dyDescent="0.25">
      <c r="A211">
        <v>210</v>
      </c>
      <c r="B211" s="1" t="s">
        <v>1851</v>
      </c>
      <c r="C211" s="1" t="s">
        <v>56</v>
      </c>
      <c r="D211" s="1" t="s">
        <v>2</v>
      </c>
      <c r="H211" s="1"/>
      <c r="I211" s="1"/>
    </row>
    <row r="212" spans="1:9" x14ac:dyDescent="0.25">
      <c r="A212">
        <v>211</v>
      </c>
      <c r="B212" s="1" t="s">
        <v>1896</v>
      </c>
      <c r="C212" s="1" t="s">
        <v>56</v>
      </c>
      <c r="D212" s="1" t="s">
        <v>2</v>
      </c>
      <c r="H212" s="1"/>
      <c r="I212" s="1"/>
    </row>
    <row r="213" spans="1:9" x14ac:dyDescent="0.25">
      <c r="A213">
        <v>212</v>
      </c>
      <c r="B213" s="1" t="s">
        <v>1853</v>
      </c>
      <c r="C213" s="1" t="s">
        <v>56</v>
      </c>
      <c r="D213" s="1" t="s">
        <v>2</v>
      </c>
      <c r="H213" s="1"/>
      <c r="I213" s="1"/>
    </row>
    <row r="214" spans="1:9" x14ac:dyDescent="0.25">
      <c r="A214">
        <v>213</v>
      </c>
      <c r="B214" s="1" t="s">
        <v>1854</v>
      </c>
      <c r="C214" s="1" t="s">
        <v>260</v>
      </c>
      <c r="D214" s="1" t="s">
        <v>2</v>
      </c>
      <c r="H214" s="1"/>
      <c r="I214" s="1"/>
    </row>
    <row r="215" spans="1:9" x14ac:dyDescent="0.25">
      <c r="A215">
        <v>214</v>
      </c>
      <c r="B215" s="1" t="s">
        <v>1856</v>
      </c>
      <c r="C215" s="1" t="s">
        <v>64</v>
      </c>
      <c r="D215" s="1" t="s">
        <v>2</v>
      </c>
      <c r="H215" s="1"/>
      <c r="I215" s="1"/>
    </row>
    <row r="216" spans="1:9" x14ac:dyDescent="0.25">
      <c r="A216">
        <v>215</v>
      </c>
      <c r="B216" s="1" t="s">
        <v>1857</v>
      </c>
      <c r="C216" s="1" t="s">
        <v>65</v>
      </c>
      <c r="D216" s="1" t="s">
        <v>2</v>
      </c>
      <c r="H216" s="1"/>
      <c r="I216" s="1"/>
    </row>
    <row r="217" spans="1:9" x14ac:dyDescent="0.25">
      <c r="A217">
        <v>216</v>
      </c>
      <c r="B217" s="1" t="s">
        <v>2469</v>
      </c>
      <c r="C217" s="1" t="s">
        <v>77</v>
      </c>
      <c r="D217" s="1" t="s">
        <v>2</v>
      </c>
      <c r="H217" s="1"/>
      <c r="I217" s="1"/>
    </row>
    <row r="218" spans="1:9" x14ac:dyDescent="0.25">
      <c r="A218">
        <v>217</v>
      </c>
      <c r="B218" s="1" t="s">
        <v>1858</v>
      </c>
      <c r="C218" s="1" t="s">
        <v>56</v>
      </c>
      <c r="D218" s="1" t="s">
        <v>2</v>
      </c>
      <c r="H218" s="1"/>
      <c r="I218" s="1"/>
    </row>
    <row r="219" spans="1:9" x14ac:dyDescent="0.25">
      <c r="A219">
        <v>218</v>
      </c>
      <c r="B219" s="1" t="s">
        <v>1859</v>
      </c>
      <c r="C219" s="1" t="s">
        <v>83</v>
      </c>
      <c r="D219" s="1" t="s">
        <v>2</v>
      </c>
      <c r="H219" s="1"/>
      <c r="I219" s="1"/>
    </row>
    <row r="220" spans="1:9" x14ac:dyDescent="0.25">
      <c r="A220">
        <v>219</v>
      </c>
      <c r="B220" s="1" t="s">
        <v>2482</v>
      </c>
      <c r="C220" s="1" t="s">
        <v>56</v>
      </c>
      <c r="D220" s="1" t="s">
        <v>2</v>
      </c>
      <c r="H220" s="1"/>
      <c r="I220" s="1"/>
    </row>
    <row r="221" spans="1:9" x14ac:dyDescent="0.25">
      <c r="A221">
        <v>220</v>
      </c>
      <c r="B221" s="1" t="s">
        <v>1863</v>
      </c>
      <c r="C221" s="1" t="s">
        <v>95</v>
      </c>
      <c r="D221" s="1" t="s">
        <v>2</v>
      </c>
      <c r="H221" s="1"/>
      <c r="I221" s="1"/>
    </row>
    <row r="222" spans="1:9" x14ac:dyDescent="0.25">
      <c r="A222">
        <v>221</v>
      </c>
      <c r="B222" s="1" t="s">
        <v>2678</v>
      </c>
      <c r="C222" s="1" t="s">
        <v>575</v>
      </c>
      <c r="D222" s="1" t="s">
        <v>2</v>
      </c>
      <c r="H222" s="1"/>
      <c r="I222" s="1"/>
    </row>
    <row r="223" spans="1:9" x14ac:dyDescent="0.25">
      <c r="A223">
        <v>222</v>
      </c>
      <c r="B223" s="1" t="s">
        <v>2492</v>
      </c>
      <c r="C223" s="1" t="s">
        <v>2681</v>
      </c>
      <c r="D223" s="1" t="s">
        <v>2</v>
      </c>
      <c r="H223" s="1"/>
      <c r="I223" s="1"/>
    </row>
    <row r="224" spans="1:9" x14ac:dyDescent="0.25">
      <c r="A224">
        <v>223</v>
      </c>
      <c r="B224" s="1" t="s">
        <v>2497</v>
      </c>
      <c r="C224" s="1" t="s">
        <v>2681</v>
      </c>
      <c r="D224" s="1" t="s">
        <v>2</v>
      </c>
      <c r="H224" s="1"/>
      <c r="I224" s="1"/>
    </row>
    <row r="225" spans="1:9" x14ac:dyDescent="0.25">
      <c r="A225">
        <v>224</v>
      </c>
      <c r="B225" s="1" t="s">
        <v>2</v>
      </c>
      <c r="C225" s="1" t="s">
        <v>2</v>
      </c>
      <c r="D225" s="1" t="s">
        <v>2</v>
      </c>
      <c r="H225" s="1"/>
      <c r="I225" s="1"/>
    </row>
    <row r="226" spans="1:9" x14ac:dyDescent="0.25">
      <c r="A226">
        <v>225</v>
      </c>
      <c r="B226" s="1" t="s">
        <v>52</v>
      </c>
      <c r="C226" s="1" t="s">
        <v>2</v>
      </c>
      <c r="D226" s="1" t="s">
        <v>2</v>
      </c>
      <c r="H226" s="1"/>
      <c r="I226" s="1"/>
    </row>
    <row r="227" spans="1:9" x14ac:dyDescent="0.25">
      <c r="A227">
        <v>226</v>
      </c>
      <c r="B227" s="1" t="s">
        <v>1843</v>
      </c>
      <c r="C227" s="1" t="s">
        <v>261</v>
      </c>
      <c r="D227" s="1" t="s">
        <v>2</v>
      </c>
      <c r="H227" s="1"/>
      <c r="I227" s="1"/>
    </row>
    <row r="228" spans="1:9" x14ac:dyDescent="0.25">
      <c r="A228">
        <v>227</v>
      </c>
      <c r="B228" s="1" t="s">
        <v>1844</v>
      </c>
      <c r="C228" s="1" t="s">
        <v>121</v>
      </c>
      <c r="D228" s="1" t="s">
        <v>2</v>
      </c>
      <c r="H228" s="1"/>
      <c r="I228" s="1"/>
    </row>
    <row r="229" spans="1:9" x14ac:dyDescent="0.25">
      <c r="A229">
        <v>228</v>
      </c>
      <c r="B229" s="1" t="s">
        <v>1846</v>
      </c>
      <c r="C229" s="1" t="s">
        <v>2682</v>
      </c>
      <c r="D229" s="1" t="s">
        <v>2</v>
      </c>
      <c r="H229" s="1"/>
      <c r="I229" s="1"/>
    </row>
    <row r="230" spans="1:9" x14ac:dyDescent="0.25">
      <c r="A230">
        <v>229</v>
      </c>
      <c r="B230" s="1" t="s">
        <v>1847</v>
      </c>
      <c r="C230" s="1" t="s">
        <v>2683</v>
      </c>
      <c r="D230" s="1" t="s">
        <v>2</v>
      </c>
      <c r="H230" s="1"/>
      <c r="I230" s="1"/>
    </row>
    <row r="231" spans="1:9" x14ac:dyDescent="0.25">
      <c r="A231">
        <v>230</v>
      </c>
      <c r="B231" s="1" t="s">
        <v>1850</v>
      </c>
      <c r="C231" s="1" t="s">
        <v>2618</v>
      </c>
      <c r="D231" s="1" t="s">
        <v>2</v>
      </c>
      <c r="H231" s="1"/>
      <c r="I231" s="1"/>
    </row>
    <row r="232" spans="1:9" x14ac:dyDescent="0.25">
      <c r="A232">
        <v>231</v>
      </c>
      <c r="B232" s="1" t="s">
        <v>1851</v>
      </c>
      <c r="C232" s="1" t="s">
        <v>56</v>
      </c>
      <c r="D232" s="1" t="s">
        <v>2</v>
      </c>
      <c r="H232" s="1"/>
      <c r="I232" s="1"/>
    </row>
    <row r="233" spans="1:9" x14ac:dyDescent="0.25">
      <c r="A233">
        <v>232</v>
      </c>
      <c r="B233" s="1" t="s">
        <v>1896</v>
      </c>
      <c r="C233" s="1" t="s">
        <v>56</v>
      </c>
      <c r="D233" s="1" t="s">
        <v>2</v>
      </c>
      <c r="H233" s="1"/>
      <c r="I233" s="1"/>
    </row>
    <row r="234" spans="1:9" x14ac:dyDescent="0.25">
      <c r="A234">
        <v>233</v>
      </c>
      <c r="B234" s="1" t="s">
        <v>1853</v>
      </c>
      <c r="C234" s="1" t="s">
        <v>56</v>
      </c>
      <c r="D234" s="1" t="s">
        <v>2</v>
      </c>
      <c r="H234" s="1"/>
      <c r="I234" s="1"/>
    </row>
    <row r="235" spans="1:9" x14ac:dyDescent="0.25">
      <c r="A235">
        <v>234</v>
      </c>
      <c r="B235" s="1" t="s">
        <v>1854</v>
      </c>
      <c r="C235" s="1" t="s">
        <v>93</v>
      </c>
      <c r="D235" s="1" t="s">
        <v>2</v>
      </c>
      <c r="H235" s="1"/>
      <c r="I235" s="1"/>
    </row>
    <row r="236" spans="1:9" x14ac:dyDescent="0.25">
      <c r="A236">
        <v>235</v>
      </c>
      <c r="B236" s="1" t="s">
        <v>1856</v>
      </c>
      <c r="C236" s="1" t="s">
        <v>64</v>
      </c>
      <c r="D236" s="1" t="s">
        <v>2</v>
      </c>
      <c r="H236" s="1"/>
      <c r="I236" s="1"/>
    </row>
    <row r="237" spans="1:9" x14ac:dyDescent="0.25">
      <c r="A237">
        <v>236</v>
      </c>
      <c r="B237" s="1" t="s">
        <v>1857</v>
      </c>
      <c r="C237" s="1" t="s">
        <v>65</v>
      </c>
      <c r="D237" s="1" t="s">
        <v>2</v>
      </c>
      <c r="H237" s="1"/>
      <c r="I237" s="1"/>
    </row>
    <row r="238" spans="1:9" x14ac:dyDescent="0.25">
      <c r="A238">
        <v>237</v>
      </c>
      <c r="B238" s="1" t="s">
        <v>2469</v>
      </c>
      <c r="C238" s="1" t="s">
        <v>133</v>
      </c>
      <c r="D238" s="1" t="s">
        <v>2</v>
      </c>
      <c r="H238" s="1"/>
      <c r="I238" s="1"/>
    </row>
    <row r="239" spans="1:9" x14ac:dyDescent="0.25">
      <c r="A239">
        <v>238</v>
      </c>
      <c r="B239" s="1" t="s">
        <v>1858</v>
      </c>
      <c r="C239" s="1" t="s">
        <v>56</v>
      </c>
      <c r="D239" s="1" t="s">
        <v>2</v>
      </c>
      <c r="H239" s="1"/>
      <c r="I239" s="1"/>
    </row>
    <row r="240" spans="1:9" x14ac:dyDescent="0.25">
      <c r="A240">
        <v>239</v>
      </c>
      <c r="B240" s="1" t="s">
        <v>2482</v>
      </c>
      <c r="C240" s="1" t="s">
        <v>56</v>
      </c>
      <c r="D240" s="1" t="s">
        <v>2</v>
      </c>
      <c r="H240" s="1"/>
      <c r="I240" s="1"/>
    </row>
    <row r="241" spans="1:9" x14ac:dyDescent="0.25">
      <c r="A241">
        <v>240</v>
      </c>
      <c r="B241" s="1" t="s">
        <v>1863</v>
      </c>
      <c r="C241" s="1" t="s">
        <v>55</v>
      </c>
      <c r="D241" s="1" t="s">
        <v>2</v>
      </c>
      <c r="H241" s="1"/>
      <c r="I241" s="1"/>
    </row>
    <row r="242" spans="1:9" x14ac:dyDescent="0.25">
      <c r="A242">
        <v>241</v>
      </c>
      <c r="B242" s="1" t="s">
        <v>2671</v>
      </c>
      <c r="C242" s="1" t="s">
        <v>56</v>
      </c>
      <c r="D242" s="1" t="s">
        <v>2</v>
      </c>
      <c r="H242" s="1"/>
      <c r="I242" s="1"/>
    </row>
    <row r="243" spans="1:9" x14ac:dyDescent="0.25">
      <c r="A243">
        <v>242</v>
      </c>
      <c r="B243" s="1" t="s">
        <v>2672</v>
      </c>
      <c r="C243" s="1" t="s">
        <v>56</v>
      </c>
      <c r="D243" s="1" t="s">
        <v>2</v>
      </c>
      <c r="H243" s="1"/>
      <c r="I243" s="1"/>
    </row>
    <row r="244" spans="1:9" x14ac:dyDescent="0.25">
      <c r="A244">
        <v>243</v>
      </c>
      <c r="B244" s="1" t="s">
        <v>1806</v>
      </c>
      <c r="C244" s="1" t="s">
        <v>121</v>
      </c>
      <c r="D244" s="1" t="s">
        <v>2</v>
      </c>
      <c r="H244" s="1"/>
      <c r="I244" s="1"/>
    </row>
    <row r="245" spans="1:9" x14ac:dyDescent="0.25">
      <c r="A245">
        <v>244</v>
      </c>
      <c r="B245" s="1" t="s">
        <v>2</v>
      </c>
      <c r="C245" s="1" t="s">
        <v>2</v>
      </c>
      <c r="D245" s="1" t="s">
        <v>2</v>
      </c>
      <c r="H245" s="1"/>
      <c r="I245" s="1"/>
    </row>
    <row r="246" spans="1:9" x14ac:dyDescent="0.25">
      <c r="A246">
        <v>245</v>
      </c>
      <c r="B246" s="1" t="s">
        <v>52</v>
      </c>
      <c r="C246" s="1" t="s">
        <v>2</v>
      </c>
      <c r="D246" s="1" t="s">
        <v>2</v>
      </c>
      <c r="H246" s="1"/>
      <c r="I246" s="1"/>
    </row>
    <row r="247" spans="1:9" x14ac:dyDescent="0.25">
      <c r="A247">
        <v>246</v>
      </c>
      <c r="B247" s="1" t="s">
        <v>1843</v>
      </c>
      <c r="C247" s="1" t="s">
        <v>2684</v>
      </c>
      <c r="D247" s="1" t="s">
        <v>2</v>
      </c>
      <c r="H247" s="1"/>
      <c r="I247" s="1"/>
    </row>
    <row r="248" spans="1:9" x14ac:dyDescent="0.25">
      <c r="A248">
        <v>247</v>
      </c>
      <c r="B248" s="1" t="s">
        <v>1844</v>
      </c>
      <c r="C248" s="1" t="s">
        <v>121</v>
      </c>
      <c r="D248" s="1" t="s">
        <v>2</v>
      </c>
      <c r="H248" s="1"/>
      <c r="I248" s="1"/>
    </row>
    <row r="249" spans="1:9" x14ac:dyDescent="0.25">
      <c r="A249">
        <v>248</v>
      </c>
      <c r="B249" s="1" t="s">
        <v>1846</v>
      </c>
      <c r="C249" s="1" t="s">
        <v>2685</v>
      </c>
      <c r="D249" s="1" t="s">
        <v>2</v>
      </c>
      <c r="H249" s="1"/>
      <c r="I249" s="1"/>
    </row>
    <row r="250" spans="1:9" x14ac:dyDescent="0.25">
      <c r="A250">
        <v>249</v>
      </c>
      <c r="B250" s="1" t="s">
        <v>1847</v>
      </c>
      <c r="C250" s="1" t="s">
        <v>2686</v>
      </c>
      <c r="D250" s="1" t="s">
        <v>2</v>
      </c>
      <c r="H250" s="1"/>
      <c r="I250" s="1"/>
    </row>
    <row r="251" spans="1:9" x14ac:dyDescent="0.25">
      <c r="A251">
        <v>250</v>
      </c>
      <c r="B251" s="1" t="s">
        <v>1850</v>
      </c>
      <c r="C251" s="1" t="s">
        <v>2618</v>
      </c>
      <c r="D251" s="1" t="s">
        <v>2</v>
      </c>
      <c r="H251" s="1"/>
      <c r="I251" s="1"/>
    </row>
    <row r="252" spans="1:9" x14ac:dyDescent="0.25">
      <c r="A252">
        <v>251</v>
      </c>
      <c r="B252" s="1" t="s">
        <v>1851</v>
      </c>
      <c r="C252" s="1" t="s">
        <v>56</v>
      </c>
      <c r="D252" s="1" t="s">
        <v>2</v>
      </c>
      <c r="H252" s="1"/>
      <c r="I252" s="1"/>
    </row>
    <row r="253" spans="1:9" x14ac:dyDescent="0.25">
      <c r="A253">
        <v>252</v>
      </c>
      <c r="B253" s="1" t="s">
        <v>1896</v>
      </c>
      <c r="C253" s="1" t="s">
        <v>56</v>
      </c>
      <c r="D253" s="1" t="s">
        <v>2</v>
      </c>
      <c r="H253" s="1"/>
      <c r="I253" s="1"/>
    </row>
    <row r="254" spans="1:9" x14ac:dyDescent="0.25">
      <c r="A254">
        <v>253</v>
      </c>
      <c r="B254" s="1" t="s">
        <v>1853</v>
      </c>
      <c r="C254" s="1" t="s">
        <v>56</v>
      </c>
      <c r="D254" s="1" t="s">
        <v>2</v>
      </c>
      <c r="H254" s="1"/>
      <c r="I254" s="1"/>
    </row>
    <row r="255" spans="1:9" x14ac:dyDescent="0.25">
      <c r="A255">
        <v>254</v>
      </c>
      <c r="B255" s="1" t="s">
        <v>1854</v>
      </c>
      <c r="C255" s="1" t="s">
        <v>382</v>
      </c>
      <c r="D255" s="1" t="s">
        <v>2</v>
      </c>
      <c r="H255" s="1"/>
      <c r="I255" s="1"/>
    </row>
    <row r="256" spans="1:9" x14ac:dyDescent="0.25">
      <c r="A256">
        <v>255</v>
      </c>
      <c r="B256" s="1" t="s">
        <v>1856</v>
      </c>
      <c r="C256" s="1" t="s">
        <v>64</v>
      </c>
      <c r="D256" s="1" t="s">
        <v>2</v>
      </c>
      <c r="H256" s="1"/>
      <c r="I256" s="1"/>
    </row>
    <row r="257" spans="1:9" x14ac:dyDescent="0.25">
      <c r="A257">
        <v>256</v>
      </c>
      <c r="B257" s="1" t="s">
        <v>1857</v>
      </c>
      <c r="C257" s="1" t="s">
        <v>65</v>
      </c>
      <c r="D257" s="1" t="s">
        <v>2</v>
      </c>
      <c r="H257" s="1"/>
      <c r="I257" s="1"/>
    </row>
    <row r="258" spans="1:9" x14ac:dyDescent="0.25">
      <c r="A258">
        <v>257</v>
      </c>
      <c r="B258" s="1" t="s">
        <v>2469</v>
      </c>
      <c r="C258" s="1" t="s">
        <v>133</v>
      </c>
      <c r="D258" s="1" t="s">
        <v>2</v>
      </c>
      <c r="H258" s="1"/>
      <c r="I258" s="1"/>
    </row>
    <row r="259" spans="1:9" x14ac:dyDescent="0.25">
      <c r="A259">
        <v>258</v>
      </c>
      <c r="B259" s="1" t="s">
        <v>1858</v>
      </c>
      <c r="C259" s="1" t="s">
        <v>56</v>
      </c>
      <c r="D259" s="1" t="s">
        <v>2</v>
      </c>
      <c r="H259" s="1"/>
      <c r="I259" s="1"/>
    </row>
    <row r="260" spans="1:9" x14ac:dyDescent="0.25">
      <c r="A260">
        <v>259</v>
      </c>
      <c r="B260" s="1" t="s">
        <v>1859</v>
      </c>
      <c r="C260" s="1" t="s">
        <v>82</v>
      </c>
      <c r="D260" s="1" t="s">
        <v>2</v>
      </c>
      <c r="H260" s="1"/>
      <c r="I260" s="1"/>
    </row>
    <row r="261" spans="1:9" x14ac:dyDescent="0.25">
      <c r="A261">
        <v>260</v>
      </c>
      <c r="B261" s="1" t="s">
        <v>2482</v>
      </c>
      <c r="C261" s="1" t="s">
        <v>56</v>
      </c>
      <c r="D261" s="1" t="s">
        <v>2</v>
      </c>
      <c r="H261" s="1"/>
      <c r="I261" s="1"/>
    </row>
    <row r="262" spans="1:9" x14ac:dyDescent="0.25">
      <c r="A262">
        <v>261</v>
      </c>
      <c r="B262" s="1" t="s">
        <v>1863</v>
      </c>
      <c r="C262" s="1" t="s">
        <v>55</v>
      </c>
      <c r="D262" s="1" t="s">
        <v>2</v>
      </c>
      <c r="H262" s="1"/>
      <c r="I262" s="1"/>
    </row>
    <row r="263" spans="1:9" x14ac:dyDescent="0.25">
      <c r="A263">
        <v>262</v>
      </c>
      <c r="B263" s="1" t="s">
        <v>2492</v>
      </c>
      <c r="C263" s="1" t="s">
        <v>73</v>
      </c>
      <c r="D263" s="1" t="s">
        <v>2</v>
      </c>
      <c r="H263" s="1"/>
      <c r="I263" s="1"/>
    </row>
    <row r="264" spans="1:9" x14ac:dyDescent="0.25">
      <c r="A264">
        <v>263</v>
      </c>
      <c r="B264" s="1" t="s">
        <v>2</v>
      </c>
      <c r="C264" s="1" t="s">
        <v>2</v>
      </c>
      <c r="D264" s="1" t="s">
        <v>2</v>
      </c>
      <c r="H264" s="1"/>
      <c r="I264" s="1"/>
    </row>
    <row r="265" spans="1:9" x14ac:dyDescent="0.25">
      <c r="A265">
        <v>264</v>
      </c>
      <c r="B265" s="1" t="s">
        <v>52</v>
      </c>
      <c r="C265" s="1" t="s">
        <v>2</v>
      </c>
      <c r="D265" s="1" t="s">
        <v>2</v>
      </c>
      <c r="H265" s="1"/>
      <c r="I265" s="1"/>
    </row>
    <row r="266" spans="1:9" x14ac:dyDescent="0.25">
      <c r="A266">
        <v>265</v>
      </c>
      <c r="B266" s="1" t="s">
        <v>1843</v>
      </c>
      <c r="C266" s="1" t="s">
        <v>211</v>
      </c>
      <c r="D266" s="1" t="s">
        <v>2</v>
      </c>
      <c r="H266" s="1"/>
      <c r="I266" s="1"/>
    </row>
    <row r="267" spans="1:9" x14ac:dyDescent="0.25">
      <c r="A267">
        <v>266</v>
      </c>
      <c r="B267" s="1" t="s">
        <v>1844</v>
      </c>
      <c r="C267" s="1" t="s">
        <v>121</v>
      </c>
      <c r="D267" s="1" t="s">
        <v>2</v>
      </c>
      <c r="H267" s="1"/>
      <c r="I267" s="1"/>
    </row>
    <row r="268" spans="1:9" x14ac:dyDescent="0.25">
      <c r="A268">
        <v>267</v>
      </c>
      <c r="B268" s="1" t="s">
        <v>1846</v>
      </c>
      <c r="C268" s="1" t="s">
        <v>2687</v>
      </c>
      <c r="D268" s="1" t="s">
        <v>2</v>
      </c>
      <c r="H268" s="1"/>
      <c r="I268" s="1"/>
    </row>
    <row r="269" spans="1:9" x14ac:dyDescent="0.25">
      <c r="A269">
        <v>268</v>
      </c>
      <c r="B269" s="1" t="s">
        <v>1847</v>
      </c>
      <c r="C269" s="1" t="s">
        <v>2688</v>
      </c>
      <c r="D269" s="1" t="s">
        <v>2</v>
      </c>
      <c r="H269" s="1"/>
      <c r="I269" s="1"/>
    </row>
    <row r="270" spans="1:9" x14ac:dyDescent="0.25">
      <c r="A270">
        <v>269</v>
      </c>
      <c r="B270" s="1" t="s">
        <v>1850</v>
      </c>
      <c r="C270" s="1" t="s">
        <v>2618</v>
      </c>
      <c r="D270" s="1" t="s">
        <v>2</v>
      </c>
      <c r="H270" s="1"/>
      <c r="I270" s="1"/>
    </row>
    <row r="271" spans="1:9" x14ac:dyDescent="0.25">
      <c r="A271">
        <v>270</v>
      </c>
      <c r="B271" s="1" t="s">
        <v>1851</v>
      </c>
      <c r="C271" s="1" t="s">
        <v>56</v>
      </c>
      <c r="D271" s="1" t="s">
        <v>2</v>
      </c>
      <c r="H271" s="1"/>
      <c r="I271" s="1"/>
    </row>
    <row r="272" spans="1:9" x14ac:dyDescent="0.25">
      <c r="A272">
        <v>271</v>
      </c>
      <c r="B272" s="1" t="s">
        <v>1896</v>
      </c>
      <c r="C272" s="1" t="s">
        <v>56</v>
      </c>
      <c r="D272" s="1" t="s">
        <v>2</v>
      </c>
      <c r="H272" s="1"/>
      <c r="I272" s="1"/>
    </row>
    <row r="273" spans="1:9" x14ac:dyDescent="0.25">
      <c r="A273">
        <v>272</v>
      </c>
      <c r="B273" s="1" t="s">
        <v>1853</v>
      </c>
      <c r="C273" s="1" t="s">
        <v>56</v>
      </c>
      <c r="D273" s="1" t="s">
        <v>2</v>
      </c>
      <c r="H273" s="1"/>
      <c r="I273" s="1"/>
    </row>
    <row r="274" spans="1:9" x14ac:dyDescent="0.25">
      <c r="A274">
        <v>273</v>
      </c>
      <c r="B274" s="1" t="s">
        <v>1854</v>
      </c>
      <c r="C274" s="1" t="s">
        <v>77</v>
      </c>
      <c r="D274" s="1" t="s">
        <v>2</v>
      </c>
      <c r="H274" s="1"/>
      <c r="I274" s="1"/>
    </row>
    <row r="275" spans="1:9" x14ac:dyDescent="0.25">
      <c r="A275">
        <v>274</v>
      </c>
      <c r="B275" s="1" t="s">
        <v>1856</v>
      </c>
      <c r="C275" s="1" t="s">
        <v>64</v>
      </c>
      <c r="D275" s="1" t="s">
        <v>2</v>
      </c>
      <c r="H275" s="1"/>
      <c r="I275" s="1"/>
    </row>
    <row r="276" spans="1:9" x14ac:dyDescent="0.25">
      <c r="A276">
        <v>275</v>
      </c>
      <c r="B276" s="1" t="s">
        <v>1857</v>
      </c>
      <c r="C276" s="1" t="s">
        <v>65</v>
      </c>
      <c r="D276" s="1" t="s">
        <v>2</v>
      </c>
      <c r="H276" s="1"/>
      <c r="I276" s="1"/>
    </row>
    <row r="277" spans="1:9" x14ac:dyDescent="0.25">
      <c r="A277">
        <v>276</v>
      </c>
      <c r="B277" s="1" t="s">
        <v>2469</v>
      </c>
      <c r="C277" s="1" t="s">
        <v>77</v>
      </c>
      <c r="D277" s="1" t="s">
        <v>2</v>
      </c>
      <c r="H277" s="1"/>
      <c r="I277" s="1"/>
    </row>
    <row r="278" spans="1:9" x14ac:dyDescent="0.25">
      <c r="A278">
        <v>277</v>
      </c>
      <c r="B278" s="1" t="s">
        <v>1858</v>
      </c>
      <c r="C278" s="1" t="s">
        <v>56</v>
      </c>
      <c r="D278" s="1" t="s">
        <v>2</v>
      </c>
      <c r="H278" s="1"/>
      <c r="I278" s="1"/>
    </row>
    <row r="279" spans="1:9" x14ac:dyDescent="0.25">
      <c r="A279">
        <v>278</v>
      </c>
      <c r="B279" s="1" t="s">
        <v>2482</v>
      </c>
      <c r="C279" s="1" t="s">
        <v>56</v>
      </c>
      <c r="D279" s="1" t="s">
        <v>2</v>
      </c>
      <c r="H279" s="1"/>
      <c r="I279" s="1"/>
    </row>
    <row r="280" spans="1:9" x14ac:dyDescent="0.25">
      <c r="A280">
        <v>279</v>
      </c>
      <c r="B280" s="1" t="s">
        <v>1863</v>
      </c>
      <c r="C280" s="1" t="s">
        <v>121</v>
      </c>
      <c r="D280" s="1" t="s">
        <v>2</v>
      </c>
      <c r="H280" s="1"/>
      <c r="I280" s="1"/>
    </row>
    <row r="281" spans="1:9" x14ac:dyDescent="0.25">
      <c r="A281">
        <v>280</v>
      </c>
      <c r="B281" s="1" t="s">
        <v>2671</v>
      </c>
      <c r="C281" s="1" t="s">
        <v>56</v>
      </c>
      <c r="D281" s="1" t="s">
        <v>2</v>
      </c>
      <c r="H281" s="1"/>
      <c r="I281" s="1"/>
    </row>
    <row r="282" spans="1:9" x14ac:dyDescent="0.25">
      <c r="A282">
        <v>281</v>
      </c>
      <c r="B282" s="1" t="s">
        <v>2672</v>
      </c>
      <c r="C282" s="1" t="s">
        <v>56</v>
      </c>
      <c r="D282" s="1" t="s">
        <v>2</v>
      </c>
      <c r="H282" s="1"/>
      <c r="I282" s="1"/>
    </row>
    <row r="283" spans="1:9" x14ac:dyDescent="0.25">
      <c r="A283">
        <v>282</v>
      </c>
      <c r="B283" s="1" t="s">
        <v>1806</v>
      </c>
      <c r="C283" s="1" t="s">
        <v>121</v>
      </c>
      <c r="D283" s="1" t="s">
        <v>2</v>
      </c>
      <c r="H283" s="1"/>
      <c r="I283" s="1"/>
    </row>
    <row r="284" spans="1:9" x14ac:dyDescent="0.25">
      <c r="A284">
        <v>283</v>
      </c>
      <c r="B284" s="1" t="s">
        <v>2</v>
      </c>
      <c r="C284" s="1" t="s">
        <v>2</v>
      </c>
      <c r="D284" s="1" t="s">
        <v>2</v>
      </c>
      <c r="H284" s="1"/>
      <c r="I284" s="1"/>
    </row>
    <row r="285" spans="1:9" x14ac:dyDescent="0.25">
      <c r="A285">
        <v>284</v>
      </c>
      <c r="B285" s="1" t="s">
        <v>52</v>
      </c>
      <c r="C285" s="1" t="s">
        <v>2</v>
      </c>
      <c r="D285" s="1" t="s">
        <v>2</v>
      </c>
      <c r="H285" s="1"/>
      <c r="I285" s="1"/>
    </row>
    <row r="286" spans="1:9" x14ac:dyDescent="0.25">
      <c r="A286">
        <v>285</v>
      </c>
      <c r="B286" s="1" t="s">
        <v>1843</v>
      </c>
      <c r="C286" s="1" t="s">
        <v>2689</v>
      </c>
      <c r="D286" s="1" t="s">
        <v>2</v>
      </c>
      <c r="H286" s="1"/>
      <c r="I286" s="1"/>
    </row>
    <row r="287" spans="1:9" x14ac:dyDescent="0.25">
      <c r="A287">
        <v>286</v>
      </c>
      <c r="B287" s="1" t="s">
        <v>1844</v>
      </c>
      <c r="C287" s="1" t="s">
        <v>121</v>
      </c>
      <c r="D287" s="1" t="s">
        <v>2</v>
      </c>
      <c r="H287" s="1"/>
      <c r="I287" s="1"/>
    </row>
    <row r="288" spans="1:9" x14ac:dyDescent="0.25">
      <c r="A288">
        <v>287</v>
      </c>
      <c r="B288" s="1" t="s">
        <v>1846</v>
      </c>
      <c r="C288" s="1" t="s">
        <v>2690</v>
      </c>
      <c r="D288" s="1" t="s">
        <v>2</v>
      </c>
      <c r="H288" s="1"/>
      <c r="I288" s="1"/>
    </row>
    <row r="289" spans="1:9" x14ac:dyDescent="0.25">
      <c r="A289">
        <v>288</v>
      </c>
      <c r="B289" s="1" t="s">
        <v>1847</v>
      </c>
      <c r="C289" s="1" t="s">
        <v>2691</v>
      </c>
      <c r="D289" s="1" t="s">
        <v>2</v>
      </c>
      <c r="H289" s="1"/>
      <c r="I289" s="1"/>
    </row>
    <row r="290" spans="1:9" x14ac:dyDescent="0.25">
      <c r="A290">
        <v>289</v>
      </c>
      <c r="B290" s="1" t="s">
        <v>1850</v>
      </c>
      <c r="C290" s="1" t="s">
        <v>2618</v>
      </c>
      <c r="D290" s="1" t="s">
        <v>2</v>
      </c>
      <c r="H290" s="1"/>
      <c r="I290" s="1"/>
    </row>
    <row r="291" spans="1:9" x14ac:dyDescent="0.25">
      <c r="A291">
        <v>290</v>
      </c>
      <c r="B291" s="1" t="s">
        <v>1851</v>
      </c>
      <c r="C291" s="1" t="s">
        <v>56</v>
      </c>
      <c r="D291" s="1" t="s">
        <v>2</v>
      </c>
      <c r="H291" s="1"/>
      <c r="I291" s="1"/>
    </row>
    <row r="292" spans="1:9" x14ac:dyDescent="0.25">
      <c r="A292">
        <v>291</v>
      </c>
      <c r="B292" s="1" t="s">
        <v>1896</v>
      </c>
      <c r="C292" s="1" t="s">
        <v>56</v>
      </c>
      <c r="D292" s="1" t="s">
        <v>2</v>
      </c>
      <c r="H292" s="1"/>
      <c r="I292" s="1"/>
    </row>
    <row r="293" spans="1:9" x14ac:dyDescent="0.25">
      <c r="A293">
        <v>292</v>
      </c>
      <c r="B293" s="1" t="s">
        <v>1853</v>
      </c>
      <c r="C293" s="1" t="s">
        <v>56</v>
      </c>
      <c r="D293" s="1" t="s">
        <v>2</v>
      </c>
      <c r="H293" s="1"/>
      <c r="I293" s="1"/>
    </row>
    <row r="294" spans="1:9" x14ac:dyDescent="0.25">
      <c r="A294">
        <v>293</v>
      </c>
      <c r="B294" s="1" t="s">
        <v>1854</v>
      </c>
      <c r="C294" s="1" t="s">
        <v>124</v>
      </c>
      <c r="D294" s="1" t="s">
        <v>2</v>
      </c>
      <c r="H294" s="1"/>
      <c r="I294" s="1"/>
    </row>
    <row r="295" spans="1:9" x14ac:dyDescent="0.25">
      <c r="A295">
        <v>294</v>
      </c>
      <c r="B295" s="1" t="s">
        <v>1856</v>
      </c>
      <c r="C295" s="1" t="s">
        <v>64</v>
      </c>
      <c r="D295" s="1" t="s">
        <v>2</v>
      </c>
      <c r="H295" s="1"/>
      <c r="I295" s="1"/>
    </row>
    <row r="296" spans="1:9" x14ac:dyDescent="0.25">
      <c r="A296">
        <v>295</v>
      </c>
      <c r="B296" s="1" t="s">
        <v>1857</v>
      </c>
      <c r="C296" s="1" t="s">
        <v>65</v>
      </c>
      <c r="D296" s="1" t="s">
        <v>2</v>
      </c>
      <c r="H296" s="1"/>
      <c r="I296" s="1"/>
    </row>
    <row r="297" spans="1:9" x14ac:dyDescent="0.25">
      <c r="A297">
        <v>296</v>
      </c>
      <c r="B297" s="1" t="s">
        <v>2469</v>
      </c>
      <c r="C297" s="1" t="s">
        <v>56</v>
      </c>
      <c r="D297" s="1" t="s">
        <v>2</v>
      </c>
      <c r="H297" s="1"/>
      <c r="I297" s="1"/>
    </row>
    <row r="298" spans="1:9" x14ac:dyDescent="0.25">
      <c r="A298">
        <v>297</v>
      </c>
      <c r="B298" s="1" t="s">
        <v>1858</v>
      </c>
      <c r="C298" s="1" t="s">
        <v>56</v>
      </c>
      <c r="D298" s="1" t="s">
        <v>2</v>
      </c>
      <c r="H298" s="1"/>
      <c r="I298" s="1"/>
    </row>
    <row r="299" spans="1:9" x14ac:dyDescent="0.25">
      <c r="A299">
        <v>298</v>
      </c>
      <c r="B299" s="1" t="s">
        <v>2482</v>
      </c>
      <c r="C299" s="1" t="s">
        <v>56</v>
      </c>
      <c r="D299" s="1" t="s">
        <v>2</v>
      </c>
      <c r="H299" s="1"/>
      <c r="I299" s="1"/>
    </row>
    <row r="300" spans="1:9" x14ac:dyDescent="0.25">
      <c r="A300">
        <v>299</v>
      </c>
      <c r="B300" s="1" t="s">
        <v>1863</v>
      </c>
      <c r="C300" s="1" t="s">
        <v>121</v>
      </c>
      <c r="D300" s="1" t="s">
        <v>2</v>
      </c>
      <c r="H300" s="1"/>
      <c r="I300" s="1"/>
    </row>
    <row r="301" spans="1:9" x14ac:dyDescent="0.25">
      <c r="A301">
        <v>300</v>
      </c>
      <c r="B301" s="1" t="s">
        <v>2497</v>
      </c>
      <c r="C301" s="1" t="s">
        <v>65</v>
      </c>
      <c r="D301" s="1" t="s">
        <v>2</v>
      </c>
      <c r="H301" s="1"/>
      <c r="I301" s="1"/>
    </row>
    <row r="302" spans="1:9" x14ac:dyDescent="0.25">
      <c r="A302">
        <v>301</v>
      </c>
      <c r="B302" s="1" t="s">
        <v>2492</v>
      </c>
      <c r="C302" s="1" t="s">
        <v>625</v>
      </c>
      <c r="D302" s="1" t="s">
        <v>2</v>
      </c>
      <c r="H302" s="1"/>
      <c r="I302" s="1"/>
    </row>
    <row r="303" spans="1:9" x14ac:dyDescent="0.25">
      <c r="A303">
        <v>302</v>
      </c>
      <c r="B303" s="1" t="s">
        <v>2</v>
      </c>
      <c r="C303" s="1" t="s">
        <v>2</v>
      </c>
      <c r="D303" s="1" t="s">
        <v>2</v>
      </c>
      <c r="H303" s="1"/>
      <c r="I303" s="1"/>
    </row>
    <row r="304" spans="1:9" x14ac:dyDescent="0.25">
      <c r="A304">
        <v>303</v>
      </c>
      <c r="B304" s="1" t="s">
        <v>52</v>
      </c>
      <c r="C304" s="1" t="s">
        <v>2</v>
      </c>
      <c r="D304" s="1" t="s">
        <v>2</v>
      </c>
      <c r="H304" s="1"/>
      <c r="I304" s="1"/>
    </row>
    <row r="305" spans="1:9" x14ac:dyDescent="0.25">
      <c r="A305">
        <v>304</v>
      </c>
      <c r="B305" s="1" t="s">
        <v>1843</v>
      </c>
      <c r="C305" s="1" t="s">
        <v>2692</v>
      </c>
      <c r="D305" s="1" t="s">
        <v>2</v>
      </c>
      <c r="H305" s="1"/>
      <c r="I305" s="1"/>
    </row>
    <row r="306" spans="1:9" x14ac:dyDescent="0.25">
      <c r="A306">
        <v>305</v>
      </c>
      <c r="B306" s="1" t="s">
        <v>1844</v>
      </c>
      <c r="C306" s="1" t="s">
        <v>121</v>
      </c>
      <c r="D306" s="1" t="s">
        <v>2</v>
      </c>
      <c r="H306" s="1"/>
      <c r="I306" s="1"/>
    </row>
    <row r="307" spans="1:9" x14ac:dyDescent="0.25">
      <c r="A307">
        <v>306</v>
      </c>
      <c r="B307" s="1" t="s">
        <v>1846</v>
      </c>
      <c r="C307" s="1" t="s">
        <v>2693</v>
      </c>
      <c r="D307" s="1" t="s">
        <v>2</v>
      </c>
      <c r="H307" s="1"/>
      <c r="I307" s="1"/>
    </row>
    <row r="308" spans="1:9" x14ac:dyDescent="0.25">
      <c r="A308">
        <v>307</v>
      </c>
      <c r="B308" s="1" t="s">
        <v>1847</v>
      </c>
      <c r="C308" s="1" t="s">
        <v>2694</v>
      </c>
      <c r="D308" s="1" t="s">
        <v>2</v>
      </c>
      <c r="H308" s="1"/>
      <c r="I308" s="1"/>
    </row>
    <row r="309" spans="1:9" x14ac:dyDescent="0.25">
      <c r="A309">
        <v>308</v>
      </c>
      <c r="B309" s="1" t="s">
        <v>1850</v>
      </c>
      <c r="C309" s="1" t="s">
        <v>2618</v>
      </c>
      <c r="D309" s="1" t="s">
        <v>2</v>
      </c>
      <c r="H309" s="1"/>
      <c r="I309" s="1"/>
    </row>
    <row r="310" spans="1:9" x14ac:dyDescent="0.25">
      <c r="A310">
        <v>309</v>
      </c>
      <c r="B310" s="1" t="s">
        <v>1851</v>
      </c>
      <c r="C310" s="1" t="s">
        <v>56</v>
      </c>
      <c r="D310" s="1" t="s">
        <v>2</v>
      </c>
      <c r="H310" s="1"/>
      <c r="I310" s="1"/>
    </row>
    <row r="311" spans="1:9" x14ac:dyDescent="0.25">
      <c r="A311">
        <v>310</v>
      </c>
      <c r="B311" s="1" t="s">
        <v>1896</v>
      </c>
      <c r="C311" s="1" t="s">
        <v>56</v>
      </c>
      <c r="D311" s="1" t="s">
        <v>2</v>
      </c>
      <c r="H311" s="1"/>
      <c r="I311" s="1"/>
    </row>
    <row r="312" spans="1:9" x14ac:dyDescent="0.25">
      <c r="A312">
        <v>311</v>
      </c>
      <c r="B312" s="1" t="s">
        <v>1853</v>
      </c>
      <c r="C312" s="1" t="s">
        <v>56</v>
      </c>
      <c r="D312" s="1" t="s">
        <v>2</v>
      </c>
      <c r="H312" s="1"/>
      <c r="I312" s="1"/>
    </row>
    <row r="313" spans="1:9" x14ac:dyDescent="0.25">
      <c r="A313">
        <v>312</v>
      </c>
      <c r="B313" s="1" t="s">
        <v>1854</v>
      </c>
      <c r="C313" s="1" t="s">
        <v>124</v>
      </c>
      <c r="D313" s="1" t="s">
        <v>2</v>
      </c>
      <c r="H313" s="1"/>
      <c r="I313" s="1"/>
    </row>
    <row r="314" spans="1:9" x14ac:dyDescent="0.25">
      <c r="A314">
        <v>313</v>
      </c>
      <c r="B314" s="1" t="s">
        <v>1856</v>
      </c>
      <c r="C314" s="1" t="s">
        <v>64</v>
      </c>
      <c r="D314" s="1" t="s">
        <v>2</v>
      </c>
      <c r="H314" s="1"/>
      <c r="I314" s="1"/>
    </row>
    <row r="315" spans="1:9" x14ac:dyDescent="0.25">
      <c r="A315">
        <v>314</v>
      </c>
      <c r="B315" s="1" t="s">
        <v>1857</v>
      </c>
      <c r="C315" s="1" t="s">
        <v>65</v>
      </c>
      <c r="D315" s="1" t="s">
        <v>2</v>
      </c>
      <c r="H315" s="1"/>
      <c r="I315" s="1"/>
    </row>
    <row r="316" spans="1:9" x14ac:dyDescent="0.25">
      <c r="A316">
        <v>315</v>
      </c>
      <c r="B316" s="1" t="s">
        <v>2469</v>
      </c>
      <c r="C316" s="1" t="s">
        <v>56</v>
      </c>
      <c r="D316" s="1" t="s">
        <v>2</v>
      </c>
      <c r="H316" s="1"/>
      <c r="I316" s="1"/>
    </row>
    <row r="317" spans="1:9" x14ac:dyDescent="0.25">
      <c r="A317">
        <v>316</v>
      </c>
      <c r="B317" s="1" t="s">
        <v>1858</v>
      </c>
      <c r="C317" s="1" t="s">
        <v>56</v>
      </c>
      <c r="D317" s="1" t="s">
        <v>2</v>
      </c>
      <c r="H317" s="1"/>
      <c r="I317" s="1"/>
    </row>
    <row r="318" spans="1:9" x14ac:dyDescent="0.25">
      <c r="A318">
        <v>317</v>
      </c>
      <c r="B318" s="1" t="s">
        <v>2482</v>
      </c>
      <c r="C318" s="1" t="s">
        <v>56</v>
      </c>
      <c r="D318" s="1" t="s">
        <v>2</v>
      </c>
      <c r="H318" s="1"/>
      <c r="I318" s="1"/>
    </row>
    <row r="319" spans="1:9" x14ac:dyDescent="0.25">
      <c r="A319">
        <v>318</v>
      </c>
      <c r="B319" s="1" t="s">
        <v>1863</v>
      </c>
      <c r="C319" s="1" t="s">
        <v>108</v>
      </c>
      <c r="D319" s="1" t="s">
        <v>2</v>
      </c>
      <c r="H319" s="1"/>
      <c r="I319" s="1"/>
    </row>
    <row r="320" spans="1:9" x14ac:dyDescent="0.25">
      <c r="A320">
        <v>319</v>
      </c>
      <c r="B320" s="1" t="s">
        <v>2492</v>
      </c>
      <c r="C320" s="1" t="s">
        <v>2463</v>
      </c>
      <c r="D320" s="1" t="s">
        <v>2</v>
      </c>
      <c r="H320" s="1"/>
      <c r="I320" s="1"/>
    </row>
    <row r="321" spans="1:9" x14ac:dyDescent="0.25">
      <c r="A321">
        <v>320</v>
      </c>
      <c r="B321" s="1" t="s">
        <v>2</v>
      </c>
      <c r="C321" s="1" t="s">
        <v>2</v>
      </c>
      <c r="D321" s="1" t="s">
        <v>2</v>
      </c>
      <c r="H321" s="1"/>
      <c r="I321" s="1"/>
    </row>
    <row r="322" spans="1:9" x14ac:dyDescent="0.25">
      <c r="A322">
        <v>321</v>
      </c>
      <c r="B322" s="1" t="s">
        <v>2</v>
      </c>
      <c r="C322" s="1" t="s">
        <v>2</v>
      </c>
      <c r="D322" s="1" t="s">
        <v>2</v>
      </c>
      <c r="H322" s="1"/>
      <c r="I322" s="1"/>
    </row>
    <row r="323" spans="1:9" x14ac:dyDescent="0.25">
      <c r="A323">
        <v>322</v>
      </c>
      <c r="B323" s="1" t="s">
        <v>52</v>
      </c>
      <c r="C323" s="1" t="s">
        <v>2</v>
      </c>
      <c r="D323" s="1" t="s">
        <v>2</v>
      </c>
      <c r="H323" s="1"/>
      <c r="I323" s="1"/>
    </row>
    <row r="324" spans="1:9" x14ac:dyDescent="0.25">
      <c r="A324">
        <v>323</v>
      </c>
      <c r="B324" s="1" t="s">
        <v>1843</v>
      </c>
      <c r="C324" s="1" t="s">
        <v>200</v>
      </c>
      <c r="D324" s="1" t="s">
        <v>2</v>
      </c>
      <c r="H324" s="1"/>
      <c r="I324" s="1"/>
    </row>
    <row r="325" spans="1:9" x14ac:dyDescent="0.25">
      <c r="A325">
        <v>324</v>
      </c>
      <c r="B325" s="1" t="s">
        <v>1844</v>
      </c>
      <c r="C325" s="1" t="s">
        <v>121</v>
      </c>
      <c r="D325" s="1" t="s">
        <v>2</v>
      </c>
      <c r="H325" s="1"/>
      <c r="I325" s="1"/>
    </row>
    <row r="326" spans="1:9" x14ac:dyDescent="0.25">
      <c r="A326">
        <v>325</v>
      </c>
      <c r="B326" s="1" t="s">
        <v>1846</v>
      </c>
      <c r="C326" s="1" t="s">
        <v>2695</v>
      </c>
      <c r="D326" s="1" t="s">
        <v>2</v>
      </c>
      <c r="H326" s="1"/>
      <c r="I326" s="1"/>
    </row>
    <row r="327" spans="1:9" x14ac:dyDescent="0.25">
      <c r="A327">
        <v>326</v>
      </c>
      <c r="B327" s="1" t="s">
        <v>1847</v>
      </c>
      <c r="C327" s="1" t="s">
        <v>2696</v>
      </c>
      <c r="D327" s="1" t="s">
        <v>2</v>
      </c>
      <c r="H327" s="1"/>
      <c r="I327" s="1"/>
    </row>
    <row r="328" spans="1:9" x14ac:dyDescent="0.25">
      <c r="A328">
        <v>327</v>
      </c>
      <c r="B328" s="1" t="s">
        <v>1850</v>
      </c>
      <c r="C328" s="1" t="s">
        <v>2618</v>
      </c>
      <c r="D328" s="1" t="s">
        <v>2</v>
      </c>
      <c r="H328" s="1"/>
      <c r="I328" s="1"/>
    </row>
    <row r="329" spans="1:9" x14ac:dyDescent="0.25">
      <c r="A329">
        <v>328</v>
      </c>
      <c r="B329" s="1" t="s">
        <v>1851</v>
      </c>
      <c r="C329" s="1" t="s">
        <v>56</v>
      </c>
      <c r="D329" s="1" t="s">
        <v>2</v>
      </c>
      <c r="H329" s="1"/>
      <c r="I329" s="1"/>
    </row>
    <row r="330" spans="1:9" x14ac:dyDescent="0.25">
      <c r="A330">
        <v>329</v>
      </c>
      <c r="B330" s="1" t="s">
        <v>1896</v>
      </c>
      <c r="C330" s="1" t="s">
        <v>56</v>
      </c>
      <c r="D330" s="1" t="s">
        <v>2</v>
      </c>
      <c r="H330" s="1"/>
      <c r="I330" s="1"/>
    </row>
    <row r="331" spans="1:9" x14ac:dyDescent="0.25">
      <c r="A331">
        <v>330</v>
      </c>
      <c r="B331" s="1" t="s">
        <v>1853</v>
      </c>
      <c r="C331" s="1" t="s">
        <v>56</v>
      </c>
      <c r="D331" s="1" t="s">
        <v>2</v>
      </c>
      <c r="H331" s="1"/>
      <c r="I331" s="1"/>
    </row>
    <row r="332" spans="1:9" x14ac:dyDescent="0.25">
      <c r="A332">
        <v>331</v>
      </c>
      <c r="B332" s="1" t="s">
        <v>1854</v>
      </c>
      <c r="C332" s="1" t="s">
        <v>2697</v>
      </c>
      <c r="D332" s="1" t="s">
        <v>2</v>
      </c>
      <c r="H332" s="1"/>
      <c r="I332" s="1"/>
    </row>
    <row r="333" spans="1:9" x14ac:dyDescent="0.25">
      <c r="A333">
        <v>332</v>
      </c>
      <c r="B333" s="1" t="s">
        <v>1856</v>
      </c>
      <c r="C333" s="1" t="s">
        <v>64</v>
      </c>
      <c r="D333" s="1" t="s">
        <v>2</v>
      </c>
      <c r="H333" s="1"/>
      <c r="I333" s="1"/>
    </row>
    <row r="334" spans="1:9" x14ac:dyDescent="0.25">
      <c r="A334">
        <v>333</v>
      </c>
      <c r="B334" s="1" t="s">
        <v>1857</v>
      </c>
      <c r="C334" s="1" t="s">
        <v>65</v>
      </c>
      <c r="D334" s="1" t="s">
        <v>2</v>
      </c>
      <c r="H334" s="1"/>
      <c r="I334" s="1"/>
    </row>
    <row r="335" spans="1:9" x14ac:dyDescent="0.25">
      <c r="A335">
        <v>334</v>
      </c>
      <c r="B335" s="1" t="s">
        <v>2469</v>
      </c>
      <c r="C335" s="1" t="s">
        <v>73</v>
      </c>
      <c r="D335" s="1" t="s">
        <v>2</v>
      </c>
      <c r="H335" s="1"/>
      <c r="I335" s="1"/>
    </row>
    <row r="336" spans="1:9" x14ac:dyDescent="0.25">
      <c r="A336">
        <v>335</v>
      </c>
      <c r="B336" s="1" t="s">
        <v>1858</v>
      </c>
      <c r="C336" s="1" t="s">
        <v>56</v>
      </c>
      <c r="D336" s="1" t="s">
        <v>2</v>
      </c>
      <c r="H336" s="1"/>
      <c r="I336" s="1"/>
    </row>
    <row r="337" spans="1:9" x14ac:dyDescent="0.25">
      <c r="A337">
        <v>336</v>
      </c>
      <c r="B337" s="1" t="s">
        <v>1859</v>
      </c>
      <c r="C337" s="1" t="s">
        <v>82</v>
      </c>
      <c r="D337" s="1" t="s">
        <v>2</v>
      </c>
      <c r="H337" s="1"/>
      <c r="I337" s="1"/>
    </row>
    <row r="338" spans="1:9" x14ac:dyDescent="0.25">
      <c r="A338">
        <v>337</v>
      </c>
      <c r="B338" s="1" t="s">
        <v>2482</v>
      </c>
      <c r="C338" s="1" t="s">
        <v>56</v>
      </c>
      <c r="D338" s="1" t="s">
        <v>2</v>
      </c>
      <c r="H338" s="1"/>
      <c r="I338" s="1"/>
    </row>
    <row r="339" spans="1:9" x14ac:dyDescent="0.25">
      <c r="A339">
        <v>338</v>
      </c>
      <c r="B339" s="1" t="s">
        <v>1863</v>
      </c>
      <c r="C339" s="1" t="s">
        <v>63</v>
      </c>
      <c r="D339" s="1" t="s">
        <v>2</v>
      </c>
      <c r="H339" s="1"/>
      <c r="I339" s="1"/>
    </row>
    <row r="340" spans="1:9" x14ac:dyDescent="0.25">
      <c r="A340">
        <v>339</v>
      </c>
      <c r="B340" s="1" t="s">
        <v>2678</v>
      </c>
      <c r="C340" s="1" t="s">
        <v>721</v>
      </c>
      <c r="D340" s="1" t="s">
        <v>2</v>
      </c>
      <c r="H340" s="1"/>
      <c r="I340" s="1"/>
    </row>
    <row r="341" spans="1:9" x14ac:dyDescent="0.25">
      <c r="A341">
        <v>340</v>
      </c>
      <c r="B341" s="1" t="s">
        <v>2492</v>
      </c>
      <c r="C341" s="1" t="s">
        <v>65</v>
      </c>
      <c r="D341" s="1" t="s">
        <v>2</v>
      </c>
      <c r="H341" s="1"/>
      <c r="I341" s="1"/>
    </row>
    <row r="342" spans="1:9" x14ac:dyDescent="0.25">
      <c r="A342">
        <v>341</v>
      </c>
      <c r="B342" s="1" t="s">
        <v>2</v>
      </c>
      <c r="C342" s="1" t="s">
        <v>2</v>
      </c>
      <c r="D342" s="1" t="s">
        <v>2</v>
      </c>
      <c r="H342" s="1"/>
      <c r="I342" s="1"/>
    </row>
    <row r="343" spans="1:9" x14ac:dyDescent="0.25">
      <c r="A343">
        <v>342</v>
      </c>
      <c r="B343" s="1" t="s">
        <v>2</v>
      </c>
      <c r="C343" s="1" t="s">
        <v>2</v>
      </c>
      <c r="D343" s="1" t="s">
        <v>2</v>
      </c>
      <c r="H343" s="1"/>
      <c r="I343" s="1"/>
    </row>
    <row r="344" spans="1:9" x14ac:dyDescent="0.25">
      <c r="A344">
        <v>343</v>
      </c>
      <c r="B344" s="1" t="s">
        <v>52</v>
      </c>
      <c r="C344" s="1" t="s">
        <v>2</v>
      </c>
      <c r="D344" s="1" t="s">
        <v>2</v>
      </c>
      <c r="H344" s="1"/>
      <c r="I344" s="1"/>
    </row>
    <row r="345" spans="1:9" x14ac:dyDescent="0.25">
      <c r="A345">
        <v>344</v>
      </c>
      <c r="B345" s="1" t="s">
        <v>1843</v>
      </c>
      <c r="C345" s="1" t="s">
        <v>2698</v>
      </c>
      <c r="D345" s="1" t="s">
        <v>2</v>
      </c>
      <c r="H345" s="1"/>
      <c r="I345" s="1"/>
    </row>
    <row r="346" spans="1:9" x14ac:dyDescent="0.25">
      <c r="A346">
        <v>345</v>
      </c>
      <c r="B346" s="1" t="s">
        <v>1844</v>
      </c>
      <c r="C346" s="1" t="s">
        <v>121</v>
      </c>
      <c r="D346" s="1" t="s">
        <v>2</v>
      </c>
      <c r="H346" s="1"/>
      <c r="I346" s="1"/>
    </row>
    <row r="347" spans="1:9" x14ac:dyDescent="0.25">
      <c r="A347">
        <v>346</v>
      </c>
      <c r="B347" s="1" t="s">
        <v>1846</v>
      </c>
      <c r="C347" s="1" t="s">
        <v>2699</v>
      </c>
      <c r="D347" s="1" t="s">
        <v>2</v>
      </c>
      <c r="H347" s="1"/>
      <c r="I347" s="1"/>
    </row>
    <row r="348" spans="1:9" x14ac:dyDescent="0.25">
      <c r="A348">
        <v>347</v>
      </c>
      <c r="B348" s="1" t="s">
        <v>1847</v>
      </c>
      <c r="C348" s="1" t="s">
        <v>2700</v>
      </c>
      <c r="D348" s="1" t="s">
        <v>2</v>
      </c>
      <c r="H348" s="1"/>
      <c r="I348" s="1"/>
    </row>
    <row r="349" spans="1:9" x14ac:dyDescent="0.25">
      <c r="A349">
        <v>348</v>
      </c>
      <c r="B349" s="1" t="s">
        <v>1850</v>
      </c>
      <c r="C349" s="1" t="s">
        <v>2618</v>
      </c>
      <c r="D349" s="1" t="s">
        <v>2</v>
      </c>
      <c r="H349" s="1"/>
      <c r="I349" s="1"/>
    </row>
    <row r="350" spans="1:9" x14ac:dyDescent="0.25">
      <c r="A350">
        <v>349</v>
      </c>
      <c r="B350" s="1" t="s">
        <v>1851</v>
      </c>
      <c r="C350" s="1" t="s">
        <v>56</v>
      </c>
      <c r="D350" s="1" t="s">
        <v>2</v>
      </c>
      <c r="H350" s="1"/>
      <c r="I350" s="1"/>
    </row>
    <row r="351" spans="1:9" x14ac:dyDescent="0.25">
      <c r="A351">
        <v>350</v>
      </c>
      <c r="B351" s="1" t="s">
        <v>1896</v>
      </c>
      <c r="C351" s="1" t="s">
        <v>56</v>
      </c>
      <c r="D351" s="1" t="s">
        <v>2</v>
      </c>
      <c r="H351" s="1"/>
      <c r="I351" s="1"/>
    </row>
    <row r="352" spans="1:9" x14ac:dyDescent="0.25">
      <c r="A352">
        <v>351</v>
      </c>
      <c r="B352" s="1" t="s">
        <v>1853</v>
      </c>
      <c r="C352" s="1" t="s">
        <v>56</v>
      </c>
      <c r="D352" s="1" t="s">
        <v>2</v>
      </c>
      <c r="H352" s="1"/>
      <c r="I352" s="1"/>
    </row>
    <row r="353" spans="1:9" x14ac:dyDescent="0.25">
      <c r="A353">
        <v>352</v>
      </c>
      <c r="B353" s="1" t="s">
        <v>1854</v>
      </c>
      <c r="C353" s="1" t="s">
        <v>107</v>
      </c>
      <c r="D353" s="1" t="s">
        <v>2</v>
      </c>
      <c r="H353" s="1"/>
      <c r="I353" s="1"/>
    </row>
    <row r="354" spans="1:9" x14ac:dyDescent="0.25">
      <c r="A354">
        <v>353</v>
      </c>
      <c r="B354" s="1" t="s">
        <v>1856</v>
      </c>
      <c r="C354" s="1" t="s">
        <v>64</v>
      </c>
      <c r="D354" s="1" t="s">
        <v>2</v>
      </c>
      <c r="H354" s="1"/>
      <c r="I354" s="1"/>
    </row>
    <row r="355" spans="1:9" x14ac:dyDescent="0.25">
      <c r="A355">
        <v>354</v>
      </c>
      <c r="B355" s="1" t="s">
        <v>1857</v>
      </c>
      <c r="C355" s="1" t="s">
        <v>65</v>
      </c>
      <c r="D355" s="1" t="s">
        <v>2</v>
      </c>
      <c r="H355" s="1"/>
      <c r="I355" s="1"/>
    </row>
    <row r="356" spans="1:9" x14ac:dyDescent="0.25">
      <c r="A356">
        <v>355</v>
      </c>
      <c r="B356" s="1" t="s">
        <v>2469</v>
      </c>
      <c r="C356" s="1" t="s">
        <v>73</v>
      </c>
      <c r="D356" s="1" t="s">
        <v>2</v>
      </c>
      <c r="H356" s="1"/>
      <c r="I356" s="1"/>
    </row>
    <row r="357" spans="1:9" x14ac:dyDescent="0.25">
      <c r="A357">
        <v>356</v>
      </c>
      <c r="B357" s="1" t="s">
        <v>1858</v>
      </c>
      <c r="C357" s="1" t="s">
        <v>56</v>
      </c>
      <c r="D357" s="1" t="s">
        <v>2</v>
      </c>
      <c r="H357" s="1"/>
      <c r="I357" s="1"/>
    </row>
    <row r="358" spans="1:9" x14ac:dyDescent="0.25">
      <c r="A358">
        <v>357</v>
      </c>
      <c r="B358" s="1" t="s">
        <v>2482</v>
      </c>
      <c r="C358" s="1" t="s">
        <v>56</v>
      </c>
      <c r="D358" s="1" t="s">
        <v>2</v>
      </c>
      <c r="H358" s="1"/>
      <c r="I358" s="1"/>
    </row>
    <row r="359" spans="1:9" x14ac:dyDescent="0.25">
      <c r="A359">
        <v>358</v>
      </c>
      <c r="B359" s="1" t="s">
        <v>1863</v>
      </c>
      <c r="C359" s="1" t="s">
        <v>63</v>
      </c>
      <c r="D359" s="1" t="s">
        <v>2</v>
      </c>
      <c r="H359" s="1"/>
      <c r="I359" s="1"/>
    </row>
    <row r="360" spans="1:9" x14ac:dyDescent="0.25">
      <c r="A360">
        <v>359</v>
      </c>
      <c r="B360" s="1" t="s">
        <v>2678</v>
      </c>
      <c r="C360" s="1" t="s">
        <v>2491</v>
      </c>
      <c r="D360" s="1" t="s">
        <v>2</v>
      </c>
      <c r="H360" s="1"/>
      <c r="I360" s="1"/>
    </row>
    <row r="361" spans="1:9" x14ac:dyDescent="0.25">
      <c r="A361">
        <v>360</v>
      </c>
      <c r="B361" s="1" t="s">
        <v>2492</v>
      </c>
      <c r="C361" s="1" t="s">
        <v>2463</v>
      </c>
      <c r="D361" s="1" t="s">
        <v>2</v>
      </c>
      <c r="H361" s="1"/>
      <c r="I361" s="1"/>
    </row>
    <row r="362" spans="1:9" x14ac:dyDescent="0.25">
      <c r="A362">
        <v>361</v>
      </c>
      <c r="B362" s="1" t="s">
        <v>2</v>
      </c>
      <c r="C362" s="1" t="s">
        <v>2</v>
      </c>
      <c r="D362" s="1" t="s">
        <v>2</v>
      </c>
      <c r="H362" s="1"/>
      <c r="I362" s="1"/>
    </row>
    <row r="363" spans="1:9" x14ac:dyDescent="0.25">
      <c r="A363">
        <v>362</v>
      </c>
      <c r="B363" s="1" t="s">
        <v>52</v>
      </c>
      <c r="C363" s="1" t="s">
        <v>2</v>
      </c>
      <c r="D363" s="1" t="s">
        <v>2</v>
      </c>
      <c r="H363" s="1"/>
      <c r="I363" s="1"/>
    </row>
    <row r="364" spans="1:9" x14ac:dyDescent="0.25">
      <c r="A364">
        <v>363</v>
      </c>
      <c r="B364" s="1" t="s">
        <v>1843</v>
      </c>
      <c r="C364" s="1" t="s">
        <v>2701</v>
      </c>
      <c r="D364" s="1" t="s">
        <v>2</v>
      </c>
      <c r="H364" s="1"/>
      <c r="I364" s="1"/>
    </row>
    <row r="365" spans="1:9" x14ac:dyDescent="0.25">
      <c r="A365">
        <v>364</v>
      </c>
      <c r="B365" s="1" t="s">
        <v>1844</v>
      </c>
      <c r="C365" s="1" t="s">
        <v>121</v>
      </c>
      <c r="D365" s="1" t="s">
        <v>2</v>
      </c>
      <c r="H365" s="1"/>
      <c r="I365" s="1"/>
    </row>
    <row r="366" spans="1:9" x14ac:dyDescent="0.25">
      <c r="A366">
        <v>365</v>
      </c>
      <c r="B366" s="1" t="s">
        <v>1846</v>
      </c>
      <c r="C366" s="1" t="s">
        <v>2702</v>
      </c>
      <c r="D366" s="1" t="s">
        <v>2</v>
      </c>
      <c r="H366" s="1"/>
      <c r="I366" s="1"/>
    </row>
    <row r="367" spans="1:9" x14ac:dyDescent="0.25">
      <c r="A367">
        <v>366</v>
      </c>
      <c r="B367" s="1" t="s">
        <v>1847</v>
      </c>
      <c r="C367" s="1" t="s">
        <v>2703</v>
      </c>
      <c r="D367" s="1" t="s">
        <v>2</v>
      </c>
      <c r="H367" s="1"/>
      <c r="I367" s="1"/>
    </row>
    <row r="368" spans="1:9" x14ac:dyDescent="0.25">
      <c r="A368">
        <v>367</v>
      </c>
      <c r="B368" s="1" t="s">
        <v>1850</v>
      </c>
      <c r="C368" s="1" t="s">
        <v>2704</v>
      </c>
      <c r="D368" s="1" t="s">
        <v>2</v>
      </c>
      <c r="H368" s="1"/>
      <c r="I368" s="1"/>
    </row>
    <row r="369" spans="1:9" x14ac:dyDescent="0.25">
      <c r="A369">
        <v>368</v>
      </c>
      <c r="B369" s="1" t="s">
        <v>1851</v>
      </c>
      <c r="C369" s="1" t="s">
        <v>56</v>
      </c>
      <c r="D369" s="1" t="s">
        <v>2</v>
      </c>
      <c r="H369" s="1"/>
      <c r="I369" s="1"/>
    </row>
    <row r="370" spans="1:9" x14ac:dyDescent="0.25">
      <c r="A370">
        <v>369</v>
      </c>
      <c r="B370" s="1" t="s">
        <v>1896</v>
      </c>
      <c r="C370" s="1" t="s">
        <v>56</v>
      </c>
      <c r="D370" s="1" t="s">
        <v>2</v>
      </c>
      <c r="H370" s="1"/>
      <c r="I370" s="1"/>
    </row>
    <row r="371" spans="1:9" x14ac:dyDescent="0.25">
      <c r="A371">
        <v>370</v>
      </c>
      <c r="B371" s="1" t="s">
        <v>1853</v>
      </c>
      <c r="C371" s="1" t="s">
        <v>56</v>
      </c>
      <c r="D371" s="1" t="s">
        <v>2</v>
      </c>
      <c r="H371" s="1"/>
      <c r="I371" s="1"/>
    </row>
    <row r="372" spans="1:9" x14ac:dyDescent="0.25">
      <c r="A372">
        <v>371</v>
      </c>
      <c r="B372" s="1" t="s">
        <v>1854</v>
      </c>
      <c r="C372" s="1" t="s">
        <v>2705</v>
      </c>
      <c r="D372" s="1" t="s">
        <v>2</v>
      </c>
      <c r="H372" s="1"/>
      <c r="I372" s="1"/>
    </row>
    <row r="373" spans="1:9" x14ac:dyDescent="0.25">
      <c r="A373">
        <v>372</v>
      </c>
      <c r="B373" s="1" t="s">
        <v>1856</v>
      </c>
      <c r="C373" s="1" t="s">
        <v>64</v>
      </c>
      <c r="D373" s="1" t="s">
        <v>2</v>
      </c>
      <c r="H373" s="1"/>
      <c r="I373" s="1"/>
    </row>
    <row r="374" spans="1:9" x14ac:dyDescent="0.25">
      <c r="A374">
        <v>373</v>
      </c>
      <c r="B374" s="1" t="s">
        <v>2469</v>
      </c>
      <c r="C374" s="1" t="s">
        <v>67</v>
      </c>
      <c r="D374" s="1" t="s">
        <v>2</v>
      </c>
      <c r="H374" s="1"/>
      <c r="I374" s="1"/>
    </row>
    <row r="375" spans="1:9" x14ac:dyDescent="0.25">
      <c r="A375">
        <v>374</v>
      </c>
      <c r="B375" s="1" t="s">
        <v>1858</v>
      </c>
      <c r="C375" s="1" t="s">
        <v>56</v>
      </c>
      <c r="D375" s="1" t="s">
        <v>2</v>
      </c>
      <c r="H375" s="1"/>
      <c r="I375" s="1"/>
    </row>
    <row r="376" spans="1:9" x14ac:dyDescent="0.25">
      <c r="A376">
        <v>375</v>
      </c>
      <c r="B376" s="1" t="s">
        <v>2482</v>
      </c>
      <c r="C376" s="1" t="s">
        <v>56</v>
      </c>
      <c r="D376" s="1" t="s">
        <v>2</v>
      </c>
      <c r="H376" s="1"/>
      <c r="I376" s="1"/>
    </row>
    <row r="377" spans="1:9" x14ac:dyDescent="0.25">
      <c r="A377">
        <v>376</v>
      </c>
      <c r="B377" s="1" t="s">
        <v>1863</v>
      </c>
      <c r="C377" s="1" t="s">
        <v>56</v>
      </c>
      <c r="D377" s="1" t="s">
        <v>2</v>
      </c>
      <c r="H377" s="1"/>
      <c r="I377" s="1"/>
    </row>
    <row r="378" spans="1:9" x14ac:dyDescent="0.25">
      <c r="A378">
        <v>377</v>
      </c>
      <c r="B378" s="1" t="s">
        <v>2492</v>
      </c>
      <c r="C378" s="1" t="s">
        <v>721</v>
      </c>
      <c r="D378" s="1" t="s">
        <v>2</v>
      </c>
      <c r="H378" s="1"/>
      <c r="I378" s="1"/>
    </row>
    <row r="379" spans="1:9" x14ac:dyDescent="0.25">
      <c r="A379">
        <v>378</v>
      </c>
      <c r="B379" s="1" t="s">
        <v>2671</v>
      </c>
      <c r="C379" s="1" t="s">
        <v>56</v>
      </c>
      <c r="D379" s="1" t="s">
        <v>2</v>
      </c>
      <c r="H379" s="1"/>
      <c r="I379" s="1"/>
    </row>
    <row r="380" spans="1:9" x14ac:dyDescent="0.25">
      <c r="A380">
        <v>379</v>
      </c>
      <c r="B380" s="1" t="s">
        <v>2672</v>
      </c>
      <c r="C380" s="1" t="s">
        <v>56</v>
      </c>
      <c r="D380" s="1" t="s">
        <v>2</v>
      </c>
      <c r="H380" s="1"/>
      <c r="I380" s="1"/>
    </row>
    <row r="381" spans="1:9" x14ac:dyDescent="0.25">
      <c r="A381">
        <v>380</v>
      </c>
      <c r="B381" s="1" t="s">
        <v>1921</v>
      </c>
      <c r="C381" s="1" t="s">
        <v>56</v>
      </c>
      <c r="D381" s="1" t="s">
        <v>2</v>
      </c>
      <c r="H381" s="1"/>
      <c r="I381" s="1"/>
    </row>
    <row r="382" spans="1:9" x14ac:dyDescent="0.25">
      <c r="A382">
        <v>381</v>
      </c>
      <c r="B382" s="1" t="s">
        <v>1899</v>
      </c>
      <c r="C382" s="1" t="s">
        <v>77</v>
      </c>
      <c r="D382" s="1" t="s">
        <v>2</v>
      </c>
      <c r="H382" s="1"/>
      <c r="I382" s="1"/>
    </row>
    <row r="383" spans="1:9" x14ac:dyDescent="0.25">
      <c r="A383">
        <v>382</v>
      </c>
      <c r="B383" s="1" t="s">
        <v>2</v>
      </c>
      <c r="C383" s="1" t="s">
        <v>2</v>
      </c>
      <c r="D383" s="1" t="s">
        <v>2</v>
      </c>
      <c r="H383" s="1"/>
      <c r="I383" s="1"/>
    </row>
    <row r="384" spans="1:9" x14ac:dyDescent="0.25">
      <c r="A384">
        <v>383</v>
      </c>
      <c r="B384" s="1" t="s">
        <v>52</v>
      </c>
      <c r="C384" s="1" t="s">
        <v>2</v>
      </c>
      <c r="D384" s="1" t="s">
        <v>2</v>
      </c>
      <c r="H384" s="1"/>
      <c r="I384" s="1"/>
    </row>
    <row r="385" spans="1:9" x14ac:dyDescent="0.25">
      <c r="A385">
        <v>384</v>
      </c>
      <c r="B385" s="1" t="s">
        <v>1843</v>
      </c>
      <c r="C385" s="1" t="s">
        <v>317</v>
      </c>
      <c r="D385" s="1" t="s">
        <v>2</v>
      </c>
      <c r="H385" s="1"/>
      <c r="I385" s="1"/>
    </row>
    <row r="386" spans="1:9" x14ac:dyDescent="0.25">
      <c r="A386">
        <v>385</v>
      </c>
      <c r="B386" s="1" t="s">
        <v>1844</v>
      </c>
      <c r="C386" s="1" t="s">
        <v>121</v>
      </c>
      <c r="D386" s="1" t="s">
        <v>2</v>
      </c>
      <c r="H386" s="1"/>
      <c r="I386" s="1"/>
    </row>
    <row r="387" spans="1:9" x14ac:dyDescent="0.25">
      <c r="A387">
        <v>386</v>
      </c>
      <c r="B387" s="1" t="s">
        <v>1846</v>
      </c>
      <c r="C387" s="1" t="s">
        <v>2706</v>
      </c>
      <c r="D387" s="1" t="s">
        <v>2</v>
      </c>
      <c r="H387" s="1"/>
      <c r="I387" s="1"/>
    </row>
    <row r="388" spans="1:9" x14ac:dyDescent="0.25">
      <c r="A388">
        <v>387</v>
      </c>
      <c r="B388" s="1" t="s">
        <v>1847</v>
      </c>
      <c r="C388" s="1" t="s">
        <v>2707</v>
      </c>
      <c r="D388" s="1" t="s">
        <v>2</v>
      </c>
      <c r="H388" s="1"/>
      <c r="I388" s="1"/>
    </row>
    <row r="389" spans="1:9" x14ac:dyDescent="0.25">
      <c r="A389">
        <v>388</v>
      </c>
      <c r="B389" s="1" t="s">
        <v>1850</v>
      </c>
      <c r="C389" s="1" t="s">
        <v>2618</v>
      </c>
      <c r="D389" s="1" t="s">
        <v>2</v>
      </c>
      <c r="H389" s="1"/>
      <c r="I389" s="1"/>
    </row>
    <row r="390" spans="1:9" x14ac:dyDescent="0.25">
      <c r="A390">
        <v>389</v>
      </c>
      <c r="B390" s="1" t="s">
        <v>1851</v>
      </c>
      <c r="C390" s="1" t="s">
        <v>56</v>
      </c>
      <c r="D390" s="1" t="s">
        <v>2</v>
      </c>
      <c r="H390" s="1"/>
      <c r="I390" s="1"/>
    </row>
    <row r="391" spans="1:9" x14ac:dyDescent="0.25">
      <c r="A391">
        <v>390</v>
      </c>
      <c r="B391" s="1" t="s">
        <v>1896</v>
      </c>
      <c r="C391" s="1" t="s">
        <v>56</v>
      </c>
      <c r="D391" s="1" t="s">
        <v>2</v>
      </c>
      <c r="H391" s="1"/>
      <c r="I391" s="1"/>
    </row>
    <row r="392" spans="1:9" x14ac:dyDescent="0.25">
      <c r="A392">
        <v>391</v>
      </c>
      <c r="B392" s="1" t="s">
        <v>1853</v>
      </c>
      <c r="C392" s="1" t="s">
        <v>56</v>
      </c>
      <c r="D392" s="1" t="s">
        <v>2</v>
      </c>
      <c r="H392" s="1"/>
      <c r="I392" s="1"/>
    </row>
    <row r="393" spans="1:9" x14ac:dyDescent="0.25">
      <c r="A393">
        <v>392</v>
      </c>
      <c r="B393" s="1" t="s">
        <v>1854</v>
      </c>
      <c r="C393" s="1" t="s">
        <v>117</v>
      </c>
      <c r="D393" s="1" t="s">
        <v>2</v>
      </c>
      <c r="H393" s="1"/>
      <c r="I393" s="1"/>
    </row>
    <row r="394" spans="1:9" x14ac:dyDescent="0.25">
      <c r="A394">
        <v>393</v>
      </c>
      <c r="B394" s="1" t="s">
        <v>1856</v>
      </c>
      <c r="C394" s="1" t="s">
        <v>64</v>
      </c>
      <c r="D394" s="1" t="s">
        <v>2</v>
      </c>
      <c r="H394" s="1"/>
      <c r="I394" s="1"/>
    </row>
    <row r="395" spans="1:9" x14ac:dyDescent="0.25">
      <c r="A395">
        <v>394</v>
      </c>
      <c r="B395" s="1" t="s">
        <v>1857</v>
      </c>
      <c r="C395" s="1" t="s">
        <v>65</v>
      </c>
      <c r="D395" s="1" t="s">
        <v>2</v>
      </c>
      <c r="H395" s="1"/>
      <c r="I395" s="1"/>
    </row>
    <row r="396" spans="1:9" x14ac:dyDescent="0.25">
      <c r="A396">
        <v>395</v>
      </c>
      <c r="B396" s="1" t="s">
        <v>2469</v>
      </c>
      <c r="C396" s="1" t="s">
        <v>76</v>
      </c>
      <c r="D396" s="1" t="s">
        <v>2</v>
      </c>
      <c r="H396" s="1"/>
      <c r="I396" s="1"/>
    </row>
    <row r="397" spans="1:9" x14ac:dyDescent="0.25">
      <c r="A397">
        <v>396</v>
      </c>
      <c r="B397" s="1" t="s">
        <v>1858</v>
      </c>
      <c r="C397" s="1" t="s">
        <v>56</v>
      </c>
      <c r="D397" s="1" t="s">
        <v>2</v>
      </c>
      <c r="H397" s="1"/>
      <c r="I397" s="1"/>
    </row>
    <row r="398" spans="1:9" x14ac:dyDescent="0.25">
      <c r="A398">
        <v>397</v>
      </c>
      <c r="B398" s="1" t="s">
        <v>1859</v>
      </c>
      <c r="C398" s="1" t="s">
        <v>83</v>
      </c>
      <c r="D398" s="1" t="s">
        <v>2</v>
      </c>
      <c r="H398" s="1"/>
      <c r="I398" s="1"/>
    </row>
    <row r="399" spans="1:9" x14ac:dyDescent="0.25">
      <c r="A399">
        <v>398</v>
      </c>
      <c r="B399" s="1" t="s">
        <v>2482</v>
      </c>
      <c r="C399" s="1" t="s">
        <v>56</v>
      </c>
      <c r="D399" s="1" t="s">
        <v>2</v>
      </c>
      <c r="H399" s="1"/>
      <c r="I399" s="1"/>
    </row>
    <row r="400" spans="1:9" x14ac:dyDescent="0.25">
      <c r="A400">
        <v>399</v>
      </c>
      <c r="B400" s="1" t="s">
        <v>1863</v>
      </c>
      <c r="C400" s="1" t="s">
        <v>91</v>
      </c>
      <c r="D400" s="1" t="s">
        <v>2</v>
      </c>
      <c r="H400" s="1"/>
      <c r="I400" s="1"/>
    </row>
    <row r="401" spans="1:9" x14ac:dyDescent="0.25">
      <c r="A401">
        <v>400</v>
      </c>
      <c r="B401" s="1" t="s">
        <v>2492</v>
      </c>
      <c r="C401" s="1" t="s">
        <v>2463</v>
      </c>
      <c r="D401" s="1" t="s">
        <v>2</v>
      </c>
      <c r="H401" s="1"/>
      <c r="I401" s="1"/>
    </row>
    <row r="402" spans="1:9" x14ac:dyDescent="0.25">
      <c r="A402">
        <v>401</v>
      </c>
      <c r="B402" s="1" t="s">
        <v>2497</v>
      </c>
      <c r="C402" s="1" t="s">
        <v>2464</v>
      </c>
      <c r="D402" s="1" t="s">
        <v>2</v>
      </c>
      <c r="H402" s="1"/>
      <c r="I402" s="1"/>
    </row>
    <row r="403" spans="1:9" x14ac:dyDescent="0.25">
      <c r="A403">
        <v>402</v>
      </c>
      <c r="B403" s="1" t="s">
        <v>1899</v>
      </c>
      <c r="C403" s="1" t="s">
        <v>76</v>
      </c>
      <c r="D403" s="1" t="s">
        <v>2</v>
      </c>
      <c r="H403" s="1"/>
      <c r="I403" s="1"/>
    </row>
    <row r="404" spans="1:9" x14ac:dyDescent="0.25">
      <c r="A404">
        <v>403</v>
      </c>
      <c r="B404" s="1" t="s">
        <v>2</v>
      </c>
      <c r="C404" s="1" t="s">
        <v>2</v>
      </c>
      <c r="D404" s="1" t="s">
        <v>2</v>
      </c>
      <c r="H404" s="1"/>
      <c r="I404" s="1"/>
    </row>
    <row r="405" spans="1:9" x14ac:dyDescent="0.25">
      <c r="A405">
        <v>404</v>
      </c>
      <c r="B405" s="1" t="s">
        <v>52</v>
      </c>
      <c r="C405" s="1" t="s">
        <v>2</v>
      </c>
      <c r="D405" s="1" t="s">
        <v>2</v>
      </c>
      <c r="H405" s="1"/>
      <c r="I405" s="1"/>
    </row>
    <row r="406" spans="1:9" x14ac:dyDescent="0.25">
      <c r="A406">
        <v>405</v>
      </c>
      <c r="B406" s="1" t="s">
        <v>1843</v>
      </c>
      <c r="C406" s="1" t="s">
        <v>1998</v>
      </c>
      <c r="D406" s="1" t="s">
        <v>2</v>
      </c>
      <c r="H406" s="1"/>
      <c r="I406" s="1"/>
    </row>
    <row r="407" spans="1:9" x14ac:dyDescent="0.25">
      <c r="A407">
        <v>406</v>
      </c>
      <c r="B407" s="1" t="s">
        <v>1844</v>
      </c>
      <c r="C407" s="1" t="s">
        <v>121</v>
      </c>
      <c r="D407" s="1" t="s">
        <v>2</v>
      </c>
      <c r="H407" s="1"/>
      <c r="I407" s="1"/>
    </row>
    <row r="408" spans="1:9" x14ac:dyDescent="0.25">
      <c r="A408">
        <v>407</v>
      </c>
      <c r="B408" s="1" t="s">
        <v>1846</v>
      </c>
      <c r="C408" s="1" t="s">
        <v>2523</v>
      </c>
      <c r="D408" s="1" t="s">
        <v>2</v>
      </c>
      <c r="H408" s="1"/>
      <c r="I408" s="1"/>
    </row>
    <row r="409" spans="1:9" x14ac:dyDescent="0.25">
      <c r="A409">
        <v>408</v>
      </c>
      <c r="B409" s="1" t="s">
        <v>1847</v>
      </c>
      <c r="C409" s="1" t="s">
        <v>2708</v>
      </c>
      <c r="D409" s="1" t="s">
        <v>2</v>
      </c>
      <c r="H409" s="1"/>
      <c r="I409" s="1"/>
    </row>
    <row r="410" spans="1:9" x14ac:dyDescent="0.25">
      <c r="A410">
        <v>409</v>
      </c>
      <c r="B410" s="1" t="s">
        <v>1850</v>
      </c>
      <c r="C410" s="1" t="s">
        <v>2533</v>
      </c>
      <c r="D410" s="1" t="s">
        <v>2</v>
      </c>
      <c r="H410" s="1"/>
      <c r="I410" s="1"/>
    </row>
    <row r="411" spans="1:9" x14ac:dyDescent="0.25">
      <c r="A411">
        <v>410</v>
      </c>
      <c r="B411" s="1" t="s">
        <v>1851</v>
      </c>
      <c r="C411" s="1" t="s">
        <v>56</v>
      </c>
      <c r="D411" s="1" t="s">
        <v>2</v>
      </c>
      <c r="H411" s="1"/>
      <c r="I411" s="1"/>
    </row>
    <row r="412" spans="1:9" x14ac:dyDescent="0.25">
      <c r="A412">
        <v>411</v>
      </c>
      <c r="B412" s="1" t="s">
        <v>1896</v>
      </c>
      <c r="C412" s="1" t="s">
        <v>56</v>
      </c>
      <c r="D412" s="1" t="s">
        <v>2</v>
      </c>
      <c r="H412" s="1"/>
      <c r="I412" s="1"/>
    </row>
    <row r="413" spans="1:9" x14ac:dyDescent="0.25">
      <c r="A413">
        <v>412</v>
      </c>
      <c r="B413" s="1" t="s">
        <v>1853</v>
      </c>
      <c r="C413" s="1" t="s">
        <v>56</v>
      </c>
      <c r="D413" s="1" t="s">
        <v>2</v>
      </c>
      <c r="H413" s="1"/>
      <c r="I413" s="1"/>
    </row>
    <row r="414" spans="1:9" x14ac:dyDescent="0.25">
      <c r="A414">
        <v>413</v>
      </c>
      <c r="B414" s="1" t="s">
        <v>1854</v>
      </c>
      <c r="C414" s="1" t="s">
        <v>81</v>
      </c>
      <c r="D414" s="1" t="s">
        <v>2</v>
      </c>
      <c r="H414" s="1"/>
      <c r="I414" s="1"/>
    </row>
    <row r="415" spans="1:9" x14ac:dyDescent="0.25">
      <c r="A415">
        <v>414</v>
      </c>
      <c r="B415" s="1" t="s">
        <v>1856</v>
      </c>
      <c r="C415" s="1" t="s">
        <v>64</v>
      </c>
      <c r="D415" s="1" t="s">
        <v>2</v>
      </c>
      <c r="H415" s="1"/>
      <c r="I415" s="1"/>
    </row>
    <row r="416" spans="1:9" x14ac:dyDescent="0.25">
      <c r="A416">
        <v>415</v>
      </c>
      <c r="B416" s="1" t="s">
        <v>1857</v>
      </c>
      <c r="C416" s="1" t="s">
        <v>65</v>
      </c>
      <c r="D416" s="1" t="s">
        <v>2</v>
      </c>
      <c r="H416" s="1"/>
      <c r="I416" s="1"/>
    </row>
    <row r="417" spans="1:9" x14ac:dyDescent="0.25">
      <c r="A417">
        <v>416</v>
      </c>
      <c r="B417" s="1" t="s">
        <v>2469</v>
      </c>
      <c r="C417" s="1" t="s">
        <v>107</v>
      </c>
      <c r="D417" s="1" t="s">
        <v>2</v>
      </c>
      <c r="H417" s="1"/>
      <c r="I417" s="1"/>
    </row>
    <row r="418" spans="1:9" x14ac:dyDescent="0.25">
      <c r="A418">
        <v>417</v>
      </c>
      <c r="B418" s="1" t="s">
        <v>1858</v>
      </c>
      <c r="C418" s="1" t="s">
        <v>56</v>
      </c>
      <c r="D418" s="1" t="s">
        <v>2</v>
      </c>
      <c r="H418" s="1"/>
      <c r="I418" s="1"/>
    </row>
    <row r="419" spans="1:9" x14ac:dyDescent="0.25">
      <c r="A419">
        <v>418</v>
      </c>
      <c r="B419" s="1" t="s">
        <v>2663</v>
      </c>
      <c r="C419" s="1" t="s">
        <v>2664</v>
      </c>
      <c r="D419" s="1" t="s">
        <v>2</v>
      </c>
      <c r="H419" s="1"/>
      <c r="I419" s="1"/>
    </row>
    <row r="420" spans="1:9" x14ac:dyDescent="0.25">
      <c r="A420">
        <v>419</v>
      </c>
      <c r="B420" s="1" t="s">
        <v>1859</v>
      </c>
      <c r="C420" s="1" t="s">
        <v>83</v>
      </c>
      <c r="D420" s="1" t="s">
        <v>2</v>
      </c>
      <c r="H420" s="1"/>
      <c r="I420" s="1"/>
    </row>
    <row r="421" spans="1:9" x14ac:dyDescent="0.25">
      <c r="A421">
        <v>420</v>
      </c>
      <c r="B421" s="1" t="s">
        <v>2482</v>
      </c>
      <c r="C421" s="1" t="s">
        <v>56</v>
      </c>
      <c r="D421" s="1" t="s">
        <v>2</v>
      </c>
      <c r="H421" s="1"/>
      <c r="I421" s="1"/>
    </row>
    <row r="422" spans="1:9" x14ac:dyDescent="0.25">
      <c r="A422">
        <v>421</v>
      </c>
      <c r="B422" s="1" t="s">
        <v>1863</v>
      </c>
      <c r="C422" s="1" t="s">
        <v>74</v>
      </c>
      <c r="D422" s="1" t="s">
        <v>2</v>
      </c>
      <c r="H422" s="1"/>
      <c r="I422" s="1"/>
    </row>
    <row r="423" spans="1:9" x14ac:dyDescent="0.25">
      <c r="A423">
        <v>422</v>
      </c>
      <c r="B423" s="1" t="s">
        <v>2492</v>
      </c>
      <c r="C423" s="1" t="s">
        <v>65</v>
      </c>
      <c r="D423" s="1" t="s">
        <v>2</v>
      </c>
      <c r="H423" s="1"/>
      <c r="I423" s="1"/>
    </row>
    <row r="424" spans="1:9" x14ac:dyDescent="0.25">
      <c r="A424">
        <v>423</v>
      </c>
      <c r="B424" s="1" t="s">
        <v>2497</v>
      </c>
      <c r="C424" s="1" t="s">
        <v>2491</v>
      </c>
      <c r="D424" s="1" t="s">
        <v>2</v>
      </c>
      <c r="H424" s="1"/>
      <c r="I424" s="1"/>
    </row>
    <row r="425" spans="1:9" x14ac:dyDescent="0.25">
      <c r="A425">
        <v>424</v>
      </c>
      <c r="B425" s="1" t="s">
        <v>1899</v>
      </c>
      <c r="C425" s="1" t="s">
        <v>285</v>
      </c>
      <c r="D425" s="1" t="s">
        <v>2</v>
      </c>
      <c r="H425" s="1"/>
      <c r="I425" s="1"/>
    </row>
    <row r="426" spans="1:9" x14ac:dyDescent="0.25">
      <c r="A426">
        <v>425</v>
      </c>
      <c r="B426" s="1" t="s">
        <v>2</v>
      </c>
      <c r="C426" s="1" t="s">
        <v>2</v>
      </c>
      <c r="D426" s="1" t="s">
        <v>2</v>
      </c>
      <c r="H426" s="1"/>
      <c r="I426" s="1"/>
    </row>
    <row r="427" spans="1:9" x14ac:dyDescent="0.25">
      <c r="A427">
        <v>426</v>
      </c>
      <c r="B427" s="1" t="s">
        <v>52</v>
      </c>
      <c r="C427" s="1" t="s">
        <v>2</v>
      </c>
      <c r="D427" s="1" t="s">
        <v>2</v>
      </c>
      <c r="H427" s="1"/>
      <c r="I427" s="1"/>
    </row>
    <row r="428" spans="1:9" x14ac:dyDescent="0.25">
      <c r="A428">
        <v>427</v>
      </c>
      <c r="B428" s="1" t="s">
        <v>1843</v>
      </c>
      <c r="C428" s="1" t="s">
        <v>147</v>
      </c>
      <c r="D428" s="1" t="s">
        <v>2</v>
      </c>
      <c r="H428" s="1"/>
      <c r="I428" s="1"/>
    </row>
    <row r="429" spans="1:9" x14ac:dyDescent="0.25">
      <c r="A429">
        <v>428</v>
      </c>
      <c r="B429" s="1" t="s">
        <v>1844</v>
      </c>
      <c r="C429" s="1" t="s">
        <v>138</v>
      </c>
      <c r="D429" s="1" t="s">
        <v>2</v>
      </c>
      <c r="H429" s="1"/>
      <c r="I429" s="1"/>
    </row>
    <row r="430" spans="1:9" x14ac:dyDescent="0.25">
      <c r="A430">
        <v>429</v>
      </c>
      <c r="B430" s="1" t="s">
        <v>1846</v>
      </c>
      <c r="C430" s="1" t="s">
        <v>2709</v>
      </c>
      <c r="D430" s="1" t="s">
        <v>2</v>
      </c>
      <c r="H430" s="1"/>
      <c r="I430" s="1"/>
    </row>
    <row r="431" spans="1:9" x14ac:dyDescent="0.25">
      <c r="A431">
        <v>430</v>
      </c>
      <c r="B431" s="1" t="s">
        <v>1847</v>
      </c>
      <c r="C431" s="1" t="s">
        <v>2710</v>
      </c>
      <c r="D431" s="1" t="s">
        <v>2</v>
      </c>
      <c r="H431" s="1"/>
      <c r="I431" s="1"/>
    </row>
    <row r="432" spans="1:9" x14ac:dyDescent="0.25">
      <c r="A432">
        <v>431</v>
      </c>
      <c r="B432" s="1" t="s">
        <v>1850</v>
      </c>
      <c r="C432" s="1" t="s">
        <v>2711</v>
      </c>
      <c r="D432" s="1" t="s">
        <v>2</v>
      </c>
      <c r="H432" s="1"/>
      <c r="I432" s="1"/>
    </row>
    <row r="433" spans="1:9" x14ac:dyDescent="0.25">
      <c r="A433">
        <v>432</v>
      </c>
      <c r="B433" s="1" t="s">
        <v>1851</v>
      </c>
      <c r="C433" s="1" t="s">
        <v>56</v>
      </c>
      <c r="D433" s="1" t="s">
        <v>2</v>
      </c>
      <c r="H433" s="1"/>
      <c r="I433" s="1"/>
    </row>
    <row r="434" spans="1:9" x14ac:dyDescent="0.25">
      <c r="A434">
        <v>433</v>
      </c>
      <c r="B434" s="1" t="s">
        <v>1896</v>
      </c>
      <c r="C434" s="1" t="s">
        <v>56</v>
      </c>
      <c r="D434" s="1" t="s">
        <v>2</v>
      </c>
      <c r="H434" s="1"/>
      <c r="I434" s="1"/>
    </row>
    <row r="435" spans="1:9" x14ac:dyDescent="0.25">
      <c r="A435">
        <v>434</v>
      </c>
      <c r="B435" s="1" t="s">
        <v>1853</v>
      </c>
      <c r="C435" s="1" t="s">
        <v>56</v>
      </c>
      <c r="D435" s="1" t="s">
        <v>2</v>
      </c>
      <c r="H435" s="1"/>
      <c r="I435" s="1"/>
    </row>
    <row r="436" spans="1:9" x14ac:dyDescent="0.25">
      <c r="A436">
        <v>435</v>
      </c>
      <c r="B436" s="1" t="s">
        <v>1854</v>
      </c>
      <c r="C436" s="1" t="s">
        <v>2712</v>
      </c>
      <c r="D436" s="1" t="s">
        <v>2</v>
      </c>
      <c r="H436" s="1"/>
      <c r="I436" s="1"/>
    </row>
    <row r="437" spans="1:9" x14ac:dyDescent="0.25">
      <c r="A437">
        <v>436</v>
      </c>
      <c r="B437" s="1" t="s">
        <v>1856</v>
      </c>
      <c r="C437" s="1" t="s">
        <v>64</v>
      </c>
      <c r="D437" s="1" t="s">
        <v>2</v>
      </c>
      <c r="H437" s="1"/>
      <c r="I437" s="1"/>
    </row>
    <row r="438" spans="1:9" x14ac:dyDescent="0.25">
      <c r="A438">
        <v>437</v>
      </c>
      <c r="B438" s="1" t="s">
        <v>1857</v>
      </c>
      <c r="C438" s="1" t="s">
        <v>65</v>
      </c>
      <c r="D438" s="1" t="s">
        <v>2</v>
      </c>
      <c r="H438" s="1"/>
      <c r="I438" s="1"/>
    </row>
    <row r="439" spans="1:9" x14ac:dyDescent="0.25">
      <c r="A439">
        <v>438</v>
      </c>
      <c r="B439" s="1" t="s">
        <v>2469</v>
      </c>
      <c r="C439" s="1" t="s">
        <v>107</v>
      </c>
      <c r="D439" s="1" t="s">
        <v>2</v>
      </c>
      <c r="H439" s="1"/>
      <c r="I439" s="1"/>
    </row>
    <row r="440" spans="1:9" x14ac:dyDescent="0.25">
      <c r="A440">
        <v>439</v>
      </c>
      <c r="B440" s="1" t="s">
        <v>1858</v>
      </c>
      <c r="C440" s="1" t="s">
        <v>56</v>
      </c>
      <c r="D440" s="1" t="s">
        <v>2</v>
      </c>
      <c r="H440" s="1"/>
      <c r="I440" s="1"/>
    </row>
    <row r="441" spans="1:9" x14ac:dyDescent="0.25">
      <c r="A441">
        <v>440</v>
      </c>
      <c r="B441" s="1" t="s">
        <v>1859</v>
      </c>
      <c r="C441" s="1" t="s">
        <v>76</v>
      </c>
      <c r="D441" s="1" t="s">
        <v>2</v>
      </c>
      <c r="H441" s="1"/>
      <c r="I441" s="1"/>
    </row>
    <row r="442" spans="1:9" x14ac:dyDescent="0.25">
      <c r="A442">
        <v>441</v>
      </c>
      <c r="B442" s="1" t="s">
        <v>1929</v>
      </c>
      <c r="C442" s="1" t="s">
        <v>673</v>
      </c>
      <c r="D442" s="1" t="s">
        <v>2</v>
      </c>
      <c r="H442" s="1"/>
      <c r="I442" s="1"/>
    </row>
    <row r="443" spans="1:9" x14ac:dyDescent="0.25">
      <c r="A443">
        <v>442</v>
      </c>
      <c r="B443" s="1" t="s">
        <v>2713</v>
      </c>
      <c r="C443" s="1" t="s">
        <v>81</v>
      </c>
      <c r="D443" s="1" t="s">
        <v>2</v>
      </c>
      <c r="H443" s="1"/>
      <c r="I443" s="1"/>
    </row>
    <row r="444" spans="1:9" x14ac:dyDescent="0.25">
      <c r="A444">
        <v>443</v>
      </c>
      <c r="B444" s="1" t="s">
        <v>2714</v>
      </c>
      <c r="C444" s="1" t="s">
        <v>2715</v>
      </c>
      <c r="D444" s="1" t="s">
        <v>2</v>
      </c>
      <c r="H444" s="1"/>
      <c r="I444" s="1"/>
    </row>
    <row r="445" spans="1:9" x14ac:dyDescent="0.25">
      <c r="A445">
        <v>444</v>
      </c>
      <c r="B445" s="1" t="s">
        <v>2</v>
      </c>
      <c r="C445" s="1" t="s">
        <v>2</v>
      </c>
      <c r="D445" s="1" t="s">
        <v>2</v>
      </c>
      <c r="H445" s="1"/>
      <c r="I445" s="1"/>
    </row>
    <row r="446" spans="1:9" x14ac:dyDescent="0.25">
      <c r="A446">
        <v>445</v>
      </c>
      <c r="B446" s="1" t="s">
        <v>52</v>
      </c>
      <c r="C446" s="1" t="s">
        <v>2</v>
      </c>
      <c r="D446" s="1" t="s">
        <v>2</v>
      </c>
      <c r="H446" s="1"/>
      <c r="I446" s="1"/>
    </row>
    <row r="447" spans="1:9" x14ac:dyDescent="0.25">
      <c r="A447">
        <v>446</v>
      </c>
      <c r="B447" s="1" t="s">
        <v>1843</v>
      </c>
      <c r="C447" s="1" t="s">
        <v>2716</v>
      </c>
      <c r="D447" s="1" t="s">
        <v>2</v>
      </c>
      <c r="H447" s="1"/>
      <c r="I447" s="1"/>
    </row>
    <row r="448" spans="1:9" x14ac:dyDescent="0.25">
      <c r="A448">
        <v>447</v>
      </c>
      <c r="B448" s="1" t="s">
        <v>1844</v>
      </c>
      <c r="C448" s="1" t="s">
        <v>138</v>
      </c>
      <c r="D448" s="1" t="s">
        <v>2</v>
      </c>
      <c r="H448" s="1"/>
      <c r="I448" s="1"/>
    </row>
    <row r="449" spans="1:9" x14ac:dyDescent="0.25">
      <c r="A449">
        <v>448</v>
      </c>
      <c r="B449" s="1" t="s">
        <v>1846</v>
      </c>
      <c r="C449" s="1" t="s">
        <v>2654</v>
      </c>
      <c r="D449" s="1" t="s">
        <v>2</v>
      </c>
      <c r="H449" s="1"/>
      <c r="I449" s="1"/>
    </row>
    <row r="450" spans="1:9" x14ac:dyDescent="0.25">
      <c r="A450">
        <v>449</v>
      </c>
      <c r="B450" s="1" t="s">
        <v>1847</v>
      </c>
      <c r="C450" s="1" t="s">
        <v>2717</v>
      </c>
      <c r="D450" s="1" t="s">
        <v>2</v>
      </c>
      <c r="H450" s="1"/>
      <c r="I450" s="1"/>
    </row>
    <row r="451" spans="1:9" x14ac:dyDescent="0.25">
      <c r="A451">
        <v>450</v>
      </c>
      <c r="B451" s="1" t="s">
        <v>1850</v>
      </c>
      <c r="C451" s="1" t="s">
        <v>2711</v>
      </c>
      <c r="D451" s="1" t="s">
        <v>2</v>
      </c>
      <c r="H451" s="1"/>
      <c r="I451" s="1"/>
    </row>
    <row r="452" spans="1:9" x14ac:dyDescent="0.25">
      <c r="A452">
        <v>451</v>
      </c>
      <c r="B452" s="1" t="s">
        <v>1851</v>
      </c>
      <c r="C452" s="1" t="s">
        <v>56</v>
      </c>
      <c r="D452" s="1" t="s">
        <v>2</v>
      </c>
      <c r="H452" s="1"/>
      <c r="I452" s="1"/>
    </row>
    <row r="453" spans="1:9" x14ac:dyDescent="0.25">
      <c r="A453">
        <v>452</v>
      </c>
      <c r="B453" s="1" t="s">
        <v>1896</v>
      </c>
      <c r="C453" s="1" t="s">
        <v>56</v>
      </c>
      <c r="D453" s="1" t="s">
        <v>2</v>
      </c>
      <c r="H453" s="1"/>
      <c r="I453" s="1"/>
    </row>
    <row r="454" spans="1:9" x14ac:dyDescent="0.25">
      <c r="A454">
        <v>453</v>
      </c>
      <c r="B454" s="1" t="s">
        <v>1853</v>
      </c>
      <c r="C454" s="1" t="s">
        <v>56</v>
      </c>
      <c r="D454" s="1" t="s">
        <v>2</v>
      </c>
      <c r="H454" s="1"/>
      <c r="I454" s="1"/>
    </row>
    <row r="455" spans="1:9" x14ac:dyDescent="0.25">
      <c r="A455">
        <v>454</v>
      </c>
      <c r="B455" s="1" t="s">
        <v>1854</v>
      </c>
      <c r="C455" s="1" t="s">
        <v>103</v>
      </c>
      <c r="D455" s="1" t="s">
        <v>2</v>
      </c>
      <c r="H455" s="1"/>
      <c r="I455" s="1"/>
    </row>
    <row r="456" spans="1:9" x14ac:dyDescent="0.25">
      <c r="A456">
        <v>455</v>
      </c>
      <c r="B456" s="1" t="s">
        <v>1856</v>
      </c>
      <c r="C456" s="1" t="s">
        <v>64</v>
      </c>
      <c r="D456" s="1" t="s">
        <v>2</v>
      </c>
      <c r="H456" s="1"/>
      <c r="I456" s="1"/>
    </row>
    <row r="457" spans="1:9" x14ac:dyDescent="0.25">
      <c r="A457">
        <v>456</v>
      </c>
      <c r="B457" s="1" t="s">
        <v>1857</v>
      </c>
      <c r="C457" s="1" t="s">
        <v>65</v>
      </c>
      <c r="D457" s="1" t="s">
        <v>2</v>
      </c>
      <c r="H457" s="1"/>
      <c r="I457" s="1"/>
    </row>
    <row r="458" spans="1:9" x14ac:dyDescent="0.25">
      <c r="A458">
        <v>457</v>
      </c>
      <c r="B458" s="1" t="s">
        <v>2469</v>
      </c>
      <c r="C458" s="1" t="s">
        <v>107</v>
      </c>
      <c r="D458" s="1" t="s">
        <v>2</v>
      </c>
      <c r="H458" s="1"/>
      <c r="I458" s="1"/>
    </row>
    <row r="459" spans="1:9" x14ac:dyDescent="0.25">
      <c r="A459">
        <v>458</v>
      </c>
      <c r="B459" s="1" t="s">
        <v>1858</v>
      </c>
      <c r="C459" s="1" t="s">
        <v>56</v>
      </c>
      <c r="D459" s="1" t="s">
        <v>2</v>
      </c>
      <c r="H459" s="1"/>
      <c r="I459" s="1"/>
    </row>
    <row r="460" spans="1:9" x14ac:dyDescent="0.25">
      <c r="A460">
        <v>459</v>
      </c>
      <c r="B460" s="1" t="s">
        <v>1859</v>
      </c>
      <c r="C460" s="1" t="s">
        <v>76</v>
      </c>
      <c r="D460" s="1" t="s">
        <v>2</v>
      </c>
      <c r="H460" s="1"/>
      <c r="I460" s="1"/>
    </row>
    <row r="461" spans="1:9" x14ac:dyDescent="0.25">
      <c r="A461">
        <v>460</v>
      </c>
      <c r="B461" s="1" t="s">
        <v>1929</v>
      </c>
      <c r="C461" s="1" t="s">
        <v>733</v>
      </c>
      <c r="D461" s="1" t="s">
        <v>2</v>
      </c>
      <c r="H461" s="1"/>
      <c r="I461" s="1"/>
    </row>
    <row r="462" spans="1:9" x14ac:dyDescent="0.25">
      <c r="A462">
        <v>461</v>
      </c>
      <c r="B462" s="1" t="s">
        <v>2713</v>
      </c>
      <c r="C462" s="1" t="s">
        <v>81</v>
      </c>
      <c r="D462" s="1" t="s">
        <v>2</v>
      </c>
      <c r="H462" s="1"/>
      <c r="I462" s="1"/>
    </row>
    <row r="463" spans="1:9" x14ac:dyDescent="0.25">
      <c r="A463">
        <v>462</v>
      </c>
      <c r="B463" s="1" t="s">
        <v>2714</v>
      </c>
      <c r="C463" s="1" t="s">
        <v>2715</v>
      </c>
      <c r="D463" s="1" t="s">
        <v>2</v>
      </c>
      <c r="H463" s="1"/>
      <c r="I463" s="1"/>
    </row>
    <row r="464" spans="1:9" x14ac:dyDescent="0.25">
      <c r="A464">
        <v>463</v>
      </c>
      <c r="B464" s="1" t="s">
        <v>2</v>
      </c>
      <c r="C464" s="1" t="s">
        <v>2</v>
      </c>
      <c r="D464" s="1" t="s">
        <v>2</v>
      </c>
      <c r="H464" s="1"/>
      <c r="I464" s="1"/>
    </row>
    <row r="465" spans="1:9" x14ac:dyDescent="0.25">
      <c r="A465">
        <v>464</v>
      </c>
      <c r="B465" s="1" t="s">
        <v>52</v>
      </c>
      <c r="C465" s="1" t="s">
        <v>2</v>
      </c>
      <c r="D465" s="1" t="s">
        <v>2</v>
      </c>
      <c r="H465" s="1"/>
      <c r="I465" s="1"/>
    </row>
    <row r="466" spans="1:9" x14ac:dyDescent="0.25">
      <c r="A466">
        <v>465</v>
      </c>
      <c r="B466" s="1" t="s">
        <v>1843</v>
      </c>
      <c r="C466" s="1" t="s">
        <v>2718</v>
      </c>
      <c r="D466" s="1" t="s">
        <v>2</v>
      </c>
      <c r="H466" s="1"/>
      <c r="I466" s="1"/>
    </row>
    <row r="467" spans="1:9" x14ac:dyDescent="0.25">
      <c r="A467">
        <v>466</v>
      </c>
      <c r="B467" s="1" t="s">
        <v>1844</v>
      </c>
      <c r="C467" s="1" t="s">
        <v>138</v>
      </c>
      <c r="D467" s="1" t="s">
        <v>2</v>
      </c>
      <c r="H467" s="1"/>
      <c r="I467" s="1"/>
    </row>
    <row r="468" spans="1:9" x14ac:dyDescent="0.25">
      <c r="A468">
        <v>467</v>
      </c>
      <c r="B468" s="1" t="s">
        <v>1846</v>
      </c>
      <c r="C468" s="1" t="s">
        <v>2654</v>
      </c>
      <c r="D468" s="1" t="s">
        <v>2</v>
      </c>
      <c r="H468" s="1"/>
      <c r="I468" s="1"/>
    </row>
    <row r="469" spans="1:9" x14ac:dyDescent="0.25">
      <c r="A469">
        <v>468</v>
      </c>
      <c r="B469" s="1" t="s">
        <v>1847</v>
      </c>
      <c r="C469" s="1" t="s">
        <v>2719</v>
      </c>
      <c r="D469" s="1" t="s">
        <v>2</v>
      </c>
      <c r="H469" s="1"/>
      <c r="I469" s="1"/>
    </row>
    <row r="470" spans="1:9" x14ac:dyDescent="0.25">
      <c r="A470">
        <v>469</v>
      </c>
      <c r="B470" s="1" t="s">
        <v>1850</v>
      </c>
      <c r="C470" s="1" t="s">
        <v>2711</v>
      </c>
      <c r="D470" s="1" t="s">
        <v>2</v>
      </c>
      <c r="H470" s="1"/>
      <c r="I470" s="1"/>
    </row>
    <row r="471" spans="1:9" x14ac:dyDescent="0.25">
      <c r="A471">
        <v>470</v>
      </c>
      <c r="B471" s="1" t="s">
        <v>1851</v>
      </c>
      <c r="C471" s="1" t="s">
        <v>56</v>
      </c>
      <c r="D471" s="1" t="s">
        <v>2</v>
      </c>
      <c r="H471" s="1"/>
      <c r="I471" s="1"/>
    </row>
    <row r="472" spans="1:9" x14ac:dyDescent="0.25">
      <c r="A472">
        <v>471</v>
      </c>
      <c r="B472" s="1" t="s">
        <v>1896</v>
      </c>
      <c r="C472" s="1" t="s">
        <v>56</v>
      </c>
      <c r="D472" s="1" t="s">
        <v>2</v>
      </c>
      <c r="H472" s="1"/>
      <c r="I472" s="1"/>
    </row>
    <row r="473" spans="1:9" x14ac:dyDescent="0.25">
      <c r="A473">
        <v>472</v>
      </c>
      <c r="B473" s="1" t="s">
        <v>1853</v>
      </c>
      <c r="C473" s="1" t="s">
        <v>56</v>
      </c>
      <c r="D473" s="1" t="s">
        <v>2</v>
      </c>
      <c r="H473" s="1"/>
      <c r="I473" s="1"/>
    </row>
    <row r="474" spans="1:9" x14ac:dyDescent="0.25">
      <c r="A474">
        <v>473</v>
      </c>
      <c r="B474" s="1" t="s">
        <v>1854</v>
      </c>
      <c r="C474" s="1" t="s">
        <v>103</v>
      </c>
      <c r="D474" s="1" t="s">
        <v>2</v>
      </c>
      <c r="H474" s="1"/>
      <c r="I474" s="1"/>
    </row>
    <row r="475" spans="1:9" x14ac:dyDescent="0.25">
      <c r="A475">
        <v>474</v>
      </c>
      <c r="B475" s="1" t="s">
        <v>1856</v>
      </c>
      <c r="C475" s="1" t="s">
        <v>64</v>
      </c>
      <c r="D475" s="1" t="s">
        <v>2</v>
      </c>
      <c r="H475" s="1"/>
      <c r="I475" s="1"/>
    </row>
    <row r="476" spans="1:9" x14ac:dyDescent="0.25">
      <c r="A476">
        <v>475</v>
      </c>
      <c r="B476" s="1" t="s">
        <v>1857</v>
      </c>
      <c r="C476" s="1" t="s">
        <v>65</v>
      </c>
      <c r="D476" s="1" t="s">
        <v>2</v>
      </c>
      <c r="H476" s="1"/>
      <c r="I476" s="1"/>
    </row>
    <row r="477" spans="1:9" x14ac:dyDescent="0.25">
      <c r="A477">
        <v>476</v>
      </c>
      <c r="B477" s="1" t="s">
        <v>2469</v>
      </c>
      <c r="C477" s="1" t="s">
        <v>107</v>
      </c>
      <c r="D477" s="1" t="s">
        <v>2</v>
      </c>
      <c r="H477" s="1"/>
      <c r="I477" s="1"/>
    </row>
    <row r="478" spans="1:9" x14ac:dyDescent="0.25">
      <c r="A478">
        <v>477</v>
      </c>
      <c r="B478" s="1" t="s">
        <v>1858</v>
      </c>
      <c r="C478" s="1" t="s">
        <v>56</v>
      </c>
      <c r="D478" s="1" t="s">
        <v>2</v>
      </c>
      <c r="H478" s="1"/>
      <c r="I478" s="1"/>
    </row>
    <row r="479" spans="1:9" x14ac:dyDescent="0.25">
      <c r="A479">
        <v>478</v>
      </c>
      <c r="B479" s="1" t="s">
        <v>1859</v>
      </c>
      <c r="C479" s="1" t="s">
        <v>82</v>
      </c>
      <c r="D479" s="1" t="s">
        <v>2</v>
      </c>
      <c r="H479" s="1"/>
      <c r="I479" s="1"/>
    </row>
    <row r="480" spans="1:9" x14ac:dyDescent="0.25">
      <c r="A480">
        <v>479</v>
      </c>
      <c r="B480" s="1" t="s">
        <v>1929</v>
      </c>
      <c r="C480" s="1" t="s">
        <v>239</v>
      </c>
      <c r="D480" s="1" t="s">
        <v>2</v>
      </c>
      <c r="H480" s="1"/>
      <c r="I480" s="1"/>
    </row>
    <row r="481" spans="1:9" x14ac:dyDescent="0.25">
      <c r="A481">
        <v>480</v>
      </c>
      <c r="B481" s="1" t="s">
        <v>2713</v>
      </c>
      <c r="C481" s="1" t="s">
        <v>81</v>
      </c>
      <c r="D481" s="1" t="s">
        <v>2</v>
      </c>
      <c r="H481" s="1"/>
      <c r="I481" s="1"/>
    </row>
    <row r="482" spans="1:9" x14ac:dyDescent="0.25">
      <c r="A482">
        <v>481</v>
      </c>
      <c r="B482" s="1" t="s">
        <v>2714</v>
      </c>
      <c r="C482" s="1" t="s">
        <v>2715</v>
      </c>
      <c r="D482" s="1" t="s">
        <v>2</v>
      </c>
      <c r="H482" s="1"/>
      <c r="I482" s="1"/>
    </row>
    <row r="483" spans="1:9" x14ac:dyDescent="0.25">
      <c r="A483">
        <v>482</v>
      </c>
      <c r="B483" s="1" t="s">
        <v>2</v>
      </c>
      <c r="C483" s="1" t="s">
        <v>2</v>
      </c>
      <c r="D483" s="1" t="s">
        <v>2</v>
      </c>
      <c r="H483" s="1"/>
      <c r="I483" s="1"/>
    </row>
    <row r="484" spans="1:9" x14ac:dyDescent="0.25">
      <c r="A484">
        <v>483</v>
      </c>
      <c r="B484" s="1" t="s">
        <v>52</v>
      </c>
      <c r="C484" s="1" t="s">
        <v>2</v>
      </c>
      <c r="D484" s="1" t="s">
        <v>2</v>
      </c>
      <c r="H484" s="1"/>
      <c r="I484" s="1"/>
    </row>
    <row r="485" spans="1:9" x14ac:dyDescent="0.25">
      <c r="A485">
        <v>484</v>
      </c>
      <c r="B485" s="1" t="s">
        <v>1843</v>
      </c>
      <c r="C485" s="1" t="s">
        <v>2720</v>
      </c>
      <c r="D485" s="1" t="s">
        <v>2</v>
      </c>
      <c r="H485" s="1"/>
      <c r="I485" s="1"/>
    </row>
    <row r="486" spans="1:9" x14ac:dyDescent="0.25">
      <c r="A486">
        <v>485</v>
      </c>
      <c r="B486" s="1" t="s">
        <v>1844</v>
      </c>
      <c r="C486" s="1" t="s">
        <v>138</v>
      </c>
      <c r="D486" s="1" t="s">
        <v>2</v>
      </c>
      <c r="H486" s="1"/>
      <c r="I486" s="1"/>
    </row>
    <row r="487" spans="1:9" x14ac:dyDescent="0.25">
      <c r="A487">
        <v>486</v>
      </c>
      <c r="B487" s="1" t="s">
        <v>1846</v>
      </c>
      <c r="C487" s="1" t="s">
        <v>2706</v>
      </c>
      <c r="D487" s="1" t="s">
        <v>2</v>
      </c>
      <c r="H487" s="1"/>
      <c r="I487" s="1"/>
    </row>
    <row r="488" spans="1:9" x14ac:dyDescent="0.25">
      <c r="A488">
        <v>487</v>
      </c>
      <c r="B488" s="1" t="s">
        <v>1847</v>
      </c>
      <c r="C488" s="1" t="s">
        <v>2721</v>
      </c>
      <c r="D488" s="1" t="s">
        <v>2</v>
      </c>
      <c r="H488" s="1"/>
      <c r="I488" s="1"/>
    </row>
    <row r="489" spans="1:9" x14ac:dyDescent="0.25">
      <c r="A489">
        <v>488</v>
      </c>
      <c r="B489" s="1" t="s">
        <v>1850</v>
      </c>
      <c r="C489" s="1" t="s">
        <v>2711</v>
      </c>
      <c r="D489" s="1" t="s">
        <v>2</v>
      </c>
      <c r="H489" s="1"/>
      <c r="I489" s="1"/>
    </row>
    <row r="490" spans="1:9" x14ac:dyDescent="0.25">
      <c r="A490">
        <v>489</v>
      </c>
      <c r="B490" s="1" t="s">
        <v>1851</v>
      </c>
      <c r="C490" s="1" t="s">
        <v>56</v>
      </c>
      <c r="D490" s="1" t="s">
        <v>2</v>
      </c>
      <c r="H490" s="1"/>
      <c r="I490" s="1"/>
    </row>
    <row r="491" spans="1:9" x14ac:dyDescent="0.25">
      <c r="A491">
        <v>490</v>
      </c>
      <c r="B491" s="1" t="s">
        <v>1896</v>
      </c>
      <c r="C491" s="1" t="s">
        <v>56</v>
      </c>
      <c r="D491" s="1" t="s">
        <v>2</v>
      </c>
      <c r="H491" s="1"/>
      <c r="I491" s="1"/>
    </row>
    <row r="492" spans="1:9" x14ac:dyDescent="0.25">
      <c r="A492">
        <v>491</v>
      </c>
      <c r="B492" s="1" t="s">
        <v>1853</v>
      </c>
      <c r="C492" s="1" t="s">
        <v>56</v>
      </c>
      <c r="D492" s="1" t="s">
        <v>2</v>
      </c>
      <c r="H492" s="1"/>
      <c r="I492" s="1"/>
    </row>
    <row r="493" spans="1:9" x14ac:dyDescent="0.25">
      <c r="A493">
        <v>492</v>
      </c>
      <c r="B493" s="1" t="s">
        <v>1854</v>
      </c>
      <c r="C493" s="1" t="s">
        <v>159</v>
      </c>
      <c r="D493" s="1" t="s">
        <v>2</v>
      </c>
      <c r="H493" s="1"/>
      <c r="I493" s="1"/>
    </row>
    <row r="494" spans="1:9" x14ac:dyDescent="0.25">
      <c r="A494">
        <v>493</v>
      </c>
      <c r="B494" s="1" t="s">
        <v>1856</v>
      </c>
      <c r="C494" s="1" t="s">
        <v>64</v>
      </c>
      <c r="D494" s="1" t="s">
        <v>2</v>
      </c>
      <c r="H494" s="1"/>
      <c r="I494" s="1"/>
    </row>
    <row r="495" spans="1:9" x14ac:dyDescent="0.25">
      <c r="A495">
        <v>494</v>
      </c>
      <c r="B495" s="1" t="s">
        <v>1857</v>
      </c>
      <c r="C495" s="1" t="s">
        <v>65</v>
      </c>
      <c r="D495" s="1" t="s">
        <v>2</v>
      </c>
      <c r="H495" s="1"/>
      <c r="I495" s="1"/>
    </row>
    <row r="496" spans="1:9" x14ac:dyDescent="0.25">
      <c r="A496">
        <v>495</v>
      </c>
      <c r="B496" s="1" t="s">
        <v>2469</v>
      </c>
      <c r="C496" s="1" t="s">
        <v>107</v>
      </c>
      <c r="D496" s="1" t="s">
        <v>2</v>
      </c>
      <c r="H496" s="1"/>
      <c r="I496" s="1"/>
    </row>
    <row r="497" spans="1:9" x14ac:dyDescent="0.25">
      <c r="A497">
        <v>496</v>
      </c>
      <c r="B497" s="1" t="s">
        <v>1858</v>
      </c>
      <c r="C497" s="1" t="s">
        <v>56</v>
      </c>
      <c r="D497" s="1" t="s">
        <v>2</v>
      </c>
      <c r="H497" s="1"/>
      <c r="I497" s="1"/>
    </row>
    <row r="498" spans="1:9" x14ac:dyDescent="0.25">
      <c r="A498">
        <v>497</v>
      </c>
      <c r="B498" s="1" t="s">
        <v>1859</v>
      </c>
      <c r="C498" s="1" t="s">
        <v>76</v>
      </c>
      <c r="D498" s="1" t="s">
        <v>2</v>
      </c>
      <c r="H498" s="1"/>
      <c r="I498" s="1"/>
    </row>
    <row r="499" spans="1:9" x14ac:dyDescent="0.25">
      <c r="A499">
        <v>498</v>
      </c>
      <c r="B499" s="1" t="s">
        <v>1929</v>
      </c>
      <c r="C499" s="1" t="s">
        <v>382</v>
      </c>
      <c r="D499" s="1" t="s">
        <v>2</v>
      </c>
      <c r="H499" s="1"/>
      <c r="I499" s="1"/>
    </row>
    <row r="500" spans="1:9" x14ac:dyDescent="0.25">
      <c r="A500">
        <v>499</v>
      </c>
      <c r="B500" s="1" t="s">
        <v>2713</v>
      </c>
      <c r="C500" s="1" t="s">
        <v>81</v>
      </c>
      <c r="D500" s="1" t="s">
        <v>2</v>
      </c>
      <c r="H500" s="1"/>
      <c r="I500" s="1"/>
    </row>
    <row r="501" spans="1:9" x14ac:dyDescent="0.25">
      <c r="A501">
        <v>500</v>
      </c>
      <c r="B501" s="1" t="s">
        <v>2714</v>
      </c>
      <c r="C501" s="1" t="s">
        <v>2715</v>
      </c>
      <c r="D501" s="1" t="s">
        <v>2</v>
      </c>
      <c r="H501" s="1"/>
      <c r="I501" s="1"/>
    </row>
    <row r="502" spans="1:9" x14ac:dyDescent="0.25">
      <c r="A502">
        <v>501</v>
      </c>
      <c r="B502" s="1" t="s">
        <v>2</v>
      </c>
      <c r="C502" s="1" t="s">
        <v>2</v>
      </c>
      <c r="D502" s="1" t="s">
        <v>2</v>
      </c>
      <c r="H502" s="1"/>
      <c r="I502" s="1"/>
    </row>
    <row r="503" spans="1:9" x14ac:dyDescent="0.25">
      <c r="A503">
        <v>502</v>
      </c>
      <c r="B503" s="1" t="s">
        <v>52</v>
      </c>
      <c r="C503" s="1" t="s">
        <v>2</v>
      </c>
      <c r="D503" s="1" t="s">
        <v>2</v>
      </c>
      <c r="H503" s="1"/>
      <c r="I503" s="1"/>
    </row>
    <row r="504" spans="1:9" x14ac:dyDescent="0.25">
      <c r="A504">
        <v>503</v>
      </c>
      <c r="B504" s="1" t="s">
        <v>1843</v>
      </c>
      <c r="C504" s="1" t="s">
        <v>2722</v>
      </c>
      <c r="D504" s="1" t="s">
        <v>2</v>
      </c>
      <c r="H504" s="1"/>
      <c r="I504" s="1"/>
    </row>
    <row r="505" spans="1:9" x14ac:dyDescent="0.25">
      <c r="A505">
        <v>504</v>
      </c>
      <c r="B505" s="1" t="s">
        <v>1844</v>
      </c>
      <c r="C505" s="1" t="s">
        <v>138</v>
      </c>
      <c r="D505" s="1" t="s">
        <v>2</v>
      </c>
      <c r="H505" s="1"/>
      <c r="I505" s="1"/>
    </row>
    <row r="506" spans="1:9" x14ac:dyDescent="0.25">
      <c r="A506">
        <v>505</v>
      </c>
      <c r="B506" s="1" t="s">
        <v>1846</v>
      </c>
      <c r="C506" s="1" t="s">
        <v>2723</v>
      </c>
      <c r="D506" s="1" t="s">
        <v>2</v>
      </c>
      <c r="H506" s="1"/>
      <c r="I506" s="1"/>
    </row>
    <row r="507" spans="1:9" x14ac:dyDescent="0.25">
      <c r="A507">
        <v>506</v>
      </c>
      <c r="B507" s="1" t="s">
        <v>1847</v>
      </c>
      <c r="C507" s="1" t="s">
        <v>2724</v>
      </c>
      <c r="D507" s="1" t="s">
        <v>2</v>
      </c>
      <c r="H507" s="1"/>
      <c r="I507" s="1"/>
    </row>
    <row r="508" spans="1:9" x14ac:dyDescent="0.25">
      <c r="A508">
        <v>507</v>
      </c>
      <c r="B508" s="1" t="s">
        <v>1850</v>
      </c>
      <c r="C508" s="1" t="s">
        <v>2711</v>
      </c>
      <c r="D508" s="1" t="s">
        <v>2</v>
      </c>
      <c r="H508" s="1"/>
      <c r="I508" s="1"/>
    </row>
    <row r="509" spans="1:9" x14ac:dyDescent="0.25">
      <c r="A509">
        <v>508</v>
      </c>
      <c r="B509" s="1" t="s">
        <v>1851</v>
      </c>
      <c r="C509" s="1" t="s">
        <v>56</v>
      </c>
      <c r="D509" s="1" t="s">
        <v>2</v>
      </c>
      <c r="H509" s="1"/>
      <c r="I509" s="1"/>
    </row>
    <row r="510" spans="1:9" x14ac:dyDescent="0.25">
      <c r="A510">
        <v>509</v>
      </c>
      <c r="B510" s="1" t="s">
        <v>1896</v>
      </c>
      <c r="C510" s="1" t="s">
        <v>56</v>
      </c>
      <c r="D510" s="1" t="s">
        <v>2</v>
      </c>
      <c r="H510" s="1"/>
      <c r="I510" s="1"/>
    </row>
    <row r="511" spans="1:9" x14ac:dyDescent="0.25">
      <c r="A511">
        <v>510</v>
      </c>
      <c r="B511" s="1" t="s">
        <v>1853</v>
      </c>
      <c r="C511" s="1" t="s">
        <v>56</v>
      </c>
      <c r="D511" s="1" t="s">
        <v>2</v>
      </c>
      <c r="H511" s="1"/>
      <c r="I511" s="1"/>
    </row>
    <row r="512" spans="1:9" x14ac:dyDescent="0.25">
      <c r="A512">
        <v>511</v>
      </c>
      <c r="B512" s="1" t="s">
        <v>1854</v>
      </c>
      <c r="C512" s="1" t="s">
        <v>147</v>
      </c>
      <c r="D512" s="1" t="s">
        <v>2</v>
      </c>
      <c r="H512" s="1"/>
      <c r="I512" s="1"/>
    </row>
    <row r="513" spans="1:9" x14ac:dyDescent="0.25">
      <c r="A513">
        <v>512</v>
      </c>
      <c r="B513" s="1" t="s">
        <v>1856</v>
      </c>
      <c r="C513" s="1" t="s">
        <v>64</v>
      </c>
      <c r="D513" s="1" t="s">
        <v>2</v>
      </c>
      <c r="H513" s="1"/>
      <c r="I513" s="1"/>
    </row>
    <row r="514" spans="1:9" x14ac:dyDescent="0.25">
      <c r="A514">
        <v>513</v>
      </c>
      <c r="B514" s="1" t="s">
        <v>1857</v>
      </c>
      <c r="C514" s="1" t="s">
        <v>65</v>
      </c>
      <c r="D514" s="1" t="s">
        <v>2</v>
      </c>
      <c r="H514" s="1"/>
      <c r="I514" s="1"/>
    </row>
    <row r="515" spans="1:9" x14ac:dyDescent="0.25">
      <c r="A515">
        <v>514</v>
      </c>
      <c r="B515" s="1" t="s">
        <v>2469</v>
      </c>
      <c r="C515" s="1" t="s">
        <v>107</v>
      </c>
      <c r="D515" s="1" t="s">
        <v>2</v>
      </c>
      <c r="H515" s="1"/>
      <c r="I515" s="1"/>
    </row>
    <row r="516" spans="1:9" x14ac:dyDescent="0.25">
      <c r="A516">
        <v>515</v>
      </c>
      <c r="B516" s="1" t="s">
        <v>1858</v>
      </c>
      <c r="C516" s="1" t="s">
        <v>56</v>
      </c>
      <c r="D516" s="1" t="s">
        <v>2</v>
      </c>
      <c r="H516" s="1"/>
      <c r="I516" s="1"/>
    </row>
    <row r="517" spans="1:9" x14ac:dyDescent="0.25">
      <c r="A517">
        <v>516</v>
      </c>
      <c r="B517" s="1" t="s">
        <v>1859</v>
      </c>
      <c r="C517" s="1" t="s">
        <v>76</v>
      </c>
      <c r="D517" s="1" t="s">
        <v>2</v>
      </c>
      <c r="H517" s="1"/>
      <c r="I517" s="1"/>
    </row>
    <row r="518" spans="1:9" x14ac:dyDescent="0.25">
      <c r="A518">
        <v>517</v>
      </c>
      <c r="B518" s="1" t="s">
        <v>1929</v>
      </c>
      <c r="C518" s="1" t="s">
        <v>124</v>
      </c>
      <c r="D518" s="1" t="s">
        <v>2</v>
      </c>
      <c r="H518" s="1"/>
      <c r="I518" s="1"/>
    </row>
    <row r="519" spans="1:9" x14ac:dyDescent="0.25">
      <c r="A519">
        <v>518</v>
      </c>
      <c r="B519" s="1" t="s">
        <v>2713</v>
      </c>
      <c r="C519" s="1" t="s">
        <v>81</v>
      </c>
      <c r="D519" s="1" t="s">
        <v>2</v>
      </c>
      <c r="H519" s="1"/>
      <c r="I519" s="1"/>
    </row>
    <row r="520" spans="1:9" x14ac:dyDescent="0.25">
      <c r="A520">
        <v>519</v>
      </c>
      <c r="B520" s="1" t="s">
        <v>2714</v>
      </c>
      <c r="C520" s="1" t="s">
        <v>2715</v>
      </c>
      <c r="D520" s="1" t="s">
        <v>2</v>
      </c>
      <c r="H520" s="1"/>
      <c r="I520" s="1"/>
    </row>
    <row r="521" spans="1:9" x14ac:dyDescent="0.25">
      <c r="A521">
        <v>520</v>
      </c>
      <c r="B521" s="1" t="s">
        <v>2</v>
      </c>
      <c r="C521" s="1" t="s">
        <v>2</v>
      </c>
      <c r="D521" s="1" t="s">
        <v>2</v>
      </c>
      <c r="H521" s="1"/>
      <c r="I521" s="1"/>
    </row>
    <row r="522" spans="1:9" x14ac:dyDescent="0.25">
      <c r="A522">
        <v>521</v>
      </c>
      <c r="B522" s="1" t="s">
        <v>52</v>
      </c>
      <c r="C522" s="1" t="s">
        <v>2</v>
      </c>
      <c r="D522" s="1" t="s">
        <v>2</v>
      </c>
      <c r="H522" s="1"/>
      <c r="I522" s="1"/>
    </row>
    <row r="523" spans="1:9" x14ac:dyDescent="0.25">
      <c r="A523">
        <v>522</v>
      </c>
      <c r="B523" s="1" t="s">
        <v>1843</v>
      </c>
      <c r="C523" s="1" t="s">
        <v>2725</v>
      </c>
      <c r="D523" s="1" t="s">
        <v>2</v>
      </c>
      <c r="H523" s="1"/>
      <c r="I523" s="1"/>
    </row>
    <row r="524" spans="1:9" x14ac:dyDescent="0.25">
      <c r="A524">
        <v>523</v>
      </c>
      <c r="B524" s="1" t="s">
        <v>1844</v>
      </c>
      <c r="C524" s="1" t="s">
        <v>138</v>
      </c>
      <c r="D524" s="1" t="s">
        <v>2</v>
      </c>
      <c r="H524" s="1"/>
      <c r="I524" s="1"/>
    </row>
    <row r="525" spans="1:9" x14ac:dyDescent="0.25">
      <c r="A525">
        <v>524</v>
      </c>
      <c r="B525" s="1" t="s">
        <v>1846</v>
      </c>
      <c r="C525" s="1" t="s">
        <v>2726</v>
      </c>
      <c r="D525" s="1" t="s">
        <v>2</v>
      </c>
      <c r="H525" s="1"/>
      <c r="I525" s="1"/>
    </row>
    <row r="526" spans="1:9" x14ac:dyDescent="0.25">
      <c r="A526">
        <v>525</v>
      </c>
      <c r="B526" s="1" t="s">
        <v>1847</v>
      </c>
      <c r="C526" s="1" t="s">
        <v>2727</v>
      </c>
      <c r="D526" s="1" t="s">
        <v>2</v>
      </c>
      <c r="H526" s="1"/>
      <c r="I526" s="1"/>
    </row>
    <row r="527" spans="1:9" x14ac:dyDescent="0.25">
      <c r="A527">
        <v>526</v>
      </c>
      <c r="B527" s="1" t="s">
        <v>1850</v>
      </c>
      <c r="C527" s="1" t="s">
        <v>2711</v>
      </c>
      <c r="D527" s="1" t="s">
        <v>2</v>
      </c>
      <c r="H527" s="1"/>
      <c r="I527" s="1"/>
    </row>
    <row r="528" spans="1:9" x14ac:dyDescent="0.25">
      <c r="A528">
        <v>527</v>
      </c>
      <c r="B528" s="1" t="s">
        <v>1851</v>
      </c>
      <c r="C528" s="1" t="s">
        <v>56</v>
      </c>
      <c r="D528" s="1" t="s">
        <v>2</v>
      </c>
      <c r="H528" s="1"/>
      <c r="I528" s="1"/>
    </row>
    <row r="529" spans="1:9" x14ac:dyDescent="0.25">
      <c r="A529">
        <v>528</v>
      </c>
      <c r="B529" s="1" t="s">
        <v>1896</v>
      </c>
      <c r="C529" s="1" t="s">
        <v>56</v>
      </c>
      <c r="D529" s="1" t="s">
        <v>2</v>
      </c>
      <c r="H529" s="1"/>
      <c r="I529" s="1"/>
    </row>
    <row r="530" spans="1:9" x14ac:dyDescent="0.25">
      <c r="A530">
        <v>529</v>
      </c>
      <c r="B530" s="1" t="s">
        <v>1853</v>
      </c>
      <c r="C530" s="1" t="s">
        <v>56</v>
      </c>
      <c r="D530" s="1" t="s">
        <v>2</v>
      </c>
      <c r="H530" s="1"/>
      <c r="I530" s="1"/>
    </row>
    <row r="531" spans="1:9" x14ac:dyDescent="0.25">
      <c r="A531">
        <v>530</v>
      </c>
      <c r="B531" s="1" t="s">
        <v>1854</v>
      </c>
      <c r="C531" s="1" t="s">
        <v>147</v>
      </c>
      <c r="D531" s="1" t="s">
        <v>2</v>
      </c>
      <c r="H531" s="1"/>
      <c r="I531" s="1"/>
    </row>
    <row r="532" spans="1:9" x14ac:dyDescent="0.25">
      <c r="A532">
        <v>531</v>
      </c>
      <c r="B532" s="1" t="s">
        <v>1856</v>
      </c>
      <c r="C532" s="1" t="s">
        <v>64</v>
      </c>
      <c r="D532" s="1" t="s">
        <v>2</v>
      </c>
      <c r="H532" s="1"/>
      <c r="I532" s="1"/>
    </row>
    <row r="533" spans="1:9" x14ac:dyDescent="0.25">
      <c r="A533">
        <v>532</v>
      </c>
      <c r="B533" s="1" t="s">
        <v>1857</v>
      </c>
      <c r="C533" s="1" t="s">
        <v>65</v>
      </c>
      <c r="D533" s="1" t="s">
        <v>2</v>
      </c>
      <c r="H533" s="1"/>
      <c r="I533" s="1"/>
    </row>
    <row r="534" spans="1:9" x14ac:dyDescent="0.25">
      <c r="A534">
        <v>533</v>
      </c>
      <c r="B534" s="1" t="s">
        <v>2469</v>
      </c>
      <c r="C534" s="1" t="s">
        <v>107</v>
      </c>
      <c r="D534" s="1" t="s">
        <v>2</v>
      </c>
      <c r="H534" s="1"/>
      <c r="I534" s="1"/>
    </row>
    <row r="535" spans="1:9" x14ac:dyDescent="0.25">
      <c r="A535">
        <v>534</v>
      </c>
      <c r="B535" s="1" t="s">
        <v>1858</v>
      </c>
      <c r="C535" s="1" t="s">
        <v>56</v>
      </c>
      <c r="D535" s="1" t="s">
        <v>2</v>
      </c>
      <c r="H535" s="1"/>
      <c r="I535" s="1"/>
    </row>
    <row r="536" spans="1:9" x14ac:dyDescent="0.25">
      <c r="A536">
        <v>535</v>
      </c>
      <c r="B536" s="1" t="s">
        <v>1859</v>
      </c>
      <c r="C536" s="1" t="s">
        <v>76</v>
      </c>
      <c r="D536" s="1" t="s">
        <v>2</v>
      </c>
      <c r="H536" s="1"/>
      <c r="I536" s="1"/>
    </row>
    <row r="537" spans="1:9" x14ac:dyDescent="0.25">
      <c r="A537">
        <v>536</v>
      </c>
      <c r="B537" s="1" t="s">
        <v>1929</v>
      </c>
      <c r="C537" s="1" t="s">
        <v>217</v>
      </c>
      <c r="D537" s="1" t="s">
        <v>2</v>
      </c>
      <c r="H537" s="1"/>
      <c r="I537" s="1"/>
    </row>
    <row r="538" spans="1:9" x14ac:dyDescent="0.25">
      <c r="A538">
        <v>537</v>
      </c>
      <c r="B538" s="1" t="s">
        <v>2713</v>
      </c>
      <c r="C538" s="1" t="s">
        <v>81</v>
      </c>
      <c r="D538" s="1" t="s">
        <v>2</v>
      </c>
      <c r="H538" s="1"/>
      <c r="I538" s="1"/>
    </row>
    <row r="539" spans="1:9" x14ac:dyDescent="0.25">
      <c r="A539">
        <v>538</v>
      </c>
      <c r="B539" s="1" t="s">
        <v>2714</v>
      </c>
      <c r="C539" s="1" t="s">
        <v>2715</v>
      </c>
      <c r="D539" s="1" t="s">
        <v>2</v>
      </c>
      <c r="H539" s="1"/>
      <c r="I539" s="1"/>
    </row>
    <row r="540" spans="1:9" x14ac:dyDescent="0.25">
      <c r="A540">
        <v>539</v>
      </c>
      <c r="B540" s="1" t="s">
        <v>2</v>
      </c>
      <c r="C540" s="1" t="s">
        <v>2</v>
      </c>
      <c r="D540" s="1" t="s">
        <v>2</v>
      </c>
      <c r="H540" s="1"/>
      <c r="I540" s="1"/>
    </row>
    <row r="541" spans="1:9" x14ac:dyDescent="0.25">
      <c r="A541">
        <v>540</v>
      </c>
      <c r="B541" s="1" t="s">
        <v>52</v>
      </c>
      <c r="C541" s="1" t="s">
        <v>2</v>
      </c>
      <c r="D541" s="1" t="s">
        <v>2</v>
      </c>
      <c r="H541" s="1"/>
      <c r="I541" s="1"/>
    </row>
    <row r="542" spans="1:9" x14ac:dyDescent="0.25">
      <c r="A542">
        <v>541</v>
      </c>
      <c r="B542" s="1" t="s">
        <v>1843</v>
      </c>
      <c r="C542" s="1" t="s">
        <v>2728</v>
      </c>
      <c r="D542" s="1" t="s">
        <v>2</v>
      </c>
      <c r="H542" s="1"/>
      <c r="I542" s="1"/>
    </row>
    <row r="543" spans="1:9" x14ac:dyDescent="0.25">
      <c r="A543">
        <v>542</v>
      </c>
      <c r="B543" s="1" t="s">
        <v>1844</v>
      </c>
      <c r="C543" s="1" t="s">
        <v>138</v>
      </c>
      <c r="D543" s="1" t="s">
        <v>2</v>
      </c>
      <c r="H543" s="1"/>
      <c r="I543" s="1"/>
    </row>
    <row r="544" spans="1:9" x14ac:dyDescent="0.25">
      <c r="A544">
        <v>543</v>
      </c>
      <c r="B544" s="1" t="s">
        <v>1846</v>
      </c>
      <c r="C544" s="1" t="s">
        <v>2706</v>
      </c>
      <c r="D544" s="1" t="s">
        <v>2</v>
      </c>
      <c r="H544" s="1"/>
      <c r="I544" s="1"/>
    </row>
    <row r="545" spans="1:9" x14ac:dyDescent="0.25">
      <c r="A545">
        <v>544</v>
      </c>
      <c r="B545" s="1" t="s">
        <v>1847</v>
      </c>
      <c r="C545" s="1" t="s">
        <v>2729</v>
      </c>
      <c r="D545" s="1" t="s">
        <v>2</v>
      </c>
      <c r="H545" s="1"/>
      <c r="I545" s="1"/>
    </row>
    <row r="546" spans="1:9" x14ac:dyDescent="0.25">
      <c r="A546">
        <v>545</v>
      </c>
      <c r="B546" s="1" t="s">
        <v>1850</v>
      </c>
      <c r="C546" s="1" t="s">
        <v>2711</v>
      </c>
      <c r="D546" s="1" t="s">
        <v>2</v>
      </c>
      <c r="H546" s="1"/>
      <c r="I546" s="1"/>
    </row>
    <row r="547" spans="1:9" x14ac:dyDescent="0.25">
      <c r="A547">
        <v>546</v>
      </c>
      <c r="B547" s="1" t="s">
        <v>1851</v>
      </c>
      <c r="C547" s="1" t="s">
        <v>56</v>
      </c>
      <c r="D547" s="1" t="s">
        <v>2</v>
      </c>
      <c r="H547" s="1"/>
      <c r="I547" s="1"/>
    </row>
    <row r="548" spans="1:9" x14ac:dyDescent="0.25">
      <c r="A548">
        <v>547</v>
      </c>
      <c r="B548" s="1" t="s">
        <v>1896</v>
      </c>
      <c r="C548" s="1" t="s">
        <v>56</v>
      </c>
      <c r="D548" s="1" t="s">
        <v>2</v>
      </c>
      <c r="H548" s="1"/>
      <c r="I548" s="1"/>
    </row>
    <row r="549" spans="1:9" x14ac:dyDescent="0.25">
      <c r="A549">
        <v>548</v>
      </c>
      <c r="B549" s="1" t="s">
        <v>1853</v>
      </c>
      <c r="C549" s="1" t="s">
        <v>56</v>
      </c>
      <c r="D549" s="1" t="s">
        <v>2</v>
      </c>
      <c r="H549" s="1"/>
      <c r="I549" s="1"/>
    </row>
    <row r="550" spans="1:9" x14ac:dyDescent="0.25">
      <c r="A550">
        <v>549</v>
      </c>
      <c r="B550" s="1" t="s">
        <v>1854</v>
      </c>
      <c r="C550" s="1" t="s">
        <v>516</v>
      </c>
      <c r="D550" s="1" t="s">
        <v>2</v>
      </c>
      <c r="H550" s="1"/>
      <c r="I550" s="1"/>
    </row>
    <row r="551" spans="1:9" x14ac:dyDescent="0.25">
      <c r="A551">
        <v>550</v>
      </c>
      <c r="B551" s="1" t="s">
        <v>1856</v>
      </c>
      <c r="C551" s="1" t="s">
        <v>64</v>
      </c>
      <c r="D551" s="1" t="s">
        <v>2</v>
      </c>
      <c r="H551" s="1"/>
      <c r="I551" s="1"/>
    </row>
    <row r="552" spans="1:9" x14ac:dyDescent="0.25">
      <c r="A552">
        <v>551</v>
      </c>
      <c r="B552" s="1" t="s">
        <v>1857</v>
      </c>
      <c r="C552" s="1" t="s">
        <v>65</v>
      </c>
      <c r="D552" s="1" t="s">
        <v>2</v>
      </c>
      <c r="H552" s="1"/>
      <c r="I552" s="1"/>
    </row>
    <row r="553" spans="1:9" x14ac:dyDescent="0.25">
      <c r="A553">
        <v>552</v>
      </c>
      <c r="B553" s="1" t="s">
        <v>2469</v>
      </c>
      <c r="C553" s="1" t="s">
        <v>107</v>
      </c>
      <c r="D553" s="1" t="s">
        <v>2</v>
      </c>
      <c r="H553" s="1"/>
      <c r="I553" s="1"/>
    </row>
    <row r="554" spans="1:9" x14ac:dyDescent="0.25">
      <c r="A554">
        <v>553</v>
      </c>
      <c r="B554" s="1" t="s">
        <v>1858</v>
      </c>
      <c r="C554" s="1" t="s">
        <v>56</v>
      </c>
      <c r="D554" s="1" t="s">
        <v>2</v>
      </c>
      <c r="H554" s="1"/>
      <c r="I554" s="1"/>
    </row>
    <row r="555" spans="1:9" x14ac:dyDescent="0.25">
      <c r="A555">
        <v>554</v>
      </c>
      <c r="B555" s="1" t="s">
        <v>1859</v>
      </c>
      <c r="C555" s="1" t="s">
        <v>76</v>
      </c>
      <c r="D555" s="1" t="s">
        <v>2</v>
      </c>
      <c r="H555" s="1"/>
      <c r="I555" s="1"/>
    </row>
    <row r="556" spans="1:9" x14ac:dyDescent="0.25">
      <c r="A556">
        <v>555</v>
      </c>
      <c r="B556" s="1" t="s">
        <v>1929</v>
      </c>
      <c r="C556" s="1" t="s">
        <v>619</v>
      </c>
      <c r="D556" s="1" t="s">
        <v>2</v>
      </c>
      <c r="H556" s="1"/>
      <c r="I556" s="1"/>
    </row>
    <row r="557" spans="1:9" x14ac:dyDescent="0.25">
      <c r="A557">
        <v>556</v>
      </c>
      <c r="B557" s="1" t="s">
        <v>2713</v>
      </c>
      <c r="C557" s="1" t="s">
        <v>81</v>
      </c>
      <c r="D557" s="1" t="s">
        <v>2</v>
      </c>
      <c r="H557" s="1"/>
      <c r="I557" s="1"/>
    </row>
    <row r="558" spans="1:9" x14ac:dyDescent="0.25">
      <c r="A558">
        <v>557</v>
      </c>
      <c r="B558" s="1" t="s">
        <v>2714</v>
      </c>
      <c r="C558" s="1" t="s">
        <v>2715</v>
      </c>
      <c r="D558" s="1" t="s">
        <v>2</v>
      </c>
      <c r="H558" s="1"/>
      <c r="I558" s="1"/>
    </row>
    <row r="559" spans="1:9" x14ac:dyDescent="0.25">
      <c r="A559">
        <v>558</v>
      </c>
      <c r="B559" s="1" t="s">
        <v>2</v>
      </c>
      <c r="C559" s="1" t="s">
        <v>2</v>
      </c>
      <c r="D559" s="1" t="s">
        <v>2</v>
      </c>
      <c r="H559" s="1"/>
      <c r="I559" s="1"/>
    </row>
    <row r="560" spans="1:9" x14ac:dyDescent="0.25">
      <c r="A560">
        <v>559</v>
      </c>
      <c r="B560" s="1" t="s">
        <v>52</v>
      </c>
      <c r="C560" s="1" t="s">
        <v>2</v>
      </c>
      <c r="D560" s="1" t="s">
        <v>2</v>
      </c>
      <c r="H560" s="1"/>
      <c r="I560" s="1"/>
    </row>
    <row r="561" spans="1:9" x14ac:dyDescent="0.25">
      <c r="A561">
        <v>560</v>
      </c>
      <c r="B561" s="1" t="s">
        <v>1843</v>
      </c>
      <c r="C561" s="1" t="s">
        <v>339</v>
      </c>
      <c r="D561" s="1" t="s">
        <v>2</v>
      </c>
      <c r="H561" s="1"/>
      <c r="I561" s="1"/>
    </row>
    <row r="562" spans="1:9" x14ac:dyDescent="0.25">
      <c r="A562">
        <v>561</v>
      </c>
      <c r="B562" s="1" t="s">
        <v>1844</v>
      </c>
      <c r="C562" s="1" t="s">
        <v>138</v>
      </c>
      <c r="D562" s="1" t="s">
        <v>2</v>
      </c>
      <c r="H562" s="1"/>
      <c r="I562" s="1"/>
    </row>
    <row r="563" spans="1:9" x14ac:dyDescent="0.25">
      <c r="A563">
        <v>562</v>
      </c>
      <c r="B563" s="1" t="s">
        <v>1846</v>
      </c>
      <c r="C563" s="1" t="s">
        <v>2523</v>
      </c>
      <c r="D563" s="1" t="s">
        <v>2</v>
      </c>
      <c r="H563" s="1"/>
      <c r="I563" s="1"/>
    </row>
    <row r="564" spans="1:9" x14ac:dyDescent="0.25">
      <c r="A564">
        <v>563</v>
      </c>
      <c r="B564" s="1" t="s">
        <v>1847</v>
      </c>
      <c r="C564" s="1" t="s">
        <v>2730</v>
      </c>
      <c r="D564" s="1" t="s">
        <v>2</v>
      </c>
      <c r="H564" s="1"/>
      <c r="I564" s="1"/>
    </row>
    <row r="565" spans="1:9" x14ac:dyDescent="0.25">
      <c r="A565">
        <v>564</v>
      </c>
      <c r="B565" s="1" t="s">
        <v>1850</v>
      </c>
      <c r="C565" s="1" t="s">
        <v>2711</v>
      </c>
      <c r="D565" s="1" t="s">
        <v>2</v>
      </c>
      <c r="H565" s="1"/>
      <c r="I565" s="1"/>
    </row>
    <row r="566" spans="1:9" x14ac:dyDescent="0.25">
      <c r="A566">
        <v>565</v>
      </c>
      <c r="B566" s="1" t="s">
        <v>1851</v>
      </c>
      <c r="C566" s="1" t="s">
        <v>56</v>
      </c>
      <c r="D566" s="1" t="s">
        <v>2</v>
      </c>
      <c r="H566" s="1"/>
      <c r="I566" s="1"/>
    </row>
    <row r="567" spans="1:9" x14ac:dyDescent="0.25">
      <c r="A567">
        <v>566</v>
      </c>
      <c r="B567" s="1" t="s">
        <v>1896</v>
      </c>
      <c r="C567" s="1" t="s">
        <v>56</v>
      </c>
      <c r="D567" s="1" t="s">
        <v>2</v>
      </c>
      <c r="H567" s="1"/>
      <c r="I567" s="1"/>
    </row>
    <row r="568" spans="1:9" x14ac:dyDescent="0.25">
      <c r="A568">
        <v>567</v>
      </c>
      <c r="B568" s="1" t="s">
        <v>1853</v>
      </c>
      <c r="C568" s="1" t="s">
        <v>56</v>
      </c>
      <c r="D568" s="1" t="s">
        <v>2</v>
      </c>
      <c r="H568" s="1"/>
      <c r="I568" s="1"/>
    </row>
    <row r="569" spans="1:9" x14ac:dyDescent="0.25">
      <c r="A569">
        <v>568</v>
      </c>
      <c r="B569" s="1" t="s">
        <v>1854</v>
      </c>
      <c r="C569" s="1" t="s">
        <v>516</v>
      </c>
      <c r="D569" s="1" t="s">
        <v>2</v>
      </c>
      <c r="H569" s="1"/>
      <c r="I569" s="1"/>
    </row>
    <row r="570" spans="1:9" x14ac:dyDescent="0.25">
      <c r="A570">
        <v>569</v>
      </c>
      <c r="B570" s="1" t="s">
        <v>1856</v>
      </c>
      <c r="C570" s="1" t="s">
        <v>64</v>
      </c>
      <c r="D570" s="1" t="s">
        <v>2</v>
      </c>
      <c r="H570" s="1"/>
      <c r="I570" s="1"/>
    </row>
    <row r="571" spans="1:9" x14ac:dyDescent="0.25">
      <c r="A571">
        <v>570</v>
      </c>
      <c r="B571" s="1" t="s">
        <v>1857</v>
      </c>
      <c r="C571" s="1" t="s">
        <v>65</v>
      </c>
      <c r="D571" s="1" t="s">
        <v>2</v>
      </c>
      <c r="H571" s="1"/>
      <c r="I571" s="1"/>
    </row>
    <row r="572" spans="1:9" x14ac:dyDescent="0.25">
      <c r="A572">
        <v>571</v>
      </c>
      <c r="B572" s="1" t="s">
        <v>2469</v>
      </c>
      <c r="C572" s="1" t="s">
        <v>107</v>
      </c>
      <c r="D572" s="1" t="s">
        <v>2</v>
      </c>
      <c r="H572" s="1"/>
      <c r="I572" s="1"/>
    </row>
    <row r="573" spans="1:9" x14ac:dyDescent="0.25">
      <c r="A573">
        <v>572</v>
      </c>
      <c r="B573" s="1" t="s">
        <v>1858</v>
      </c>
      <c r="C573" s="1" t="s">
        <v>56</v>
      </c>
      <c r="D573" s="1" t="s">
        <v>2</v>
      </c>
      <c r="H573" s="1"/>
      <c r="I573" s="1"/>
    </row>
    <row r="574" spans="1:9" x14ac:dyDescent="0.25">
      <c r="A574">
        <v>573</v>
      </c>
      <c r="B574" s="1" t="s">
        <v>1859</v>
      </c>
      <c r="C574" s="1" t="s">
        <v>83</v>
      </c>
      <c r="D574" s="1" t="s">
        <v>2</v>
      </c>
      <c r="H574" s="1"/>
      <c r="I574" s="1"/>
    </row>
    <row r="575" spans="1:9" x14ac:dyDescent="0.25">
      <c r="A575">
        <v>574</v>
      </c>
      <c r="B575" s="1" t="s">
        <v>1929</v>
      </c>
      <c r="C575" s="1" t="s">
        <v>1998</v>
      </c>
      <c r="D575" s="1" t="s">
        <v>2</v>
      </c>
      <c r="H575" s="1"/>
      <c r="I575" s="1"/>
    </row>
    <row r="576" spans="1:9" x14ac:dyDescent="0.25">
      <c r="A576">
        <v>575</v>
      </c>
      <c r="B576" s="1" t="s">
        <v>2713</v>
      </c>
      <c r="C576" s="1" t="s">
        <v>81</v>
      </c>
      <c r="D576" s="1" t="s">
        <v>2</v>
      </c>
      <c r="H576" s="1"/>
      <c r="I576" s="1"/>
    </row>
    <row r="577" spans="1:9" x14ac:dyDescent="0.25">
      <c r="A577">
        <v>576</v>
      </c>
      <c r="B577" s="1" t="s">
        <v>2714</v>
      </c>
      <c r="C577" s="1" t="s">
        <v>2715</v>
      </c>
      <c r="D577" s="1" t="s">
        <v>2</v>
      </c>
      <c r="H577" s="1"/>
      <c r="I577" s="1"/>
    </row>
    <row r="578" spans="1:9" x14ac:dyDescent="0.25">
      <c r="A578">
        <v>577</v>
      </c>
      <c r="B578" s="1" t="s">
        <v>2</v>
      </c>
      <c r="C578" s="1" t="s">
        <v>2</v>
      </c>
      <c r="D578" s="1" t="s">
        <v>2</v>
      </c>
      <c r="H578" s="1"/>
      <c r="I578" s="1"/>
    </row>
    <row r="579" spans="1:9" x14ac:dyDescent="0.25">
      <c r="A579">
        <v>578</v>
      </c>
      <c r="B579" s="1" t="s">
        <v>52</v>
      </c>
      <c r="C579" s="1" t="s">
        <v>2</v>
      </c>
      <c r="D579" s="1" t="s">
        <v>2</v>
      </c>
      <c r="H579" s="1"/>
      <c r="I579" s="1"/>
    </row>
    <row r="580" spans="1:9" x14ac:dyDescent="0.25">
      <c r="A580">
        <v>579</v>
      </c>
      <c r="B580" s="1" t="s">
        <v>1843</v>
      </c>
      <c r="C580" s="1" t="s">
        <v>2731</v>
      </c>
      <c r="D580" s="1" t="s">
        <v>2</v>
      </c>
      <c r="H580" s="1"/>
      <c r="I580" s="1"/>
    </row>
    <row r="581" spans="1:9" x14ac:dyDescent="0.25">
      <c r="A581">
        <v>580</v>
      </c>
      <c r="B581" s="1" t="s">
        <v>1844</v>
      </c>
      <c r="C581" s="1" t="s">
        <v>138</v>
      </c>
      <c r="D581" s="1" t="s">
        <v>2</v>
      </c>
      <c r="H581" s="1"/>
      <c r="I581" s="1"/>
    </row>
    <row r="582" spans="1:9" x14ac:dyDescent="0.25">
      <c r="A582">
        <v>581</v>
      </c>
      <c r="B582" s="1" t="s">
        <v>1846</v>
      </c>
      <c r="C582" s="1" t="s">
        <v>2732</v>
      </c>
      <c r="D582" s="1" t="s">
        <v>2</v>
      </c>
      <c r="H582" s="1"/>
      <c r="I582" s="1"/>
    </row>
    <row r="583" spans="1:9" x14ac:dyDescent="0.25">
      <c r="A583">
        <v>582</v>
      </c>
      <c r="B583" s="1" t="s">
        <v>1847</v>
      </c>
      <c r="C583" s="1" t="s">
        <v>2733</v>
      </c>
      <c r="D583" s="1" t="s">
        <v>2</v>
      </c>
      <c r="H583" s="1"/>
      <c r="I583" s="1"/>
    </row>
    <row r="584" spans="1:9" x14ac:dyDescent="0.25">
      <c r="A584">
        <v>583</v>
      </c>
      <c r="B584" s="1" t="s">
        <v>1850</v>
      </c>
      <c r="C584" s="1" t="s">
        <v>2711</v>
      </c>
      <c r="D584" s="1" t="s">
        <v>2</v>
      </c>
      <c r="H584" s="1"/>
      <c r="I584" s="1"/>
    </row>
    <row r="585" spans="1:9" x14ac:dyDescent="0.25">
      <c r="A585">
        <v>584</v>
      </c>
      <c r="B585" s="1" t="s">
        <v>1851</v>
      </c>
      <c r="C585" s="1" t="s">
        <v>56</v>
      </c>
      <c r="D585" s="1" t="s">
        <v>2</v>
      </c>
      <c r="H585" s="1"/>
      <c r="I585" s="1"/>
    </row>
    <row r="586" spans="1:9" x14ac:dyDescent="0.25">
      <c r="A586">
        <v>585</v>
      </c>
      <c r="B586" s="1" t="s">
        <v>1896</v>
      </c>
      <c r="C586" s="1" t="s">
        <v>56</v>
      </c>
      <c r="D586" s="1" t="s">
        <v>2</v>
      </c>
      <c r="H586" s="1"/>
      <c r="I586" s="1"/>
    </row>
    <row r="587" spans="1:9" x14ac:dyDescent="0.25">
      <c r="A587">
        <v>586</v>
      </c>
      <c r="B587" s="1" t="s">
        <v>1853</v>
      </c>
      <c r="C587" s="1" t="s">
        <v>56</v>
      </c>
      <c r="D587" s="1" t="s">
        <v>2</v>
      </c>
      <c r="H587" s="1"/>
      <c r="I587" s="1"/>
    </row>
    <row r="588" spans="1:9" x14ac:dyDescent="0.25">
      <c r="A588">
        <v>587</v>
      </c>
      <c r="B588" s="1" t="s">
        <v>1854</v>
      </c>
      <c r="C588" s="1" t="s">
        <v>2734</v>
      </c>
      <c r="D588" s="1" t="s">
        <v>2</v>
      </c>
      <c r="H588" s="1"/>
      <c r="I588" s="1"/>
    </row>
    <row r="589" spans="1:9" x14ac:dyDescent="0.25">
      <c r="A589">
        <v>588</v>
      </c>
      <c r="B589" s="1" t="s">
        <v>1856</v>
      </c>
      <c r="C589" s="1" t="s">
        <v>64</v>
      </c>
      <c r="D589" s="1" t="s">
        <v>2</v>
      </c>
      <c r="H589" s="1"/>
      <c r="I589" s="1"/>
    </row>
    <row r="590" spans="1:9" x14ac:dyDescent="0.25">
      <c r="A590">
        <v>589</v>
      </c>
      <c r="B590" s="1" t="s">
        <v>1857</v>
      </c>
      <c r="C590" s="1" t="s">
        <v>65</v>
      </c>
      <c r="D590" s="1" t="s">
        <v>2</v>
      </c>
      <c r="H590" s="1"/>
      <c r="I590" s="1"/>
    </row>
    <row r="591" spans="1:9" x14ac:dyDescent="0.25">
      <c r="A591">
        <v>590</v>
      </c>
      <c r="B591" s="1" t="s">
        <v>2469</v>
      </c>
      <c r="C591" s="1" t="s">
        <v>107</v>
      </c>
      <c r="D591" s="1" t="s">
        <v>2</v>
      </c>
      <c r="H591" s="1"/>
      <c r="I591" s="1"/>
    </row>
    <row r="592" spans="1:9" x14ac:dyDescent="0.25">
      <c r="A592">
        <v>591</v>
      </c>
      <c r="B592" s="1" t="s">
        <v>1858</v>
      </c>
      <c r="C592" s="1" t="s">
        <v>56</v>
      </c>
      <c r="D592" s="1" t="s">
        <v>2</v>
      </c>
      <c r="H592" s="1"/>
      <c r="I592" s="1"/>
    </row>
    <row r="593" spans="1:9" x14ac:dyDescent="0.25">
      <c r="A593">
        <v>592</v>
      </c>
      <c r="B593" s="1" t="s">
        <v>1859</v>
      </c>
      <c r="C593" s="1" t="s">
        <v>82</v>
      </c>
      <c r="D593" s="1" t="s">
        <v>2</v>
      </c>
      <c r="H593" s="1"/>
      <c r="I593" s="1"/>
    </row>
    <row r="594" spans="1:9" x14ac:dyDescent="0.25">
      <c r="A594">
        <v>593</v>
      </c>
      <c r="B594" s="1" t="s">
        <v>1929</v>
      </c>
      <c r="C594" s="1" t="s">
        <v>535</v>
      </c>
      <c r="D594" s="1" t="s">
        <v>2</v>
      </c>
      <c r="H594" s="1"/>
      <c r="I594" s="1"/>
    </row>
    <row r="595" spans="1:9" x14ac:dyDescent="0.25">
      <c r="A595">
        <v>594</v>
      </c>
      <c r="B595" s="1" t="s">
        <v>2713</v>
      </c>
      <c r="C595" s="1" t="s">
        <v>81</v>
      </c>
      <c r="D595" s="1" t="s">
        <v>2</v>
      </c>
      <c r="H595" s="1"/>
      <c r="I595" s="1"/>
    </row>
    <row r="596" spans="1:9" x14ac:dyDescent="0.25">
      <c r="A596">
        <v>595</v>
      </c>
      <c r="B596" s="1" t="s">
        <v>2714</v>
      </c>
      <c r="C596" s="1" t="s">
        <v>2715</v>
      </c>
      <c r="D596" s="1" t="s">
        <v>2</v>
      </c>
      <c r="H596" s="1"/>
      <c r="I596" s="1"/>
    </row>
    <row r="597" spans="1:9" x14ac:dyDescent="0.25">
      <c r="A597">
        <v>596</v>
      </c>
      <c r="B597" s="1" t="s">
        <v>2</v>
      </c>
      <c r="C597" s="1" t="s">
        <v>2</v>
      </c>
      <c r="D597" s="1" t="s">
        <v>2</v>
      </c>
      <c r="H597" s="1"/>
      <c r="I597" s="1"/>
    </row>
    <row r="598" spans="1:9" x14ac:dyDescent="0.25">
      <c r="A598">
        <v>597</v>
      </c>
      <c r="B598" s="1" t="s">
        <v>52</v>
      </c>
      <c r="C598" s="1" t="s">
        <v>2</v>
      </c>
      <c r="D598" s="1" t="s">
        <v>2</v>
      </c>
      <c r="H598" s="1"/>
      <c r="I598" s="1"/>
    </row>
    <row r="599" spans="1:9" x14ac:dyDescent="0.25">
      <c r="A599">
        <v>598</v>
      </c>
      <c r="B599" s="1" t="s">
        <v>1843</v>
      </c>
      <c r="C599" s="1" t="s">
        <v>2735</v>
      </c>
      <c r="D599" s="1" t="s">
        <v>2</v>
      </c>
      <c r="H599" s="1"/>
      <c r="I599" s="1"/>
    </row>
    <row r="600" spans="1:9" x14ac:dyDescent="0.25">
      <c r="A600">
        <v>599</v>
      </c>
      <c r="B600" s="1" t="s">
        <v>1844</v>
      </c>
      <c r="C600" s="1" t="s">
        <v>138</v>
      </c>
      <c r="D600" s="1" t="s">
        <v>2</v>
      </c>
      <c r="H600" s="1"/>
      <c r="I600" s="1"/>
    </row>
    <row r="601" spans="1:9" x14ac:dyDescent="0.25">
      <c r="A601">
        <v>600</v>
      </c>
      <c r="B601" s="1" t="s">
        <v>1846</v>
      </c>
      <c r="C601" s="1" t="s">
        <v>2736</v>
      </c>
      <c r="D601" s="1" t="s">
        <v>2</v>
      </c>
      <c r="H601" s="1"/>
      <c r="I601" s="1"/>
    </row>
    <row r="602" spans="1:9" x14ac:dyDescent="0.25">
      <c r="A602">
        <v>601</v>
      </c>
      <c r="B602" s="1" t="s">
        <v>1847</v>
      </c>
      <c r="C602" s="1" t="s">
        <v>2737</v>
      </c>
      <c r="D602" s="1" t="s">
        <v>2</v>
      </c>
      <c r="H602" s="1"/>
      <c r="I602" s="1"/>
    </row>
    <row r="603" spans="1:9" x14ac:dyDescent="0.25">
      <c r="A603">
        <v>602</v>
      </c>
      <c r="B603" s="1" t="s">
        <v>1850</v>
      </c>
      <c r="C603" s="1" t="s">
        <v>2711</v>
      </c>
      <c r="D603" s="1" t="s">
        <v>2</v>
      </c>
      <c r="H603" s="1"/>
      <c r="I603" s="1"/>
    </row>
    <row r="604" spans="1:9" x14ac:dyDescent="0.25">
      <c r="A604">
        <v>603</v>
      </c>
      <c r="B604" s="1" t="s">
        <v>1851</v>
      </c>
      <c r="C604" s="1" t="s">
        <v>56</v>
      </c>
      <c r="D604" s="1" t="s">
        <v>2</v>
      </c>
      <c r="H604" s="1"/>
      <c r="I604" s="1"/>
    </row>
    <row r="605" spans="1:9" x14ac:dyDescent="0.25">
      <c r="A605">
        <v>604</v>
      </c>
      <c r="B605" s="1" t="s">
        <v>1896</v>
      </c>
      <c r="C605" s="1" t="s">
        <v>56</v>
      </c>
      <c r="D605" s="1" t="s">
        <v>2</v>
      </c>
      <c r="H605" s="1"/>
      <c r="I605" s="1"/>
    </row>
    <row r="606" spans="1:9" x14ac:dyDescent="0.25">
      <c r="A606">
        <v>605</v>
      </c>
      <c r="B606" s="1" t="s">
        <v>1853</v>
      </c>
      <c r="C606" s="1" t="s">
        <v>56</v>
      </c>
      <c r="D606" s="1" t="s">
        <v>2</v>
      </c>
      <c r="H606" s="1"/>
      <c r="I606" s="1"/>
    </row>
    <row r="607" spans="1:9" x14ac:dyDescent="0.25">
      <c r="A607">
        <v>606</v>
      </c>
      <c r="B607" s="1" t="s">
        <v>1854</v>
      </c>
      <c r="C607" s="1" t="s">
        <v>238</v>
      </c>
      <c r="D607" s="1" t="s">
        <v>2</v>
      </c>
      <c r="H607" s="1"/>
      <c r="I607" s="1"/>
    </row>
    <row r="608" spans="1:9" x14ac:dyDescent="0.25">
      <c r="A608">
        <v>607</v>
      </c>
      <c r="B608" s="1" t="s">
        <v>1856</v>
      </c>
      <c r="C608" s="1" t="s">
        <v>64</v>
      </c>
      <c r="D608" s="1" t="s">
        <v>2</v>
      </c>
      <c r="H608" s="1"/>
      <c r="I608" s="1"/>
    </row>
    <row r="609" spans="1:9" x14ac:dyDescent="0.25">
      <c r="A609">
        <v>608</v>
      </c>
      <c r="B609" s="1" t="s">
        <v>1857</v>
      </c>
      <c r="C609" s="1" t="s">
        <v>65</v>
      </c>
      <c r="D609" s="1" t="s">
        <v>2</v>
      </c>
      <c r="H609" s="1"/>
      <c r="I609" s="1"/>
    </row>
    <row r="610" spans="1:9" x14ac:dyDescent="0.25">
      <c r="A610">
        <v>609</v>
      </c>
      <c r="B610" s="1" t="s">
        <v>2469</v>
      </c>
      <c r="C610" s="1" t="s">
        <v>107</v>
      </c>
      <c r="D610" s="1" t="s">
        <v>2</v>
      </c>
      <c r="H610" s="1"/>
      <c r="I610" s="1"/>
    </row>
    <row r="611" spans="1:9" x14ac:dyDescent="0.25">
      <c r="A611">
        <v>610</v>
      </c>
      <c r="B611" s="1" t="s">
        <v>1858</v>
      </c>
      <c r="C611" s="1" t="s">
        <v>56</v>
      </c>
      <c r="D611" s="1" t="s">
        <v>2</v>
      </c>
      <c r="H611" s="1"/>
      <c r="I611" s="1"/>
    </row>
    <row r="612" spans="1:9" x14ac:dyDescent="0.25">
      <c r="A612">
        <v>611</v>
      </c>
      <c r="B612" s="1" t="s">
        <v>1859</v>
      </c>
      <c r="C612" s="1" t="s">
        <v>76</v>
      </c>
      <c r="D612" s="1" t="s">
        <v>2</v>
      </c>
      <c r="H612" s="1"/>
      <c r="I612" s="1"/>
    </row>
    <row r="613" spans="1:9" x14ac:dyDescent="0.25">
      <c r="A613">
        <v>612</v>
      </c>
      <c r="B613" s="1" t="s">
        <v>1929</v>
      </c>
      <c r="C613" s="1" t="s">
        <v>624</v>
      </c>
      <c r="D613" s="1" t="s">
        <v>2</v>
      </c>
      <c r="H613" s="1"/>
      <c r="I613" s="1"/>
    </row>
    <row r="614" spans="1:9" x14ac:dyDescent="0.25">
      <c r="A614">
        <v>613</v>
      </c>
      <c r="B614" s="1" t="s">
        <v>2713</v>
      </c>
      <c r="C614" s="1" t="s">
        <v>81</v>
      </c>
      <c r="D614" s="1" t="s">
        <v>2</v>
      </c>
      <c r="H614" s="1"/>
      <c r="I614" s="1"/>
    </row>
    <row r="615" spans="1:9" x14ac:dyDescent="0.25">
      <c r="A615">
        <v>614</v>
      </c>
      <c r="B615" s="1" t="s">
        <v>2714</v>
      </c>
      <c r="C615" s="1" t="s">
        <v>2715</v>
      </c>
      <c r="D615" s="1" t="s">
        <v>2</v>
      </c>
      <c r="H615" s="1"/>
      <c r="I615" s="1"/>
    </row>
    <row r="616" spans="1:9" x14ac:dyDescent="0.25">
      <c r="A616">
        <v>615</v>
      </c>
      <c r="B616" s="1" t="s">
        <v>2</v>
      </c>
      <c r="C616" s="1" t="s">
        <v>2</v>
      </c>
      <c r="D616" s="1" t="s">
        <v>2</v>
      </c>
      <c r="H616" s="1"/>
      <c r="I616" s="1"/>
    </row>
    <row r="617" spans="1:9" x14ac:dyDescent="0.25">
      <c r="A617">
        <v>616</v>
      </c>
      <c r="B617" s="1" t="s">
        <v>52</v>
      </c>
      <c r="C617" s="1" t="s">
        <v>2</v>
      </c>
      <c r="D617" s="1" t="s">
        <v>2</v>
      </c>
      <c r="H617" s="1"/>
      <c r="I617" s="1"/>
    </row>
    <row r="618" spans="1:9" x14ac:dyDescent="0.25">
      <c r="A618">
        <v>617</v>
      </c>
      <c r="B618" s="1" t="s">
        <v>1843</v>
      </c>
      <c r="C618" s="1" t="s">
        <v>2738</v>
      </c>
      <c r="D618" s="1" t="s">
        <v>2</v>
      </c>
      <c r="H618" s="1"/>
      <c r="I618" s="1"/>
    </row>
    <row r="619" spans="1:9" x14ac:dyDescent="0.25">
      <c r="A619">
        <v>618</v>
      </c>
      <c r="B619" s="1" t="s">
        <v>1844</v>
      </c>
      <c r="C619" s="1" t="s">
        <v>138</v>
      </c>
      <c r="D619" s="1" t="s">
        <v>2</v>
      </c>
      <c r="H619" s="1"/>
      <c r="I619" s="1"/>
    </row>
    <row r="620" spans="1:9" x14ac:dyDescent="0.25">
      <c r="A620">
        <v>619</v>
      </c>
      <c r="B620" s="1" t="s">
        <v>1846</v>
      </c>
      <c r="C620" s="1" t="s">
        <v>2739</v>
      </c>
      <c r="D620" s="1" t="s">
        <v>2</v>
      </c>
      <c r="H620" s="1"/>
      <c r="I620" s="1"/>
    </row>
    <row r="621" spans="1:9" x14ac:dyDescent="0.25">
      <c r="A621">
        <v>620</v>
      </c>
      <c r="B621" s="1" t="s">
        <v>1847</v>
      </c>
      <c r="C621" s="1" t="s">
        <v>2740</v>
      </c>
      <c r="D621" s="1" t="s">
        <v>2</v>
      </c>
      <c r="H621" s="1"/>
      <c r="I621" s="1"/>
    </row>
    <row r="622" spans="1:9" x14ac:dyDescent="0.25">
      <c r="A622">
        <v>621</v>
      </c>
      <c r="B622" s="1" t="s">
        <v>1850</v>
      </c>
      <c r="C622" s="1" t="s">
        <v>2711</v>
      </c>
      <c r="D622" s="1" t="s">
        <v>2</v>
      </c>
      <c r="H622" s="1"/>
      <c r="I622" s="1"/>
    </row>
    <row r="623" spans="1:9" x14ac:dyDescent="0.25">
      <c r="A623">
        <v>622</v>
      </c>
      <c r="B623" s="1" t="s">
        <v>1851</v>
      </c>
      <c r="C623" s="1" t="s">
        <v>56</v>
      </c>
      <c r="D623" s="1" t="s">
        <v>2</v>
      </c>
      <c r="H623" s="1"/>
      <c r="I623" s="1"/>
    </row>
    <row r="624" spans="1:9" x14ac:dyDescent="0.25">
      <c r="A624">
        <v>623</v>
      </c>
      <c r="B624" s="1" t="s">
        <v>1896</v>
      </c>
      <c r="C624" s="1" t="s">
        <v>56</v>
      </c>
      <c r="D624" s="1" t="s">
        <v>2</v>
      </c>
      <c r="H624" s="1"/>
      <c r="I624" s="1"/>
    </row>
    <row r="625" spans="1:9" x14ac:dyDescent="0.25">
      <c r="A625">
        <v>624</v>
      </c>
      <c r="B625" s="1" t="s">
        <v>1853</v>
      </c>
      <c r="C625" s="1" t="s">
        <v>56</v>
      </c>
      <c r="D625" s="1" t="s">
        <v>2</v>
      </c>
      <c r="H625" s="1"/>
      <c r="I625" s="1"/>
    </row>
    <row r="626" spans="1:9" x14ac:dyDescent="0.25">
      <c r="A626">
        <v>625</v>
      </c>
      <c r="B626" s="1" t="s">
        <v>1854</v>
      </c>
      <c r="C626" s="1" t="s">
        <v>2741</v>
      </c>
      <c r="D626" s="1" t="s">
        <v>2</v>
      </c>
      <c r="H626" s="1"/>
      <c r="I626" s="1"/>
    </row>
    <row r="627" spans="1:9" x14ac:dyDescent="0.25">
      <c r="A627">
        <v>626</v>
      </c>
      <c r="B627" s="1" t="s">
        <v>1856</v>
      </c>
      <c r="C627" s="1" t="s">
        <v>64</v>
      </c>
      <c r="D627" s="1" t="s">
        <v>2</v>
      </c>
      <c r="H627" s="1"/>
      <c r="I627" s="1"/>
    </row>
    <row r="628" spans="1:9" x14ac:dyDescent="0.25">
      <c r="A628">
        <v>627</v>
      </c>
      <c r="B628" s="1" t="s">
        <v>1857</v>
      </c>
      <c r="C628" s="1" t="s">
        <v>65</v>
      </c>
      <c r="D628" s="1" t="s">
        <v>2</v>
      </c>
      <c r="H628" s="1"/>
      <c r="I628" s="1"/>
    </row>
    <row r="629" spans="1:9" x14ac:dyDescent="0.25">
      <c r="A629">
        <v>628</v>
      </c>
      <c r="B629" s="1" t="s">
        <v>2469</v>
      </c>
      <c r="C629" s="1" t="s">
        <v>107</v>
      </c>
      <c r="D629" s="1" t="s">
        <v>2</v>
      </c>
      <c r="H629" s="1"/>
      <c r="I629" s="1"/>
    </row>
    <row r="630" spans="1:9" x14ac:dyDescent="0.25">
      <c r="A630">
        <v>629</v>
      </c>
      <c r="B630" s="1" t="s">
        <v>1858</v>
      </c>
      <c r="C630" s="1" t="s">
        <v>56</v>
      </c>
      <c r="D630" s="1" t="s">
        <v>2</v>
      </c>
      <c r="H630" s="1"/>
      <c r="I630" s="1"/>
    </row>
    <row r="631" spans="1:9" x14ac:dyDescent="0.25">
      <c r="A631">
        <v>630</v>
      </c>
      <c r="B631" s="1" t="s">
        <v>1859</v>
      </c>
      <c r="C631" s="1" t="s">
        <v>76</v>
      </c>
      <c r="D631" s="1" t="s">
        <v>2</v>
      </c>
      <c r="H631" s="1"/>
      <c r="I631" s="1"/>
    </row>
    <row r="632" spans="1:9" x14ac:dyDescent="0.25">
      <c r="A632">
        <v>631</v>
      </c>
      <c r="B632" s="1" t="s">
        <v>1929</v>
      </c>
      <c r="C632" s="1" t="s">
        <v>473</v>
      </c>
      <c r="D632" s="1" t="s">
        <v>2</v>
      </c>
      <c r="H632" s="1"/>
      <c r="I632" s="1"/>
    </row>
    <row r="633" spans="1:9" x14ac:dyDescent="0.25">
      <c r="A633">
        <v>632</v>
      </c>
      <c r="B633" s="1" t="s">
        <v>2713</v>
      </c>
      <c r="C633" s="1" t="s">
        <v>81</v>
      </c>
      <c r="D633" s="1" t="s">
        <v>2</v>
      </c>
      <c r="H633" s="1"/>
      <c r="I633" s="1"/>
    </row>
    <row r="634" spans="1:9" x14ac:dyDescent="0.25">
      <c r="A634">
        <v>633</v>
      </c>
      <c r="B634" s="1" t="s">
        <v>2714</v>
      </c>
      <c r="C634" s="1" t="s">
        <v>2715</v>
      </c>
      <c r="D634" s="1" t="s">
        <v>2</v>
      </c>
      <c r="H634" s="1"/>
      <c r="I634" s="1"/>
    </row>
    <row r="635" spans="1:9" x14ac:dyDescent="0.25">
      <c r="A635">
        <v>634</v>
      </c>
      <c r="B635" s="1" t="s">
        <v>2</v>
      </c>
      <c r="C635" s="1" t="s">
        <v>2</v>
      </c>
      <c r="D635" s="1" t="s">
        <v>2</v>
      </c>
      <c r="H635" s="1"/>
      <c r="I635" s="1"/>
    </row>
    <row r="636" spans="1:9" x14ac:dyDescent="0.25">
      <c r="A636">
        <v>635</v>
      </c>
      <c r="B636" s="1" t="s">
        <v>52</v>
      </c>
      <c r="C636" s="1" t="s">
        <v>2</v>
      </c>
      <c r="D636" s="1" t="s">
        <v>2</v>
      </c>
      <c r="H636" s="1"/>
      <c r="I636" s="1"/>
    </row>
    <row r="637" spans="1:9" x14ac:dyDescent="0.25">
      <c r="A637">
        <v>636</v>
      </c>
      <c r="B637" s="1" t="s">
        <v>1843</v>
      </c>
      <c r="C637" s="1" t="s">
        <v>2742</v>
      </c>
      <c r="D637" s="1" t="s">
        <v>2</v>
      </c>
      <c r="H637" s="1"/>
      <c r="I637" s="1"/>
    </row>
    <row r="638" spans="1:9" x14ac:dyDescent="0.25">
      <c r="A638">
        <v>637</v>
      </c>
      <c r="B638" s="1" t="s">
        <v>1844</v>
      </c>
      <c r="C638" s="1" t="s">
        <v>138</v>
      </c>
      <c r="D638" s="1" t="s">
        <v>2</v>
      </c>
      <c r="H638" s="1"/>
      <c r="I638" s="1"/>
    </row>
    <row r="639" spans="1:9" x14ac:dyDescent="0.25">
      <c r="A639">
        <v>638</v>
      </c>
      <c r="B639" s="1" t="s">
        <v>1846</v>
      </c>
      <c r="C639" s="1" t="s">
        <v>2739</v>
      </c>
      <c r="D639" s="1" t="s">
        <v>2</v>
      </c>
      <c r="H639" s="1"/>
      <c r="I639" s="1"/>
    </row>
    <row r="640" spans="1:9" x14ac:dyDescent="0.25">
      <c r="A640">
        <v>639</v>
      </c>
      <c r="B640" s="1" t="s">
        <v>1847</v>
      </c>
      <c r="C640" s="1" t="s">
        <v>2743</v>
      </c>
      <c r="D640" s="1" t="s">
        <v>2</v>
      </c>
      <c r="H640" s="1"/>
      <c r="I640" s="1"/>
    </row>
    <row r="641" spans="1:9" x14ac:dyDescent="0.25">
      <c r="A641">
        <v>640</v>
      </c>
      <c r="B641" s="1" t="s">
        <v>1850</v>
      </c>
      <c r="C641" s="1" t="s">
        <v>2711</v>
      </c>
      <c r="D641" s="1" t="s">
        <v>2</v>
      </c>
      <c r="H641" s="1"/>
      <c r="I641" s="1"/>
    </row>
    <row r="642" spans="1:9" x14ac:dyDescent="0.25">
      <c r="A642">
        <v>641</v>
      </c>
      <c r="B642" s="1" t="s">
        <v>1851</v>
      </c>
      <c r="C642" s="1" t="s">
        <v>56</v>
      </c>
      <c r="D642" s="1" t="s">
        <v>2</v>
      </c>
      <c r="H642" s="1"/>
      <c r="I642" s="1"/>
    </row>
    <row r="643" spans="1:9" x14ac:dyDescent="0.25">
      <c r="A643">
        <v>642</v>
      </c>
      <c r="B643" s="1" t="s">
        <v>1896</v>
      </c>
      <c r="C643" s="1" t="s">
        <v>56</v>
      </c>
      <c r="D643" s="1" t="s">
        <v>2</v>
      </c>
      <c r="H643" s="1"/>
      <c r="I643" s="1"/>
    </row>
    <row r="644" spans="1:9" x14ac:dyDescent="0.25">
      <c r="A644">
        <v>643</v>
      </c>
      <c r="B644" s="1" t="s">
        <v>1853</v>
      </c>
      <c r="C644" s="1" t="s">
        <v>56</v>
      </c>
      <c r="D644" s="1" t="s">
        <v>2</v>
      </c>
      <c r="H644" s="1"/>
      <c r="I644" s="1"/>
    </row>
    <row r="645" spans="1:9" x14ac:dyDescent="0.25">
      <c r="A645">
        <v>644</v>
      </c>
      <c r="B645" s="1" t="s">
        <v>1854</v>
      </c>
      <c r="C645" s="1" t="s">
        <v>2741</v>
      </c>
      <c r="D645" s="1" t="s">
        <v>2</v>
      </c>
      <c r="H645" s="1"/>
      <c r="I645" s="1"/>
    </row>
    <row r="646" spans="1:9" x14ac:dyDescent="0.25">
      <c r="A646">
        <v>645</v>
      </c>
      <c r="B646" s="1" t="s">
        <v>1856</v>
      </c>
      <c r="C646" s="1" t="s">
        <v>64</v>
      </c>
      <c r="D646" s="1" t="s">
        <v>2</v>
      </c>
      <c r="H646" s="1"/>
      <c r="I646" s="1"/>
    </row>
    <row r="647" spans="1:9" x14ac:dyDescent="0.25">
      <c r="A647">
        <v>646</v>
      </c>
      <c r="B647" s="1" t="s">
        <v>1857</v>
      </c>
      <c r="C647" s="1" t="s">
        <v>65</v>
      </c>
      <c r="D647" s="1" t="s">
        <v>2</v>
      </c>
      <c r="H647" s="1"/>
      <c r="I647" s="1"/>
    </row>
    <row r="648" spans="1:9" x14ac:dyDescent="0.25">
      <c r="A648">
        <v>647</v>
      </c>
      <c r="B648" s="1" t="s">
        <v>2469</v>
      </c>
      <c r="C648" s="1" t="s">
        <v>107</v>
      </c>
      <c r="D648" s="1" t="s">
        <v>2</v>
      </c>
      <c r="H648" s="1"/>
      <c r="I648" s="1"/>
    </row>
    <row r="649" spans="1:9" x14ac:dyDescent="0.25">
      <c r="A649">
        <v>648</v>
      </c>
      <c r="B649" s="1" t="s">
        <v>1858</v>
      </c>
      <c r="C649" s="1" t="s">
        <v>56</v>
      </c>
      <c r="D649" s="1" t="s">
        <v>2</v>
      </c>
      <c r="H649" s="1"/>
      <c r="I649" s="1"/>
    </row>
    <row r="650" spans="1:9" x14ac:dyDescent="0.25">
      <c r="A650">
        <v>649</v>
      </c>
      <c r="B650" s="1" t="s">
        <v>1859</v>
      </c>
      <c r="C650" s="1" t="s">
        <v>76</v>
      </c>
      <c r="D650" s="1" t="s">
        <v>2</v>
      </c>
      <c r="H650" s="1"/>
      <c r="I650" s="1"/>
    </row>
    <row r="651" spans="1:9" x14ac:dyDescent="0.25">
      <c r="A651">
        <v>650</v>
      </c>
      <c r="B651" s="1" t="s">
        <v>1929</v>
      </c>
      <c r="C651" s="1" t="s">
        <v>729</v>
      </c>
      <c r="D651" s="1" t="s">
        <v>2</v>
      </c>
      <c r="H651" s="1"/>
      <c r="I651" s="1"/>
    </row>
    <row r="652" spans="1:9" x14ac:dyDescent="0.25">
      <c r="A652">
        <v>651</v>
      </c>
      <c r="B652" s="1" t="s">
        <v>2713</v>
      </c>
      <c r="C652" s="1" t="s">
        <v>81</v>
      </c>
      <c r="D652" s="1" t="s">
        <v>2</v>
      </c>
      <c r="H652" s="1"/>
      <c r="I652" s="1"/>
    </row>
    <row r="653" spans="1:9" x14ac:dyDescent="0.25">
      <c r="A653">
        <v>652</v>
      </c>
      <c r="B653" s="1" t="s">
        <v>2714</v>
      </c>
      <c r="C653" s="1" t="s">
        <v>2715</v>
      </c>
      <c r="D653" s="1" t="s">
        <v>2</v>
      </c>
      <c r="H653" s="1"/>
      <c r="I653" s="1"/>
    </row>
    <row r="654" spans="1:9" x14ac:dyDescent="0.25">
      <c r="A654">
        <v>653</v>
      </c>
      <c r="B654" s="1" t="s">
        <v>2</v>
      </c>
      <c r="C654" s="1" t="s">
        <v>2</v>
      </c>
      <c r="D654" s="1" t="s">
        <v>2</v>
      </c>
      <c r="H654" s="1"/>
      <c r="I654" s="1"/>
    </row>
    <row r="655" spans="1:9" x14ac:dyDescent="0.25">
      <c r="A655">
        <v>654</v>
      </c>
      <c r="B655" s="1" t="s">
        <v>52</v>
      </c>
      <c r="C655" s="1" t="s">
        <v>2</v>
      </c>
      <c r="D655" s="1" t="s">
        <v>2</v>
      </c>
      <c r="H655" s="1"/>
      <c r="I655" s="1"/>
    </row>
    <row r="656" spans="1:9" x14ac:dyDescent="0.25">
      <c r="A656">
        <v>655</v>
      </c>
      <c r="B656" s="1" t="s">
        <v>1843</v>
      </c>
      <c r="C656" s="1" t="s">
        <v>2744</v>
      </c>
      <c r="D656" s="1" t="s">
        <v>2</v>
      </c>
      <c r="H656" s="1"/>
      <c r="I656" s="1"/>
    </row>
    <row r="657" spans="1:9" x14ac:dyDescent="0.25">
      <c r="A657">
        <v>656</v>
      </c>
      <c r="B657" s="1" t="s">
        <v>1844</v>
      </c>
      <c r="C657" s="1" t="s">
        <v>138</v>
      </c>
      <c r="D657" s="1" t="s">
        <v>2</v>
      </c>
      <c r="H657" s="1"/>
      <c r="I657" s="1"/>
    </row>
    <row r="658" spans="1:9" x14ac:dyDescent="0.25">
      <c r="A658">
        <v>657</v>
      </c>
      <c r="B658" s="1" t="s">
        <v>1846</v>
      </c>
      <c r="C658" s="1" t="s">
        <v>2706</v>
      </c>
      <c r="D658" s="1" t="s">
        <v>2</v>
      </c>
      <c r="H658" s="1"/>
      <c r="I658" s="1"/>
    </row>
    <row r="659" spans="1:9" x14ac:dyDescent="0.25">
      <c r="A659">
        <v>658</v>
      </c>
      <c r="B659" s="1" t="s">
        <v>1847</v>
      </c>
      <c r="C659" s="1" t="s">
        <v>2745</v>
      </c>
      <c r="D659" s="1" t="s">
        <v>2</v>
      </c>
      <c r="H659" s="1"/>
      <c r="I659" s="1"/>
    </row>
    <row r="660" spans="1:9" x14ac:dyDescent="0.25">
      <c r="A660">
        <v>659</v>
      </c>
      <c r="B660" s="1" t="s">
        <v>1850</v>
      </c>
      <c r="C660" s="1" t="s">
        <v>2711</v>
      </c>
      <c r="D660" s="1" t="s">
        <v>2</v>
      </c>
      <c r="H660" s="1"/>
      <c r="I660" s="1"/>
    </row>
    <row r="661" spans="1:9" x14ac:dyDescent="0.25">
      <c r="A661">
        <v>660</v>
      </c>
      <c r="B661" s="1" t="s">
        <v>1851</v>
      </c>
      <c r="C661" s="1" t="s">
        <v>56</v>
      </c>
      <c r="D661" s="1" t="s">
        <v>2</v>
      </c>
      <c r="H661" s="1"/>
      <c r="I661" s="1"/>
    </row>
    <row r="662" spans="1:9" x14ac:dyDescent="0.25">
      <c r="A662">
        <v>661</v>
      </c>
      <c r="B662" s="1" t="s">
        <v>1896</v>
      </c>
      <c r="C662" s="1" t="s">
        <v>56</v>
      </c>
      <c r="D662" s="1" t="s">
        <v>2</v>
      </c>
      <c r="H662" s="1"/>
      <c r="I662" s="1"/>
    </row>
    <row r="663" spans="1:9" x14ac:dyDescent="0.25">
      <c r="A663">
        <v>662</v>
      </c>
      <c r="B663" s="1" t="s">
        <v>1853</v>
      </c>
      <c r="C663" s="1" t="s">
        <v>56</v>
      </c>
      <c r="D663" s="1" t="s">
        <v>2</v>
      </c>
      <c r="H663" s="1"/>
      <c r="I663" s="1"/>
    </row>
    <row r="664" spans="1:9" x14ac:dyDescent="0.25">
      <c r="A664">
        <v>663</v>
      </c>
      <c r="B664" s="1" t="s">
        <v>1854</v>
      </c>
      <c r="C664" s="1" t="s">
        <v>655</v>
      </c>
      <c r="D664" s="1" t="s">
        <v>2</v>
      </c>
      <c r="H664" s="1"/>
      <c r="I664" s="1"/>
    </row>
    <row r="665" spans="1:9" x14ac:dyDescent="0.25">
      <c r="A665">
        <v>664</v>
      </c>
      <c r="B665" s="1" t="s">
        <v>1856</v>
      </c>
      <c r="C665" s="1" t="s">
        <v>64</v>
      </c>
      <c r="D665" s="1" t="s">
        <v>2</v>
      </c>
      <c r="H665" s="1"/>
      <c r="I665" s="1"/>
    </row>
    <row r="666" spans="1:9" x14ac:dyDescent="0.25">
      <c r="A666">
        <v>665</v>
      </c>
      <c r="B666" s="1" t="s">
        <v>1857</v>
      </c>
      <c r="C666" s="1" t="s">
        <v>65</v>
      </c>
      <c r="D666" s="1" t="s">
        <v>2</v>
      </c>
      <c r="H666" s="1"/>
      <c r="I666" s="1"/>
    </row>
    <row r="667" spans="1:9" x14ac:dyDescent="0.25">
      <c r="A667">
        <v>666</v>
      </c>
      <c r="B667" s="1" t="s">
        <v>2469</v>
      </c>
      <c r="C667" s="1" t="s">
        <v>107</v>
      </c>
      <c r="D667" s="1" t="s">
        <v>2</v>
      </c>
      <c r="H667" s="1"/>
      <c r="I667" s="1"/>
    </row>
    <row r="668" spans="1:9" x14ac:dyDescent="0.25">
      <c r="A668">
        <v>667</v>
      </c>
      <c r="B668" s="1" t="s">
        <v>1858</v>
      </c>
      <c r="C668" s="1" t="s">
        <v>56</v>
      </c>
      <c r="D668" s="1" t="s">
        <v>2</v>
      </c>
      <c r="H668" s="1"/>
      <c r="I668" s="1"/>
    </row>
    <row r="669" spans="1:9" x14ac:dyDescent="0.25">
      <c r="A669">
        <v>668</v>
      </c>
      <c r="B669" s="1" t="s">
        <v>1859</v>
      </c>
      <c r="C669" s="1" t="s">
        <v>76</v>
      </c>
      <c r="D669" s="1" t="s">
        <v>2</v>
      </c>
      <c r="H669" s="1"/>
      <c r="I669" s="1"/>
    </row>
    <row r="670" spans="1:9" x14ac:dyDescent="0.25">
      <c r="A670">
        <v>669</v>
      </c>
      <c r="B670" s="1" t="s">
        <v>1929</v>
      </c>
      <c r="C670" s="1" t="s">
        <v>464</v>
      </c>
      <c r="D670" s="1" t="s">
        <v>2</v>
      </c>
      <c r="H670" s="1"/>
      <c r="I670" s="1"/>
    </row>
    <row r="671" spans="1:9" x14ac:dyDescent="0.25">
      <c r="A671">
        <v>670</v>
      </c>
      <c r="B671" s="1" t="s">
        <v>2713</v>
      </c>
      <c r="C671" s="1" t="s">
        <v>81</v>
      </c>
      <c r="D671" s="1" t="s">
        <v>2</v>
      </c>
      <c r="H671" s="1"/>
      <c r="I671" s="1"/>
    </row>
    <row r="672" spans="1:9" x14ac:dyDescent="0.25">
      <c r="A672">
        <v>671</v>
      </c>
      <c r="B672" s="1" t="s">
        <v>2714</v>
      </c>
      <c r="C672" s="1" t="s">
        <v>2715</v>
      </c>
      <c r="D672" s="1" t="s">
        <v>2</v>
      </c>
      <c r="H672" s="1"/>
      <c r="I672" s="1"/>
    </row>
    <row r="673" spans="1:9" x14ac:dyDescent="0.25">
      <c r="A673">
        <v>672</v>
      </c>
      <c r="B673" s="1" t="s">
        <v>2</v>
      </c>
      <c r="C673" s="1" t="s">
        <v>2</v>
      </c>
      <c r="D673" s="1" t="s">
        <v>2</v>
      </c>
      <c r="H673" s="1"/>
      <c r="I673" s="1"/>
    </row>
    <row r="674" spans="1:9" x14ac:dyDescent="0.25">
      <c r="A674">
        <v>673</v>
      </c>
      <c r="B674" s="1" t="s">
        <v>52</v>
      </c>
      <c r="C674" s="1" t="s">
        <v>2</v>
      </c>
      <c r="D674" s="1" t="s">
        <v>2</v>
      </c>
      <c r="H674" s="1"/>
      <c r="I674" s="1"/>
    </row>
    <row r="675" spans="1:9" x14ac:dyDescent="0.25">
      <c r="A675">
        <v>674</v>
      </c>
      <c r="B675" s="1" t="s">
        <v>1843</v>
      </c>
      <c r="C675" s="1" t="s">
        <v>2746</v>
      </c>
      <c r="D675" s="1" t="s">
        <v>2</v>
      </c>
      <c r="H675" s="1"/>
      <c r="I675" s="1"/>
    </row>
    <row r="676" spans="1:9" x14ac:dyDescent="0.25">
      <c r="A676">
        <v>675</v>
      </c>
      <c r="B676" s="1" t="s">
        <v>1844</v>
      </c>
      <c r="C676" s="1" t="s">
        <v>138</v>
      </c>
      <c r="D676" s="1" t="s">
        <v>2</v>
      </c>
      <c r="H676" s="1"/>
      <c r="I676" s="1"/>
    </row>
    <row r="677" spans="1:9" x14ac:dyDescent="0.25">
      <c r="A677">
        <v>676</v>
      </c>
      <c r="B677" s="1" t="s">
        <v>1846</v>
      </c>
      <c r="C677" s="1" t="s">
        <v>2706</v>
      </c>
      <c r="D677" s="1" t="s">
        <v>2</v>
      </c>
      <c r="H677" s="1"/>
      <c r="I677" s="1"/>
    </row>
    <row r="678" spans="1:9" x14ac:dyDescent="0.25">
      <c r="A678">
        <v>677</v>
      </c>
      <c r="B678" s="1" t="s">
        <v>1847</v>
      </c>
      <c r="C678" s="1" t="s">
        <v>2747</v>
      </c>
      <c r="D678" s="1" t="s">
        <v>2</v>
      </c>
      <c r="H678" s="1"/>
      <c r="I678" s="1"/>
    </row>
    <row r="679" spans="1:9" x14ac:dyDescent="0.25">
      <c r="A679">
        <v>678</v>
      </c>
      <c r="B679" s="1" t="s">
        <v>1850</v>
      </c>
      <c r="C679" s="1" t="s">
        <v>2711</v>
      </c>
      <c r="D679" s="1" t="s">
        <v>2</v>
      </c>
      <c r="H679" s="1"/>
      <c r="I679" s="1"/>
    </row>
    <row r="680" spans="1:9" x14ac:dyDescent="0.25">
      <c r="A680">
        <v>679</v>
      </c>
      <c r="B680" s="1" t="s">
        <v>1851</v>
      </c>
      <c r="C680" s="1" t="s">
        <v>56</v>
      </c>
      <c r="D680" s="1" t="s">
        <v>2</v>
      </c>
      <c r="H680" s="1"/>
      <c r="I680" s="1"/>
    </row>
    <row r="681" spans="1:9" x14ac:dyDescent="0.25">
      <c r="A681">
        <v>680</v>
      </c>
      <c r="B681" s="1" t="s">
        <v>1896</v>
      </c>
      <c r="C681" s="1" t="s">
        <v>56</v>
      </c>
      <c r="D681" s="1" t="s">
        <v>2</v>
      </c>
      <c r="H681" s="1"/>
      <c r="I681" s="1"/>
    </row>
    <row r="682" spans="1:9" x14ac:dyDescent="0.25">
      <c r="A682">
        <v>681</v>
      </c>
      <c r="B682" s="1" t="s">
        <v>1853</v>
      </c>
      <c r="C682" s="1" t="s">
        <v>56</v>
      </c>
      <c r="D682" s="1" t="s">
        <v>2</v>
      </c>
      <c r="H682" s="1"/>
      <c r="I682" s="1"/>
    </row>
    <row r="683" spans="1:9" x14ac:dyDescent="0.25">
      <c r="A683">
        <v>682</v>
      </c>
      <c r="B683" s="1" t="s">
        <v>1854</v>
      </c>
      <c r="C683" s="1" t="s">
        <v>1997</v>
      </c>
      <c r="D683" s="1" t="s">
        <v>2</v>
      </c>
      <c r="H683" s="1"/>
      <c r="I683" s="1"/>
    </row>
    <row r="684" spans="1:9" x14ac:dyDescent="0.25">
      <c r="A684">
        <v>683</v>
      </c>
      <c r="B684" s="1" t="s">
        <v>1856</v>
      </c>
      <c r="C684" s="1" t="s">
        <v>64</v>
      </c>
      <c r="D684" s="1" t="s">
        <v>2</v>
      </c>
      <c r="H684" s="1"/>
      <c r="I684" s="1"/>
    </row>
    <row r="685" spans="1:9" x14ac:dyDescent="0.25">
      <c r="A685">
        <v>684</v>
      </c>
      <c r="B685" s="1" t="s">
        <v>1857</v>
      </c>
      <c r="C685" s="1" t="s">
        <v>65</v>
      </c>
      <c r="D685" s="1" t="s">
        <v>2</v>
      </c>
      <c r="H685" s="1"/>
      <c r="I685" s="1"/>
    </row>
    <row r="686" spans="1:9" x14ac:dyDescent="0.25">
      <c r="A686">
        <v>685</v>
      </c>
      <c r="B686" s="1" t="s">
        <v>2469</v>
      </c>
      <c r="C686" s="1" t="s">
        <v>134</v>
      </c>
      <c r="D686" s="1" t="s">
        <v>2</v>
      </c>
      <c r="H686" s="1"/>
      <c r="I686" s="1"/>
    </row>
    <row r="687" spans="1:9" x14ac:dyDescent="0.25">
      <c r="A687">
        <v>686</v>
      </c>
      <c r="B687" s="1" t="s">
        <v>1858</v>
      </c>
      <c r="C687" s="1" t="s">
        <v>56</v>
      </c>
      <c r="D687" s="1" t="s">
        <v>2</v>
      </c>
      <c r="H687" s="1"/>
      <c r="I687" s="1"/>
    </row>
    <row r="688" spans="1:9" x14ac:dyDescent="0.25">
      <c r="A688">
        <v>687</v>
      </c>
      <c r="B688" s="1" t="s">
        <v>1859</v>
      </c>
      <c r="C688" s="1" t="s">
        <v>83</v>
      </c>
      <c r="D688" s="1" t="s">
        <v>2</v>
      </c>
      <c r="H688" s="1"/>
      <c r="I688" s="1"/>
    </row>
    <row r="689" spans="1:9" x14ac:dyDescent="0.25">
      <c r="A689">
        <v>688</v>
      </c>
      <c r="B689" s="1" t="s">
        <v>1929</v>
      </c>
      <c r="C689" s="1" t="s">
        <v>317</v>
      </c>
      <c r="D689" s="1" t="s">
        <v>2</v>
      </c>
      <c r="H689" s="1"/>
      <c r="I689" s="1"/>
    </row>
    <row r="690" spans="1:9" x14ac:dyDescent="0.25">
      <c r="A690">
        <v>689</v>
      </c>
      <c r="B690" s="1" t="s">
        <v>2713</v>
      </c>
      <c r="C690" s="1" t="s">
        <v>81</v>
      </c>
      <c r="D690" s="1" t="s">
        <v>2</v>
      </c>
      <c r="H690" s="1"/>
      <c r="I690" s="1"/>
    </row>
    <row r="691" spans="1:9" x14ac:dyDescent="0.25">
      <c r="A691">
        <v>690</v>
      </c>
      <c r="B691" s="1" t="s">
        <v>2714</v>
      </c>
      <c r="C691" s="1" t="s">
        <v>2715</v>
      </c>
      <c r="D691" s="1" t="s">
        <v>2</v>
      </c>
      <c r="H691" s="1"/>
      <c r="I691" s="1"/>
    </row>
    <row r="692" spans="1:9" x14ac:dyDescent="0.25">
      <c r="A692">
        <v>691</v>
      </c>
      <c r="B692" s="1" t="s">
        <v>2</v>
      </c>
      <c r="C692" s="1" t="s">
        <v>2</v>
      </c>
      <c r="D692" s="1" t="s">
        <v>2</v>
      </c>
      <c r="H692" s="1"/>
      <c r="I692" s="1"/>
    </row>
    <row r="693" spans="1:9" x14ac:dyDescent="0.25">
      <c r="A693">
        <v>692</v>
      </c>
      <c r="B693" s="1" t="s">
        <v>52</v>
      </c>
      <c r="C693" s="1" t="s">
        <v>2</v>
      </c>
      <c r="D693" s="1" t="s">
        <v>2</v>
      </c>
      <c r="H693" s="1"/>
      <c r="I693" s="1"/>
    </row>
    <row r="694" spans="1:9" x14ac:dyDescent="0.25">
      <c r="A694">
        <v>693</v>
      </c>
      <c r="B694" s="1" t="s">
        <v>1843</v>
      </c>
      <c r="C694" s="1" t="s">
        <v>2748</v>
      </c>
      <c r="D694" s="1" t="s">
        <v>2</v>
      </c>
      <c r="H694" s="1"/>
      <c r="I694" s="1"/>
    </row>
    <row r="695" spans="1:9" x14ac:dyDescent="0.25">
      <c r="A695">
        <v>694</v>
      </c>
      <c r="B695" s="1" t="s">
        <v>1844</v>
      </c>
      <c r="C695" s="1" t="s">
        <v>138</v>
      </c>
      <c r="D695" s="1" t="s">
        <v>2</v>
      </c>
      <c r="H695" s="1"/>
      <c r="I695" s="1"/>
    </row>
    <row r="696" spans="1:9" x14ac:dyDescent="0.25">
      <c r="A696">
        <v>695</v>
      </c>
      <c r="B696" s="1" t="s">
        <v>1846</v>
      </c>
      <c r="C696" s="1" t="s">
        <v>2523</v>
      </c>
      <c r="D696" s="1" t="s">
        <v>2</v>
      </c>
      <c r="H696" s="1"/>
      <c r="I696" s="1"/>
    </row>
    <row r="697" spans="1:9" x14ac:dyDescent="0.25">
      <c r="A697">
        <v>696</v>
      </c>
      <c r="B697" s="1" t="s">
        <v>1847</v>
      </c>
      <c r="C697" s="1" t="s">
        <v>2749</v>
      </c>
      <c r="D697" s="1" t="s">
        <v>2</v>
      </c>
      <c r="H697" s="1"/>
      <c r="I697" s="1"/>
    </row>
    <row r="698" spans="1:9" x14ac:dyDescent="0.25">
      <c r="A698">
        <v>697</v>
      </c>
      <c r="B698" s="1" t="s">
        <v>1850</v>
      </c>
      <c r="C698" s="1" t="s">
        <v>2711</v>
      </c>
      <c r="D698" s="1" t="s">
        <v>2</v>
      </c>
      <c r="H698" s="1"/>
      <c r="I698" s="1"/>
    </row>
    <row r="699" spans="1:9" x14ac:dyDescent="0.25">
      <c r="A699">
        <v>698</v>
      </c>
      <c r="B699" s="1" t="s">
        <v>1851</v>
      </c>
      <c r="C699" s="1" t="s">
        <v>56</v>
      </c>
      <c r="D699" s="1" t="s">
        <v>2</v>
      </c>
      <c r="H699" s="1"/>
      <c r="I699" s="1"/>
    </row>
    <row r="700" spans="1:9" x14ac:dyDescent="0.25">
      <c r="A700">
        <v>699</v>
      </c>
      <c r="B700" s="1" t="s">
        <v>1896</v>
      </c>
      <c r="C700" s="1" t="s">
        <v>56</v>
      </c>
      <c r="D700" s="1" t="s">
        <v>2</v>
      </c>
      <c r="H700" s="1"/>
      <c r="I700" s="1"/>
    </row>
    <row r="701" spans="1:9" x14ac:dyDescent="0.25">
      <c r="A701">
        <v>700</v>
      </c>
      <c r="B701" s="1" t="s">
        <v>1853</v>
      </c>
      <c r="C701" s="1" t="s">
        <v>56</v>
      </c>
      <c r="D701" s="1" t="s">
        <v>2</v>
      </c>
      <c r="H701" s="1"/>
      <c r="I701" s="1"/>
    </row>
    <row r="702" spans="1:9" x14ac:dyDescent="0.25">
      <c r="A702">
        <v>701</v>
      </c>
      <c r="B702" s="1" t="s">
        <v>1854</v>
      </c>
      <c r="C702" s="1" t="s">
        <v>2734</v>
      </c>
      <c r="D702" s="1" t="s">
        <v>2</v>
      </c>
      <c r="H702" s="1"/>
      <c r="I702" s="1"/>
    </row>
    <row r="703" spans="1:9" x14ac:dyDescent="0.25">
      <c r="A703">
        <v>702</v>
      </c>
      <c r="B703" s="1" t="s">
        <v>1856</v>
      </c>
      <c r="C703" s="1" t="s">
        <v>64</v>
      </c>
      <c r="D703" s="1" t="s">
        <v>2</v>
      </c>
      <c r="H703" s="1"/>
      <c r="I703" s="1"/>
    </row>
    <row r="704" spans="1:9" x14ac:dyDescent="0.25">
      <c r="A704">
        <v>703</v>
      </c>
      <c r="B704" s="1" t="s">
        <v>1857</v>
      </c>
      <c r="C704" s="1" t="s">
        <v>65</v>
      </c>
      <c r="D704" s="1" t="s">
        <v>2</v>
      </c>
      <c r="H704" s="1"/>
      <c r="I704" s="1"/>
    </row>
    <row r="705" spans="1:9" x14ac:dyDescent="0.25">
      <c r="A705">
        <v>704</v>
      </c>
      <c r="B705" s="1" t="s">
        <v>2469</v>
      </c>
      <c r="C705" s="1" t="s">
        <v>107</v>
      </c>
      <c r="D705" s="1" t="s">
        <v>2</v>
      </c>
      <c r="H705" s="1"/>
      <c r="I705" s="1"/>
    </row>
    <row r="706" spans="1:9" x14ac:dyDescent="0.25">
      <c r="A706">
        <v>705</v>
      </c>
      <c r="B706" s="1" t="s">
        <v>1858</v>
      </c>
      <c r="C706" s="1" t="s">
        <v>56</v>
      </c>
      <c r="D706" s="1" t="s">
        <v>2</v>
      </c>
      <c r="H706" s="1"/>
      <c r="I706" s="1"/>
    </row>
    <row r="707" spans="1:9" x14ac:dyDescent="0.25">
      <c r="A707">
        <v>706</v>
      </c>
      <c r="B707" s="1" t="s">
        <v>1859</v>
      </c>
      <c r="C707" s="1" t="s">
        <v>76</v>
      </c>
      <c r="D707" s="1" t="s">
        <v>2</v>
      </c>
      <c r="H707" s="1"/>
      <c r="I707" s="1"/>
    </row>
    <row r="708" spans="1:9" x14ac:dyDescent="0.25">
      <c r="A708">
        <v>707</v>
      </c>
      <c r="B708" s="1" t="s">
        <v>1929</v>
      </c>
      <c r="C708" s="1" t="s">
        <v>108</v>
      </c>
      <c r="D708" s="1" t="s">
        <v>2</v>
      </c>
      <c r="H708" s="1"/>
      <c r="I708" s="1"/>
    </row>
    <row r="709" spans="1:9" x14ac:dyDescent="0.25">
      <c r="A709">
        <v>708</v>
      </c>
      <c r="B709" s="1" t="s">
        <v>2713</v>
      </c>
      <c r="C709" s="1" t="s">
        <v>81</v>
      </c>
      <c r="D709" s="1" t="s">
        <v>2</v>
      </c>
      <c r="H709" s="1"/>
      <c r="I709" s="1"/>
    </row>
    <row r="710" spans="1:9" x14ac:dyDescent="0.25">
      <c r="A710">
        <v>709</v>
      </c>
      <c r="B710" s="1" t="s">
        <v>2714</v>
      </c>
      <c r="C710" s="1" t="s">
        <v>2715</v>
      </c>
      <c r="D710" s="1" t="s">
        <v>2</v>
      </c>
      <c r="H710" s="1"/>
      <c r="I710" s="1"/>
    </row>
    <row r="711" spans="1:9" x14ac:dyDescent="0.25">
      <c r="A711">
        <v>710</v>
      </c>
      <c r="B711" s="1" t="s">
        <v>2</v>
      </c>
      <c r="C711" s="1" t="s">
        <v>2</v>
      </c>
      <c r="D711" s="1" t="s">
        <v>2</v>
      </c>
      <c r="H711" s="1"/>
      <c r="I711" s="1"/>
    </row>
    <row r="712" spans="1:9" x14ac:dyDescent="0.25">
      <c r="A712">
        <v>711</v>
      </c>
      <c r="B712" s="1" t="s">
        <v>52</v>
      </c>
      <c r="C712" s="1" t="s">
        <v>2</v>
      </c>
      <c r="D712" s="1" t="s">
        <v>2</v>
      </c>
      <c r="H712" s="1"/>
      <c r="I712" s="1"/>
    </row>
    <row r="713" spans="1:9" x14ac:dyDescent="0.25">
      <c r="A713">
        <v>712</v>
      </c>
      <c r="B713" s="1" t="s">
        <v>1843</v>
      </c>
      <c r="C713" s="1" t="s">
        <v>2750</v>
      </c>
      <c r="D713" s="1" t="s">
        <v>2</v>
      </c>
      <c r="H713" s="1"/>
      <c r="I713" s="1"/>
    </row>
    <row r="714" spans="1:9" x14ac:dyDescent="0.25">
      <c r="A714">
        <v>713</v>
      </c>
      <c r="B714" s="1" t="s">
        <v>1844</v>
      </c>
      <c r="C714" s="1" t="s">
        <v>138</v>
      </c>
      <c r="D714" s="1" t="s">
        <v>2</v>
      </c>
      <c r="H714" s="1"/>
      <c r="I714" s="1"/>
    </row>
    <row r="715" spans="1:9" x14ac:dyDescent="0.25">
      <c r="A715">
        <v>714</v>
      </c>
      <c r="B715" s="1" t="s">
        <v>1846</v>
      </c>
      <c r="C715" s="1" t="s">
        <v>2425</v>
      </c>
      <c r="D715" s="1" t="s">
        <v>2</v>
      </c>
      <c r="H715" s="1"/>
      <c r="I715" s="1"/>
    </row>
    <row r="716" spans="1:9" x14ac:dyDescent="0.25">
      <c r="A716">
        <v>715</v>
      </c>
      <c r="B716" s="1" t="s">
        <v>1847</v>
      </c>
      <c r="C716" s="1" t="s">
        <v>2751</v>
      </c>
      <c r="D716" s="1" t="s">
        <v>2</v>
      </c>
      <c r="H716" s="1"/>
      <c r="I716" s="1"/>
    </row>
    <row r="717" spans="1:9" x14ac:dyDescent="0.25">
      <c r="A717">
        <v>716</v>
      </c>
      <c r="B717" s="1" t="s">
        <v>1850</v>
      </c>
      <c r="C717" s="1" t="s">
        <v>2711</v>
      </c>
      <c r="D717" s="1" t="s">
        <v>2</v>
      </c>
      <c r="H717" s="1"/>
      <c r="I717" s="1"/>
    </row>
    <row r="718" spans="1:9" x14ac:dyDescent="0.25">
      <c r="A718">
        <v>717</v>
      </c>
      <c r="B718" s="1" t="s">
        <v>1851</v>
      </c>
      <c r="C718" s="1" t="s">
        <v>56</v>
      </c>
      <c r="D718" s="1" t="s">
        <v>2</v>
      </c>
      <c r="H718" s="1"/>
      <c r="I718" s="1"/>
    </row>
    <row r="719" spans="1:9" x14ac:dyDescent="0.25">
      <c r="A719">
        <v>718</v>
      </c>
      <c r="B719" s="1" t="s">
        <v>1896</v>
      </c>
      <c r="C719" s="1" t="s">
        <v>56</v>
      </c>
      <c r="D719" s="1" t="s">
        <v>2</v>
      </c>
      <c r="H719" s="1"/>
      <c r="I719" s="1"/>
    </row>
    <row r="720" spans="1:9" x14ac:dyDescent="0.25">
      <c r="A720">
        <v>719</v>
      </c>
      <c r="B720" s="1" t="s">
        <v>1853</v>
      </c>
      <c r="C720" s="1" t="s">
        <v>56</v>
      </c>
      <c r="D720" s="1" t="s">
        <v>2</v>
      </c>
      <c r="H720" s="1"/>
      <c r="I720" s="1"/>
    </row>
    <row r="721" spans="1:9" x14ac:dyDescent="0.25">
      <c r="A721">
        <v>720</v>
      </c>
      <c r="B721" s="1" t="s">
        <v>1854</v>
      </c>
      <c r="C721" s="1" t="s">
        <v>90</v>
      </c>
      <c r="D721" s="1" t="s">
        <v>2</v>
      </c>
      <c r="H721" s="1"/>
      <c r="I721" s="1"/>
    </row>
    <row r="722" spans="1:9" x14ac:dyDescent="0.25">
      <c r="A722">
        <v>721</v>
      </c>
      <c r="B722" s="1" t="s">
        <v>1856</v>
      </c>
      <c r="C722" s="1" t="s">
        <v>64</v>
      </c>
      <c r="D722" s="1" t="s">
        <v>2</v>
      </c>
      <c r="H722" s="1"/>
      <c r="I722" s="1"/>
    </row>
    <row r="723" spans="1:9" x14ac:dyDescent="0.25">
      <c r="A723">
        <v>722</v>
      </c>
      <c r="B723" s="1" t="s">
        <v>1857</v>
      </c>
      <c r="C723" s="1" t="s">
        <v>65</v>
      </c>
      <c r="D723" s="1" t="s">
        <v>2</v>
      </c>
      <c r="H723" s="1"/>
      <c r="I723" s="1"/>
    </row>
    <row r="724" spans="1:9" x14ac:dyDescent="0.25">
      <c r="A724">
        <v>723</v>
      </c>
      <c r="B724" s="1" t="s">
        <v>2469</v>
      </c>
      <c r="C724" s="1" t="s">
        <v>107</v>
      </c>
      <c r="D724" s="1" t="s">
        <v>2</v>
      </c>
      <c r="H724" s="1"/>
      <c r="I724" s="1"/>
    </row>
    <row r="725" spans="1:9" x14ac:dyDescent="0.25">
      <c r="A725">
        <v>724</v>
      </c>
      <c r="B725" s="1" t="s">
        <v>1858</v>
      </c>
      <c r="C725" s="1" t="s">
        <v>56</v>
      </c>
      <c r="D725" s="1" t="s">
        <v>2</v>
      </c>
      <c r="H725" s="1"/>
      <c r="I725" s="1"/>
    </row>
    <row r="726" spans="1:9" x14ac:dyDescent="0.25">
      <c r="A726">
        <v>725</v>
      </c>
      <c r="B726" s="1" t="s">
        <v>1859</v>
      </c>
      <c r="C726" s="1" t="s">
        <v>82</v>
      </c>
      <c r="D726" s="1" t="s">
        <v>2</v>
      </c>
      <c r="H726" s="1"/>
      <c r="I726" s="1"/>
    </row>
    <row r="727" spans="1:9" x14ac:dyDescent="0.25">
      <c r="A727">
        <v>726</v>
      </c>
      <c r="B727" s="1" t="s">
        <v>1929</v>
      </c>
      <c r="C727" s="1" t="s">
        <v>75</v>
      </c>
      <c r="D727" s="1" t="s">
        <v>2</v>
      </c>
      <c r="H727" s="1"/>
      <c r="I727" s="1"/>
    </row>
    <row r="728" spans="1:9" x14ac:dyDescent="0.25">
      <c r="A728">
        <v>727</v>
      </c>
      <c r="B728" s="1" t="s">
        <v>2713</v>
      </c>
      <c r="C728" s="1" t="s">
        <v>81</v>
      </c>
      <c r="D728" s="1" t="s">
        <v>2</v>
      </c>
      <c r="H728" s="1"/>
      <c r="I728" s="1"/>
    </row>
    <row r="729" spans="1:9" x14ac:dyDescent="0.25">
      <c r="A729">
        <v>728</v>
      </c>
      <c r="B729" s="1" t="s">
        <v>2714</v>
      </c>
      <c r="C729" s="1" t="s">
        <v>2715</v>
      </c>
      <c r="D729" s="1" t="s">
        <v>2</v>
      </c>
      <c r="H729" s="1"/>
      <c r="I729" s="1"/>
    </row>
    <row r="730" spans="1:9" x14ac:dyDescent="0.25">
      <c r="A730">
        <v>729</v>
      </c>
      <c r="B730" s="1" t="s">
        <v>2</v>
      </c>
      <c r="C730" s="1" t="s">
        <v>2</v>
      </c>
      <c r="D730" s="1" t="s">
        <v>2</v>
      </c>
      <c r="H730" s="1"/>
      <c r="I730" s="1"/>
    </row>
    <row r="731" spans="1:9" x14ac:dyDescent="0.25">
      <c r="A731">
        <v>730</v>
      </c>
      <c r="B731" s="1" t="s">
        <v>52</v>
      </c>
      <c r="C731" s="1" t="s">
        <v>2</v>
      </c>
      <c r="D731" s="1" t="s">
        <v>2</v>
      </c>
      <c r="H731" s="1"/>
      <c r="I731" s="1"/>
    </row>
    <row r="732" spans="1:9" x14ac:dyDescent="0.25">
      <c r="A732">
        <v>731</v>
      </c>
      <c r="B732" s="1" t="s">
        <v>1843</v>
      </c>
      <c r="C732" s="1" t="s">
        <v>2752</v>
      </c>
      <c r="D732" s="1" t="s">
        <v>2</v>
      </c>
      <c r="H732" s="1"/>
      <c r="I732" s="1"/>
    </row>
    <row r="733" spans="1:9" x14ac:dyDescent="0.25">
      <c r="A733">
        <v>732</v>
      </c>
      <c r="B733" s="1" t="s">
        <v>1844</v>
      </c>
      <c r="C733" s="1" t="s">
        <v>138</v>
      </c>
      <c r="D733" s="1" t="s">
        <v>2</v>
      </c>
      <c r="H733" s="1"/>
      <c r="I733" s="1"/>
    </row>
    <row r="734" spans="1:9" x14ac:dyDescent="0.25">
      <c r="A734">
        <v>733</v>
      </c>
      <c r="B734" s="1" t="s">
        <v>1846</v>
      </c>
      <c r="C734" s="1" t="s">
        <v>2661</v>
      </c>
      <c r="D734" s="1" t="s">
        <v>2</v>
      </c>
      <c r="H734" s="1"/>
      <c r="I734" s="1"/>
    </row>
    <row r="735" spans="1:9" x14ac:dyDescent="0.25">
      <c r="A735">
        <v>734</v>
      </c>
      <c r="B735" s="1" t="s">
        <v>1847</v>
      </c>
      <c r="C735" s="1" t="s">
        <v>2753</v>
      </c>
      <c r="D735" s="1" t="s">
        <v>2</v>
      </c>
      <c r="H735" s="1"/>
      <c r="I735" s="1"/>
    </row>
    <row r="736" spans="1:9" x14ac:dyDescent="0.25">
      <c r="A736">
        <v>735</v>
      </c>
      <c r="B736" s="1" t="s">
        <v>1850</v>
      </c>
      <c r="C736" s="1" t="s">
        <v>2711</v>
      </c>
      <c r="D736" s="1" t="s">
        <v>2</v>
      </c>
      <c r="H736" s="1"/>
      <c r="I736" s="1"/>
    </row>
    <row r="737" spans="1:9" x14ac:dyDescent="0.25">
      <c r="A737">
        <v>736</v>
      </c>
      <c r="B737" s="1" t="s">
        <v>1851</v>
      </c>
      <c r="C737" s="1" t="s">
        <v>56</v>
      </c>
      <c r="D737" s="1" t="s">
        <v>2</v>
      </c>
      <c r="H737" s="1"/>
      <c r="I737" s="1"/>
    </row>
    <row r="738" spans="1:9" x14ac:dyDescent="0.25">
      <c r="A738">
        <v>737</v>
      </c>
      <c r="B738" s="1" t="s">
        <v>1896</v>
      </c>
      <c r="C738" s="1" t="s">
        <v>56</v>
      </c>
      <c r="D738" s="1" t="s">
        <v>2</v>
      </c>
      <c r="H738" s="1"/>
      <c r="I738" s="1"/>
    </row>
    <row r="739" spans="1:9" x14ac:dyDescent="0.25">
      <c r="A739">
        <v>738</v>
      </c>
      <c r="B739" s="1" t="s">
        <v>1853</v>
      </c>
      <c r="C739" s="1" t="s">
        <v>56</v>
      </c>
      <c r="D739" s="1" t="s">
        <v>2</v>
      </c>
      <c r="H739" s="1"/>
      <c r="I739" s="1"/>
    </row>
    <row r="740" spans="1:9" x14ac:dyDescent="0.25">
      <c r="A740">
        <v>739</v>
      </c>
      <c r="B740" s="1" t="s">
        <v>1854</v>
      </c>
      <c r="C740" s="1" t="s">
        <v>62</v>
      </c>
      <c r="D740" s="1" t="s">
        <v>2</v>
      </c>
      <c r="H740" s="1"/>
      <c r="I740" s="1"/>
    </row>
    <row r="741" spans="1:9" x14ac:dyDescent="0.25">
      <c r="A741">
        <v>740</v>
      </c>
      <c r="B741" s="1" t="s">
        <v>1856</v>
      </c>
      <c r="C741" s="1" t="s">
        <v>64</v>
      </c>
      <c r="D741" s="1" t="s">
        <v>2</v>
      </c>
      <c r="H741" s="1"/>
      <c r="I741" s="1"/>
    </row>
    <row r="742" spans="1:9" x14ac:dyDescent="0.25">
      <c r="A742">
        <v>741</v>
      </c>
      <c r="B742" s="1" t="s">
        <v>1857</v>
      </c>
      <c r="C742" s="1" t="s">
        <v>65</v>
      </c>
      <c r="D742" s="1" t="s">
        <v>2</v>
      </c>
      <c r="H742" s="1"/>
      <c r="I742" s="1"/>
    </row>
    <row r="743" spans="1:9" x14ac:dyDescent="0.25">
      <c r="A743">
        <v>742</v>
      </c>
      <c r="B743" s="1" t="s">
        <v>2469</v>
      </c>
      <c r="C743" s="1" t="s">
        <v>107</v>
      </c>
      <c r="D743" s="1" t="s">
        <v>2</v>
      </c>
      <c r="H743" s="1"/>
      <c r="I743" s="1"/>
    </row>
    <row r="744" spans="1:9" x14ac:dyDescent="0.25">
      <c r="A744">
        <v>743</v>
      </c>
      <c r="B744" s="1" t="s">
        <v>1858</v>
      </c>
      <c r="C744" s="1" t="s">
        <v>56</v>
      </c>
      <c r="D744" s="1" t="s">
        <v>2</v>
      </c>
      <c r="H744" s="1"/>
      <c r="I744" s="1"/>
    </row>
    <row r="745" spans="1:9" x14ac:dyDescent="0.25">
      <c r="A745">
        <v>744</v>
      </c>
      <c r="B745" s="1" t="s">
        <v>1859</v>
      </c>
      <c r="C745" s="1" t="s">
        <v>76</v>
      </c>
      <c r="D745" s="1" t="s">
        <v>2</v>
      </c>
      <c r="H745" s="1"/>
      <c r="I745" s="1"/>
    </row>
    <row r="746" spans="1:9" x14ac:dyDescent="0.25">
      <c r="A746">
        <v>745</v>
      </c>
      <c r="B746" s="1" t="s">
        <v>1929</v>
      </c>
      <c r="C746" s="1" t="s">
        <v>91</v>
      </c>
      <c r="D746" s="1" t="s">
        <v>2</v>
      </c>
      <c r="H746" s="1"/>
      <c r="I746" s="1"/>
    </row>
    <row r="747" spans="1:9" x14ac:dyDescent="0.25">
      <c r="A747">
        <v>746</v>
      </c>
      <c r="B747" s="1" t="s">
        <v>2713</v>
      </c>
      <c r="C747" s="1" t="s">
        <v>81</v>
      </c>
      <c r="D747" s="1" t="s">
        <v>2</v>
      </c>
      <c r="H747" s="1"/>
      <c r="I747" s="1"/>
    </row>
    <row r="748" spans="1:9" x14ac:dyDescent="0.25">
      <c r="A748">
        <v>747</v>
      </c>
      <c r="B748" s="1" t="s">
        <v>2714</v>
      </c>
      <c r="C748" s="1" t="s">
        <v>2715</v>
      </c>
      <c r="D748" s="1" t="s">
        <v>2</v>
      </c>
      <c r="H748" s="1"/>
      <c r="I748" s="1"/>
    </row>
    <row r="749" spans="1:9" x14ac:dyDescent="0.25">
      <c r="A749">
        <v>748</v>
      </c>
      <c r="B749" s="1" t="s">
        <v>2</v>
      </c>
      <c r="C749" s="1" t="s">
        <v>2</v>
      </c>
      <c r="D749" s="1" t="s">
        <v>2</v>
      </c>
      <c r="H749" s="1"/>
      <c r="I749" s="1"/>
    </row>
    <row r="750" spans="1:9" x14ac:dyDescent="0.25">
      <c r="A750">
        <v>749</v>
      </c>
      <c r="B750" s="1" t="s">
        <v>52</v>
      </c>
      <c r="C750" s="1" t="s">
        <v>2</v>
      </c>
      <c r="D750" s="1" t="s">
        <v>2</v>
      </c>
      <c r="H750" s="1"/>
      <c r="I750" s="1"/>
    </row>
    <row r="751" spans="1:9" x14ac:dyDescent="0.25">
      <c r="A751">
        <v>750</v>
      </c>
      <c r="B751" s="1" t="s">
        <v>1843</v>
      </c>
      <c r="C751" s="1" t="s">
        <v>2754</v>
      </c>
      <c r="D751" s="1" t="s">
        <v>2</v>
      </c>
      <c r="H751" s="1"/>
      <c r="I751" s="1"/>
    </row>
    <row r="752" spans="1:9" x14ac:dyDescent="0.25">
      <c r="A752">
        <v>751</v>
      </c>
      <c r="B752" s="1" t="s">
        <v>1844</v>
      </c>
      <c r="C752" s="1" t="s">
        <v>138</v>
      </c>
      <c r="D752" s="1" t="s">
        <v>2</v>
      </c>
      <c r="H752" s="1"/>
      <c r="I752" s="1"/>
    </row>
    <row r="753" spans="1:9" x14ac:dyDescent="0.25">
      <c r="A753">
        <v>752</v>
      </c>
      <c r="B753" s="1" t="s">
        <v>1846</v>
      </c>
      <c r="C753" s="1" t="s">
        <v>2755</v>
      </c>
      <c r="D753" s="1" t="s">
        <v>2</v>
      </c>
      <c r="H753" s="1"/>
      <c r="I753" s="1"/>
    </row>
    <row r="754" spans="1:9" x14ac:dyDescent="0.25">
      <c r="A754">
        <v>753</v>
      </c>
      <c r="B754" s="1" t="s">
        <v>1847</v>
      </c>
      <c r="C754" s="1" t="s">
        <v>2756</v>
      </c>
      <c r="D754" s="1" t="s">
        <v>2</v>
      </c>
      <c r="H754" s="1"/>
      <c r="I754" s="1"/>
    </row>
    <row r="755" spans="1:9" x14ac:dyDescent="0.25">
      <c r="A755">
        <v>754</v>
      </c>
      <c r="B755" s="1" t="s">
        <v>1850</v>
      </c>
      <c r="C755" s="1" t="s">
        <v>2711</v>
      </c>
      <c r="D755" s="1" t="s">
        <v>2</v>
      </c>
      <c r="H755" s="1"/>
      <c r="I755" s="1"/>
    </row>
    <row r="756" spans="1:9" x14ac:dyDescent="0.25">
      <c r="A756">
        <v>755</v>
      </c>
      <c r="B756" s="1" t="s">
        <v>1851</v>
      </c>
      <c r="C756" s="1" t="s">
        <v>56</v>
      </c>
      <c r="D756" s="1" t="s">
        <v>2</v>
      </c>
      <c r="H756" s="1"/>
      <c r="I756" s="1"/>
    </row>
    <row r="757" spans="1:9" x14ac:dyDescent="0.25">
      <c r="A757">
        <v>756</v>
      </c>
      <c r="B757" s="1" t="s">
        <v>1896</v>
      </c>
      <c r="C757" s="1" t="s">
        <v>56</v>
      </c>
      <c r="D757" s="1" t="s">
        <v>2</v>
      </c>
      <c r="H757" s="1"/>
      <c r="I757" s="1"/>
    </row>
    <row r="758" spans="1:9" x14ac:dyDescent="0.25">
      <c r="A758">
        <v>757</v>
      </c>
      <c r="B758" s="1" t="s">
        <v>1853</v>
      </c>
      <c r="C758" s="1" t="s">
        <v>56</v>
      </c>
      <c r="D758" s="1" t="s">
        <v>2</v>
      </c>
      <c r="H758" s="1"/>
      <c r="I758" s="1"/>
    </row>
    <row r="759" spans="1:9" x14ac:dyDescent="0.25">
      <c r="A759">
        <v>758</v>
      </c>
      <c r="B759" s="1" t="s">
        <v>1854</v>
      </c>
      <c r="C759" s="1" t="s">
        <v>2757</v>
      </c>
      <c r="D759" s="1" t="s">
        <v>2</v>
      </c>
      <c r="H759" s="1"/>
      <c r="I759" s="1"/>
    </row>
    <row r="760" spans="1:9" x14ac:dyDescent="0.25">
      <c r="A760">
        <v>759</v>
      </c>
      <c r="B760" s="1" t="s">
        <v>1856</v>
      </c>
      <c r="C760" s="1" t="s">
        <v>64</v>
      </c>
      <c r="D760" s="1" t="s">
        <v>2</v>
      </c>
      <c r="H760" s="1"/>
      <c r="I760" s="1"/>
    </row>
    <row r="761" spans="1:9" x14ac:dyDescent="0.25">
      <c r="A761">
        <v>760</v>
      </c>
      <c r="B761" s="1" t="s">
        <v>1857</v>
      </c>
      <c r="C761" s="1" t="s">
        <v>65</v>
      </c>
      <c r="D761" s="1" t="s">
        <v>2</v>
      </c>
      <c r="H761" s="1"/>
      <c r="I761" s="1"/>
    </row>
    <row r="762" spans="1:9" x14ac:dyDescent="0.25">
      <c r="A762">
        <v>761</v>
      </c>
      <c r="B762" s="1" t="s">
        <v>2469</v>
      </c>
      <c r="C762" s="1" t="s">
        <v>107</v>
      </c>
      <c r="D762" s="1" t="s">
        <v>2</v>
      </c>
      <c r="H762" s="1"/>
      <c r="I762" s="1"/>
    </row>
    <row r="763" spans="1:9" x14ac:dyDescent="0.25">
      <c r="A763">
        <v>762</v>
      </c>
      <c r="B763" s="1" t="s">
        <v>1858</v>
      </c>
      <c r="C763" s="1" t="s">
        <v>56</v>
      </c>
      <c r="D763" s="1" t="s">
        <v>2</v>
      </c>
      <c r="H763" s="1"/>
      <c r="I763" s="1"/>
    </row>
    <row r="764" spans="1:9" x14ac:dyDescent="0.25">
      <c r="A764">
        <v>763</v>
      </c>
      <c r="B764" s="1" t="s">
        <v>1859</v>
      </c>
      <c r="C764" s="1" t="s">
        <v>82</v>
      </c>
      <c r="D764" s="1" t="s">
        <v>2</v>
      </c>
      <c r="H764" s="1"/>
      <c r="I764" s="1"/>
    </row>
    <row r="765" spans="1:9" x14ac:dyDescent="0.25">
      <c r="A765">
        <v>764</v>
      </c>
      <c r="B765" s="1" t="s">
        <v>1929</v>
      </c>
      <c r="C765" s="1" t="s">
        <v>112</v>
      </c>
      <c r="D765" s="1" t="s">
        <v>2</v>
      </c>
      <c r="H765" s="1"/>
      <c r="I765" s="1"/>
    </row>
    <row r="766" spans="1:9" x14ac:dyDescent="0.25">
      <c r="A766">
        <v>765</v>
      </c>
      <c r="B766" s="1" t="s">
        <v>2713</v>
      </c>
      <c r="C766" s="1" t="s">
        <v>81</v>
      </c>
      <c r="D766" s="1" t="s">
        <v>2</v>
      </c>
      <c r="H766" s="1"/>
      <c r="I766" s="1"/>
    </row>
    <row r="767" spans="1:9" x14ac:dyDescent="0.25">
      <c r="A767">
        <v>766</v>
      </c>
      <c r="B767" s="1" t="s">
        <v>2714</v>
      </c>
      <c r="C767" s="1" t="s">
        <v>2715</v>
      </c>
      <c r="D767" s="1" t="s">
        <v>2</v>
      </c>
      <c r="H767" s="1"/>
      <c r="I767" s="1"/>
    </row>
    <row r="768" spans="1:9" x14ac:dyDescent="0.25">
      <c r="A768">
        <v>767</v>
      </c>
      <c r="B768" s="1" t="s">
        <v>2</v>
      </c>
      <c r="C768" s="1" t="s">
        <v>2</v>
      </c>
      <c r="D768" s="1" t="s">
        <v>2</v>
      </c>
      <c r="H768" s="1"/>
      <c r="I768" s="1"/>
    </row>
    <row r="769" spans="1:9" x14ac:dyDescent="0.25">
      <c r="A769">
        <v>768</v>
      </c>
      <c r="B769" s="1" t="s">
        <v>52</v>
      </c>
      <c r="C769" s="1" t="s">
        <v>2</v>
      </c>
      <c r="D769" s="1" t="s">
        <v>2</v>
      </c>
      <c r="H769" s="1"/>
      <c r="I769" s="1"/>
    </row>
    <row r="770" spans="1:9" x14ac:dyDescent="0.25">
      <c r="A770">
        <v>769</v>
      </c>
      <c r="B770" s="1" t="s">
        <v>1843</v>
      </c>
      <c r="C770" s="1" t="s">
        <v>2758</v>
      </c>
      <c r="D770" s="1" t="s">
        <v>2</v>
      </c>
      <c r="H770" s="1"/>
      <c r="I770" s="1"/>
    </row>
    <row r="771" spans="1:9" x14ac:dyDescent="0.25">
      <c r="A771">
        <v>770</v>
      </c>
      <c r="B771" s="1" t="s">
        <v>1844</v>
      </c>
      <c r="C771" s="1" t="s">
        <v>138</v>
      </c>
      <c r="D771" s="1" t="s">
        <v>2</v>
      </c>
      <c r="H771" s="1"/>
      <c r="I771" s="1"/>
    </row>
    <row r="772" spans="1:9" x14ac:dyDescent="0.25">
      <c r="A772">
        <v>771</v>
      </c>
      <c r="B772" s="1" t="s">
        <v>1846</v>
      </c>
      <c r="C772" s="1" t="s">
        <v>2759</v>
      </c>
      <c r="D772" s="1" t="s">
        <v>2</v>
      </c>
      <c r="H772" s="1"/>
      <c r="I772" s="1"/>
    </row>
    <row r="773" spans="1:9" x14ac:dyDescent="0.25">
      <c r="A773">
        <v>772</v>
      </c>
      <c r="B773" s="1" t="s">
        <v>1847</v>
      </c>
      <c r="C773" s="1" t="s">
        <v>2760</v>
      </c>
      <c r="D773" s="1" t="s">
        <v>2</v>
      </c>
      <c r="H773" s="1"/>
      <c r="I773" s="1"/>
    </row>
    <row r="774" spans="1:9" x14ac:dyDescent="0.25">
      <c r="A774">
        <v>773</v>
      </c>
      <c r="B774" s="1" t="s">
        <v>1850</v>
      </c>
      <c r="C774" s="1" t="s">
        <v>2711</v>
      </c>
      <c r="D774" s="1" t="s">
        <v>2</v>
      </c>
      <c r="H774" s="1"/>
      <c r="I774" s="1"/>
    </row>
    <row r="775" spans="1:9" x14ac:dyDescent="0.25">
      <c r="A775">
        <v>774</v>
      </c>
      <c r="B775" s="1" t="s">
        <v>1851</v>
      </c>
      <c r="C775" s="1" t="s">
        <v>56</v>
      </c>
      <c r="D775" s="1" t="s">
        <v>2</v>
      </c>
      <c r="H775" s="1"/>
      <c r="I775" s="1"/>
    </row>
    <row r="776" spans="1:9" x14ac:dyDescent="0.25">
      <c r="A776">
        <v>775</v>
      </c>
      <c r="B776" s="1" t="s">
        <v>1896</v>
      </c>
      <c r="C776" s="1" t="s">
        <v>56</v>
      </c>
      <c r="D776" s="1" t="s">
        <v>2</v>
      </c>
      <c r="H776" s="1"/>
      <c r="I776" s="1"/>
    </row>
    <row r="777" spans="1:9" x14ac:dyDescent="0.25">
      <c r="A777">
        <v>776</v>
      </c>
      <c r="B777" s="1" t="s">
        <v>1853</v>
      </c>
      <c r="C777" s="1" t="s">
        <v>56</v>
      </c>
      <c r="D777" s="1" t="s">
        <v>2</v>
      </c>
      <c r="H777" s="1"/>
      <c r="I777" s="1"/>
    </row>
    <row r="778" spans="1:9" x14ac:dyDescent="0.25">
      <c r="A778">
        <v>777</v>
      </c>
      <c r="B778" s="1" t="s">
        <v>1854</v>
      </c>
      <c r="C778" s="1" t="s">
        <v>2761</v>
      </c>
      <c r="D778" s="1" t="s">
        <v>2</v>
      </c>
      <c r="H778" s="1"/>
      <c r="I778" s="1"/>
    </row>
    <row r="779" spans="1:9" x14ac:dyDescent="0.25">
      <c r="A779">
        <v>778</v>
      </c>
      <c r="B779" s="1" t="s">
        <v>1856</v>
      </c>
      <c r="C779" s="1" t="s">
        <v>64</v>
      </c>
      <c r="D779" s="1" t="s">
        <v>2</v>
      </c>
      <c r="H779" s="1"/>
      <c r="I779" s="1"/>
    </row>
    <row r="780" spans="1:9" x14ac:dyDescent="0.25">
      <c r="A780">
        <v>779</v>
      </c>
      <c r="B780" s="1" t="s">
        <v>1857</v>
      </c>
      <c r="C780" s="1" t="s">
        <v>65</v>
      </c>
      <c r="D780" s="1" t="s">
        <v>2</v>
      </c>
      <c r="H780" s="1"/>
      <c r="I780" s="1"/>
    </row>
    <row r="781" spans="1:9" x14ac:dyDescent="0.25">
      <c r="A781">
        <v>780</v>
      </c>
      <c r="B781" s="1" t="s">
        <v>2469</v>
      </c>
      <c r="C781" s="1" t="s">
        <v>107</v>
      </c>
      <c r="D781" s="1" t="s">
        <v>2</v>
      </c>
      <c r="H781" s="1"/>
      <c r="I781" s="1"/>
    </row>
    <row r="782" spans="1:9" x14ac:dyDescent="0.25">
      <c r="A782">
        <v>781</v>
      </c>
      <c r="B782" s="1" t="s">
        <v>1858</v>
      </c>
      <c r="C782" s="1" t="s">
        <v>56</v>
      </c>
      <c r="D782" s="1" t="s">
        <v>2</v>
      </c>
      <c r="H782" s="1"/>
      <c r="I782" s="1"/>
    </row>
    <row r="783" spans="1:9" x14ac:dyDescent="0.25">
      <c r="A783">
        <v>782</v>
      </c>
      <c r="B783" s="1" t="s">
        <v>1859</v>
      </c>
      <c r="C783" s="1" t="s">
        <v>76</v>
      </c>
      <c r="D783" s="1" t="s">
        <v>2</v>
      </c>
      <c r="H783" s="1"/>
      <c r="I783" s="1"/>
    </row>
    <row r="784" spans="1:9" x14ac:dyDescent="0.25">
      <c r="A784">
        <v>783</v>
      </c>
      <c r="B784" s="1" t="s">
        <v>1929</v>
      </c>
      <c r="C784" s="1" t="s">
        <v>439</v>
      </c>
      <c r="D784" s="1" t="s">
        <v>2</v>
      </c>
      <c r="H784" s="1"/>
      <c r="I784" s="1"/>
    </row>
    <row r="785" spans="1:9" x14ac:dyDescent="0.25">
      <c r="A785">
        <v>784</v>
      </c>
      <c r="B785" s="1" t="s">
        <v>2713</v>
      </c>
      <c r="C785" s="1" t="s">
        <v>81</v>
      </c>
      <c r="D785" s="1" t="s">
        <v>2</v>
      </c>
      <c r="H785" s="1"/>
      <c r="I785" s="1"/>
    </row>
    <row r="786" spans="1:9" x14ac:dyDescent="0.25">
      <c r="A786">
        <v>785</v>
      </c>
      <c r="B786" s="1" t="s">
        <v>2714</v>
      </c>
      <c r="C786" s="1" t="s">
        <v>2715</v>
      </c>
      <c r="D786" s="1" t="s">
        <v>2</v>
      </c>
      <c r="H786" s="1"/>
      <c r="I786" s="1"/>
    </row>
    <row r="787" spans="1:9" x14ac:dyDescent="0.25">
      <c r="A787">
        <v>786</v>
      </c>
      <c r="B787" s="1" t="s">
        <v>2</v>
      </c>
      <c r="C787" s="1" t="s">
        <v>2</v>
      </c>
      <c r="D787" s="1" t="s">
        <v>2</v>
      </c>
      <c r="H787" s="1"/>
      <c r="I787" s="1"/>
    </row>
    <row r="788" spans="1:9" x14ac:dyDescent="0.25">
      <c r="A788">
        <v>787</v>
      </c>
      <c r="B788" s="1" t="s">
        <v>52</v>
      </c>
      <c r="C788" s="1" t="s">
        <v>2</v>
      </c>
      <c r="D788" s="1" t="s">
        <v>2</v>
      </c>
      <c r="H788" s="1"/>
      <c r="I788" s="1"/>
    </row>
    <row r="789" spans="1:9" x14ac:dyDescent="0.25">
      <c r="A789">
        <v>788</v>
      </c>
      <c r="B789" s="1" t="s">
        <v>1843</v>
      </c>
      <c r="C789" s="1" t="s">
        <v>2762</v>
      </c>
      <c r="D789" s="1" t="s">
        <v>2</v>
      </c>
      <c r="H789" s="1"/>
      <c r="I789" s="1"/>
    </row>
    <row r="790" spans="1:9" x14ac:dyDescent="0.25">
      <c r="A790">
        <v>789</v>
      </c>
      <c r="B790" s="1" t="s">
        <v>1844</v>
      </c>
      <c r="C790" s="1" t="s">
        <v>138</v>
      </c>
      <c r="D790" s="1" t="s">
        <v>2</v>
      </c>
      <c r="H790" s="1"/>
      <c r="I790" s="1"/>
    </row>
    <row r="791" spans="1:9" x14ac:dyDescent="0.25">
      <c r="A791">
        <v>790</v>
      </c>
      <c r="B791" s="1" t="s">
        <v>1846</v>
      </c>
      <c r="C791" s="1" t="s">
        <v>2608</v>
      </c>
      <c r="D791" s="1" t="s">
        <v>2</v>
      </c>
      <c r="H791" s="1"/>
      <c r="I791" s="1"/>
    </row>
    <row r="792" spans="1:9" x14ac:dyDescent="0.25">
      <c r="A792">
        <v>791</v>
      </c>
      <c r="B792" s="1" t="s">
        <v>1847</v>
      </c>
      <c r="C792" s="1" t="s">
        <v>2763</v>
      </c>
      <c r="D792" s="1" t="s">
        <v>2</v>
      </c>
      <c r="H792" s="1"/>
      <c r="I792" s="1"/>
    </row>
    <row r="793" spans="1:9" x14ac:dyDescent="0.25">
      <c r="A793">
        <v>792</v>
      </c>
      <c r="B793" s="1" t="s">
        <v>1850</v>
      </c>
      <c r="C793" s="1" t="s">
        <v>2711</v>
      </c>
      <c r="D793" s="1" t="s">
        <v>2</v>
      </c>
      <c r="H793" s="1"/>
      <c r="I793" s="1"/>
    </row>
    <row r="794" spans="1:9" x14ac:dyDescent="0.25">
      <c r="A794">
        <v>793</v>
      </c>
      <c r="B794" s="1" t="s">
        <v>1851</v>
      </c>
      <c r="C794" s="1" t="s">
        <v>56</v>
      </c>
      <c r="D794" s="1" t="s">
        <v>2</v>
      </c>
      <c r="H794" s="1"/>
      <c r="I794" s="1"/>
    </row>
    <row r="795" spans="1:9" x14ac:dyDescent="0.25">
      <c r="A795">
        <v>794</v>
      </c>
      <c r="B795" s="1" t="s">
        <v>1896</v>
      </c>
      <c r="C795" s="1" t="s">
        <v>56</v>
      </c>
      <c r="D795" s="1" t="s">
        <v>2</v>
      </c>
      <c r="H795" s="1"/>
      <c r="I795" s="1"/>
    </row>
    <row r="796" spans="1:9" x14ac:dyDescent="0.25">
      <c r="A796">
        <v>795</v>
      </c>
      <c r="B796" s="1" t="s">
        <v>1853</v>
      </c>
      <c r="C796" s="1" t="s">
        <v>56</v>
      </c>
      <c r="D796" s="1" t="s">
        <v>2</v>
      </c>
      <c r="H796" s="1"/>
      <c r="I796" s="1"/>
    </row>
    <row r="797" spans="1:9" x14ac:dyDescent="0.25">
      <c r="A797">
        <v>796</v>
      </c>
      <c r="B797" s="1" t="s">
        <v>1854</v>
      </c>
      <c r="C797" s="1" t="s">
        <v>2764</v>
      </c>
      <c r="D797" s="1" t="s">
        <v>2</v>
      </c>
      <c r="H797" s="1"/>
      <c r="I797" s="1"/>
    </row>
    <row r="798" spans="1:9" x14ac:dyDescent="0.25">
      <c r="A798">
        <v>797</v>
      </c>
      <c r="B798" s="1" t="s">
        <v>1856</v>
      </c>
      <c r="C798" s="1" t="s">
        <v>64</v>
      </c>
      <c r="D798" s="1" t="s">
        <v>2</v>
      </c>
      <c r="H798" s="1"/>
      <c r="I798" s="1"/>
    </row>
    <row r="799" spans="1:9" x14ac:dyDescent="0.25">
      <c r="A799">
        <v>798</v>
      </c>
      <c r="B799" s="1" t="s">
        <v>1857</v>
      </c>
      <c r="C799" s="1" t="s">
        <v>65</v>
      </c>
      <c r="D799" s="1" t="s">
        <v>2</v>
      </c>
      <c r="H799" s="1"/>
      <c r="I799" s="1"/>
    </row>
    <row r="800" spans="1:9" x14ac:dyDescent="0.25">
      <c r="A800">
        <v>799</v>
      </c>
      <c r="B800" s="1" t="s">
        <v>2469</v>
      </c>
      <c r="C800" s="1" t="s">
        <v>107</v>
      </c>
      <c r="D800" s="1" t="s">
        <v>2</v>
      </c>
      <c r="H800" s="1"/>
      <c r="I800" s="1"/>
    </row>
    <row r="801" spans="1:23" x14ac:dyDescent="0.25">
      <c r="A801">
        <v>800</v>
      </c>
      <c r="B801" s="1" t="s">
        <v>1858</v>
      </c>
      <c r="C801" s="1" t="s">
        <v>56</v>
      </c>
      <c r="D801" s="1" t="s">
        <v>2</v>
      </c>
      <c r="H801" s="1"/>
      <c r="I801" s="1"/>
    </row>
    <row r="802" spans="1:23" x14ac:dyDescent="0.25">
      <c r="A802">
        <v>801</v>
      </c>
      <c r="B802" s="1" t="s">
        <v>1859</v>
      </c>
      <c r="C802" s="1" t="s">
        <v>76</v>
      </c>
      <c r="D802" s="1" t="s">
        <v>2</v>
      </c>
      <c r="H802" s="1"/>
      <c r="I802" s="1"/>
    </row>
    <row r="803" spans="1:23" x14ac:dyDescent="0.25">
      <c r="A803">
        <v>802</v>
      </c>
      <c r="B803" s="1" t="s">
        <v>1929</v>
      </c>
      <c r="C803" s="1" t="s">
        <v>295</v>
      </c>
      <c r="D803" s="1" t="s">
        <v>2</v>
      </c>
      <c r="H803" s="1"/>
      <c r="I803" s="1"/>
    </row>
    <row r="804" spans="1:23" x14ac:dyDescent="0.25">
      <c r="A804">
        <v>803</v>
      </c>
      <c r="B804" s="1" t="s">
        <v>2713</v>
      </c>
      <c r="C804" s="1" t="s">
        <v>81</v>
      </c>
      <c r="D804" s="1" t="s">
        <v>2</v>
      </c>
      <c r="H804" s="1"/>
      <c r="I804" s="1"/>
    </row>
    <row r="805" spans="1:23" x14ac:dyDescent="0.25">
      <c r="A805">
        <v>804</v>
      </c>
      <c r="B805" s="1" t="s">
        <v>2714</v>
      </c>
      <c r="C805" s="1" t="s">
        <v>2715</v>
      </c>
      <c r="D805" s="1" t="s">
        <v>2</v>
      </c>
      <c r="H805" s="1"/>
      <c r="I805" s="1"/>
    </row>
    <row r="806" spans="1:23" x14ac:dyDescent="0.25">
      <c r="A806">
        <v>805</v>
      </c>
      <c r="B806" s="1" t="s">
        <v>2</v>
      </c>
      <c r="C806" s="1" t="s">
        <v>2</v>
      </c>
      <c r="D806" s="1" t="s">
        <v>2</v>
      </c>
      <c r="H806" s="1"/>
      <c r="I806" s="1"/>
    </row>
    <row r="807" spans="1:23" x14ac:dyDescent="0.25">
      <c r="A807">
        <v>806</v>
      </c>
      <c r="B807" s="1" t="s">
        <v>52</v>
      </c>
      <c r="C807" s="1" t="s">
        <v>2</v>
      </c>
      <c r="D807" s="1" t="s">
        <v>2</v>
      </c>
      <c r="H807" s="1"/>
      <c r="I807" s="1"/>
    </row>
    <row r="808" spans="1:23" x14ac:dyDescent="0.25">
      <c r="A808">
        <v>807</v>
      </c>
      <c r="B808" s="1" t="s">
        <v>1843</v>
      </c>
      <c r="C808" s="1" t="s">
        <v>2765</v>
      </c>
      <c r="D808" s="1" t="s">
        <v>2</v>
      </c>
      <c r="H808" s="1"/>
      <c r="I808" s="1"/>
    </row>
    <row r="809" spans="1:23" x14ac:dyDescent="0.25">
      <c r="A809">
        <v>808</v>
      </c>
      <c r="B809" s="1" t="s">
        <v>1844</v>
      </c>
      <c r="C809" s="1" t="s">
        <v>138</v>
      </c>
      <c r="D809" s="1" t="s">
        <v>2</v>
      </c>
      <c r="H809" s="1"/>
      <c r="I809" s="1"/>
    </row>
    <row r="810" spans="1:23" x14ac:dyDescent="0.25">
      <c r="A810">
        <v>809</v>
      </c>
      <c r="B810" s="1" t="s">
        <v>1846</v>
      </c>
      <c r="C810" s="1" t="s">
        <v>2766</v>
      </c>
      <c r="D810" s="1" t="s">
        <v>2</v>
      </c>
      <c r="H810" s="1"/>
      <c r="I810" s="1"/>
    </row>
    <row r="811" spans="1:23" x14ac:dyDescent="0.25">
      <c r="A811">
        <v>810</v>
      </c>
      <c r="B811" s="1" t="s">
        <v>1847</v>
      </c>
      <c r="C811" s="1" t="s">
        <v>2767</v>
      </c>
      <c r="D811" s="1" t="s">
        <v>2</v>
      </c>
      <c r="H811" s="1"/>
      <c r="I811" s="1"/>
    </row>
    <row r="812" spans="1:23" x14ac:dyDescent="0.25">
      <c r="A812">
        <v>811</v>
      </c>
      <c r="B812" s="1" t="s">
        <v>1850</v>
      </c>
      <c r="C812" s="1" t="s">
        <v>2711</v>
      </c>
      <c r="D812" s="1" t="s">
        <v>2</v>
      </c>
      <c r="H812" s="1"/>
      <c r="I812" s="1"/>
    </row>
    <row r="813" spans="1:23" x14ac:dyDescent="0.25">
      <c r="A813">
        <v>812</v>
      </c>
      <c r="B813" s="1" t="s">
        <v>1851</v>
      </c>
      <c r="C813" s="1" t="s">
        <v>56</v>
      </c>
      <c r="D813" s="1" t="s">
        <v>2</v>
      </c>
      <c r="H813" s="1"/>
      <c r="I813" s="1"/>
    </row>
    <row r="814" spans="1:23" x14ac:dyDescent="0.25">
      <c r="A814">
        <v>813</v>
      </c>
      <c r="B814" s="1" t="s">
        <v>1896</v>
      </c>
      <c r="C814" s="1" t="s">
        <v>56</v>
      </c>
      <c r="D814" s="1" t="s">
        <v>2</v>
      </c>
      <c r="H814" s="1"/>
      <c r="I814" s="1"/>
    </row>
    <row r="815" spans="1:23" x14ac:dyDescent="0.25">
      <c r="A815">
        <v>814</v>
      </c>
      <c r="B815" s="1" t="s">
        <v>1853</v>
      </c>
      <c r="C815" s="1" t="s">
        <v>56</v>
      </c>
      <c r="D815" s="1" t="s">
        <v>2</v>
      </c>
      <c r="H815" s="1"/>
      <c r="I815" s="1"/>
      <c r="W815" s="81" t="s">
        <v>2768</v>
      </c>
    </row>
    <row r="816" spans="1:23" x14ac:dyDescent="0.25">
      <c r="A816">
        <v>815</v>
      </c>
      <c r="B816" s="1" t="s">
        <v>1854</v>
      </c>
      <c r="C816" s="1" t="s">
        <v>159</v>
      </c>
      <c r="D816" s="1" t="s">
        <v>2</v>
      </c>
      <c r="H816" s="1"/>
      <c r="I816" s="1"/>
    </row>
    <row r="817" spans="1:9" x14ac:dyDescent="0.25">
      <c r="A817">
        <v>816</v>
      </c>
      <c r="B817" s="1" t="s">
        <v>1856</v>
      </c>
      <c r="C817" s="1" t="s">
        <v>64</v>
      </c>
      <c r="D817" s="1" t="s">
        <v>2</v>
      </c>
      <c r="H817" s="1"/>
      <c r="I817" s="1"/>
    </row>
    <row r="818" spans="1:9" x14ac:dyDescent="0.25">
      <c r="A818">
        <v>817</v>
      </c>
      <c r="B818" s="1" t="s">
        <v>1857</v>
      </c>
      <c r="C818" s="1" t="s">
        <v>65</v>
      </c>
      <c r="D818" s="1" t="s">
        <v>2</v>
      </c>
      <c r="H818" s="1"/>
      <c r="I818" s="1"/>
    </row>
    <row r="819" spans="1:9" x14ac:dyDescent="0.25">
      <c r="A819">
        <v>818</v>
      </c>
      <c r="B819" s="1" t="s">
        <v>2469</v>
      </c>
      <c r="C819" s="1" t="s">
        <v>107</v>
      </c>
      <c r="D819" s="1" t="s">
        <v>2</v>
      </c>
      <c r="H819" s="1"/>
      <c r="I819" s="1"/>
    </row>
    <row r="820" spans="1:9" x14ac:dyDescent="0.25">
      <c r="A820">
        <v>819</v>
      </c>
      <c r="B820" s="1" t="s">
        <v>1858</v>
      </c>
      <c r="C820" s="1" t="s">
        <v>56</v>
      </c>
      <c r="D820" s="1" t="s">
        <v>2</v>
      </c>
      <c r="H820" s="1"/>
      <c r="I820" s="1"/>
    </row>
    <row r="821" spans="1:9" x14ac:dyDescent="0.25">
      <c r="A821">
        <v>820</v>
      </c>
      <c r="B821" s="1" t="s">
        <v>1859</v>
      </c>
      <c r="C821" s="1" t="s">
        <v>76</v>
      </c>
      <c r="D821" s="1" t="s">
        <v>2</v>
      </c>
      <c r="H821" s="1"/>
      <c r="I821" s="1"/>
    </row>
    <row r="822" spans="1:9" x14ac:dyDescent="0.25">
      <c r="A822">
        <v>821</v>
      </c>
      <c r="B822" s="1" t="s">
        <v>1929</v>
      </c>
      <c r="C822" s="1" t="s">
        <v>706</v>
      </c>
      <c r="D822" s="1" t="s">
        <v>2</v>
      </c>
      <c r="H822" s="1"/>
      <c r="I822" s="1"/>
    </row>
    <row r="823" spans="1:9" x14ac:dyDescent="0.25">
      <c r="A823">
        <v>822</v>
      </c>
      <c r="B823" s="1" t="s">
        <v>2713</v>
      </c>
      <c r="C823" s="1" t="s">
        <v>81</v>
      </c>
      <c r="D823" s="1" t="s">
        <v>2</v>
      </c>
      <c r="H823" s="1"/>
      <c r="I823" s="1"/>
    </row>
    <row r="824" spans="1:9" x14ac:dyDescent="0.25">
      <c r="A824">
        <v>823</v>
      </c>
      <c r="B824" s="1" t="s">
        <v>2714</v>
      </c>
      <c r="C824" s="1" t="s">
        <v>2715</v>
      </c>
      <c r="D824" s="1" t="s">
        <v>2</v>
      </c>
      <c r="H824" s="1"/>
      <c r="I824" s="1"/>
    </row>
    <row r="825" spans="1:9" x14ac:dyDescent="0.25">
      <c r="A825">
        <v>824</v>
      </c>
      <c r="B825" s="1" t="s">
        <v>2</v>
      </c>
      <c r="C825" s="1" t="s">
        <v>2</v>
      </c>
      <c r="D825" s="1" t="s">
        <v>2</v>
      </c>
      <c r="H825" s="1"/>
      <c r="I825" s="1"/>
    </row>
    <row r="826" spans="1:9" x14ac:dyDescent="0.25">
      <c r="A826">
        <v>825</v>
      </c>
      <c r="B826" s="1" t="s">
        <v>52</v>
      </c>
      <c r="C826" s="1" t="s">
        <v>2</v>
      </c>
      <c r="D826" s="1" t="s">
        <v>2</v>
      </c>
      <c r="H826" s="1"/>
      <c r="I826" s="1"/>
    </row>
    <row r="827" spans="1:9" x14ac:dyDescent="0.25">
      <c r="A827">
        <v>826</v>
      </c>
      <c r="B827" s="1" t="s">
        <v>1843</v>
      </c>
      <c r="C827" s="1" t="s">
        <v>2769</v>
      </c>
      <c r="D827" s="1" t="s">
        <v>2</v>
      </c>
      <c r="H827" s="1"/>
      <c r="I827" s="1"/>
    </row>
    <row r="828" spans="1:9" x14ac:dyDescent="0.25">
      <c r="A828">
        <v>827</v>
      </c>
      <c r="B828" s="1" t="s">
        <v>1844</v>
      </c>
      <c r="C828" s="1" t="s">
        <v>138</v>
      </c>
      <c r="D828" s="1" t="s">
        <v>2</v>
      </c>
      <c r="H828" s="1"/>
      <c r="I828" s="1"/>
    </row>
    <row r="829" spans="1:9" x14ac:dyDescent="0.25">
      <c r="A829">
        <v>828</v>
      </c>
      <c r="B829" s="1" t="s">
        <v>1846</v>
      </c>
      <c r="C829" s="1" t="s">
        <v>2770</v>
      </c>
      <c r="D829" s="1" t="s">
        <v>2</v>
      </c>
      <c r="H829" s="1"/>
      <c r="I829" s="1"/>
    </row>
    <row r="830" spans="1:9" x14ac:dyDescent="0.25">
      <c r="A830">
        <v>829</v>
      </c>
      <c r="B830" s="1" t="s">
        <v>1847</v>
      </c>
      <c r="C830" s="1" t="s">
        <v>2771</v>
      </c>
      <c r="D830" s="1" t="s">
        <v>2</v>
      </c>
      <c r="H830" s="1"/>
      <c r="I830" s="1"/>
    </row>
    <row r="831" spans="1:9" x14ac:dyDescent="0.25">
      <c r="A831">
        <v>830</v>
      </c>
      <c r="B831" s="1" t="s">
        <v>1850</v>
      </c>
      <c r="C831" s="1" t="s">
        <v>2711</v>
      </c>
      <c r="D831" s="1" t="s">
        <v>2</v>
      </c>
      <c r="H831" s="1"/>
      <c r="I831" s="1"/>
    </row>
    <row r="832" spans="1:9" x14ac:dyDescent="0.25">
      <c r="A832">
        <v>831</v>
      </c>
      <c r="B832" s="1" t="s">
        <v>1851</v>
      </c>
      <c r="C832" s="1" t="s">
        <v>56</v>
      </c>
      <c r="D832" s="1" t="s">
        <v>2</v>
      </c>
      <c r="H832" s="1"/>
      <c r="I832" s="1"/>
    </row>
    <row r="833" spans="1:9" x14ac:dyDescent="0.25">
      <c r="A833">
        <v>832</v>
      </c>
      <c r="B833" s="1" t="s">
        <v>1896</v>
      </c>
      <c r="C833" s="1" t="s">
        <v>56</v>
      </c>
      <c r="D833" s="1" t="s">
        <v>2</v>
      </c>
      <c r="H833" s="1"/>
      <c r="I833" s="1"/>
    </row>
    <row r="834" spans="1:9" x14ac:dyDescent="0.25">
      <c r="A834">
        <v>833</v>
      </c>
      <c r="B834" s="1" t="s">
        <v>1853</v>
      </c>
      <c r="C834" s="1" t="s">
        <v>56</v>
      </c>
      <c r="D834" s="1" t="s">
        <v>2</v>
      </c>
      <c r="H834" s="1"/>
      <c r="I834" s="1"/>
    </row>
    <row r="835" spans="1:9" x14ac:dyDescent="0.25">
      <c r="A835">
        <v>834</v>
      </c>
      <c r="B835" s="1" t="s">
        <v>1854</v>
      </c>
      <c r="C835" s="1" t="s">
        <v>159</v>
      </c>
      <c r="D835" s="1" t="s">
        <v>2</v>
      </c>
      <c r="H835" s="1"/>
      <c r="I835" s="1"/>
    </row>
    <row r="836" spans="1:9" x14ac:dyDescent="0.25">
      <c r="A836">
        <v>835</v>
      </c>
      <c r="B836" s="1" t="s">
        <v>1856</v>
      </c>
      <c r="C836" s="1" t="s">
        <v>64</v>
      </c>
      <c r="D836" s="1" t="s">
        <v>2</v>
      </c>
      <c r="H836" s="1"/>
      <c r="I836" s="1"/>
    </row>
    <row r="837" spans="1:9" x14ac:dyDescent="0.25">
      <c r="A837">
        <v>836</v>
      </c>
      <c r="B837" s="1" t="s">
        <v>1857</v>
      </c>
      <c r="C837" s="1" t="s">
        <v>65</v>
      </c>
      <c r="D837" s="1" t="s">
        <v>2</v>
      </c>
      <c r="H837" s="1"/>
      <c r="I837" s="1"/>
    </row>
    <row r="838" spans="1:9" x14ac:dyDescent="0.25">
      <c r="A838">
        <v>837</v>
      </c>
      <c r="B838" s="1" t="s">
        <v>2469</v>
      </c>
      <c r="C838" s="1" t="s">
        <v>107</v>
      </c>
      <c r="D838" s="1" t="s">
        <v>2</v>
      </c>
      <c r="H838" s="1"/>
      <c r="I838" s="1"/>
    </row>
    <row r="839" spans="1:9" x14ac:dyDescent="0.25">
      <c r="A839">
        <v>838</v>
      </c>
      <c r="B839" s="1" t="s">
        <v>1858</v>
      </c>
      <c r="C839" s="1" t="s">
        <v>56</v>
      </c>
      <c r="D839" s="1" t="s">
        <v>2</v>
      </c>
      <c r="H839" s="1"/>
      <c r="I839" s="1"/>
    </row>
    <row r="840" spans="1:9" x14ac:dyDescent="0.25">
      <c r="A840">
        <v>839</v>
      </c>
      <c r="B840" s="1" t="s">
        <v>1859</v>
      </c>
      <c r="C840" s="1" t="s">
        <v>76</v>
      </c>
      <c r="D840" s="1" t="s">
        <v>2</v>
      </c>
      <c r="H840" s="1"/>
      <c r="I840" s="1"/>
    </row>
    <row r="841" spans="1:9" x14ac:dyDescent="0.25">
      <c r="A841">
        <v>840</v>
      </c>
      <c r="B841" s="1" t="s">
        <v>1929</v>
      </c>
      <c r="C841" s="1" t="s">
        <v>2772</v>
      </c>
      <c r="D841" s="1" t="s">
        <v>2</v>
      </c>
      <c r="H841" s="1"/>
      <c r="I841" s="1"/>
    </row>
    <row r="842" spans="1:9" x14ac:dyDescent="0.25">
      <c r="A842">
        <v>841</v>
      </c>
      <c r="B842" s="1" t="s">
        <v>2713</v>
      </c>
      <c r="C842" s="1" t="s">
        <v>81</v>
      </c>
      <c r="D842" s="1" t="s">
        <v>2</v>
      </c>
      <c r="H842" s="1"/>
      <c r="I842" s="1"/>
    </row>
    <row r="843" spans="1:9" x14ac:dyDescent="0.25">
      <c r="A843">
        <v>842</v>
      </c>
      <c r="B843" s="1" t="s">
        <v>2714</v>
      </c>
      <c r="C843" s="1" t="s">
        <v>2715</v>
      </c>
      <c r="D843" s="1" t="s">
        <v>2</v>
      </c>
      <c r="H843" s="1"/>
      <c r="I843" s="1"/>
    </row>
    <row r="844" spans="1:9" x14ac:dyDescent="0.25">
      <c r="A844">
        <v>843</v>
      </c>
      <c r="B844" s="1" t="s">
        <v>2</v>
      </c>
      <c r="C844" s="1" t="s">
        <v>2</v>
      </c>
      <c r="D844" s="1" t="s">
        <v>2</v>
      </c>
      <c r="H844" s="1"/>
      <c r="I844" s="1"/>
    </row>
    <row r="845" spans="1:9" x14ac:dyDescent="0.25">
      <c r="A845">
        <v>844</v>
      </c>
      <c r="B845" s="1" t="s">
        <v>52</v>
      </c>
      <c r="C845" s="1" t="s">
        <v>2</v>
      </c>
      <c r="D845" s="1" t="s">
        <v>2</v>
      </c>
      <c r="H845" s="1"/>
      <c r="I845" s="1"/>
    </row>
    <row r="846" spans="1:9" x14ac:dyDescent="0.25">
      <c r="A846">
        <v>845</v>
      </c>
      <c r="B846" s="1" t="s">
        <v>1843</v>
      </c>
      <c r="C846" s="1" t="s">
        <v>2773</v>
      </c>
      <c r="D846" s="1" t="s">
        <v>2</v>
      </c>
      <c r="H846" s="1"/>
      <c r="I846" s="1"/>
    </row>
    <row r="847" spans="1:9" x14ac:dyDescent="0.25">
      <c r="A847">
        <v>846</v>
      </c>
      <c r="B847" s="1" t="s">
        <v>1844</v>
      </c>
      <c r="C847" s="1" t="s">
        <v>138</v>
      </c>
      <c r="D847" s="1" t="s">
        <v>2</v>
      </c>
      <c r="H847" s="1"/>
      <c r="I847" s="1"/>
    </row>
    <row r="848" spans="1:9" x14ac:dyDescent="0.25">
      <c r="A848">
        <v>847</v>
      </c>
      <c r="B848" s="1" t="s">
        <v>1846</v>
      </c>
      <c r="C848" s="1" t="s">
        <v>2774</v>
      </c>
      <c r="D848" s="1" t="s">
        <v>2</v>
      </c>
      <c r="H848" s="1"/>
      <c r="I848" s="1"/>
    </row>
    <row r="849" spans="1:9" x14ac:dyDescent="0.25">
      <c r="A849">
        <v>848</v>
      </c>
      <c r="B849" s="1" t="s">
        <v>1847</v>
      </c>
      <c r="C849" s="1" t="s">
        <v>2775</v>
      </c>
      <c r="D849" s="1" t="s">
        <v>2</v>
      </c>
      <c r="H849" s="1"/>
      <c r="I849" s="1"/>
    </row>
    <row r="850" spans="1:9" x14ac:dyDescent="0.25">
      <c r="A850">
        <v>849</v>
      </c>
      <c r="B850" s="1" t="s">
        <v>1850</v>
      </c>
      <c r="C850" s="1" t="s">
        <v>2711</v>
      </c>
      <c r="D850" s="1" t="s">
        <v>2</v>
      </c>
      <c r="H850" s="1"/>
      <c r="I850" s="1"/>
    </row>
    <row r="851" spans="1:9" x14ac:dyDescent="0.25">
      <c r="A851">
        <v>850</v>
      </c>
      <c r="B851" s="1" t="s">
        <v>1851</v>
      </c>
      <c r="C851" s="1" t="s">
        <v>56</v>
      </c>
      <c r="D851" s="1" t="s">
        <v>2</v>
      </c>
      <c r="H851" s="1"/>
      <c r="I851" s="1"/>
    </row>
    <row r="852" spans="1:9" x14ac:dyDescent="0.25">
      <c r="A852">
        <v>851</v>
      </c>
      <c r="B852" s="1" t="s">
        <v>1896</v>
      </c>
      <c r="C852" s="1" t="s">
        <v>56</v>
      </c>
      <c r="D852" s="1" t="s">
        <v>2</v>
      </c>
      <c r="H852" s="1"/>
      <c r="I852" s="1"/>
    </row>
    <row r="853" spans="1:9" x14ac:dyDescent="0.25">
      <c r="A853">
        <v>852</v>
      </c>
      <c r="B853" s="1" t="s">
        <v>1853</v>
      </c>
      <c r="C853" s="1" t="s">
        <v>56</v>
      </c>
      <c r="D853" s="1" t="s">
        <v>2</v>
      </c>
      <c r="H853" s="1"/>
      <c r="I853" s="1"/>
    </row>
    <row r="854" spans="1:9" x14ac:dyDescent="0.25">
      <c r="A854">
        <v>853</v>
      </c>
      <c r="B854" s="1" t="s">
        <v>1854</v>
      </c>
      <c r="C854" s="1" t="s">
        <v>62</v>
      </c>
      <c r="D854" s="1" t="s">
        <v>2</v>
      </c>
      <c r="H854" s="1"/>
      <c r="I854" s="1"/>
    </row>
    <row r="855" spans="1:9" x14ac:dyDescent="0.25">
      <c r="A855">
        <v>854</v>
      </c>
      <c r="B855" s="1" t="s">
        <v>1856</v>
      </c>
      <c r="C855" s="1" t="s">
        <v>64</v>
      </c>
      <c r="D855" s="1" t="s">
        <v>2</v>
      </c>
      <c r="H855" s="1"/>
      <c r="I855" s="1"/>
    </row>
    <row r="856" spans="1:9" x14ac:dyDescent="0.25">
      <c r="A856">
        <v>855</v>
      </c>
      <c r="B856" s="1" t="s">
        <v>1857</v>
      </c>
      <c r="C856" s="1" t="s">
        <v>65</v>
      </c>
      <c r="D856" s="1" t="s">
        <v>2</v>
      </c>
      <c r="H856" s="1"/>
      <c r="I856" s="1"/>
    </row>
    <row r="857" spans="1:9" x14ac:dyDescent="0.25">
      <c r="A857">
        <v>856</v>
      </c>
      <c r="B857" s="1" t="s">
        <v>2469</v>
      </c>
      <c r="C857" s="1" t="s">
        <v>107</v>
      </c>
      <c r="D857" s="1" t="s">
        <v>2</v>
      </c>
      <c r="H857" s="1"/>
      <c r="I857" s="1"/>
    </row>
    <row r="858" spans="1:9" x14ac:dyDescent="0.25">
      <c r="A858">
        <v>857</v>
      </c>
      <c r="B858" s="1" t="s">
        <v>1858</v>
      </c>
      <c r="C858" s="1" t="s">
        <v>56</v>
      </c>
      <c r="D858" s="1" t="s">
        <v>2</v>
      </c>
      <c r="H858" s="1"/>
      <c r="I858" s="1"/>
    </row>
    <row r="859" spans="1:9" x14ac:dyDescent="0.25">
      <c r="A859">
        <v>858</v>
      </c>
      <c r="B859" s="1" t="s">
        <v>1859</v>
      </c>
      <c r="C859" s="1" t="s">
        <v>76</v>
      </c>
      <c r="D859" s="1" t="s">
        <v>2</v>
      </c>
      <c r="H859" s="1"/>
      <c r="I859" s="1"/>
    </row>
    <row r="860" spans="1:9" x14ac:dyDescent="0.25">
      <c r="A860">
        <v>859</v>
      </c>
      <c r="B860" s="1" t="s">
        <v>1929</v>
      </c>
      <c r="C860" s="1" t="s">
        <v>823</v>
      </c>
      <c r="D860" s="1" t="s">
        <v>2</v>
      </c>
      <c r="H860" s="1"/>
      <c r="I860" s="1"/>
    </row>
    <row r="861" spans="1:9" x14ac:dyDescent="0.25">
      <c r="A861">
        <v>860</v>
      </c>
      <c r="B861" s="1" t="s">
        <v>2713</v>
      </c>
      <c r="C861" s="1" t="s">
        <v>81</v>
      </c>
      <c r="D861" s="1" t="s">
        <v>2</v>
      </c>
      <c r="H861" s="1"/>
      <c r="I861" s="1"/>
    </row>
    <row r="862" spans="1:9" x14ac:dyDescent="0.25">
      <c r="A862">
        <v>861</v>
      </c>
      <c r="B862" s="1" t="s">
        <v>2714</v>
      </c>
      <c r="C862" s="1" t="s">
        <v>2715</v>
      </c>
      <c r="D862" s="1" t="s">
        <v>2</v>
      </c>
      <c r="H862" s="1"/>
      <c r="I862" s="1"/>
    </row>
    <row r="863" spans="1:9" x14ac:dyDescent="0.25">
      <c r="A863">
        <v>862</v>
      </c>
      <c r="B863" s="1" t="s">
        <v>2</v>
      </c>
      <c r="C863" s="1" t="s">
        <v>2</v>
      </c>
      <c r="D863" s="1" t="s">
        <v>2</v>
      </c>
      <c r="H863" s="1"/>
      <c r="I863" s="1"/>
    </row>
    <row r="864" spans="1:9" x14ac:dyDescent="0.25">
      <c r="A864">
        <v>863</v>
      </c>
      <c r="B864" s="1" t="s">
        <v>52</v>
      </c>
      <c r="C864" s="1" t="s">
        <v>2</v>
      </c>
      <c r="D864" s="1" t="s">
        <v>2</v>
      </c>
      <c r="H864" s="1"/>
      <c r="I864" s="1"/>
    </row>
    <row r="865" spans="1:9" x14ac:dyDescent="0.25">
      <c r="A865">
        <v>864</v>
      </c>
      <c r="B865" s="1" t="s">
        <v>1843</v>
      </c>
      <c r="C865" s="1" t="s">
        <v>2776</v>
      </c>
      <c r="D865" s="1" t="s">
        <v>2</v>
      </c>
      <c r="H865" s="1"/>
      <c r="I865" s="1"/>
    </row>
    <row r="866" spans="1:9" x14ac:dyDescent="0.25">
      <c r="A866">
        <v>865</v>
      </c>
      <c r="B866" s="1" t="s">
        <v>1844</v>
      </c>
      <c r="C866" s="1" t="s">
        <v>138</v>
      </c>
      <c r="D866" s="1" t="s">
        <v>2</v>
      </c>
      <c r="H866" s="1"/>
      <c r="I866" s="1"/>
    </row>
    <row r="867" spans="1:9" x14ac:dyDescent="0.25">
      <c r="A867">
        <v>866</v>
      </c>
      <c r="B867" s="1" t="s">
        <v>1846</v>
      </c>
      <c r="C867" s="1" t="s">
        <v>2777</v>
      </c>
      <c r="D867" s="1" t="s">
        <v>2</v>
      </c>
      <c r="H867" s="1"/>
      <c r="I867" s="1"/>
    </row>
    <row r="868" spans="1:9" x14ac:dyDescent="0.25">
      <c r="A868">
        <v>867</v>
      </c>
      <c r="B868" s="1" t="s">
        <v>1847</v>
      </c>
      <c r="C868" s="1" t="s">
        <v>2778</v>
      </c>
      <c r="D868" s="1" t="s">
        <v>2</v>
      </c>
      <c r="H868" s="1"/>
      <c r="I868" s="1"/>
    </row>
    <row r="869" spans="1:9" x14ac:dyDescent="0.25">
      <c r="A869">
        <v>868</v>
      </c>
      <c r="B869" s="1" t="s">
        <v>1850</v>
      </c>
      <c r="C869" s="1" t="s">
        <v>2711</v>
      </c>
      <c r="D869" s="1" t="s">
        <v>2</v>
      </c>
      <c r="H869" s="1"/>
      <c r="I869" s="1"/>
    </row>
    <row r="870" spans="1:9" x14ac:dyDescent="0.25">
      <c r="A870">
        <v>869</v>
      </c>
      <c r="B870" s="1" t="s">
        <v>1851</v>
      </c>
      <c r="C870" s="1" t="s">
        <v>56</v>
      </c>
      <c r="D870" s="1" t="s">
        <v>2</v>
      </c>
      <c r="H870" s="1"/>
      <c r="I870" s="1"/>
    </row>
    <row r="871" spans="1:9" x14ac:dyDescent="0.25">
      <c r="A871">
        <v>870</v>
      </c>
      <c r="B871" s="1" t="s">
        <v>1896</v>
      </c>
      <c r="C871" s="1" t="s">
        <v>56</v>
      </c>
      <c r="D871" s="1" t="s">
        <v>2</v>
      </c>
      <c r="H871" s="1"/>
      <c r="I871" s="1"/>
    </row>
    <row r="872" spans="1:9" x14ac:dyDescent="0.25">
      <c r="A872">
        <v>871</v>
      </c>
      <c r="B872" s="1" t="s">
        <v>1853</v>
      </c>
      <c r="C872" s="1" t="s">
        <v>56</v>
      </c>
      <c r="D872" s="1" t="s">
        <v>2</v>
      </c>
      <c r="H872" s="1"/>
      <c r="I872" s="1"/>
    </row>
    <row r="873" spans="1:9" x14ac:dyDescent="0.25">
      <c r="A873">
        <v>872</v>
      </c>
      <c r="B873" s="1" t="s">
        <v>1854</v>
      </c>
      <c r="C873" s="1" t="s">
        <v>130</v>
      </c>
      <c r="D873" s="1" t="s">
        <v>2</v>
      </c>
      <c r="H873" s="1"/>
      <c r="I873" s="1"/>
    </row>
    <row r="874" spans="1:9" x14ac:dyDescent="0.25">
      <c r="A874">
        <v>873</v>
      </c>
      <c r="B874" s="1" t="s">
        <v>1856</v>
      </c>
      <c r="C874" s="1" t="s">
        <v>64</v>
      </c>
      <c r="D874" s="1" t="s">
        <v>2</v>
      </c>
      <c r="H874" s="1"/>
      <c r="I874" s="1"/>
    </row>
    <row r="875" spans="1:9" x14ac:dyDescent="0.25">
      <c r="A875">
        <v>874</v>
      </c>
      <c r="B875" s="1" t="s">
        <v>1857</v>
      </c>
      <c r="C875" s="1" t="s">
        <v>65</v>
      </c>
      <c r="D875" s="1" t="s">
        <v>2</v>
      </c>
      <c r="H875" s="1"/>
      <c r="I875" s="1"/>
    </row>
    <row r="876" spans="1:9" x14ac:dyDescent="0.25">
      <c r="A876">
        <v>875</v>
      </c>
      <c r="B876" s="1" t="s">
        <v>2469</v>
      </c>
      <c r="C876" s="1" t="s">
        <v>107</v>
      </c>
      <c r="D876" s="1" t="s">
        <v>2</v>
      </c>
      <c r="H876" s="1"/>
      <c r="I876" s="1"/>
    </row>
    <row r="877" spans="1:9" x14ac:dyDescent="0.25">
      <c r="A877">
        <v>876</v>
      </c>
      <c r="B877" s="1" t="s">
        <v>1858</v>
      </c>
      <c r="C877" s="1" t="s">
        <v>56</v>
      </c>
      <c r="D877" s="1" t="s">
        <v>2</v>
      </c>
      <c r="H877" s="1"/>
      <c r="I877" s="1"/>
    </row>
    <row r="878" spans="1:9" x14ac:dyDescent="0.25">
      <c r="A878">
        <v>877</v>
      </c>
      <c r="B878" s="1" t="s">
        <v>1859</v>
      </c>
      <c r="C878" s="1" t="s">
        <v>76</v>
      </c>
      <c r="D878" s="1" t="s">
        <v>2</v>
      </c>
      <c r="H878" s="1"/>
      <c r="I878" s="1"/>
    </row>
    <row r="879" spans="1:9" x14ac:dyDescent="0.25">
      <c r="A879">
        <v>878</v>
      </c>
      <c r="B879" s="1" t="s">
        <v>1929</v>
      </c>
      <c r="C879" s="1" t="s">
        <v>2779</v>
      </c>
      <c r="D879" s="1" t="s">
        <v>2</v>
      </c>
      <c r="H879" s="1"/>
      <c r="I879" s="1"/>
    </row>
    <row r="880" spans="1:9" x14ac:dyDescent="0.25">
      <c r="A880">
        <v>879</v>
      </c>
      <c r="B880" s="1" t="s">
        <v>2713</v>
      </c>
      <c r="C880" s="1" t="s">
        <v>81</v>
      </c>
      <c r="D880" s="1" t="s">
        <v>2</v>
      </c>
      <c r="H880" s="1"/>
      <c r="I880" s="1"/>
    </row>
    <row r="881" spans="1:9" x14ac:dyDescent="0.25">
      <c r="A881">
        <v>880</v>
      </c>
      <c r="B881" s="1" t="s">
        <v>2714</v>
      </c>
      <c r="C881" s="1" t="s">
        <v>2715</v>
      </c>
      <c r="D881" s="1" t="s">
        <v>2</v>
      </c>
      <c r="H881" s="1"/>
      <c r="I881" s="1"/>
    </row>
    <row r="882" spans="1:9" x14ac:dyDescent="0.25">
      <c r="A882">
        <v>881</v>
      </c>
      <c r="B882" s="1" t="s">
        <v>2</v>
      </c>
      <c r="C882" s="1" t="s">
        <v>2</v>
      </c>
      <c r="D882" s="1" t="s">
        <v>2</v>
      </c>
      <c r="H882" s="1"/>
      <c r="I882" s="1"/>
    </row>
    <row r="883" spans="1:9" x14ac:dyDescent="0.25">
      <c r="A883">
        <v>882</v>
      </c>
      <c r="B883" s="1" t="s">
        <v>52</v>
      </c>
      <c r="C883" s="1" t="s">
        <v>2</v>
      </c>
      <c r="D883" s="1" t="s">
        <v>2</v>
      </c>
      <c r="H883" s="1"/>
      <c r="I883" s="1"/>
    </row>
    <row r="884" spans="1:9" x14ac:dyDescent="0.25">
      <c r="A884">
        <v>883</v>
      </c>
      <c r="B884" s="1" t="s">
        <v>1843</v>
      </c>
      <c r="C884" s="1" t="s">
        <v>2780</v>
      </c>
      <c r="D884" s="1" t="s">
        <v>2</v>
      </c>
      <c r="H884" s="1"/>
      <c r="I884" s="1"/>
    </row>
    <row r="885" spans="1:9" x14ac:dyDescent="0.25">
      <c r="A885">
        <v>884</v>
      </c>
      <c r="B885" s="1" t="s">
        <v>1844</v>
      </c>
      <c r="C885" s="1" t="s">
        <v>138</v>
      </c>
      <c r="D885" s="1" t="s">
        <v>2</v>
      </c>
      <c r="H885" s="1"/>
      <c r="I885" s="1"/>
    </row>
    <row r="886" spans="1:9" x14ac:dyDescent="0.25">
      <c r="A886">
        <v>885</v>
      </c>
      <c r="B886" s="1" t="s">
        <v>1846</v>
      </c>
      <c r="C886" s="1" t="s">
        <v>2608</v>
      </c>
      <c r="D886" s="1" t="s">
        <v>2</v>
      </c>
      <c r="H886" s="1"/>
      <c r="I886" s="1"/>
    </row>
    <row r="887" spans="1:9" x14ac:dyDescent="0.25">
      <c r="A887">
        <v>886</v>
      </c>
      <c r="B887" s="1" t="s">
        <v>1847</v>
      </c>
      <c r="C887" s="1" t="s">
        <v>2781</v>
      </c>
      <c r="D887" s="1" t="s">
        <v>2</v>
      </c>
      <c r="H887" s="1"/>
      <c r="I887" s="1"/>
    </row>
    <row r="888" spans="1:9" x14ac:dyDescent="0.25">
      <c r="A888">
        <v>887</v>
      </c>
      <c r="B888" s="1" t="s">
        <v>1850</v>
      </c>
      <c r="C888" s="1" t="s">
        <v>2711</v>
      </c>
      <c r="D888" s="1" t="s">
        <v>2</v>
      </c>
      <c r="H888" s="1"/>
      <c r="I888" s="1"/>
    </row>
    <row r="889" spans="1:9" x14ac:dyDescent="0.25">
      <c r="A889">
        <v>888</v>
      </c>
      <c r="B889" s="1" t="s">
        <v>1851</v>
      </c>
      <c r="C889" s="1" t="s">
        <v>56</v>
      </c>
      <c r="D889" s="1" t="s">
        <v>2</v>
      </c>
      <c r="H889" s="1"/>
      <c r="I889" s="1"/>
    </row>
    <row r="890" spans="1:9" x14ac:dyDescent="0.25">
      <c r="A890">
        <v>889</v>
      </c>
      <c r="B890" s="1" t="s">
        <v>1896</v>
      </c>
      <c r="C890" s="1" t="s">
        <v>56</v>
      </c>
      <c r="D890" s="1" t="s">
        <v>2</v>
      </c>
      <c r="H890" s="1"/>
      <c r="I890" s="1"/>
    </row>
    <row r="891" spans="1:9" x14ac:dyDescent="0.25">
      <c r="A891">
        <v>890</v>
      </c>
      <c r="B891" s="1" t="s">
        <v>1853</v>
      </c>
      <c r="C891" s="1" t="s">
        <v>56</v>
      </c>
      <c r="D891" s="1" t="s">
        <v>2</v>
      </c>
      <c r="H891" s="1"/>
      <c r="I891" s="1"/>
    </row>
    <row r="892" spans="1:9" x14ac:dyDescent="0.25">
      <c r="A892">
        <v>891</v>
      </c>
      <c r="B892" s="1" t="s">
        <v>1854</v>
      </c>
      <c r="C892" s="1" t="s">
        <v>130</v>
      </c>
      <c r="D892" s="1" t="s">
        <v>2</v>
      </c>
      <c r="H892" s="1"/>
      <c r="I892" s="1"/>
    </row>
    <row r="893" spans="1:9" x14ac:dyDescent="0.25">
      <c r="A893">
        <v>892</v>
      </c>
      <c r="B893" s="1" t="s">
        <v>1856</v>
      </c>
      <c r="C893" s="1" t="s">
        <v>64</v>
      </c>
      <c r="D893" s="1" t="s">
        <v>2</v>
      </c>
      <c r="H893" s="1"/>
      <c r="I893" s="1"/>
    </row>
    <row r="894" spans="1:9" x14ac:dyDescent="0.25">
      <c r="A894">
        <v>893</v>
      </c>
      <c r="B894" s="1" t="s">
        <v>1857</v>
      </c>
      <c r="C894" s="1" t="s">
        <v>65</v>
      </c>
      <c r="D894" s="1" t="s">
        <v>2</v>
      </c>
      <c r="H894" s="1"/>
      <c r="I894" s="1"/>
    </row>
    <row r="895" spans="1:9" x14ac:dyDescent="0.25">
      <c r="A895">
        <v>894</v>
      </c>
      <c r="B895" s="1" t="s">
        <v>2469</v>
      </c>
      <c r="C895" s="1" t="s">
        <v>107</v>
      </c>
      <c r="D895" s="1" t="s">
        <v>2</v>
      </c>
      <c r="H895" s="1"/>
      <c r="I895" s="1"/>
    </row>
    <row r="896" spans="1:9" x14ac:dyDescent="0.25">
      <c r="A896">
        <v>895</v>
      </c>
      <c r="B896" s="1" t="s">
        <v>1858</v>
      </c>
      <c r="C896" s="1" t="s">
        <v>56</v>
      </c>
      <c r="D896" s="1" t="s">
        <v>2</v>
      </c>
      <c r="H896" s="1"/>
      <c r="I896" s="1"/>
    </row>
    <row r="897" spans="1:9" x14ac:dyDescent="0.25">
      <c r="A897">
        <v>896</v>
      </c>
      <c r="B897" s="1" t="s">
        <v>1859</v>
      </c>
      <c r="C897" s="1" t="s">
        <v>76</v>
      </c>
      <c r="D897" s="1" t="s">
        <v>2</v>
      </c>
      <c r="H897" s="1"/>
      <c r="I897" s="1"/>
    </row>
    <row r="898" spans="1:9" x14ac:dyDescent="0.25">
      <c r="A898">
        <v>897</v>
      </c>
      <c r="B898" s="1" t="s">
        <v>1929</v>
      </c>
      <c r="C898" s="1" t="s">
        <v>814</v>
      </c>
      <c r="D898" s="1" t="s">
        <v>2</v>
      </c>
      <c r="H898" s="1"/>
      <c r="I898" s="1"/>
    </row>
    <row r="899" spans="1:9" x14ac:dyDescent="0.25">
      <c r="A899">
        <v>898</v>
      </c>
      <c r="B899" s="1" t="s">
        <v>2713</v>
      </c>
      <c r="C899" s="1" t="s">
        <v>81</v>
      </c>
      <c r="D899" s="1" t="s">
        <v>2</v>
      </c>
      <c r="H899" s="1"/>
      <c r="I899" s="1"/>
    </row>
    <row r="900" spans="1:9" x14ac:dyDescent="0.25">
      <c r="A900">
        <v>899</v>
      </c>
      <c r="B900" s="1" t="s">
        <v>2714</v>
      </c>
      <c r="C900" s="1" t="s">
        <v>2715</v>
      </c>
      <c r="D900" s="1" t="s">
        <v>2</v>
      </c>
      <c r="H900" s="1"/>
      <c r="I900" s="1"/>
    </row>
    <row r="901" spans="1:9" x14ac:dyDescent="0.25">
      <c r="A901">
        <v>900</v>
      </c>
      <c r="B901" s="1" t="s">
        <v>2</v>
      </c>
      <c r="C901" s="1" t="s">
        <v>2</v>
      </c>
      <c r="D901" s="1" t="s">
        <v>2</v>
      </c>
      <c r="H901" s="1"/>
      <c r="I901" s="1"/>
    </row>
    <row r="902" spans="1:9" x14ac:dyDescent="0.25">
      <c r="A902">
        <v>901</v>
      </c>
      <c r="B902" s="1" t="s">
        <v>52</v>
      </c>
      <c r="C902" s="1" t="s">
        <v>2</v>
      </c>
      <c r="D902" s="1" t="s">
        <v>2</v>
      </c>
      <c r="H902" s="1"/>
      <c r="I902" s="1"/>
    </row>
    <row r="903" spans="1:9" x14ac:dyDescent="0.25">
      <c r="A903">
        <v>902</v>
      </c>
      <c r="B903" s="1" t="s">
        <v>1843</v>
      </c>
      <c r="C903" s="1" t="s">
        <v>2782</v>
      </c>
      <c r="D903" s="1" t="s">
        <v>2</v>
      </c>
      <c r="H903" s="1"/>
      <c r="I903" s="1"/>
    </row>
    <row r="904" spans="1:9" x14ac:dyDescent="0.25">
      <c r="A904">
        <v>903</v>
      </c>
      <c r="B904" s="1" t="s">
        <v>1844</v>
      </c>
      <c r="C904" s="1" t="s">
        <v>138</v>
      </c>
      <c r="D904" s="1" t="s">
        <v>2</v>
      </c>
      <c r="H904" s="1"/>
      <c r="I904" s="1"/>
    </row>
    <row r="905" spans="1:9" x14ac:dyDescent="0.25">
      <c r="A905">
        <v>904</v>
      </c>
      <c r="B905" s="1" t="s">
        <v>1846</v>
      </c>
      <c r="C905" s="1" t="s">
        <v>2668</v>
      </c>
      <c r="D905" s="1" t="s">
        <v>2</v>
      </c>
      <c r="H905" s="1"/>
      <c r="I905" s="1"/>
    </row>
    <row r="906" spans="1:9" x14ac:dyDescent="0.25">
      <c r="A906">
        <v>905</v>
      </c>
      <c r="B906" s="1" t="s">
        <v>1847</v>
      </c>
      <c r="C906" s="1" t="s">
        <v>2783</v>
      </c>
      <c r="D906" s="1" t="s">
        <v>2</v>
      </c>
      <c r="H906" s="1"/>
      <c r="I906" s="1"/>
    </row>
    <row r="907" spans="1:9" x14ac:dyDescent="0.25">
      <c r="A907">
        <v>906</v>
      </c>
      <c r="B907" s="1" t="s">
        <v>1850</v>
      </c>
      <c r="C907" s="1" t="s">
        <v>2711</v>
      </c>
      <c r="D907" s="1" t="s">
        <v>2</v>
      </c>
      <c r="H907" s="1"/>
      <c r="I907" s="1"/>
    </row>
    <row r="908" spans="1:9" x14ac:dyDescent="0.25">
      <c r="A908">
        <v>907</v>
      </c>
      <c r="B908" s="1" t="s">
        <v>1851</v>
      </c>
      <c r="C908" s="1" t="s">
        <v>56</v>
      </c>
      <c r="D908" s="1" t="s">
        <v>2</v>
      </c>
      <c r="H908" s="1"/>
      <c r="I908" s="1"/>
    </row>
    <row r="909" spans="1:9" x14ac:dyDescent="0.25">
      <c r="A909">
        <v>908</v>
      </c>
      <c r="B909" s="1" t="s">
        <v>1896</v>
      </c>
      <c r="C909" s="1" t="s">
        <v>56</v>
      </c>
      <c r="D909" s="1" t="s">
        <v>2</v>
      </c>
      <c r="H909" s="1"/>
      <c r="I909" s="1"/>
    </row>
    <row r="910" spans="1:9" x14ac:dyDescent="0.25">
      <c r="A910">
        <v>909</v>
      </c>
      <c r="B910" s="1" t="s">
        <v>1853</v>
      </c>
      <c r="C910" s="1" t="s">
        <v>56</v>
      </c>
      <c r="D910" s="1" t="s">
        <v>2</v>
      </c>
      <c r="H910" s="1"/>
      <c r="I910" s="1"/>
    </row>
    <row r="911" spans="1:9" x14ac:dyDescent="0.25">
      <c r="A911">
        <v>910</v>
      </c>
      <c r="B911" s="1" t="s">
        <v>1854</v>
      </c>
      <c r="C911" s="1" t="s">
        <v>2784</v>
      </c>
      <c r="D911" s="1" t="s">
        <v>2</v>
      </c>
      <c r="H911" s="1"/>
      <c r="I911" s="1"/>
    </row>
    <row r="912" spans="1:9" x14ac:dyDescent="0.25">
      <c r="A912">
        <v>911</v>
      </c>
      <c r="B912" s="1" t="s">
        <v>1856</v>
      </c>
      <c r="C912" s="1" t="s">
        <v>64</v>
      </c>
      <c r="D912" s="1" t="s">
        <v>2</v>
      </c>
      <c r="H912" s="1"/>
      <c r="I912" s="1"/>
    </row>
    <row r="913" spans="1:9" x14ac:dyDescent="0.25">
      <c r="A913">
        <v>912</v>
      </c>
      <c r="B913" s="1" t="s">
        <v>1857</v>
      </c>
      <c r="C913" s="1" t="s">
        <v>65</v>
      </c>
      <c r="D913" s="1" t="s">
        <v>2</v>
      </c>
      <c r="H913" s="1"/>
      <c r="I913" s="1"/>
    </row>
    <row r="914" spans="1:9" x14ac:dyDescent="0.25">
      <c r="A914">
        <v>913</v>
      </c>
      <c r="B914" s="1" t="s">
        <v>2469</v>
      </c>
      <c r="C914" s="1" t="s">
        <v>73</v>
      </c>
      <c r="D914" s="1" t="s">
        <v>2</v>
      </c>
      <c r="H914" s="1"/>
      <c r="I914" s="1"/>
    </row>
    <row r="915" spans="1:9" x14ac:dyDescent="0.25">
      <c r="A915">
        <v>914</v>
      </c>
      <c r="B915" s="1" t="s">
        <v>1858</v>
      </c>
      <c r="C915" s="1" t="s">
        <v>56</v>
      </c>
      <c r="D915" s="1" t="s">
        <v>2</v>
      </c>
      <c r="H915" s="1"/>
      <c r="I915" s="1"/>
    </row>
    <row r="916" spans="1:9" x14ac:dyDescent="0.25">
      <c r="A916">
        <v>915</v>
      </c>
      <c r="B916" s="1" t="s">
        <v>1859</v>
      </c>
      <c r="C916" s="1" t="s">
        <v>76</v>
      </c>
      <c r="D916" s="1" t="s">
        <v>2</v>
      </c>
      <c r="H916" s="1"/>
      <c r="I916" s="1"/>
    </row>
    <row r="917" spans="1:9" x14ac:dyDescent="0.25">
      <c r="A917">
        <v>916</v>
      </c>
      <c r="B917" s="1" t="s">
        <v>1929</v>
      </c>
      <c r="C917" s="1" t="s">
        <v>411</v>
      </c>
      <c r="D917" s="1" t="s">
        <v>2</v>
      </c>
      <c r="H917" s="1"/>
      <c r="I917" s="1"/>
    </row>
    <row r="918" spans="1:9" x14ac:dyDescent="0.25">
      <c r="A918">
        <v>917</v>
      </c>
      <c r="B918" s="1" t="s">
        <v>2713</v>
      </c>
      <c r="C918" s="1" t="s">
        <v>81</v>
      </c>
      <c r="D918" s="1" t="s">
        <v>2</v>
      </c>
      <c r="H918" s="1"/>
      <c r="I918" s="1"/>
    </row>
    <row r="919" spans="1:9" x14ac:dyDescent="0.25">
      <c r="A919">
        <v>918</v>
      </c>
      <c r="B919" s="1" t="s">
        <v>2714</v>
      </c>
      <c r="C919" s="1" t="s">
        <v>2715</v>
      </c>
      <c r="D919" s="1" t="s">
        <v>2</v>
      </c>
      <c r="H919" s="1"/>
      <c r="I919" s="1"/>
    </row>
    <row r="920" spans="1:9" x14ac:dyDescent="0.25">
      <c r="A920">
        <v>919</v>
      </c>
      <c r="B920" s="1" t="s">
        <v>2</v>
      </c>
      <c r="C920" s="1" t="s">
        <v>2</v>
      </c>
      <c r="D920" s="1" t="s">
        <v>2</v>
      </c>
      <c r="H920" s="1"/>
      <c r="I920" s="1"/>
    </row>
    <row r="921" spans="1:9" x14ac:dyDescent="0.25">
      <c r="A921">
        <v>920</v>
      </c>
      <c r="B921" s="1" t="s">
        <v>52</v>
      </c>
      <c r="C921" s="1" t="s">
        <v>2</v>
      </c>
      <c r="D921" s="1" t="s">
        <v>2</v>
      </c>
      <c r="H921" s="1"/>
      <c r="I921" s="1"/>
    </row>
    <row r="922" spans="1:9" x14ac:dyDescent="0.25">
      <c r="A922">
        <v>921</v>
      </c>
      <c r="B922" s="1" t="s">
        <v>1843</v>
      </c>
      <c r="C922" s="1" t="s">
        <v>2785</v>
      </c>
      <c r="D922" s="1" t="s">
        <v>2</v>
      </c>
      <c r="H922" s="1"/>
      <c r="I922" s="1"/>
    </row>
    <row r="923" spans="1:9" x14ac:dyDescent="0.25">
      <c r="A923">
        <v>922</v>
      </c>
      <c r="B923" s="1" t="s">
        <v>1844</v>
      </c>
      <c r="C923" s="1" t="s">
        <v>138</v>
      </c>
      <c r="D923" s="1" t="s">
        <v>2</v>
      </c>
      <c r="H923" s="1"/>
      <c r="I923" s="1"/>
    </row>
    <row r="924" spans="1:9" x14ac:dyDescent="0.25">
      <c r="A924">
        <v>923</v>
      </c>
      <c r="B924" s="1" t="s">
        <v>1846</v>
      </c>
      <c r="C924" s="1" t="s">
        <v>2706</v>
      </c>
      <c r="D924" s="1" t="s">
        <v>2</v>
      </c>
      <c r="H924" s="1"/>
      <c r="I924" s="1"/>
    </row>
    <row r="925" spans="1:9" x14ac:dyDescent="0.25">
      <c r="A925">
        <v>924</v>
      </c>
      <c r="B925" s="1" t="s">
        <v>1847</v>
      </c>
      <c r="C925" s="1" t="s">
        <v>2786</v>
      </c>
      <c r="D925" s="1" t="s">
        <v>2</v>
      </c>
      <c r="H925" s="1"/>
      <c r="I925" s="1"/>
    </row>
    <row r="926" spans="1:9" x14ac:dyDescent="0.25">
      <c r="A926">
        <v>925</v>
      </c>
      <c r="B926" s="1" t="s">
        <v>1850</v>
      </c>
      <c r="C926" s="1" t="s">
        <v>2711</v>
      </c>
      <c r="D926" s="1" t="s">
        <v>2</v>
      </c>
      <c r="H926" s="1"/>
      <c r="I926" s="1"/>
    </row>
    <row r="927" spans="1:9" x14ac:dyDescent="0.25">
      <c r="A927">
        <v>926</v>
      </c>
      <c r="B927" s="1" t="s">
        <v>1851</v>
      </c>
      <c r="C927" s="1" t="s">
        <v>56</v>
      </c>
      <c r="D927" s="1" t="s">
        <v>2</v>
      </c>
      <c r="H927" s="1"/>
      <c r="I927" s="1"/>
    </row>
    <row r="928" spans="1:9" x14ac:dyDescent="0.25">
      <c r="A928">
        <v>927</v>
      </c>
      <c r="B928" s="1" t="s">
        <v>1896</v>
      </c>
      <c r="C928" s="1" t="s">
        <v>56</v>
      </c>
      <c r="D928" s="1" t="s">
        <v>2</v>
      </c>
      <c r="H928" s="1"/>
      <c r="I928" s="1"/>
    </row>
    <row r="929" spans="1:9" x14ac:dyDescent="0.25">
      <c r="A929">
        <v>928</v>
      </c>
      <c r="B929" s="1" t="s">
        <v>1853</v>
      </c>
      <c r="C929" s="1" t="s">
        <v>56</v>
      </c>
      <c r="D929" s="1" t="s">
        <v>2</v>
      </c>
      <c r="H929" s="1"/>
      <c r="I929" s="1"/>
    </row>
    <row r="930" spans="1:9" x14ac:dyDescent="0.25">
      <c r="A930">
        <v>929</v>
      </c>
      <c r="B930" s="1" t="s">
        <v>1854</v>
      </c>
      <c r="C930" s="1" t="s">
        <v>259</v>
      </c>
      <c r="D930" s="1" t="s">
        <v>2</v>
      </c>
      <c r="H930" s="1"/>
      <c r="I930" s="1"/>
    </row>
    <row r="931" spans="1:9" x14ac:dyDescent="0.25">
      <c r="A931">
        <v>930</v>
      </c>
      <c r="B931" s="1" t="s">
        <v>1856</v>
      </c>
      <c r="C931" s="1" t="s">
        <v>64</v>
      </c>
      <c r="D931" s="1" t="s">
        <v>2</v>
      </c>
      <c r="H931" s="1"/>
      <c r="I931" s="1"/>
    </row>
    <row r="932" spans="1:9" x14ac:dyDescent="0.25">
      <c r="A932">
        <v>931</v>
      </c>
      <c r="B932" s="1" t="s">
        <v>1857</v>
      </c>
      <c r="C932" s="1" t="s">
        <v>65</v>
      </c>
      <c r="D932" s="1" t="s">
        <v>2</v>
      </c>
      <c r="H932" s="1"/>
      <c r="I932" s="1"/>
    </row>
    <row r="933" spans="1:9" x14ac:dyDescent="0.25">
      <c r="A933">
        <v>932</v>
      </c>
      <c r="B933" s="1" t="s">
        <v>2469</v>
      </c>
      <c r="C933" s="1" t="s">
        <v>107</v>
      </c>
      <c r="D933" s="1" t="s">
        <v>2</v>
      </c>
      <c r="H933" s="1"/>
      <c r="I933" s="1"/>
    </row>
    <row r="934" spans="1:9" x14ac:dyDescent="0.25">
      <c r="A934">
        <v>933</v>
      </c>
      <c r="B934" s="1" t="s">
        <v>1858</v>
      </c>
      <c r="C934" s="1" t="s">
        <v>56</v>
      </c>
      <c r="D934" s="1" t="s">
        <v>2</v>
      </c>
      <c r="H934" s="1"/>
      <c r="I934" s="1"/>
    </row>
    <row r="935" spans="1:9" x14ac:dyDescent="0.25">
      <c r="A935">
        <v>934</v>
      </c>
      <c r="B935" s="1" t="s">
        <v>1859</v>
      </c>
      <c r="C935" s="1" t="s">
        <v>83</v>
      </c>
      <c r="D935" s="1" t="s">
        <v>2</v>
      </c>
      <c r="H935" s="1"/>
      <c r="I935" s="1"/>
    </row>
    <row r="936" spans="1:9" x14ac:dyDescent="0.25">
      <c r="A936">
        <v>935</v>
      </c>
      <c r="B936" s="1" t="s">
        <v>1929</v>
      </c>
      <c r="C936" s="1" t="s">
        <v>745</v>
      </c>
      <c r="D936" s="1" t="s">
        <v>2</v>
      </c>
      <c r="H936" s="1"/>
      <c r="I936" s="1"/>
    </row>
    <row r="937" spans="1:9" x14ac:dyDescent="0.25">
      <c r="A937">
        <v>936</v>
      </c>
      <c r="B937" s="1" t="s">
        <v>2713</v>
      </c>
      <c r="C937" s="1" t="s">
        <v>81</v>
      </c>
      <c r="D937" s="1" t="s">
        <v>2</v>
      </c>
      <c r="H937" s="1"/>
      <c r="I937" s="1"/>
    </row>
    <row r="938" spans="1:9" x14ac:dyDescent="0.25">
      <c r="A938">
        <v>937</v>
      </c>
      <c r="B938" s="1" t="s">
        <v>2714</v>
      </c>
      <c r="C938" s="1" t="s">
        <v>2715</v>
      </c>
      <c r="D938" s="1" t="s">
        <v>2</v>
      </c>
      <c r="H938" s="1"/>
      <c r="I938" s="1"/>
    </row>
    <row r="939" spans="1:9" x14ac:dyDescent="0.25">
      <c r="A939">
        <v>938</v>
      </c>
      <c r="B939" s="1" t="s">
        <v>2</v>
      </c>
      <c r="C939" s="1" t="s">
        <v>2</v>
      </c>
      <c r="D939" s="1" t="s">
        <v>2</v>
      </c>
      <c r="H939" s="1"/>
      <c r="I939" s="1"/>
    </row>
    <row r="940" spans="1:9" x14ac:dyDescent="0.25">
      <c r="A940">
        <v>939</v>
      </c>
      <c r="B940" s="1" t="s">
        <v>52</v>
      </c>
      <c r="C940" s="1" t="s">
        <v>2</v>
      </c>
      <c r="D940" s="1" t="s">
        <v>2</v>
      </c>
      <c r="H940" s="1"/>
      <c r="I940" s="1"/>
    </row>
    <row r="941" spans="1:9" x14ac:dyDescent="0.25">
      <c r="A941">
        <v>940</v>
      </c>
      <c r="B941" s="1" t="s">
        <v>1843</v>
      </c>
      <c r="C941" s="1" t="s">
        <v>2787</v>
      </c>
      <c r="D941" s="1" t="s">
        <v>2</v>
      </c>
      <c r="H941" s="1"/>
      <c r="I941" s="1"/>
    </row>
    <row r="942" spans="1:9" x14ac:dyDescent="0.25">
      <c r="A942">
        <v>941</v>
      </c>
      <c r="B942" s="1" t="s">
        <v>1844</v>
      </c>
      <c r="C942" s="1" t="s">
        <v>138</v>
      </c>
      <c r="D942" s="1" t="s">
        <v>2</v>
      </c>
      <c r="H942" s="1"/>
      <c r="I942" s="1"/>
    </row>
    <row r="943" spans="1:9" x14ac:dyDescent="0.25">
      <c r="A943">
        <v>942</v>
      </c>
      <c r="B943" s="1" t="s">
        <v>1846</v>
      </c>
      <c r="C943" s="1" t="s">
        <v>2706</v>
      </c>
      <c r="D943" s="1" t="s">
        <v>2</v>
      </c>
      <c r="H943" s="1"/>
      <c r="I943" s="1"/>
    </row>
    <row r="944" spans="1:9" x14ac:dyDescent="0.25">
      <c r="A944">
        <v>943</v>
      </c>
      <c r="B944" s="1" t="s">
        <v>1847</v>
      </c>
      <c r="C944" s="1" t="s">
        <v>2788</v>
      </c>
      <c r="D944" s="1" t="s">
        <v>2</v>
      </c>
      <c r="H944" s="1"/>
      <c r="I944" s="1"/>
    </row>
    <row r="945" spans="1:9" x14ac:dyDescent="0.25">
      <c r="A945">
        <v>944</v>
      </c>
      <c r="B945" s="1" t="s">
        <v>1850</v>
      </c>
      <c r="C945" s="1" t="s">
        <v>2711</v>
      </c>
      <c r="D945" s="1" t="s">
        <v>2</v>
      </c>
      <c r="H945" s="1"/>
      <c r="I945" s="1"/>
    </row>
    <row r="946" spans="1:9" x14ac:dyDescent="0.25">
      <c r="A946">
        <v>945</v>
      </c>
      <c r="B946" s="1" t="s">
        <v>1851</v>
      </c>
      <c r="C946" s="1" t="s">
        <v>56</v>
      </c>
      <c r="D946" s="1" t="s">
        <v>2</v>
      </c>
      <c r="H946" s="1"/>
      <c r="I946" s="1"/>
    </row>
    <row r="947" spans="1:9" x14ac:dyDescent="0.25">
      <c r="A947">
        <v>946</v>
      </c>
      <c r="B947" s="1" t="s">
        <v>1896</v>
      </c>
      <c r="C947" s="1" t="s">
        <v>56</v>
      </c>
      <c r="D947" s="1" t="s">
        <v>2</v>
      </c>
      <c r="H947" s="1"/>
      <c r="I947" s="1"/>
    </row>
    <row r="948" spans="1:9" x14ac:dyDescent="0.25">
      <c r="A948">
        <v>947</v>
      </c>
      <c r="B948" s="1" t="s">
        <v>1853</v>
      </c>
      <c r="C948" s="1" t="s">
        <v>56</v>
      </c>
      <c r="D948" s="1" t="s">
        <v>2</v>
      </c>
      <c r="H948" s="1"/>
      <c r="I948" s="1"/>
    </row>
    <row r="949" spans="1:9" x14ac:dyDescent="0.25">
      <c r="A949">
        <v>948</v>
      </c>
      <c r="B949" s="1" t="s">
        <v>1854</v>
      </c>
      <c r="C949" s="1" t="s">
        <v>1977</v>
      </c>
      <c r="D949" s="1" t="s">
        <v>2</v>
      </c>
      <c r="H949" s="1"/>
      <c r="I949" s="1"/>
    </row>
    <row r="950" spans="1:9" x14ac:dyDescent="0.25">
      <c r="A950">
        <v>949</v>
      </c>
      <c r="B950" s="1" t="s">
        <v>1856</v>
      </c>
      <c r="C950" s="1" t="s">
        <v>64</v>
      </c>
      <c r="D950" s="1" t="s">
        <v>2</v>
      </c>
      <c r="H950" s="1"/>
      <c r="I950" s="1"/>
    </row>
    <row r="951" spans="1:9" x14ac:dyDescent="0.25">
      <c r="A951">
        <v>950</v>
      </c>
      <c r="B951" s="1" t="s">
        <v>1857</v>
      </c>
      <c r="C951" s="1" t="s">
        <v>65</v>
      </c>
      <c r="D951" s="1" t="s">
        <v>2</v>
      </c>
      <c r="H951" s="1"/>
      <c r="I951" s="1"/>
    </row>
    <row r="952" spans="1:9" x14ac:dyDescent="0.25">
      <c r="A952">
        <v>951</v>
      </c>
      <c r="B952" s="1" t="s">
        <v>2469</v>
      </c>
      <c r="C952" s="1" t="s">
        <v>111</v>
      </c>
      <c r="D952" s="1" t="s">
        <v>2</v>
      </c>
      <c r="H952" s="1"/>
      <c r="I952" s="1"/>
    </row>
    <row r="953" spans="1:9" x14ac:dyDescent="0.25">
      <c r="A953">
        <v>952</v>
      </c>
      <c r="B953" s="1" t="s">
        <v>1858</v>
      </c>
      <c r="C953" s="1" t="s">
        <v>56</v>
      </c>
      <c r="D953" s="1" t="s">
        <v>2</v>
      </c>
      <c r="H953" s="1"/>
      <c r="I953" s="1"/>
    </row>
    <row r="954" spans="1:9" x14ac:dyDescent="0.25">
      <c r="A954">
        <v>953</v>
      </c>
      <c r="B954" s="1" t="s">
        <v>1859</v>
      </c>
      <c r="C954" s="1" t="s">
        <v>76</v>
      </c>
      <c r="D954" s="1" t="s">
        <v>2</v>
      </c>
      <c r="H954" s="1"/>
      <c r="I954" s="1"/>
    </row>
    <row r="955" spans="1:9" x14ac:dyDescent="0.25">
      <c r="A955">
        <v>954</v>
      </c>
      <c r="B955" s="1" t="s">
        <v>1929</v>
      </c>
      <c r="C955" s="1" t="s">
        <v>755</v>
      </c>
      <c r="D955" s="1" t="s">
        <v>2</v>
      </c>
      <c r="H955" s="1"/>
      <c r="I955" s="1"/>
    </row>
    <row r="956" spans="1:9" x14ac:dyDescent="0.25">
      <c r="A956">
        <v>955</v>
      </c>
      <c r="B956" s="1" t="s">
        <v>2713</v>
      </c>
      <c r="C956" s="1" t="s">
        <v>81</v>
      </c>
      <c r="D956" s="1" t="s">
        <v>2</v>
      </c>
      <c r="H956" s="1"/>
      <c r="I956" s="1"/>
    </row>
    <row r="957" spans="1:9" x14ac:dyDescent="0.25">
      <c r="A957">
        <v>956</v>
      </c>
      <c r="B957" s="1" t="s">
        <v>2714</v>
      </c>
      <c r="C957" s="1" t="s">
        <v>2715</v>
      </c>
      <c r="D957" s="1" t="s">
        <v>2</v>
      </c>
      <c r="H957" s="1"/>
      <c r="I957" s="1"/>
    </row>
    <row r="958" spans="1:9" x14ac:dyDescent="0.25">
      <c r="A958">
        <v>957</v>
      </c>
      <c r="B958" s="1" t="s">
        <v>2</v>
      </c>
      <c r="C958" s="1" t="s">
        <v>2</v>
      </c>
      <c r="D958" s="1" t="s">
        <v>2</v>
      </c>
      <c r="H958" s="1"/>
      <c r="I958" s="1"/>
    </row>
    <row r="959" spans="1:9" x14ac:dyDescent="0.25">
      <c r="A959">
        <v>958</v>
      </c>
      <c r="B959" s="1" t="s">
        <v>52</v>
      </c>
      <c r="C959" s="1" t="s">
        <v>2</v>
      </c>
      <c r="D959" s="1" t="s">
        <v>2</v>
      </c>
      <c r="H959" s="1"/>
      <c r="I959" s="1"/>
    </row>
    <row r="960" spans="1:9" x14ac:dyDescent="0.25">
      <c r="A960">
        <v>959</v>
      </c>
      <c r="B960" s="1" t="s">
        <v>1843</v>
      </c>
      <c r="C960" s="1" t="s">
        <v>2789</v>
      </c>
      <c r="D960" s="1" t="s">
        <v>2</v>
      </c>
      <c r="H960" s="1"/>
      <c r="I960" s="1"/>
    </row>
    <row r="961" spans="1:9" x14ac:dyDescent="0.25">
      <c r="A961">
        <v>960</v>
      </c>
      <c r="B961" s="1" t="s">
        <v>1844</v>
      </c>
      <c r="C961" s="1" t="s">
        <v>138</v>
      </c>
      <c r="D961" s="1" t="s">
        <v>2</v>
      </c>
      <c r="H961" s="1"/>
      <c r="I961" s="1"/>
    </row>
    <row r="962" spans="1:9" x14ac:dyDescent="0.25">
      <c r="A962">
        <v>961</v>
      </c>
      <c r="B962" s="1" t="s">
        <v>1846</v>
      </c>
      <c r="C962" s="1" t="s">
        <v>2695</v>
      </c>
      <c r="D962" s="1" t="s">
        <v>2</v>
      </c>
      <c r="H962" s="1"/>
      <c r="I962" s="1"/>
    </row>
    <row r="963" spans="1:9" x14ac:dyDescent="0.25">
      <c r="A963">
        <v>962</v>
      </c>
      <c r="B963" s="1" t="s">
        <v>1847</v>
      </c>
      <c r="C963" s="1" t="s">
        <v>2790</v>
      </c>
      <c r="D963" s="1" t="s">
        <v>2</v>
      </c>
      <c r="H963" s="1"/>
      <c r="I963" s="1"/>
    </row>
    <row r="964" spans="1:9" x14ac:dyDescent="0.25">
      <c r="A964">
        <v>963</v>
      </c>
      <c r="B964" s="1" t="s">
        <v>1850</v>
      </c>
      <c r="C964" s="1" t="s">
        <v>2711</v>
      </c>
      <c r="D964" s="1" t="s">
        <v>2</v>
      </c>
      <c r="H964" s="1"/>
      <c r="I964" s="1"/>
    </row>
    <row r="965" spans="1:9" x14ac:dyDescent="0.25">
      <c r="A965">
        <v>964</v>
      </c>
      <c r="B965" s="1" t="s">
        <v>1851</v>
      </c>
      <c r="C965" s="1" t="s">
        <v>56</v>
      </c>
      <c r="D965" s="1" t="s">
        <v>2</v>
      </c>
      <c r="H965" s="1"/>
      <c r="I965" s="1"/>
    </row>
    <row r="966" spans="1:9" x14ac:dyDescent="0.25">
      <c r="A966">
        <v>965</v>
      </c>
      <c r="B966" s="1" t="s">
        <v>1896</v>
      </c>
      <c r="C966" s="1" t="s">
        <v>56</v>
      </c>
      <c r="D966" s="1" t="s">
        <v>2</v>
      </c>
      <c r="H966" s="1"/>
      <c r="I966" s="1"/>
    </row>
    <row r="967" spans="1:9" x14ac:dyDescent="0.25">
      <c r="A967">
        <v>966</v>
      </c>
      <c r="B967" s="1" t="s">
        <v>1853</v>
      </c>
      <c r="C967" s="1" t="s">
        <v>56</v>
      </c>
      <c r="D967" s="1" t="s">
        <v>2</v>
      </c>
      <c r="H967" s="1"/>
      <c r="I967" s="1"/>
    </row>
    <row r="968" spans="1:9" x14ac:dyDescent="0.25">
      <c r="A968">
        <v>967</v>
      </c>
      <c r="B968" s="1" t="s">
        <v>1854</v>
      </c>
      <c r="C968" s="1" t="s">
        <v>130</v>
      </c>
      <c r="D968" s="1" t="s">
        <v>2</v>
      </c>
      <c r="H968" s="1"/>
      <c r="I968" s="1"/>
    </row>
    <row r="969" spans="1:9" x14ac:dyDescent="0.25">
      <c r="A969">
        <v>968</v>
      </c>
      <c r="B969" s="1" t="s">
        <v>1856</v>
      </c>
      <c r="C969" s="1" t="s">
        <v>64</v>
      </c>
      <c r="D969" s="1" t="s">
        <v>2</v>
      </c>
      <c r="H969" s="1"/>
      <c r="I969" s="1"/>
    </row>
    <row r="970" spans="1:9" x14ac:dyDescent="0.25">
      <c r="A970">
        <v>969</v>
      </c>
      <c r="B970" s="1" t="s">
        <v>1857</v>
      </c>
      <c r="C970" s="1" t="s">
        <v>65</v>
      </c>
      <c r="D970" s="1" t="s">
        <v>2</v>
      </c>
      <c r="H970" s="1"/>
      <c r="I970" s="1"/>
    </row>
    <row r="971" spans="1:9" x14ac:dyDescent="0.25">
      <c r="A971">
        <v>970</v>
      </c>
      <c r="B971" s="1" t="s">
        <v>2469</v>
      </c>
      <c r="C971" s="1" t="s">
        <v>73</v>
      </c>
      <c r="D971" s="1" t="s">
        <v>2</v>
      </c>
      <c r="H971" s="1"/>
      <c r="I971" s="1"/>
    </row>
    <row r="972" spans="1:9" x14ac:dyDescent="0.25">
      <c r="A972">
        <v>971</v>
      </c>
      <c r="B972" s="1" t="s">
        <v>1858</v>
      </c>
      <c r="C972" s="1" t="s">
        <v>56</v>
      </c>
      <c r="D972" s="1" t="s">
        <v>2</v>
      </c>
      <c r="H972" s="1"/>
      <c r="I972" s="1"/>
    </row>
    <row r="973" spans="1:9" x14ac:dyDescent="0.25">
      <c r="A973">
        <v>972</v>
      </c>
      <c r="B973" s="1" t="s">
        <v>1859</v>
      </c>
      <c r="C973" s="1" t="s">
        <v>82</v>
      </c>
      <c r="D973" s="1" t="s">
        <v>2</v>
      </c>
      <c r="H973" s="1"/>
      <c r="I973" s="1"/>
    </row>
    <row r="974" spans="1:9" x14ac:dyDescent="0.25">
      <c r="A974">
        <v>973</v>
      </c>
      <c r="B974" s="1" t="s">
        <v>1929</v>
      </c>
      <c r="C974" s="1" t="s">
        <v>200</v>
      </c>
      <c r="D974" s="1" t="s">
        <v>2</v>
      </c>
      <c r="H974" s="1"/>
      <c r="I974" s="1"/>
    </row>
    <row r="975" spans="1:9" x14ac:dyDescent="0.25">
      <c r="A975">
        <v>974</v>
      </c>
      <c r="B975" s="1" t="s">
        <v>2713</v>
      </c>
      <c r="C975" s="1" t="s">
        <v>81</v>
      </c>
      <c r="D975" s="1" t="s">
        <v>2</v>
      </c>
      <c r="H975" s="1"/>
      <c r="I975" s="1"/>
    </row>
    <row r="976" spans="1:9" x14ac:dyDescent="0.25">
      <c r="A976">
        <v>975</v>
      </c>
      <c r="B976" s="1" t="s">
        <v>2714</v>
      </c>
      <c r="C976" s="1" t="s">
        <v>2715</v>
      </c>
      <c r="D976" s="1" t="s">
        <v>2</v>
      </c>
      <c r="H976" s="1"/>
      <c r="I976" s="1"/>
    </row>
    <row r="977" spans="1:9" x14ac:dyDescent="0.25">
      <c r="A977">
        <v>976</v>
      </c>
      <c r="B977" s="1" t="s">
        <v>2</v>
      </c>
      <c r="C977" s="1" t="s">
        <v>2</v>
      </c>
      <c r="D977" s="1" t="s">
        <v>2</v>
      </c>
      <c r="H977" s="1"/>
      <c r="I977" s="1"/>
    </row>
    <row r="978" spans="1:9" x14ac:dyDescent="0.25">
      <c r="A978">
        <v>977</v>
      </c>
      <c r="B978" s="1" t="s">
        <v>52</v>
      </c>
      <c r="C978" s="1" t="s">
        <v>2</v>
      </c>
      <c r="D978" s="1" t="s">
        <v>2</v>
      </c>
      <c r="H978" s="1"/>
      <c r="I978" s="1"/>
    </row>
    <row r="979" spans="1:9" x14ac:dyDescent="0.25">
      <c r="A979">
        <v>978</v>
      </c>
      <c r="B979" s="1" t="s">
        <v>1843</v>
      </c>
      <c r="C979" s="1" t="s">
        <v>2791</v>
      </c>
      <c r="D979" s="1" t="s">
        <v>2</v>
      </c>
      <c r="H979" s="1"/>
      <c r="I979" s="1"/>
    </row>
    <row r="980" spans="1:9" x14ac:dyDescent="0.25">
      <c r="A980">
        <v>979</v>
      </c>
      <c r="B980" s="1" t="s">
        <v>1844</v>
      </c>
      <c r="C980" s="1" t="s">
        <v>138</v>
      </c>
      <c r="D980" s="1" t="s">
        <v>2</v>
      </c>
      <c r="H980" s="1"/>
      <c r="I980" s="1"/>
    </row>
    <row r="981" spans="1:9" x14ac:dyDescent="0.25">
      <c r="A981">
        <v>980</v>
      </c>
      <c r="B981" s="1" t="s">
        <v>1846</v>
      </c>
      <c r="C981" s="1" t="s">
        <v>2699</v>
      </c>
      <c r="D981" s="1" t="s">
        <v>2</v>
      </c>
      <c r="H981" s="1"/>
      <c r="I981" s="1"/>
    </row>
    <row r="982" spans="1:9" x14ac:dyDescent="0.25">
      <c r="A982">
        <v>981</v>
      </c>
      <c r="B982" s="1" t="s">
        <v>1847</v>
      </c>
      <c r="C982" s="1" t="s">
        <v>2792</v>
      </c>
      <c r="D982" s="1" t="s">
        <v>2</v>
      </c>
      <c r="H982" s="1"/>
      <c r="I982" s="1"/>
    </row>
    <row r="983" spans="1:9" x14ac:dyDescent="0.25">
      <c r="A983">
        <v>982</v>
      </c>
      <c r="B983" s="1" t="s">
        <v>1850</v>
      </c>
      <c r="C983" s="1" t="s">
        <v>2711</v>
      </c>
      <c r="D983" s="1" t="s">
        <v>2</v>
      </c>
      <c r="H983" s="1"/>
      <c r="I983" s="1"/>
    </row>
    <row r="984" spans="1:9" x14ac:dyDescent="0.25">
      <c r="A984">
        <v>983</v>
      </c>
      <c r="B984" s="1" t="s">
        <v>1851</v>
      </c>
      <c r="C984" s="1" t="s">
        <v>56</v>
      </c>
      <c r="D984" s="1" t="s">
        <v>2</v>
      </c>
      <c r="H984" s="1"/>
      <c r="I984" s="1"/>
    </row>
    <row r="985" spans="1:9" x14ac:dyDescent="0.25">
      <c r="A985">
        <v>984</v>
      </c>
      <c r="B985" s="1" t="s">
        <v>1896</v>
      </c>
      <c r="C985" s="1" t="s">
        <v>56</v>
      </c>
      <c r="D985" s="1" t="s">
        <v>2</v>
      </c>
      <c r="H985" s="1"/>
      <c r="I985" s="1"/>
    </row>
    <row r="986" spans="1:9" x14ac:dyDescent="0.25">
      <c r="A986">
        <v>985</v>
      </c>
      <c r="B986" s="1" t="s">
        <v>1853</v>
      </c>
      <c r="C986" s="1" t="s">
        <v>56</v>
      </c>
      <c r="D986" s="1" t="s">
        <v>2</v>
      </c>
      <c r="H986" s="1"/>
      <c r="I986" s="1"/>
    </row>
    <row r="987" spans="1:9" x14ac:dyDescent="0.25">
      <c r="A987">
        <v>986</v>
      </c>
      <c r="B987" s="1" t="s">
        <v>1854</v>
      </c>
      <c r="C987" s="1" t="s">
        <v>130</v>
      </c>
      <c r="D987" s="1" t="s">
        <v>2</v>
      </c>
      <c r="H987" s="1"/>
      <c r="I987" s="1"/>
    </row>
    <row r="988" spans="1:9" x14ac:dyDescent="0.25">
      <c r="A988">
        <v>987</v>
      </c>
      <c r="B988" s="1" t="s">
        <v>1856</v>
      </c>
      <c r="C988" s="1" t="s">
        <v>64</v>
      </c>
      <c r="D988" s="1" t="s">
        <v>2</v>
      </c>
      <c r="H988" s="1"/>
      <c r="I988" s="1"/>
    </row>
    <row r="989" spans="1:9" x14ac:dyDescent="0.25">
      <c r="A989">
        <v>988</v>
      </c>
      <c r="B989" s="1" t="s">
        <v>1857</v>
      </c>
      <c r="C989" s="1" t="s">
        <v>65</v>
      </c>
      <c r="D989" s="1" t="s">
        <v>2</v>
      </c>
      <c r="H989" s="1"/>
      <c r="I989" s="1"/>
    </row>
    <row r="990" spans="1:9" x14ac:dyDescent="0.25">
      <c r="A990">
        <v>989</v>
      </c>
      <c r="B990" s="1" t="s">
        <v>2469</v>
      </c>
      <c r="C990" s="1" t="s">
        <v>73</v>
      </c>
      <c r="D990" s="1" t="s">
        <v>2</v>
      </c>
      <c r="H990" s="1"/>
      <c r="I990" s="1"/>
    </row>
    <row r="991" spans="1:9" x14ac:dyDescent="0.25">
      <c r="A991">
        <v>990</v>
      </c>
      <c r="B991" s="1" t="s">
        <v>1858</v>
      </c>
      <c r="C991" s="1" t="s">
        <v>56</v>
      </c>
      <c r="D991" s="1" t="s">
        <v>2</v>
      </c>
      <c r="H991" s="1"/>
      <c r="I991" s="1"/>
    </row>
    <row r="992" spans="1:9" x14ac:dyDescent="0.25">
      <c r="A992">
        <v>991</v>
      </c>
      <c r="B992" s="1" t="s">
        <v>1859</v>
      </c>
      <c r="C992" s="1" t="s">
        <v>76</v>
      </c>
      <c r="D992" s="1" t="s">
        <v>2</v>
      </c>
      <c r="H992" s="1"/>
      <c r="I992" s="1"/>
    </row>
    <row r="993" spans="1:9" x14ac:dyDescent="0.25">
      <c r="A993">
        <v>992</v>
      </c>
      <c r="B993" s="1" t="s">
        <v>1929</v>
      </c>
      <c r="C993" s="1" t="s">
        <v>2698</v>
      </c>
      <c r="D993" s="1" t="s">
        <v>2</v>
      </c>
      <c r="H993" s="1"/>
      <c r="I993" s="1"/>
    </row>
    <row r="994" spans="1:9" x14ac:dyDescent="0.25">
      <c r="A994">
        <v>993</v>
      </c>
      <c r="B994" s="1" t="s">
        <v>2713</v>
      </c>
      <c r="C994" s="1" t="s">
        <v>81</v>
      </c>
      <c r="D994" s="1" t="s">
        <v>2</v>
      </c>
      <c r="H994" s="1"/>
      <c r="I994" s="1"/>
    </row>
    <row r="995" spans="1:9" x14ac:dyDescent="0.25">
      <c r="A995">
        <v>994</v>
      </c>
      <c r="B995" s="1" t="s">
        <v>2714</v>
      </c>
      <c r="C995" s="1" t="s">
        <v>2715</v>
      </c>
      <c r="D995" s="1" t="s">
        <v>2</v>
      </c>
      <c r="H995" s="1"/>
      <c r="I995" s="1"/>
    </row>
    <row r="996" spans="1:9" x14ac:dyDescent="0.25">
      <c r="A996">
        <v>995</v>
      </c>
      <c r="B996" s="1" t="s">
        <v>2</v>
      </c>
      <c r="C996" s="1" t="s">
        <v>2</v>
      </c>
      <c r="D996" s="1" t="s">
        <v>2</v>
      </c>
      <c r="H996" s="1"/>
      <c r="I996" s="1"/>
    </row>
    <row r="997" spans="1:9" x14ac:dyDescent="0.25">
      <c r="A997">
        <v>996</v>
      </c>
      <c r="B997" s="1" t="s">
        <v>52</v>
      </c>
      <c r="C997" s="1" t="s">
        <v>2</v>
      </c>
      <c r="D997" s="1" t="s">
        <v>2</v>
      </c>
      <c r="H997" s="1"/>
      <c r="I997" s="1"/>
    </row>
    <row r="998" spans="1:9" x14ac:dyDescent="0.25">
      <c r="A998">
        <v>997</v>
      </c>
      <c r="B998" s="1" t="s">
        <v>1843</v>
      </c>
      <c r="C998" s="1" t="s">
        <v>2793</v>
      </c>
      <c r="D998" s="1" t="s">
        <v>2</v>
      </c>
      <c r="H998" s="1"/>
      <c r="I998" s="1"/>
    </row>
    <row r="999" spans="1:9" x14ac:dyDescent="0.25">
      <c r="A999">
        <v>998</v>
      </c>
      <c r="B999" s="1" t="s">
        <v>1844</v>
      </c>
      <c r="C999" s="1" t="s">
        <v>138</v>
      </c>
      <c r="D999" s="1" t="s">
        <v>2</v>
      </c>
      <c r="H999" s="1"/>
      <c r="I999" s="1"/>
    </row>
    <row r="1000" spans="1:9" x14ac:dyDescent="0.25">
      <c r="A1000">
        <v>999</v>
      </c>
      <c r="B1000" s="1" t="s">
        <v>1846</v>
      </c>
      <c r="C1000" s="1" t="s">
        <v>2794</v>
      </c>
      <c r="D1000" s="1" t="s">
        <v>2</v>
      </c>
      <c r="H1000" s="1"/>
      <c r="I1000" s="1"/>
    </row>
    <row r="1001" spans="1:9" x14ac:dyDescent="0.25">
      <c r="A1001">
        <v>1000</v>
      </c>
      <c r="B1001" s="1" t="s">
        <v>1847</v>
      </c>
      <c r="C1001" s="1" t="s">
        <v>2795</v>
      </c>
      <c r="D1001" s="1" t="s">
        <v>2</v>
      </c>
      <c r="H1001" s="1"/>
      <c r="I1001" s="1"/>
    </row>
    <row r="1002" spans="1:9" x14ac:dyDescent="0.25">
      <c r="A1002">
        <v>1001</v>
      </c>
      <c r="B1002" s="1" t="s">
        <v>1850</v>
      </c>
      <c r="C1002" s="1" t="s">
        <v>2711</v>
      </c>
      <c r="D1002" s="1" t="s">
        <v>2</v>
      </c>
      <c r="H1002" s="1"/>
      <c r="I1002" s="1"/>
    </row>
    <row r="1003" spans="1:9" x14ac:dyDescent="0.25">
      <c r="A1003">
        <v>1002</v>
      </c>
      <c r="B1003" s="1" t="s">
        <v>1851</v>
      </c>
      <c r="C1003" s="1" t="s">
        <v>56</v>
      </c>
      <c r="D1003" s="1" t="s">
        <v>2</v>
      </c>
      <c r="H1003" s="1"/>
      <c r="I1003" s="1"/>
    </row>
    <row r="1004" spans="1:9" x14ac:dyDescent="0.25">
      <c r="A1004">
        <v>1003</v>
      </c>
      <c r="B1004" s="1" t="s">
        <v>1896</v>
      </c>
      <c r="C1004" s="1" t="s">
        <v>56</v>
      </c>
      <c r="D1004" s="1" t="s">
        <v>2</v>
      </c>
      <c r="H1004" s="1"/>
      <c r="I1004" s="1"/>
    </row>
    <row r="1005" spans="1:9" x14ac:dyDescent="0.25">
      <c r="A1005">
        <v>1004</v>
      </c>
      <c r="B1005" s="1" t="s">
        <v>1853</v>
      </c>
      <c r="C1005" s="1" t="s">
        <v>56</v>
      </c>
      <c r="D1005" s="1" t="s">
        <v>2</v>
      </c>
      <c r="H1005" s="1"/>
      <c r="I1005" s="1"/>
    </row>
    <row r="1006" spans="1:9" x14ac:dyDescent="0.25">
      <c r="A1006">
        <v>1005</v>
      </c>
      <c r="B1006" s="1" t="s">
        <v>1854</v>
      </c>
      <c r="C1006" s="1" t="s">
        <v>243</v>
      </c>
      <c r="D1006" s="1" t="s">
        <v>2</v>
      </c>
      <c r="H1006" s="1"/>
      <c r="I1006" s="1"/>
    </row>
    <row r="1007" spans="1:9" x14ac:dyDescent="0.25">
      <c r="A1007">
        <v>1006</v>
      </c>
      <c r="B1007" s="1" t="s">
        <v>1856</v>
      </c>
      <c r="C1007" s="1" t="s">
        <v>64</v>
      </c>
      <c r="D1007" s="1" t="s">
        <v>2</v>
      </c>
      <c r="H1007" s="1"/>
      <c r="I1007" s="1"/>
    </row>
    <row r="1008" spans="1:9" x14ac:dyDescent="0.25">
      <c r="A1008">
        <v>1007</v>
      </c>
      <c r="B1008" s="1" t="s">
        <v>1857</v>
      </c>
      <c r="C1008" s="1" t="s">
        <v>65</v>
      </c>
      <c r="D1008" s="1" t="s">
        <v>2</v>
      </c>
      <c r="H1008" s="1"/>
      <c r="I1008" s="1"/>
    </row>
    <row r="1009" spans="1:9" x14ac:dyDescent="0.25">
      <c r="A1009">
        <v>1008</v>
      </c>
      <c r="B1009" s="1" t="s">
        <v>2469</v>
      </c>
      <c r="C1009" s="1" t="s">
        <v>93</v>
      </c>
      <c r="D1009" s="1" t="s">
        <v>2</v>
      </c>
      <c r="H1009" s="1"/>
      <c r="I1009" s="1"/>
    </row>
    <row r="1010" spans="1:9" x14ac:dyDescent="0.25">
      <c r="A1010">
        <v>1009</v>
      </c>
      <c r="B1010" s="1" t="s">
        <v>1858</v>
      </c>
      <c r="C1010" s="1" t="s">
        <v>56</v>
      </c>
      <c r="D1010" s="1" t="s">
        <v>2</v>
      </c>
      <c r="H1010" s="1"/>
      <c r="I1010" s="1"/>
    </row>
    <row r="1011" spans="1:9" x14ac:dyDescent="0.25">
      <c r="A1011">
        <v>1010</v>
      </c>
      <c r="B1011" s="1" t="s">
        <v>1859</v>
      </c>
      <c r="C1011" s="1" t="s">
        <v>76</v>
      </c>
      <c r="D1011" s="1" t="s">
        <v>2</v>
      </c>
      <c r="H1011" s="1"/>
      <c r="I1011" s="1"/>
    </row>
    <row r="1012" spans="1:9" x14ac:dyDescent="0.25">
      <c r="A1012">
        <v>1011</v>
      </c>
      <c r="B1012" s="1" t="s">
        <v>1929</v>
      </c>
      <c r="C1012" s="1" t="s">
        <v>330</v>
      </c>
      <c r="D1012" s="1" t="s">
        <v>2</v>
      </c>
      <c r="H1012" s="1"/>
      <c r="I1012" s="1"/>
    </row>
    <row r="1013" spans="1:9" x14ac:dyDescent="0.25">
      <c r="A1013">
        <v>1012</v>
      </c>
      <c r="B1013" s="1" t="s">
        <v>2713</v>
      </c>
      <c r="C1013" s="1" t="s">
        <v>81</v>
      </c>
      <c r="D1013" s="1" t="s">
        <v>2</v>
      </c>
      <c r="H1013" s="1"/>
      <c r="I1013" s="1"/>
    </row>
    <row r="1014" spans="1:9" x14ac:dyDescent="0.25">
      <c r="A1014">
        <v>1013</v>
      </c>
      <c r="B1014" s="1" t="s">
        <v>2714</v>
      </c>
      <c r="C1014" s="1" t="s">
        <v>2715</v>
      </c>
      <c r="D1014" s="1" t="s">
        <v>2</v>
      </c>
      <c r="H1014" s="1"/>
      <c r="I1014" s="1"/>
    </row>
    <row r="1015" spans="1:9" x14ac:dyDescent="0.25">
      <c r="A1015">
        <v>1014</v>
      </c>
      <c r="B1015" s="1" t="s">
        <v>2</v>
      </c>
      <c r="C1015" s="1" t="s">
        <v>2</v>
      </c>
      <c r="D1015" s="1" t="s">
        <v>2</v>
      </c>
      <c r="H1015" s="1"/>
      <c r="I1015" s="1"/>
    </row>
    <row r="1016" spans="1:9" x14ac:dyDescent="0.25">
      <c r="A1016">
        <v>1015</v>
      </c>
      <c r="B1016" s="1" t="s">
        <v>52</v>
      </c>
      <c r="C1016" s="1" t="s">
        <v>2</v>
      </c>
      <c r="D1016" s="1" t="s">
        <v>2</v>
      </c>
      <c r="H1016" s="1"/>
      <c r="I1016" s="1"/>
    </row>
    <row r="1017" spans="1:9" x14ac:dyDescent="0.25">
      <c r="A1017">
        <v>1016</v>
      </c>
      <c r="B1017" s="1" t="s">
        <v>1843</v>
      </c>
      <c r="C1017" s="1" t="s">
        <v>2796</v>
      </c>
      <c r="D1017" s="1" t="s">
        <v>2</v>
      </c>
      <c r="H1017" s="1"/>
      <c r="I1017" s="1"/>
    </row>
    <row r="1018" spans="1:9" x14ac:dyDescent="0.25">
      <c r="A1018">
        <v>1017</v>
      </c>
      <c r="B1018" s="1" t="s">
        <v>1844</v>
      </c>
      <c r="C1018" s="1" t="s">
        <v>138</v>
      </c>
      <c r="D1018" s="1" t="s">
        <v>2</v>
      </c>
      <c r="H1018" s="1"/>
      <c r="I1018" s="1"/>
    </row>
    <row r="1019" spans="1:9" x14ac:dyDescent="0.25">
      <c r="A1019">
        <v>1018</v>
      </c>
      <c r="B1019" s="1" t="s">
        <v>1846</v>
      </c>
      <c r="C1019" s="1" t="s">
        <v>2797</v>
      </c>
      <c r="D1019" s="1" t="s">
        <v>2</v>
      </c>
      <c r="H1019" s="1"/>
      <c r="I1019" s="1"/>
    </row>
    <row r="1020" spans="1:9" x14ac:dyDescent="0.25">
      <c r="A1020">
        <v>1019</v>
      </c>
      <c r="B1020" s="1" t="s">
        <v>1847</v>
      </c>
      <c r="C1020" s="1" t="s">
        <v>2798</v>
      </c>
      <c r="D1020" s="1" t="s">
        <v>2</v>
      </c>
      <c r="H1020" s="1"/>
      <c r="I1020" s="1"/>
    </row>
    <row r="1021" spans="1:9" x14ac:dyDescent="0.25">
      <c r="A1021">
        <v>1020</v>
      </c>
      <c r="B1021" s="1" t="s">
        <v>1850</v>
      </c>
      <c r="C1021" s="1" t="s">
        <v>2711</v>
      </c>
      <c r="D1021" s="1" t="s">
        <v>2</v>
      </c>
      <c r="H1021" s="1"/>
      <c r="I1021" s="1"/>
    </row>
    <row r="1022" spans="1:9" x14ac:dyDescent="0.25">
      <c r="A1022">
        <v>1021</v>
      </c>
      <c r="B1022" s="1" t="s">
        <v>1851</v>
      </c>
      <c r="C1022" s="1" t="s">
        <v>56</v>
      </c>
      <c r="D1022" s="1" t="s">
        <v>2</v>
      </c>
      <c r="H1022" s="1"/>
      <c r="I1022" s="1"/>
    </row>
    <row r="1023" spans="1:9" x14ac:dyDescent="0.25">
      <c r="A1023">
        <v>1022</v>
      </c>
      <c r="B1023" s="1" t="s">
        <v>1896</v>
      </c>
      <c r="C1023" s="1" t="s">
        <v>56</v>
      </c>
      <c r="D1023" s="1" t="s">
        <v>2</v>
      </c>
      <c r="H1023" s="1"/>
      <c r="I1023" s="1"/>
    </row>
    <row r="1024" spans="1:9" x14ac:dyDescent="0.25">
      <c r="A1024">
        <v>1023</v>
      </c>
      <c r="B1024" s="1" t="s">
        <v>1853</v>
      </c>
      <c r="C1024" s="1" t="s">
        <v>56</v>
      </c>
      <c r="D1024" s="1" t="s">
        <v>2</v>
      </c>
      <c r="H1024" s="1"/>
      <c r="I1024" s="1"/>
    </row>
    <row r="1025" spans="1:9" x14ac:dyDescent="0.25">
      <c r="A1025">
        <v>1024</v>
      </c>
      <c r="B1025" s="1" t="s">
        <v>1854</v>
      </c>
      <c r="C1025" s="1" t="s">
        <v>62</v>
      </c>
      <c r="D1025" s="1" t="s">
        <v>2</v>
      </c>
      <c r="H1025" s="1"/>
      <c r="I1025" s="1"/>
    </row>
    <row r="1026" spans="1:9" x14ac:dyDescent="0.25">
      <c r="A1026">
        <v>1025</v>
      </c>
      <c r="B1026" s="1" t="s">
        <v>1856</v>
      </c>
      <c r="C1026" s="1" t="s">
        <v>64</v>
      </c>
      <c r="D1026" s="1" t="s">
        <v>2</v>
      </c>
      <c r="H1026" s="1"/>
      <c r="I1026" s="1"/>
    </row>
    <row r="1027" spans="1:9" x14ac:dyDescent="0.25">
      <c r="A1027">
        <v>1026</v>
      </c>
      <c r="B1027" s="1" t="s">
        <v>1857</v>
      </c>
      <c r="C1027" s="1" t="s">
        <v>65</v>
      </c>
      <c r="D1027" s="1" t="s">
        <v>2</v>
      </c>
      <c r="H1027" s="1"/>
      <c r="I1027" s="1"/>
    </row>
    <row r="1028" spans="1:9" x14ac:dyDescent="0.25">
      <c r="A1028">
        <v>1027</v>
      </c>
      <c r="B1028" s="1" t="s">
        <v>2469</v>
      </c>
      <c r="C1028" s="1" t="s">
        <v>56</v>
      </c>
      <c r="D1028" s="1" t="s">
        <v>2</v>
      </c>
      <c r="H1028" s="1"/>
      <c r="I1028" s="1"/>
    </row>
    <row r="1029" spans="1:9" x14ac:dyDescent="0.25">
      <c r="A1029">
        <v>1028</v>
      </c>
      <c r="B1029" s="1" t="s">
        <v>1858</v>
      </c>
      <c r="C1029" s="1" t="s">
        <v>56</v>
      </c>
      <c r="D1029" s="1" t="s">
        <v>2</v>
      </c>
      <c r="H1029" s="1"/>
      <c r="I1029" s="1"/>
    </row>
    <row r="1030" spans="1:9" x14ac:dyDescent="0.25">
      <c r="A1030">
        <v>1029</v>
      </c>
      <c r="B1030" s="1" t="s">
        <v>1859</v>
      </c>
      <c r="C1030" s="1" t="s">
        <v>83</v>
      </c>
      <c r="D1030" s="1" t="s">
        <v>2</v>
      </c>
      <c r="H1030" s="1"/>
      <c r="I1030" s="1"/>
    </row>
    <row r="1031" spans="1:9" x14ac:dyDescent="0.25">
      <c r="A1031">
        <v>1030</v>
      </c>
      <c r="B1031" s="1" t="s">
        <v>1929</v>
      </c>
      <c r="C1031" s="1" t="s">
        <v>262</v>
      </c>
      <c r="D1031" s="1" t="s">
        <v>2</v>
      </c>
      <c r="H1031" s="1"/>
      <c r="I1031" s="1"/>
    </row>
    <row r="1032" spans="1:9" x14ac:dyDescent="0.25">
      <c r="A1032">
        <v>1031</v>
      </c>
      <c r="B1032" s="1" t="s">
        <v>2713</v>
      </c>
      <c r="C1032" s="1" t="s">
        <v>81</v>
      </c>
      <c r="D1032" s="1" t="s">
        <v>2</v>
      </c>
      <c r="H1032" s="1"/>
      <c r="I1032" s="1"/>
    </row>
    <row r="1033" spans="1:9" x14ac:dyDescent="0.25">
      <c r="A1033">
        <v>1032</v>
      </c>
      <c r="B1033" s="1" t="s">
        <v>2714</v>
      </c>
      <c r="C1033" s="1" t="s">
        <v>2715</v>
      </c>
      <c r="D1033" s="1" t="s">
        <v>2</v>
      </c>
      <c r="H1033" s="1"/>
      <c r="I1033" s="1"/>
    </row>
    <row r="1034" spans="1:9" x14ac:dyDescent="0.25">
      <c r="A1034">
        <v>1033</v>
      </c>
      <c r="B1034" s="1" t="s">
        <v>2</v>
      </c>
      <c r="C1034" s="1" t="s">
        <v>2</v>
      </c>
      <c r="D1034" s="1" t="s">
        <v>2</v>
      </c>
      <c r="H1034" s="1"/>
      <c r="I1034" s="1"/>
    </row>
    <row r="1035" spans="1:9" x14ac:dyDescent="0.25">
      <c r="A1035">
        <v>1034</v>
      </c>
      <c r="B1035" s="1" t="s">
        <v>52</v>
      </c>
      <c r="C1035" s="1" t="s">
        <v>2</v>
      </c>
      <c r="D1035" s="1" t="s">
        <v>2</v>
      </c>
      <c r="H1035" s="1"/>
      <c r="I1035" s="1"/>
    </row>
    <row r="1036" spans="1:9" x14ac:dyDescent="0.25">
      <c r="A1036">
        <v>1035</v>
      </c>
      <c r="B1036" s="1" t="s">
        <v>1843</v>
      </c>
      <c r="C1036" s="1" t="s">
        <v>2799</v>
      </c>
      <c r="D1036" s="1" t="s">
        <v>2</v>
      </c>
      <c r="H1036" s="1"/>
      <c r="I1036" s="1"/>
    </row>
    <row r="1037" spans="1:9" x14ac:dyDescent="0.25">
      <c r="A1037">
        <v>1036</v>
      </c>
      <c r="B1037" s="1" t="s">
        <v>1844</v>
      </c>
      <c r="C1037" s="1" t="s">
        <v>138</v>
      </c>
      <c r="D1037" s="1" t="s">
        <v>2</v>
      </c>
      <c r="H1037" s="1"/>
      <c r="I1037" s="1"/>
    </row>
    <row r="1038" spans="1:9" x14ac:dyDescent="0.25">
      <c r="A1038">
        <v>1037</v>
      </c>
      <c r="B1038" s="1" t="s">
        <v>1846</v>
      </c>
      <c r="C1038" s="1" t="s">
        <v>2800</v>
      </c>
      <c r="D1038" s="1" t="s">
        <v>2</v>
      </c>
      <c r="H1038" s="1"/>
      <c r="I1038" s="1"/>
    </row>
    <row r="1039" spans="1:9" x14ac:dyDescent="0.25">
      <c r="A1039">
        <v>1038</v>
      </c>
      <c r="B1039" s="1" t="s">
        <v>1847</v>
      </c>
      <c r="C1039" s="1" t="s">
        <v>2801</v>
      </c>
      <c r="D1039" s="1" t="s">
        <v>2</v>
      </c>
      <c r="H1039" s="1"/>
      <c r="I1039" s="1"/>
    </row>
    <row r="1040" spans="1:9" x14ac:dyDescent="0.25">
      <c r="A1040">
        <v>1039</v>
      </c>
      <c r="B1040" s="1" t="s">
        <v>1850</v>
      </c>
      <c r="C1040" s="1" t="s">
        <v>2711</v>
      </c>
      <c r="D1040" s="1" t="s">
        <v>2</v>
      </c>
      <c r="H1040" s="1"/>
      <c r="I1040" s="1"/>
    </row>
    <row r="1041" spans="1:9" x14ac:dyDescent="0.25">
      <c r="A1041">
        <v>1040</v>
      </c>
      <c r="B1041" s="1" t="s">
        <v>1851</v>
      </c>
      <c r="C1041" s="1" t="s">
        <v>56</v>
      </c>
      <c r="D1041" s="1" t="s">
        <v>2</v>
      </c>
      <c r="H1041" s="1"/>
      <c r="I1041" s="1"/>
    </row>
    <row r="1042" spans="1:9" x14ac:dyDescent="0.25">
      <c r="A1042">
        <v>1041</v>
      </c>
      <c r="B1042" s="1" t="s">
        <v>1896</v>
      </c>
      <c r="C1042" s="1" t="s">
        <v>56</v>
      </c>
      <c r="D1042" s="1" t="s">
        <v>2</v>
      </c>
      <c r="H1042" s="1"/>
      <c r="I1042" s="1"/>
    </row>
    <row r="1043" spans="1:9" x14ac:dyDescent="0.25">
      <c r="A1043">
        <v>1042</v>
      </c>
      <c r="B1043" s="1" t="s">
        <v>1853</v>
      </c>
      <c r="C1043" s="1" t="s">
        <v>56</v>
      </c>
      <c r="D1043" s="1" t="s">
        <v>2</v>
      </c>
      <c r="H1043" s="1"/>
      <c r="I1043" s="1"/>
    </row>
    <row r="1044" spans="1:9" x14ac:dyDescent="0.25">
      <c r="A1044">
        <v>1043</v>
      </c>
      <c r="B1044" s="1" t="s">
        <v>1854</v>
      </c>
      <c r="C1044" s="1" t="s">
        <v>62</v>
      </c>
      <c r="D1044" s="1" t="s">
        <v>2</v>
      </c>
      <c r="H1044" s="1"/>
      <c r="I1044" s="1"/>
    </row>
    <row r="1045" spans="1:9" x14ac:dyDescent="0.25">
      <c r="A1045">
        <v>1044</v>
      </c>
      <c r="B1045" s="1" t="s">
        <v>1856</v>
      </c>
      <c r="C1045" s="1" t="s">
        <v>64</v>
      </c>
      <c r="D1045" s="1" t="s">
        <v>2</v>
      </c>
      <c r="H1045" s="1"/>
      <c r="I1045" s="1"/>
    </row>
    <row r="1046" spans="1:9" x14ac:dyDescent="0.25">
      <c r="A1046">
        <v>1045</v>
      </c>
      <c r="B1046" s="1" t="s">
        <v>1857</v>
      </c>
      <c r="C1046" s="1" t="s">
        <v>65</v>
      </c>
      <c r="D1046" s="1" t="s">
        <v>2</v>
      </c>
      <c r="H1046" s="1"/>
      <c r="I1046" s="1"/>
    </row>
    <row r="1047" spans="1:9" x14ac:dyDescent="0.25">
      <c r="A1047">
        <v>1046</v>
      </c>
      <c r="B1047" s="1" t="s">
        <v>2469</v>
      </c>
      <c r="C1047" s="1" t="s">
        <v>56</v>
      </c>
      <c r="D1047" s="1" t="s">
        <v>2</v>
      </c>
      <c r="H1047" s="1"/>
      <c r="I1047" s="1"/>
    </row>
    <row r="1048" spans="1:9" x14ac:dyDescent="0.25">
      <c r="A1048">
        <v>1047</v>
      </c>
      <c r="B1048" s="1" t="s">
        <v>1858</v>
      </c>
      <c r="C1048" s="1" t="s">
        <v>56</v>
      </c>
      <c r="D1048" s="1" t="s">
        <v>2</v>
      </c>
      <c r="H1048" s="1"/>
      <c r="I1048" s="1"/>
    </row>
    <row r="1049" spans="1:9" x14ac:dyDescent="0.25">
      <c r="A1049">
        <v>1048</v>
      </c>
      <c r="B1049" s="1" t="s">
        <v>1859</v>
      </c>
      <c r="C1049" s="1" t="s">
        <v>83</v>
      </c>
      <c r="D1049" s="1" t="s">
        <v>2</v>
      </c>
      <c r="H1049" s="1"/>
      <c r="I1049" s="1"/>
    </row>
    <row r="1050" spans="1:9" x14ac:dyDescent="0.25">
      <c r="A1050">
        <v>1049</v>
      </c>
      <c r="B1050" s="1" t="s">
        <v>1929</v>
      </c>
      <c r="C1050" s="1" t="s">
        <v>227</v>
      </c>
      <c r="D1050" s="1" t="s">
        <v>2</v>
      </c>
      <c r="H1050" s="1"/>
      <c r="I1050" s="1"/>
    </row>
    <row r="1051" spans="1:9" x14ac:dyDescent="0.25">
      <c r="A1051">
        <v>1050</v>
      </c>
      <c r="B1051" s="1" t="s">
        <v>2713</v>
      </c>
      <c r="C1051" s="1" t="s">
        <v>81</v>
      </c>
      <c r="D1051" s="1" t="s">
        <v>2</v>
      </c>
      <c r="H1051" s="1"/>
      <c r="I1051" s="1"/>
    </row>
    <row r="1052" spans="1:9" x14ac:dyDescent="0.25">
      <c r="A1052">
        <v>1051</v>
      </c>
      <c r="B1052" s="1" t="s">
        <v>2714</v>
      </c>
      <c r="C1052" s="1" t="s">
        <v>2715</v>
      </c>
      <c r="D1052" s="1" t="s">
        <v>2</v>
      </c>
      <c r="H1052" s="1"/>
      <c r="I1052" s="1"/>
    </row>
    <row r="1053" spans="1:9" x14ac:dyDescent="0.25">
      <c r="A1053">
        <v>1052</v>
      </c>
      <c r="B1053" s="1" t="s">
        <v>2</v>
      </c>
      <c r="C1053" s="1" t="s">
        <v>2</v>
      </c>
      <c r="D1053" s="1" t="s">
        <v>2</v>
      </c>
      <c r="H1053" s="1"/>
      <c r="I1053" s="1"/>
    </row>
    <row r="1054" spans="1:9" x14ac:dyDescent="0.25">
      <c r="A1054">
        <v>1053</v>
      </c>
      <c r="B1054" s="1" t="s">
        <v>52</v>
      </c>
      <c r="C1054" s="1" t="s">
        <v>2</v>
      </c>
      <c r="D1054" s="1" t="s">
        <v>2</v>
      </c>
      <c r="H1054" s="1"/>
      <c r="I1054" s="1"/>
    </row>
    <row r="1055" spans="1:9" x14ac:dyDescent="0.25">
      <c r="A1055">
        <v>1054</v>
      </c>
      <c r="B1055" s="1" t="s">
        <v>1843</v>
      </c>
      <c r="C1055" s="1" t="s">
        <v>2802</v>
      </c>
      <c r="D1055" s="1" t="s">
        <v>2</v>
      </c>
      <c r="H1055" s="1"/>
      <c r="I1055" s="1"/>
    </row>
    <row r="1056" spans="1:9" x14ac:dyDescent="0.25">
      <c r="A1056">
        <v>1055</v>
      </c>
      <c r="B1056" s="1" t="s">
        <v>1844</v>
      </c>
      <c r="C1056" s="1" t="s">
        <v>138</v>
      </c>
      <c r="D1056" s="1" t="s">
        <v>2</v>
      </c>
      <c r="H1056" s="1"/>
      <c r="I1056" s="1"/>
    </row>
    <row r="1057" spans="1:9" x14ac:dyDescent="0.25">
      <c r="A1057">
        <v>1056</v>
      </c>
      <c r="B1057" s="1" t="s">
        <v>1846</v>
      </c>
      <c r="C1057" s="1" t="s">
        <v>2693</v>
      </c>
      <c r="D1057" s="1" t="s">
        <v>2</v>
      </c>
      <c r="H1057" s="1"/>
      <c r="I1057" s="1"/>
    </row>
    <row r="1058" spans="1:9" x14ac:dyDescent="0.25">
      <c r="A1058">
        <v>1057</v>
      </c>
      <c r="B1058" s="1" t="s">
        <v>1847</v>
      </c>
      <c r="C1058" s="1" t="s">
        <v>2803</v>
      </c>
      <c r="D1058" s="1" t="s">
        <v>2</v>
      </c>
      <c r="H1058" s="1"/>
      <c r="I1058" s="1"/>
    </row>
    <row r="1059" spans="1:9" x14ac:dyDescent="0.25">
      <c r="A1059">
        <v>1058</v>
      </c>
      <c r="B1059" s="1" t="s">
        <v>1850</v>
      </c>
      <c r="C1059" s="1" t="s">
        <v>2711</v>
      </c>
      <c r="D1059" s="1" t="s">
        <v>2</v>
      </c>
      <c r="H1059" s="1"/>
      <c r="I1059" s="1"/>
    </row>
    <row r="1060" spans="1:9" x14ac:dyDescent="0.25">
      <c r="A1060">
        <v>1059</v>
      </c>
      <c r="B1060" s="1" t="s">
        <v>1851</v>
      </c>
      <c r="C1060" s="1" t="s">
        <v>56</v>
      </c>
      <c r="D1060" s="1" t="s">
        <v>2</v>
      </c>
      <c r="H1060" s="1"/>
      <c r="I1060" s="1"/>
    </row>
    <row r="1061" spans="1:9" x14ac:dyDescent="0.25">
      <c r="A1061">
        <v>1060</v>
      </c>
      <c r="B1061" s="1" t="s">
        <v>1896</v>
      </c>
      <c r="C1061" s="1" t="s">
        <v>56</v>
      </c>
      <c r="D1061" s="1" t="s">
        <v>2</v>
      </c>
      <c r="H1061" s="1"/>
      <c r="I1061" s="1"/>
    </row>
    <row r="1062" spans="1:9" x14ac:dyDescent="0.25">
      <c r="A1062">
        <v>1061</v>
      </c>
      <c r="B1062" s="1" t="s">
        <v>1853</v>
      </c>
      <c r="C1062" s="1" t="s">
        <v>56</v>
      </c>
      <c r="D1062" s="1" t="s">
        <v>2</v>
      </c>
      <c r="H1062" s="1"/>
      <c r="I1062" s="1"/>
    </row>
    <row r="1063" spans="1:9" x14ac:dyDescent="0.25">
      <c r="A1063">
        <v>1062</v>
      </c>
      <c r="B1063" s="1" t="s">
        <v>1854</v>
      </c>
      <c r="C1063" s="1" t="s">
        <v>349</v>
      </c>
      <c r="D1063" s="1" t="s">
        <v>2</v>
      </c>
      <c r="H1063" s="1"/>
      <c r="I1063" s="1"/>
    </row>
    <row r="1064" spans="1:9" x14ac:dyDescent="0.25">
      <c r="A1064">
        <v>1063</v>
      </c>
      <c r="B1064" s="1" t="s">
        <v>1856</v>
      </c>
      <c r="C1064" s="1" t="s">
        <v>64</v>
      </c>
      <c r="D1064" s="1" t="s">
        <v>2</v>
      </c>
      <c r="H1064" s="1"/>
      <c r="I1064" s="1"/>
    </row>
    <row r="1065" spans="1:9" x14ac:dyDescent="0.25">
      <c r="A1065">
        <v>1064</v>
      </c>
      <c r="B1065" s="1" t="s">
        <v>1857</v>
      </c>
      <c r="C1065" s="1" t="s">
        <v>65</v>
      </c>
      <c r="D1065" s="1" t="s">
        <v>2</v>
      </c>
      <c r="H1065" s="1"/>
      <c r="I1065" s="1"/>
    </row>
    <row r="1066" spans="1:9" x14ac:dyDescent="0.25">
      <c r="A1066">
        <v>1065</v>
      </c>
      <c r="B1066" s="1" t="s">
        <v>2469</v>
      </c>
      <c r="C1066" s="1" t="s">
        <v>107</v>
      </c>
      <c r="D1066" s="1" t="s">
        <v>2</v>
      </c>
      <c r="H1066" s="1"/>
      <c r="I1066" s="1"/>
    </row>
    <row r="1067" spans="1:9" x14ac:dyDescent="0.25">
      <c r="A1067">
        <v>1066</v>
      </c>
      <c r="B1067" s="1" t="s">
        <v>1858</v>
      </c>
      <c r="C1067" s="1" t="s">
        <v>56</v>
      </c>
      <c r="D1067" s="1" t="s">
        <v>2</v>
      </c>
      <c r="H1067" s="1"/>
      <c r="I1067" s="1"/>
    </row>
    <row r="1068" spans="1:9" x14ac:dyDescent="0.25">
      <c r="A1068">
        <v>1067</v>
      </c>
      <c r="B1068" s="1" t="s">
        <v>1859</v>
      </c>
      <c r="C1068" s="1" t="s">
        <v>76</v>
      </c>
      <c r="D1068" s="1" t="s">
        <v>2</v>
      </c>
      <c r="H1068" s="1"/>
      <c r="I1068" s="1"/>
    </row>
    <row r="1069" spans="1:9" x14ac:dyDescent="0.25">
      <c r="A1069">
        <v>1068</v>
      </c>
      <c r="B1069" s="1" t="s">
        <v>1929</v>
      </c>
      <c r="C1069" s="1" t="s">
        <v>905</v>
      </c>
      <c r="D1069" s="1" t="s">
        <v>2</v>
      </c>
      <c r="H1069" s="1"/>
      <c r="I1069" s="1"/>
    </row>
    <row r="1070" spans="1:9" x14ac:dyDescent="0.25">
      <c r="A1070">
        <v>1069</v>
      </c>
      <c r="B1070" s="1" t="s">
        <v>2713</v>
      </c>
      <c r="C1070" s="1" t="s">
        <v>81</v>
      </c>
      <c r="D1070" s="1" t="s">
        <v>2</v>
      </c>
      <c r="H1070" s="1"/>
      <c r="I1070" s="1"/>
    </row>
    <row r="1071" spans="1:9" x14ac:dyDescent="0.25">
      <c r="A1071">
        <v>1070</v>
      </c>
      <c r="B1071" s="1" t="s">
        <v>2714</v>
      </c>
      <c r="C1071" s="1" t="s">
        <v>2715</v>
      </c>
      <c r="D1071" s="1" t="s">
        <v>2</v>
      </c>
      <c r="H1071" s="1"/>
      <c r="I1071" s="1"/>
    </row>
    <row r="1072" spans="1:9" x14ac:dyDescent="0.25">
      <c r="A1072">
        <v>1071</v>
      </c>
      <c r="B1072" s="1" t="s">
        <v>2</v>
      </c>
      <c r="C1072" s="1" t="s">
        <v>2</v>
      </c>
      <c r="D1072" s="1" t="s">
        <v>2</v>
      </c>
      <c r="H1072" s="1"/>
      <c r="I1072" s="1"/>
    </row>
    <row r="1073" spans="1:9" x14ac:dyDescent="0.25">
      <c r="A1073">
        <v>1072</v>
      </c>
      <c r="B1073" s="1" t="s">
        <v>52</v>
      </c>
      <c r="C1073" s="1" t="s">
        <v>2</v>
      </c>
      <c r="D1073" s="1" t="s">
        <v>2</v>
      </c>
      <c r="H1073" s="1"/>
      <c r="I1073" s="1"/>
    </row>
    <row r="1074" spans="1:9" x14ac:dyDescent="0.25">
      <c r="A1074">
        <v>1073</v>
      </c>
      <c r="B1074" s="1" t="s">
        <v>1843</v>
      </c>
      <c r="C1074" s="1" t="s">
        <v>2804</v>
      </c>
      <c r="D1074" s="1" t="s">
        <v>2</v>
      </c>
      <c r="H1074" s="1"/>
      <c r="I1074" s="1"/>
    </row>
    <row r="1075" spans="1:9" x14ac:dyDescent="0.25">
      <c r="A1075">
        <v>1074</v>
      </c>
      <c r="B1075" s="1" t="s">
        <v>1844</v>
      </c>
      <c r="C1075" s="1" t="s">
        <v>138</v>
      </c>
      <c r="D1075" s="1" t="s">
        <v>2</v>
      </c>
      <c r="H1075" s="1"/>
      <c r="I1075" s="1"/>
    </row>
    <row r="1076" spans="1:9" x14ac:dyDescent="0.25">
      <c r="A1076">
        <v>1075</v>
      </c>
      <c r="B1076" s="1" t="s">
        <v>1846</v>
      </c>
      <c r="C1076" s="1" t="s">
        <v>2690</v>
      </c>
      <c r="D1076" s="1" t="s">
        <v>2</v>
      </c>
      <c r="H1076" s="1"/>
      <c r="I1076" s="1"/>
    </row>
    <row r="1077" spans="1:9" x14ac:dyDescent="0.25">
      <c r="A1077">
        <v>1076</v>
      </c>
      <c r="B1077" s="1" t="s">
        <v>1847</v>
      </c>
      <c r="C1077" s="1" t="s">
        <v>2805</v>
      </c>
      <c r="D1077" s="1" t="s">
        <v>2</v>
      </c>
      <c r="H1077" s="1"/>
      <c r="I1077" s="1"/>
    </row>
    <row r="1078" spans="1:9" x14ac:dyDescent="0.25">
      <c r="A1078">
        <v>1077</v>
      </c>
      <c r="B1078" s="1" t="s">
        <v>1850</v>
      </c>
      <c r="C1078" s="1" t="s">
        <v>2711</v>
      </c>
      <c r="D1078" s="1" t="s">
        <v>2</v>
      </c>
      <c r="H1078" s="1"/>
      <c r="I1078" s="1"/>
    </row>
    <row r="1079" spans="1:9" x14ac:dyDescent="0.25">
      <c r="A1079">
        <v>1078</v>
      </c>
      <c r="B1079" s="1" t="s">
        <v>1851</v>
      </c>
      <c r="C1079" s="1" t="s">
        <v>56</v>
      </c>
      <c r="D1079" s="1" t="s">
        <v>2</v>
      </c>
      <c r="H1079" s="1"/>
      <c r="I1079" s="1"/>
    </row>
    <row r="1080" spans="1:9" x14ac:dyDescent="0.25">
      <c r="A1080">
        <v>1079</v>
      </c>
      <c r="B1080" s="1" t="s">
        <v>1896</v>
      </c>
      <c r="C1080" s="1" t="s">
        <v>56</v>
      </c>
      <c r="D1080" s="1" t="s">
        <v>2</v>
      </c>
      <c r="H1080" s="1"/>
      <c r="I1080" s="1"/>
    </row>
    <row r="1081" spans="1:9" x14ac:dyDescent="0.25">
      <c r="A1081">
        <v>1080</v>
      </c>
      <c r="B1081" s="1" t="s">
        <v>1853</v>
      </c>
      <c r="C1081" s="1" t="s">
        <v>56</v>
      </c>
      <c r="D1081" s="1" t="s">
        <v>2</v>
      </c>
      <c r="H1081" s="1"/>
      <c r="I1081" s="1"/>
    </row>
    <row r="1082" spans="1:9" x14ac:dyDescent="0.25">
      <c r="A1082">
        <v>1081</v>
      </c>
      <c r="B1082" s="1" t="s">
        <v>1854</v>
      </c>
      <c r="C1082" s="1" t="s">
        <v>349</v>
      </c>
      <c r="D1082" s="1" t="s">
        <v>2</v>
      </c>
      <c r="H1082" s="1"/>
      <c r="I1082" s="1"/>
    </row>
    <row r="1083" spans="1:9" x14ac:dyDescent="0.25">
      <c r="A1083">
        <v>1082</v>
      </c>
      <c r="B1083" s="1" t="s">
        <v>1856</v>
      </c>
      <c r="C1083" s="1" t="s">
        <v>64</v>
      </c>
      <c r="D1083" s="1" t="s">
        <v>2</v>
      </c>
      <c r="H1083" s="1"/>
      <c r="I1083" s="1"/>
    </row>
    <row r="1084" spans="1:9" x14ac:dyDescent="0.25">
      <c r="A1084">
        <v>1083</v>
      </c>
      <c r="B1084" s="1" t="s">
        <v>1857</v>
      </c>
      <c r="C1084" s="1" t="s">
        <v>65</v>
      </c>
      <c r="D1084" s="1" t="s">
        <v>2</v>
      </c>
      <c r="H1084" s="1"/>
      <c r="I1084" s="1"/>
    </row>
    <row r="1085" spans="1:9" x14ac:dyDescent="0.25">
      <c r="A1085">
        <v>1084</v>
      </c>
      <c r="B1085" s="1" t="s">
        <v>2469</v>
      </c>
      <c r="C1085" s="1" t="s">
        <v>107</v>
      </c>
      <c r="D1085" s="1" t="s">
        <v>2</v>
      </c>
      <c r="H1085" s="1"/>
      <c r="I1085" s="1"/>
    </row>
    <row r="1086" spans="1:9" x14ac:dyDescent="0.25">
      <c r="A1086">
        <v>1085</v>
      </c>
      <c r="B1086" s="1" t="s">
        <v>1858</v>
      </c>
      <c r="C1086" s="1" t="s">
        <v>56</v>
      </c>
      <c r="D1086" s="1" t="s">
        <v>2</v>
      </c>
      <c r="H1086" s="1"/>
      <c r="I1086" s="1"/>
    </row>
    <row r="1087" spans="1:9" x14ac:dyDescent="0.25">
      <c r="A1087">
        <v>1086</v>
      </c>
      <c r="B1087" s="1" t="s">
        <v>1859</v>
      </c>
      <c r="C1087" s="1" t="s">
        <v>76</v>
      </c>
      <c r="D1087" s="1" t="s">
        <v>2</v>
      </c>
      <c r="H1087" s="1"/>
      <c r="I1087" s="1"/>
    </row>
    <row r="1088" spans="1:9" x14ac:dyDescent="0.25">
      <c r="A1088">
        <v>1087</v>
      </c>
      <c r="B1088" s="1" t="s">
        <v>1929</v>
      </c>
      <c r="C1088" s="1" t="s">
        <v>2689</v>
      </c>
      <c r="D1088" s="1" t="s">
        <v>2</v>
      </c>
      <c r="H1088" s="1"/>
      <c r="I1088" s="1"/>
    </row>
    <row r="1089" spans="1:9" x14ac:dyDescent="0.25">
      <c r="A1089">
        <v>1088</v>
      </c>
      <c r="B1089" s="1" t="s">
        <v>2713</v>
      </c>
      <c r="C1089" s="1" t="s">
        <v>81</v>
      </c>
      <c r="D1089" s="1" t="s">
        <v>2</v>
      </c>
      <c r="H1089" s="1"/>
      <c r="I1089" s="1"/>
    </row>
    <row r="1090" spans="1:9" x14ac:dyDescent="0.25">
      <c r="A1090">
        <v>1089</v>
      </c>
      <c r="B1090" s="1" t="s">
        <v>2714</v>
      </c>
      <c r="C1090" s="1" t="s">
        <v>2715</v>
      </c>
      <c r="D1090" s="1" t="s">
        <v>2</v>
      </c>
      <c r="H1090" s="1"/>
      <c r="I1090" s="1"/>
    </row>
    <row r="1091" spans="1:9" x14ac:dyDescent="0.25">
      <c r="A1091">
        <v>1090</v>
      </c>
      <c r="B1091" s="1" t="s">
        <v>2</v>
      </c>
      <c r="C1091" s="1" t="s">
        <v>2</v>
      </c>
      <c r="D1091" s="1" t="s">
        <v>2</v>
      </c>
      <c r="H1091" s="1"/>
      <c r="I1091" s="1"/>
    </row>
    <row r="1092" spans="1:9" x14ac:dyDescent="0.25">
      <c r="A1092">
        <v>1091</v>
      </c>
      <c r="B1092" s="1" t="s">
        <v>52</v>
      </c>
      <c r="C1092" s="1" t="s">
        <v>2</v>
      </c>
      <c r="D1092" s="1" t="s">
        <v>2</v>
      </c>
      <c r="H1092" s="1"/>
      <c r="I1092" s="1"/>
    </row>
    <row r="1093" spans="1:9" x14ac:dyDescent="0.25">
      <c r="A1093">
        <v>1092</v>
      </c>
      <c r="B1093" s="1" t="s">
        <v>1843</v>
      </c>
      <c r="C1093" s="1" t="s">
        <v>2806</v>
      </c>
      <c r="D1093" s="1" t="s">
        <v>2</v>
      </c>
      <c r="H1093" s="1"/>
      <c r="I1093" s="1"/>
    </row>
    <row r="1094" spans="1:9" x14ac:dyDescent="0.25">
      <c r="A1094">
        <v>1093</v>
      </c>
      <c r="B1094" s="1" t="s">
        <v>1844</v>
      </c>
      <c r="C1094" s="1" t="s">
        <v>138</v>
      </c>
      <c r="D1094" s="1" t="s">
        <v>2</v>
      </c>
      <c r="H1094" s="1"/>
      <c r="I1094" s="1"/>
    </row>
    <row r="1095" spans="1:9" x14ac:dyDescent="0.25">
      <c r="A1095">
        <v>1094</v>
      </c>
      <c r="B1095" s="1" t="s">
        <v>1846</v>
      </c>
      <c r="C1095" s="1" t="s">
        <v>2682</v>
      </c>
      <c r="D1095" s="1" t="s">
        <v>2</v>
      </c>
      <c r="H1095" s="1"/>
      <c r="I1095" s="1"/>
    </row>
    <row r="1096" spans="1:9" x14ac:dyDescent="0.25">
      <c r="A1096">
        <v>1095</v>
      </c>
      <c r="B1096" s="1" t="s">
        <v>1847</v>
      </c>
      <c r="C1096" s="1" t="s">
        <v>2807</v>
      </c>
      <c r="D1096" s="1" t="s">
        <v>2</v>
      </c>
      <c r="H1096" s="1"/>
      <c r="I1096" s="1"/>
    </row>
    <row r="1097" spans="1:9" x14ac:dyDescent="0.25">
      <c r="A1097">
        <v>1096</v>
      </c>
      <c r="B1097" s="1" t="s">
        <v>1850</v>
      </c>
      <c r="C1097" s="1" t="s">
        <v>2711</v>
      </c>
      <c r="D1097" s="1" t="s">
        <v>2</v>
      </c>
      <c r="H1097" s="1"/>
      <c r="I1097" s="1"/>
    </row>
    <row r="1098" spans="1:9" x14ac:dyDescent="0.25">
      <c r="A1098">
        <v>1097</v>
      </c>
      <c r="B1098" s="1" t="s">
        <v>1851</v>
      </c>
      <c r="C1098" s="1" t="s">
        <v>56</v>
      </c>
      <c r="D1098" s="1" t="s">
        <v>2</v>
      </c>
      <c r="H1098" s="1"/>
      <c r="I1098" s="1"/>
    </row>
    <row r="1099" spans="1:9" x14ac:dyDescent="0.25">
      <c r="A1099">
        <v>1098</v>
      </c>
      <c r="B1099" s="1" t="s">
        <v>1896</v>
      </c>
      <c r="C1099" s="1" t="s">
        <v>56</v>
      </c>
      <c r="D1099" s="1" t="s">
        <v>2</v>
      </c>
      <c r="H1099" s="1"/>
      <c r="I1099" s="1"/>
    </row>
    <row r="1100" spans="1:9" x14ac:dyDescent="0.25">
      <c r="A1100">
        <v>1099</v>
      </c>
      <c r="B1100" s="1" t="s">
        <v>1853</v>
      </c>
      <c r="C1100" s="1" t="s">
        <v>56</v>
      </c>
      <c r="D1100" s="1" t="s">
        <v>2</v>
      </c>
      <c r="H1100" s="1"/>
      <c r="I1100" s="1"/>
    </row>
    <row r="1101" spans="1:9" x14ac:dyDescent="0.25">
      <c r="A1101">
        <v>1100</v>
      </c>
      <c r="B1101" s="1" t="s">
        <v>1854</v>
      </c>
      <c r="C1101" s="1" t="s">
        <v>120</v>
      </c>
      <c r="D1101" s="1" t="s">
        <v>2</v>
      </c>
      <c r="H1101" s="1"/>
      <c r="I1101" s="1"/>
    </row>
    <row r="1102" spans="1:9" x14ac:dyDescent="0.25">
      <c r="A1102">
        <v>1101</v>
      </c>
      <c r="B1102" s="1" t="s">
        <v>1856</v>
      </c>
      <c r="C1102" s="1" t="s">
        <v>64</v>
      </c>
      <c r="D1102" s="1" t="s">
        <v>2</v>
      </c>
      <c r="H1102" s="1"/>
      <c r="I1102" s="1"/>
    </row>
    <row r="1103" spans="1:9" x14ac:dyDescent="0.25">
      <c r="A1103">
        <v>1102</v>
      </c>
      <c r="B1103" s="1" t="s">
        <v>1857</v>
      </c>
      <c r="C1103" s="1" t="s">
        <v>65</v>
      </c>
      <c r="D1103" s="1" t="s">
        <v>2</v>
      </c>
      <c r="H1103" s="1"/>
      <c r="I1103" s="1"/>
    </row>
    <row r="1104" spans="1:9" x14ac:dyDescent="0.25">
      <c r="A1104">
        <v>1103</v>
      </c>
      <c r="B1104" s="1" t="s">
        <v>2469</v>
      </c>
      <c r="C1104" s="1" t="s">
        <v>107</v>
      </c>
      <c r="D1104" s="1" t="s">
        <v>2</v>
      </c>
      <c r="H1104" s="1"/>
      <c r="I1104" s="1"/>
    </row>
    <row r="1105" spans="1:9" x14ac:dyDescent="0.25">
      <c r="A1105">
        <v>1104</v>
      </c>
      <c r="B1105" s="1" t="s">
        <v>1858</v>
      </c>
      <c r="C1105" s="1" t="s">
        <v>56</v>
      </c>
      <c r="D1105" s="1" t="s">
        <v>2</v>
      </c>
      <c r="H1105" s="1"/>
      <c r="I1105" s="1"/>
    </row>
    <row r="1106" spans="1:9" x14ac:dyDescent="0.25">
      <c r="A1106">
        <v>1105</v>
      </c>
      <c r="B1106" s="1" t="s">
        <v>1859</v>
      </c>
      <c r="C1106" s="1" t="s">
        <v>76</v>
      </c>
      <c r="D1106" s="1" t="s">
        <v>2</v>
      </c>
      <c r="H1106" s="1"/>
      <c r="I1106" s="1"/>
    </row>
    <row r="1107" spans="1:9" x14ac:dyDescent="0.25">
      <c r="A1107">
        <v>1106</v>
      </c>
      <c r="B1107" s="1" t="s">
        <v>1929</v>
      </c>
      <c r="C1107" s="1" t="s">
        <v>261</v>
      </c>
      <c r="D1107" s="1" t="s">
        <v>2</v>
      </c>
      <c r="H1107" s="1"/>
      <c r="I1107" s="1"/>
    </row>
    <row r="1108" spans="1:9" x14ac:dyDescent="0.25">
      <c r="A1108">
        <v>1107</v>
      </c>
      <c r="B1108" s="1" t="s">
        <v>2713</v>
      </c>
      <c r="C1108" s="1" t="s">
        <v>81</v>
      </c>
      <c r="D1108" s="1" t="s">
        <v>2</v>
      </c>
      <c r="H1108" s="1"/>
      <c r="I1108" s="1"/>
    </row>
    <row r="1109" spans="1:9" x14ac:dyDescent="0.25">
      <c r="A1109">
        <v>1108</v>
      </c>
      <c r="B1109" s="1" t="s">
        <v>2714</v>
      </c>
      <c r="C1109" s="1" t="s">
        <v>2715</v>
      </c>
      <c r="D1109" s="1" t="s">
        <v>2</v>
      </c>
      <c r="H1109" s="1"/>
      <c r="I1109" s="1"/>
    </row>
    <row r="1110" spans="1:9" x14ac:dyDescent="0.25">
      <c r="A1110">
        <v>1109</v>
      </c>
      <c r="B1110" s="1" t="s">
        <v>2</v>
      </c>
      <c r="C1110" s="1" t="s">
        <v>2</v>
      </c>
      <c r="D1110" s="1" t="s">
        <v>2</v>
      </c>
      <c r="H1110" s="1"/>
      <c r="I1110" s="1"/>
    </row>
    <row r="1111" spans="1:9" x14ac:dyDescent="0.25">
      <c r="A1111">
        <v>1110</v>
      </c>
      <c r="B1111" s="1" t="s">
        <v>52</v>
      </c>
      <c r="C1111" s="1" t="s">
        <v>2</v>
      </c>
      <c r="D1111" s="1" t="s">
        <v>2</v>
      </c>
      <c r="H1111" s="1"/>
      <c r="I1111" s="1"/>
    </row>
    <row r="1112" spans="1:9" x14ac:dyDescent="0.25">
      <c r="A1112">
        <v>1111</v>
      </c>
      <c r="B1112" s="1" t="s">
        <v>1843</v>
      </c>
      <c r="C1112" s="1" t="s">
        <v>2808</v>
      </c>
      <c r="D1112" s="1" t="s">
        <v>2</v>
      </c>
      <c r="H1112" s="1"/>
      <c r="I1112" s="1"/>
    </row>
    <row r="1113" spans="1:9" x14ac:dyDescent="0.25">
      <c r="A1113">
        <v>1112</v>
      </c>
      <c r="B1113" s="1" t="s">
        <v>1844</v>
      </c>
      <c r="C1113" s="1" t="s">
        <v>138</v>
      </c>
      <c r="D1113" s="1" t="s">
        <v>2</v>
      </c>
      <c r="H1113" s="1"/>
      <c r="I1113" s="1"/>
    </row>
    <row r="1114" spans="1:9" x14ac:dyDescent="0.25">
      <c r="A1114">
        <v>1113</v>
      </c>
      <c r="B1114" s="1" t="s">
        <v>1846</v>
      </c>
      <c r="C1114" s="1" t="s">
        <v>2687</v>
      </c>
      <c r="D1114" s="1" t="s">
        <v>2</v>
      </c>
      <c r="H1114" s="1"/>
      <c r="I1114" s="1"/>
    </row>
    <row r="1115" spans="1:9" x14ac:dyDescent="0.25">
      <c r="A1115">
        <v>1114</v>
      </c>
      <c r="B1115" s="1" t="s">
        <v>1847</v>
      </c>
      <c r="C1115" s="1" t="s">
        <v>2809</v>
      </c>
      <c r="D1115" s="1" t="s">
        <v>2</v>
      </c>
      <c r="H1115" s="1"/>
      <c r="I1115" s="1"/>
    </row>
    <row r="1116" spans="1:9" x14ac:dyDescent="0.25">
      <c r="A1116">
        <v>1115</v>
      </c>
      <c r="B1116" s="1" t="s">
        <v>1850</v>
      </c>
      <c r="C1116" s="1" t="s">
        <v>2711</v>
      </c>
      <c r="D1116" s="1" t="s">
        <v>2</v>
      </c>
      <c r="H1116" s="1"/>
      <c r="I1116" s="1"/>
    </row>
    <row r="1117" spans="1:9" x14ac:dyDescent="0.25">
      <c r="A1117">
        <v>1116</v>
      </c>
      <c r="B1117" s="1" t="s">
        <v>1851</v>
      </c>
      <c r="C1117" s="1" t="s">
        <v>56</v>
      </c>
      <c r="D1117" s="1" t="s">
        <v>2</v>
      </c>
      <c r="H1117" s="1"/>
      <c r="I1117" s="1"/>
    </row>
    <row r="1118" spans="1:9" x14ac:dyDescent="0.25">
      <c r="A1118">
        <v>1117</v>
      </c>
      <c r="B1118" s="1" t="s">
        <v>1896</v>
      </c>
      <c r="C1118" s="1" t="s">
        <v>56</v>
      </c>
      <c r="D1118" s="1" t="s">
        <v>2</v>
      </c>
      <c r="H1118" s="1"/>
      <c r="I1118" s="1"/>
    </row>
    <row r="1119" spans="1:9" x14ac:dyDescent="0.25">
      <c r="A1119">
        <v>1118</v>
      </c>
      <c r="B1119" s="1" t="s">
        <v>1853</v>
      </c>
      <c r="C1119" s="1" t="s">
        <v>56</v>
      </c>
      <c r="D1119" s="1" t="s">
        <v>2</v>
      </c>
      <c r="H1119" s="1"/>
      <c r="I1119" s="1"/>
    </row>
    <row r="1120" spans="1:9" x14ac:dyDescent="0.25">
      <c r="A1120">
        <v>1119</v>
      </c>
      <c r="B1120" s="1" t="s">
        <v>1854</v>
      </c>
      <c r="C1120" s="1" t="s">
        <v>130</v>
      </c>
      <c r="D1120" s="1" t="s">
        <v>2</v>
      </c>
      <c r="H1120" s="1"/>
      <c r="I1120" s="1"/>
    </row>
    <row r="1121" spans="1:9" x14ac:dyDescent="0.25">
      <c r="A1121">
        <v>1120</v>
      </c>
      <c r="B1121" s="1" t="s">
        <v>1856</v>
      </c>
      <c r="C1121" s="1" t="s">
        <v>64</v>
      </c>
      <c r="D1121" s="1" t="s">
        <v>2</v>
      </c>
      <c r="H1121" s="1"/>
      <c r="I1121" s="1"/>
    </row>
    <row r="1122" spans="1:9" x14ac:dyDescent="0.25">
      <c r="A1122">
        <v>1121</v>
      </c>
      <c r="B1122" s="1" t="s">
        <v>1857</v>
      </c>
      <c r="C1122" s="1" t="s">
        <v>65</v>
      </c>
      <c r="D1122" s="1" t="s">
        <v>2</v>
      </c>
      <c r="H1122" s="1"/>
      <c r="I1122" s="1"/>
    </row>
    <row r="1123" spans="1:9" x14ac:dyDescent="0.25">
      <c r="A1123">
        <v>1122</v>
      </c>
      <c r="B1123" s="1" t="s">
        <v>2469</v>
      </c>
      <c r="C1123" s="1" t="s">
        <v>107</v>
      </c>
      <c r="D1123" s="1" t="s">
        <v>2</v>
      </c>
      <c r="H1123" s="1"/>
      <c r="I1123" s="1"/>
    </row>
    <row r="1124" spans="1:9" x14ac:dyDescent="0.25">
      <c r="A1124">
        <v>1123</v>
      </c>
      <c r="B1124" s="1" t="s">
        <v>1858</v>
      </c>
      <c r="C1124" s="1" t="s">
        <v>56</v>
      </c>
      <c r="D1124" s="1" t="s">
        <v>2</v>
      </c>
      <c r="H1124" s="1"/>
      <c r="I1124" s="1"/>
    </row>
    <row r="1125" spans="1:9" x14ac:dyDescent="0.25">
      <c r="A1125">
        <v>1124</v>
      </c>
      <c r="B1125" s="1" t="s">
        <v>1859</v>
      </c>
      <c r="C1125" s="1" t="s">
        <v>76</v>
      </c>
      <c r="D1125" s="1" t="s">
        <v>2</v>
      </c>
      <c r="H1125" s="1"/>
      <c r="I1125" s="1"/>
    </row>
    <row r="1126" spans="1:9" x14ac:dyDescent="0.25">
      <c r="A1126">
        <v>1125</v>
      </c>
      <c r="B1126" s="1" t="s">
        <v>1929</v>
      </c>
      <c r="C1126" s="1" t="s">
        <v>211</v>
      </c>
      <c r="D1126" s="1" t="s">
        <v>2</v>
      </c>
      <c r="H1126" s="1"/>
      <c r="I1126" s="1"/>
    </row>
    <row r="1127" spans="1:9" x14ac:dyDescent="0.25">
      <c r="A1127">
        <v>1126</v>
      </c>
      <c r="B1127" s="1" t="s">
        <v>2713</v>
      </c>
      <c r="C1127" s="1" t="s">
        <v>81</v>
      </c>
      <c r="D1127" s="1" t="s">
        <v>2</v>
      </c>
      <c r="H1127" s="1"/>
      <c r="I1127" s="1"/>
    </row>
    <row r="1128" spans="1:9" x14ac:dyDescent="0.25">
      <c r="A1128">
        <v>1127</v>
      </c>
      <c r="B1128" s="1" t="s">
        <v>2714</v>
      </c>
      <c r="C1128" s="1" t="s">
        <v>2715</v>
      </c>
      <c r="D1128" s="1" t="s">
        <v>2</v>
      </c>
      <c r="H1128" s="1"/>
      <c r="I1128" s="1"/>
    </row>
    <row r="1129" spans="1:9" x14ac:dyDescent="0.25">
      <c r="A1129">
        <v>1128</v>
      </c>
      <c r="B1129" s="1" t="s">
        <v>2</v>
      </c>
      <c r="C1129" s="1" t="s">
        <v>2</v>
      </c>
      <c r="D1129" s="1" t="s">
        <v>2</v>
      </c>
      <c r="H1129" s="1"/>
      <c r="I1129" s="1"/>
    </row>
    <row r="1130" spans="1:9" x14ac:dyDescent="0.25">
      <c r="A1130">
        <v>1129</v>
      </c>
      <c r="B1130" s="1" t="s">
        <v>52</v>
      </c>
      <c r="C1130" s="1" t="s">
        <v>2</v>
      </c>
      <c r="D1130" s="1" t="s">
        <v>2</v>
      </c>
      <c r="H1130" s="1"/>
      <c r="I1130" s="1"/>
    </row>
    <row r="1131" spans="1:9" x14ac:dyDescent="0.25">
      <c r="A1131">
        <v>1130</v>
      </c>
      <c r="B1131" s="1" t="s">
        <v>1843</v>
      </c>
      <c r="C1131" s="1" t="s">
        <v>2810</v>
      </c>
      <c r="D1131" s="1" t="s">
        <v>2</v>
      </c>
      <c r="H1131" s="1"/>
      <c r="I1131" s="1"/>
    </row>
    <row r="1132" spans="1:9" x14ac:dyDescent="0.25">
      <c r="A1132">
        <v>1131</v>
      </c>
      <c r="B1132" s="1" t="s">
        <v>1844</v>
      </c>
      <c r="C1132" s="1" t="s">
        <v>138</v>
      </c>
      <c r="D1132" s="1" t="s">
        <v>2</v>
      </c>
      <c r="H1132" s="1"/>
      <c r="I1132" s="1"/>
    </row>
    <row r="1133" spans="1:9" x14ac:dyDescent="0.25">
      <c r="A1133">
        <v>1132</v>
      </c>
      <c r="B1133" s="1" t="s">
        <v>1846</v>
      </c>
      <c r="C1133" s="1" t="s">
        <v>2668</v>
      </c>
      <c r="D1133" s="1" t="s">
        <v>2</v>
      </c>
      <c r="H1133" s="1"/>
      <c r="I1133" s="1"/>
    </row>
    <row r="1134" spans="1:9" x14ac:dyDescent="0.25">
      <c r="A1134">
        <v>1133</v>
      </c>
      <c r="B1134" s="1" t="s">
        <v>1847</v>
      </c>
      <c r="C1134" s="1" t="s">
        <v>2811</v>
      </c>
      <c r="D1134" s="1" t="s">
        <v>2</v>
      </c>
      <c r="H1134" s="1"/>
      <c r="I1134" s="1"/>
    </row>
    <row r="1135" spans="1:9" x14ac:dyDescent="0.25">
      <c r="A1135">
        <v>1134</v>
      </c>
      <c r="B1135" s="1" t="s">
        <v>1850</v>
      </c>
      <c r="C1135" s="1" t="s">
        <v>2711</v>
      </c>
      <c r="D1135" s="1" t="s">
        <v>2</v>
      </c>
      <c r="H1135" s="1"/>
      <c r="I1135" s="1"/>
    </row>
    <row r="1136" spans="1:9" x14ac:dyDescent="0.25">
      <c r="A1136">
        <v>1135</v>
      </c>
      <c r="B1136" s="1" t="s">
        <v>1851</v>
      </c>
      <c r="C1136" s="1" t="s">
        <v>56</v>
      </c>
      <c r="D1136" s="1" t="s">
        <v>2</v>
      </c>
      <c r="H1136" s="1"/>
      <c r="I1136" s="1"/>
    </row>
    <row r="1137" spans="1:9" x14ac:dyDescent="0.25">
      <c r="A1137">
        <v>1136</v>
      </c>
      <c r="B1137" s="1" t="s">
        <v>1896</v>
      </c>
      <c r="C1137" s="1" t="s">
        <v>56</v>
      </c>
      <c r="D1137" s="1" t="s">
        <v>2</v>
      </c>
      <c r="H1137" s="1"/>
      <c r="I1137" s="1"/>
    </row>
    <row r="1138" spans="1:9" x14ac:dyDescent="0.25">
      <c r="A1138">
        <v>1137</v>
      </c>
      <c r="B1138" s="1" t="s">
        <v>1853</v>
      </c>
      <c r="C1138" s="1" t="s">
        <v>56</v>
      </c>
      <c r="D1138" s="1" t="s">
        <v>2</v>
      </c>
      <c r="H1138" s="1"/>
      <c r="I1138" s="1"/>
    </row>
    <row r="1139" spans="1:9" x14ac:dyDescent="0.25">
      <c r="A1139">
        <v>1138</v>
      </c>
      <c r="B1139" s="1" t="s">
        <v>1854</v>
      </c>
      <c r="C1139" s="1" t="s">
        <v>2784</v>
      </c>
      <c r="D1139" s="1" t="s">
        <v>2</v>
      </c>
      <c r="H1139" s="1"/>
      <c r="I1139" s="1"/>
    </row>
    <row r="1140" spans="1:9" x14ac:dyDescent="0.25">
      <c r="A1140">
        <v>1139</v>
      </c>
      <c r="B1140" s="1" t="s">
        <v>1856</v>
      </c>
      <c r="C1140" s="1" t="s">
        <v>64</v>
      </c>
      <c r="D1140" s="1" t="s">
        <v>2</v>
      </c>
      <c r="H1140" s="1"/>
      <c r="I1140" s="1"/>
    </row>
    <row r="1141" spans="1:9" x14ac:dyDescent="0.25">
      <c r="A1141">
        <v>1140</v>
      </c>
      <c r="B1141" s="1" t="s">
        <v>1857</v>
      </c>
      <c r="C1141" s="1" t="s">
        <v>65</v>
      </c>
      <c r="D1141" s="1" t="s">
        <v>2</v>
      </c>
      <c r="H1141" s="1"/>
      <c r="I1141" s="1"/>
    </row>
    <row r="1142" spans="1:9" x14ac:dyDescent="0.25">
      <c r="A1142">
        <v>1141</v>
      </c>
      <c r="B1142" s="1" t="s">
        <v>2469</v>
      </c>
      <c r="C1142" s="1" t="s">
        <v>67</v>
      </c>
      <c r="D1142" s="1" t="s">
        <v>2</v>
      </c>
      <c r="H1142" s="1"/>
      <c r="I1142" s="1"/>
    </row>
    <row r="1143" spans="1:9" x14ac:dyDescent="0.25">
      <c r="A1143">
        <v>1142</v>
      </c>
      <c r="B1143" s="1" t="s">
        <v>1858</v>
      </c>
      <c r="C1143" s="1" t="s">
        <v>56</v>
      </c>
      <c r="D1143" s="1" t="s">
        <v>2</v>
      </c>
      <c r="H1143" s="1"/>
      <c r="I1143" s="1"/>
    </row>
    <row r="1144" spans="1:9" x14ac:dyDescent="0.25">
      <c r="A1144">
        <v>1143</v>
      </c>
      <c r="B1144" s="1" t="s">
        <v>1859</v>
      </c>
      <c r="C1144" s="1" t="s">
        <v>76</v>
      </c>
      <c r="D1144" s="1" t="s">
        <v>2</v>
      </c>
      <c r="H1144" s="1"/>
      <c r="I1144" s="1"/>
    </row>
    <row r="1145" spans="1:9" x14ac:dyDescent="0.25">
      <c r="A1145">
        <v>1144</v>
      </c>
      <c r="B1145" s="1" t="s">
        <v>1929</v>
      </c>
      <c r="C1145" s="1" t="s">
        <v>2812</v>
      </c>
      <c r="D1145" s="1" t="s">
        <v>2</v>
      </c>
      <c r="H1145" s="1"/>
      <c r="I1145" s="1"/>
    </row>
    <row r="1146" spans="1:9" x14ac:dyDescent="0.25">
      <c r="A1146">
        <v>1145</v>
      </c>
      <c r="B1146" s="1" t="s">
        <v>2713</v>
      </c>
      <c r="C1146" s="1" t="s">
        <v>81</v>
      </c>
      <c r="D1146" s="1" t="s">
        <v>2</v>
      </c>
      <c r="H1146" s="1"/>
      <c r="I1146" s="1"/>
    </row>
    <row r="1147" spans="1:9" x14ac:dyDescent="0.25">
      <c r="A1147">
        <v>1146</v>
      </c>
      <c r="B1147" s="1" t="s">
        <v>2714</v>
      </c>
      <c r="C1147" s="1" t="s">
        <v>2715</v>
      </c>
      <c r="D1147" s="1" t="s">
        <v>2</v>
      </c>
      <c r="H1147" s="1"/>
      <c r="I1147" s="1"/>
    </row>
    <row r="1148" spans="1:9" x14ac:dyDescent="0.25">
      <c r="A1148">
        <v>1147</v>
      </c>
      <c r="B1148" s="1" t="s">
        <v>2</v>
      </c>
      <c r="C1148" s="1" t="s">
        <v>2</v>
      </c>
      <c r="D1148" s="1" t="s">
        <v>2</v>
      </c>
      <c r="H1148" s="1"/>
      <c r="I1148" s="1"/>
    </row>
    <row r="1149" spans="1:9" x14ac:dyDescent="0.25">
      <c r="A1149">
        <v>1148</v>
      </c>
      <c r="B1149" s="1" t="s">
        <v>52</v>
      </c>
      <c r="C1149" s="1" t="s">
        <v>2</v>
      </c>
      <c r="D1149" s="1" t="s">
        <v>2</v>
      </c>
      <c r="H1149" s="1"/>
      <c r="I1149" s="1"/>
    </row>
    <row r="1150" spans="1:9" x14ac:dyDescent="0.25">
      <c r="A1150">
        <v>1149</v>
      </c>
      <c r="B1150" s="1" t="s">
        <v>1843</v>
      </c>
      <c r="C1150" s="1" t="s">
        <v>2813</v>
      </c>
      <c r="D1150" s="1" t="s">
        <v>2</v>
      </c>
      <c r="H1150" s="1"/>
      <c r="I1150" s="1"/>
    </row>
    <row r="1151" spans="1:9" x14ac:dyDescent="0.25">
      <c r="A1151">
        <v>1150</v>
      </c>
      <c r="B1151" s="1" t="s">
        <v>1844</v>
      </c>
      <c r="C1151" s="1" t="s">
        <v>138</v>
      </c>
      <c r="D1151" s="1" t="s">
        <v>2</v>
      </c>
      <c r="H1151" s="1"/>
      <c r="I1151" s="1"/>
    </row>
    <row r="1152" spans="1:9" x14ac:dyDescent="0.25">
      <c r="A1152">
        <v>1151</v>
      </c>
      <c r="B1152" s="1" t="s">
        <v>1846</v>
      </c>
      <c r="C1152" s="1" t="s">
        <v>2668</v>
      </c>
      <c r="D1152" s="1" t="s">
        <v>2</v>
      </c>
      <c r="H1152" s="1"/>
      <c r="I1152" s="1"/>
    </row>
    <row r="1153" spans="1:9" x14ac:dyDescent="0.25">
      <c r="A1153">
        <v>1152</v>
      </c>
      <c r="B1153" s="1" t="s">
        <v>1847</v>
      </c>
      <c r="C1153" s="1" t="s">
        <v>2814</v>
      </c>
      <c r="D1153" s="1" t="s">
        <v>2</v>
      </c>
      <c r="H1153" s="1"/>
      <c r="I1153" s="1"/>
    </row>
    <row r="1154" spans="1:9" x14ac:dyDescent="0.25">
      <c r="A1154">
        <v>1153</v>
      </c>
      <c r="B1154" s="1" t="s">
        <v>1850</v>
      </c>
      <c r="C1154" s="1" t="s">
        <v>2711</v>
      </c>
      <c r="D1154" s="1" t="s">
        <v>2</v>
      </c>
      <c r="H1154" s="1"/>
      <c r="I1154" s="1"/>
    </row>
    <row r="1155" spans="1:9" x14ac:dyDescent="0.25">
      <c r="A1155">
        <v>1154</v>
      </c>
      <c r="B1155" s="1" t="s">
        <v>1851</v>
      </c>
      <c r="C1155" s="1" t="s">
        <v>56</v>
      </c>
      <c r="D1155" s="1" t="s">
        <v>2</v>
      </c>
      <c r="H1155" s="1"/>
      <c r="I1155" s="1"/>
    </row>
    <row r="1156" spans="1:9" x14ac:dyDescent="0.25">
      <c r="A1156">
        <v>1155</v>
      </c>
      <c r="B1156" s="1" t="s">
        <v>1896</v>
      </c>
      <c r="C1156" s="1" t="s">
        <v>56</v>
      </c>
      <c r="D1156" s="1" t="s">
        <v>2</v>
      </c>
      <c r="H1156" s="1"/>
      <c r="I1156" s="1"/>
    </row>
    <row r="1157" spans="1:9" x14ac:dyDescent="0.25">
      <c r="A1157">
        <v>1156</v>
      </c>
      <c r="B1157" s="1" t="s">
        <v>1853</v>
      </c>
      <c r="C1157" s="1" t="s">
        <v>56</v>
      </c>
      <c r="D1157" s="1" t="s">
        <v>2</v>
      </c>
      <c r="H1157" s="1"/>
      <c r="I1157" s="1"/>
    </row>
    <row r="1158" spans="1:9" x14ac:dyDescent="0.25">
      <c r="A1158">
        <v>1157</v>
      </c>
      <c r="B1158" s="1" t="s">
        <v>1854</v>
      </c>
      <c r="C1158" s="1" t="s">
        <v>2784</v>
      </c>
      <c r="D1158" s="1" t="s">
        <v>2</v>
      </c>
      <c r="H1158" s="1"/>
      <c r="I1158" s="1"/>
    </row>
    <row r="1159" spans="1:9" x14ac:dyDescent="0.25">
      <c r="A1159">
        <v>1158</v>
      </c>
      <c r="B1159" s="1" t="s">
        <v>1856</v>
      </c>
      <c r="C1159" s="1" t="s">
        <v>64</v>
      </c>
      <c r="D1159" s="1" t="s">
        <v>2</v>
      </c>
      <c r="H1159" s="1"/>
      <c r="I1159" s="1"/>
    </row>
    <row r="1160" spans="1:9" x14ac:dyDescent="0.25">
      <c r="A1160">
        <v>1159</v>
      </c>
      <c r="B1160" s="1" t="s">
        <v>1857</v>
      </c>
      <c r="C1160" s="1" t="s">
        <v>65</v>
      </c>
      <c r="D1160" s="1" t="s">
        <v>2</v>
      </c>
      <c r="H1160" s="1"/>
      <c r="I1160" s="1"/>
    </row>
    <row r="1161" spans="1:9" x14ac:dyDescent="0.25">
      <c r="A1161">
        <v>1160</v>
      </c>
      <c r="B1161" s="1" t="s">
        <v>2469</v>
      </c>
      <c r="C1161" s="1" t="s">
        <v>67</v>
      </c>
      <c r="D1161" s="1" t="s">
        <v>2</v>
      </c>
      <c r="H1161" s="1"/>
      <c r="I1161" s="1"/>
    </row>
    <row r="1162" spans="1:9" x14ac:dyDescent="0.25">
      <c r="A1162">
        <v>1161</v>
      </c>
      <c r="B1162" s="1" t="s">
        <v>1858</v>
      </c>
      <c r="C1162" s="1" t="s">
        <v>56</v>
      </c>
      <c r="D1162" s="1" t="s">
        <v>2</v>
      </c>
      <c r="H1162" s="1"/>
      <c r="I1162" s="1"/>
    </row>
    <row r="1163" spans="1:9" x14ac:dyDescent="0.25">
      <c r="A1163">
        <v>1162</v>
      </c>
      <c r="B1163" s="1" t="s">
        <v>1859</v>
      </c>
      <c r="C1163" s="1" t="s">
        <v>76</v>
      </c>
      <c r="D1163" s="1" t="s">
        <v>2</v>
      </c>
      <c r="H1163" s="1"/>
      <c r="I1163" s="1"/>
    </row>
    <row r="1164" spans="1:9" x14ac:dyDescent="0.25">
      <c r="A1164">
        <v>1163</v>
      </c>
      <c r="B1164" s="1" t="s">
        <v>1929</v>
      </c>
      <c r="C1164" s="1" t="s">
        <v>2815</v>
      </c>
      <c r="D1164" s="1" t="s">
        <v>2</v>
      </c>
      <c r="H1164" s="1"/>
      <c r="I1164" s="1"/>
    </row>
    <row r="1165" spans="1:9" x14ac:dyDescent="0.25">
      <c r="A1165">
        <v>1164</v>
      </c>
      <c r="B1165" s="1" t="s">
        <v>2713</v>
      </c>
      <c r="C1165" s="1" t="s">
        <v>81</v>
      </c>
      <c r="D1165" s="1" t="s">
        <v>2</v>
      </c>
      <c r="H1165" s="1"/>
      <c r="I1165" s="1"/>
    </row>
    <row r="1166" spans="1:9" x14ac:dyDescent="0.25">
      <c r="A1166">
        <v>1165</v>
      </c>
      <c r="B1166" s="1" t="s">
        <v>2714</v>
      </c>
      <c r="C1166" s="1" t="s">
        <v>2715</v>
      </c>
      <c r="D1166" s="1" t="s">
        <v>2</v>
      </c>
      <c r="H1166" s="1"/>
      <c r="I1166" s="1"/>
    </row>
    <row r="1167" spans="1:9" x14ac:dyDescent="0.25">
      <c r="A1167">
        <v>1166</v>
      </c>
      <c r="B1167" s="1" t="s">
        <v>2</v>
      </c>
      <c r="C1167" s="1" t="s">
        <v>2</v>
      </c>
      <c r="D1167" s="1" t="s">
        <v>2</v>
      </c>
      <c r="H1167" s="1"/>
      <c r="I1167" s="1"/>
    </row>
    <row r="1168" spans="1:9" x14ac:dyDescent="0.25">
      <c r="A1168">
        <v>1167</v>
      </c>
      <c r="B1168" s="1" t="s">
        <v>52</v>
      </c>
      <c r="C1168" s="1" t="s">
        <v>2</v>
      </c>
      <c r="D1168" s="1" t="s">
        <v>2</v>
      </c>
      <c r="H1168" s="1"/>
      <c r="I1168" s="1"/>
    </row>
    <row r="1169" spans="1:9" x14ac:dyDescent="0.25">
      <c r="A1169">
        <v>1168</v>
      </c>
      <c r="B1169" s="1" t="s">
        <v>1843</v>
      </c>
      <c r="C1169" s="1" t="s">
        <v>2816</v>
      </c>
      <c r="D1169" s="1" t="s">
        <v>2</v>
      </c>
      <c r="H1169" s="1"/>
      <c r="I1169" s="1"/>
    </row>
    <row r="1170" spans="1:9" x14ac:dyDescent="0.25">
      <c r="A1170">
        <v>1169</v>
      </c>
      <c r="B1170" s="1" t="s">
        <v>1844</v>
      </c>
      <c r="C1170" s="1" t="s">
        <v>138</v>
      </c>
      <c r="D1170" s="1" t="s">
        <v>2</v>
      </c>
      <c r="H1170" s="1"/>
      <c r="I1170" s="1"/>
    </row>
    <row r="1171" spans="1:9" x14ac:dyDescent="0.25">
      <c r="A1171">
        <v>1170</v>
      </c>
      <c r="B1171" s="1" t="s">
        <v>1846</v>
      </c>
      <c r="C1171" s="1" t="s">
        <v>2706</v>
      </c>
      <c r="D1171" s="1" t="s">
        <v>2</v>
      </c>
      <c r="H1171" s="1"/>
      <c r="I1171" s="1"/>
    </row>
    <row r="1172" spans="1:9" x14ac:dyDescent="0.25">
      <c r="A1172">
        <v>1171</v>
      </c>
      <c r="B1172" s="1" t="s">
        <v>1847</v>
      </c>
      <c r="C1172" s="1" t="s">
        <v>2817</v>
      </c>
      <c r="D1172" s="1" t="s">
        <v>2</v>
      </c>
      <c r="H1172" s="1"/>
      <c r="I1172" s="1"/>
    </row>
    <row r="1173" spans="1:9" x14ac:dyDescent="0.25">
      <c r="A1173">
        <v>1172</v>
      </c>
      <c r="B1173" s="1" t="s">
        <v>1850</v>
      </c>
      <c r="C1173" s="1" t="s">
        <v>2711</v>
      </c>
      <c r="D1173" s="1" t="s">
        <v>2</v>
      </c>
      <c r="H1173" s="1"/>
      <c r="I1173" s="1"/>
    </row>
    <row r="1174" spans="1:9" x14ac:dyDescent="0.25">
      <c r="A1174">
        <v>1173</v>
      </c>
      <c r="B1174" s="1" t="s">
        <v>1851</v>
      </c>
      <c r="C1174" s="1" t="s">
        <v>56</v>
      </c>
      <c r="D1174" s="1" t="s">
        <v>2</v>
      </c>
      <c r="H1174" s="1"/>
      <c r="I1174" s="1"/>
    </row>
    <row r="1175" spans="1:9" x14ac:dyDescent="0.25">
      <c r="A1175">
        <v>1174</v>
      </c>
      <c r="B1175" s="1" t="s">
        <v>1896</v>
      </c>
      <c r="C1175" s="1" t="s">
        <v>56</v>
      </c>
      <c r="D1175" s="1" t="s">
        <v>2</v>
      </c>
      <c r="H1175" s="1"/>
      <c r="I1175" s="1"/>
    </row>
    <row r="1176" spans="1:9" x14ac:dyDescent="0.25">
      <c r="A1176">
        <v>1175</v>
      </c>
      <c r="B1176" s="1" t="s">
        <v>1853</v>
      </c>
      <c r="C1176" s="1" t="s">
        <v>56</v>
      </c>
      <c r="D1176" s="1" t="s">
        <v>2</v>
      </c>
      <c r="H1176" s="1"/>
      <c r="I1176" s="1"/>
    </row>
    <row r="1177" spans="1:9" x14ac:dyDescent="0.25">
      <c r="A1177">
        <v>1176</v>
      </c>
      <c r="B1177" s="1" t="s">
        <v>1854</v>
      </c>
      <c r="C1177" s="1" t="s">
        <v>655</v>
      </c>
      <c r="D1177" s="1" t="s">
        <v>2</v>
      </c>
      <c r="H1177" s="1"/>
      <c r="I1177" s="1"/>
    </row>
    <row r="1178" spans="1:9" x14ac:dyDescent="0.25">
      <c r="A1178">
        <v>1177</v>
      </c>
      <c r="B1178" s="1" t="s">
        <v>1856</v>
      </c>
      <c r="C1178" s="1" t="s">
        <v>64</v>
      </c>
      <c r="D1178" s="1" t="s">
        <v>2</v>
      </c>
      <c r="H1178" s="1"/>
      <c r="I1178" s="1"/>
    </row>
    <row r="1179" spans="1:9" x14ac:dyDescent="0.25">
      <c r="A1179">
        <v>1178</v>
      </c>
      <c r="B1179" s="1" t="s">
        <v>1857</v>
      </c>
      <c r="C1179" s="1" t="s">
        <v>65</v>
      </c>
      <c r="D1179" s="1" t="s">
        <v>2</v>
      </c>
      <c r="H1179" s="1"/>
      <c r="I1179" s="1"/>
    </row>
    <row r="1180" spans="1:9" x14ac:dyDescent="0.25">
      <c r="A1180">
        <v>1179</v>
      </c>
      <c r="B1180" s="1" t="s">
        <v>2469</v>
      </c>
      <c r="C1180" s="1" t="s">
        <v>107</v>
      </c>
      <c r="D1180" s="1" t="s">
        <v>2</v>
      </c>
      <c r="H1180" s="1"/>
      <c r="I1180" s="1"/>
    </row>
    <row r="1181" spans="1:9" x14ac:dyDescent="0.25">
      <c r="A1181">
        <v>1180</v>
      </c>
      <c r="B1181" s="1" t="s">
        <v>1858</v>
      </c>
      <c r="C1181" s="1" t="s">
        <v>56</v>
      </c>
      <c r="D1181" s="1" t="s">
        <v>2</v>
      </c>
      <c r="H1181" s="1"/>
      <c r="I1181" s="1"/>
    </row>
    <row r="1182" spans="1:9" x14ac:dyDescent="0.25">
      <c r="A1182">
        <v>1181</v>
      </c>
      <c r="B1182" s="1" t="s">
        <v>1859</v>
      </c>
      <c r="C1182" s="1" t="s">
        <v>76</v>
      </c>
      <c r="D1182" s="1" t="s">
        <v>2</v>
      </c>
      <c r="H1182" s="1"/>
      <c r="I1182" s="1"/>
    </row>
    <row r="1183" spans="1:9" x14ac:dyDescent="0.25">
      <c r="A1183">
        <v>1182</v>
      </c>
      <c r="B1183" s="1" t="s">
        <v>1929</v>
      </c>
      <c r="C1183" s="1" t="s">
        <v>377</v>
      </c>
      <c r="D1183" s="1" t="s">
        <v>2</v>
      </c>
      <c r="H1183" s="1"/>
      <c r="I1183" s="1"/>
    </row>
    <row r="1184" spans="1:9" x14ac:dyDescent="0.25">
      <c r="A1184">
        <v>1183</v>
      </c>
      <c r="B1184" s="1" t="s">
        <v>2713</v>
      </c>
      <c r="C1184" s="1" t="s">
        <v>81</v>
      </c>
      <c r="D1184" s="1" t="s">
        <v>2</v>
      </c>
      <c r="H1184" s="1"/>
      <c r="I1184" s="1"/>
    </row>
    <row r="1185" spans="1:9" x14ac:dyDescent="0.25">
      <c r="A1185">
        <v>1184</v>
      </c>
      <c r="B1185" s="1" t="s">
        <v>2714</v>
      </c>
      <c r="C1185" s="1" t="s">
        <v>2715</v>
      </c>
      <c r="D1185" s="1" t="s">
        <v>2</v>
      </c>
      <c r="H1185" s="1"/>
      <c r="I1185" s="1"/>
    </row>
    <row r="1186" spans="1:9" x14ac:dyDescent="0.25">
      <c r="A1186">
        <v>1185</v>
      </c>
      <c r="B1186" s="1" t="s">
        <v>2</v>
      </c>
      <c r="C1186" s="1" t="s">
        <v>2</v>
      </c>
      <c r="D1186" s="1" t="s">
        <v>2</v>
      </c>
      <c r="H1186" s="1"/>
      <c r="I1186" s="1"/>
    </row>
    <row r="1187" spans="1:9" x14ac:dyDescent="0.25">
      <c r="A1187">
        <v>1186</v>
      </c>
      <c r="B1187" s="1" t="s">
        <v>52</v>
      </c>
      <c r="C1187" s="1" t="s">
        <v>2</v>
      </c>
      <c r="D1187" s="1" t="s">
        <v>2</v>
      </c>
      <c r="H1187" s="1"/>
      <c r="I1187" s="1"/>
    </row>
    <row r="1188" spans="1:9" x14ac:dyDescent="0.25">
      <c r="A1188">
        <v>1187</v>
      </c>
      <c r="B1188" s="1" t="s">
        <v>1843</v>
      </c>
      <c r="C1188" s="1" t="s">
        <v>2818</v>
      </c>
      <c r="D1188" s="1" t="s">
        <v>2</v>
      </c>
      <c r="H1188" s="1"/>
      <c r="I1188" s="1"/>
    </row>
    <row r="1189" spans="1:9" x14ac:dyDescent="0.25">
      <c r="A1189">
        <v>1188</v>
      </c>
      <c r="B1189" s="1" t="s">
        <v>1844</v>
      </c>
      <c r="C1189" s="1" t="s">
        <v>138</v>
      </c>
      <c r="D1189" s="1" t="s">
        <v>2</v>
      </c>
      <c r="H1189" s="1"/>
      <c r="I1189" s="1"/>
    </row>
    <row r="1190" spans="1:9" x14ac:dyDescent="0.25">
      <c r="A1190">
        <v>1189</v>
      </c>
      <c r="B1190" s="1" t="s">
        <v>1846</v>
      </c>
      <c r="C1190" s="1" t="s">
        <v>2706</v>
      </c>
      <c r="D1190" s="1" t="s">
        <v>2</v>
      </c>
      <c r="H1190" s="1"/>
      <c r="I1190" s="1"/>
    </row>
    <row r="1191" spans="1:9" x14ac:dyDescent="0.25">
      <c r="A1191">
        <v>1190</v>
      </c>
      <c r="B1191" s="1" t="s">
        <v>1847</v>
      </c>
      <c r="C1191" s="1" t="s">
        <v>2819</v>
      </c>
      <c r="D1191" s="1" t="s">
        <v>2</v>
      </c>
      <c r="H1191" s="1"/>
      <c r="I1191" s="1"/>
    </row>
    <row r="1192" spans="1:9" x14ac:dyDescent="0.25">
      <c r="A1192">
        <v>1191</v>
      </c>
      <c r="B1192" s="1" t="s">
        <v>1850</v>
      </c>
      <c r="C1192" s="1" t="s">
        <v>2711</v>
      </c>
      <c r="D1192" s="1" t="s">
        <v>2</v>
      </c>
      <c r="H1192" s="1"/>
      <c r="I1192" s="1"/>
    </row>
    <row r="1193" spans="1:9" x14ac:dyDescent="0.25">
      <c r="A1193">
        <v>1192</v>
      </c>
      <c r="B1193" s="1" t="s">
        <v>1851</v>
      </c>
      <c r="C1193" s="1" t="s">
        <v>56</v>
      </c>
      <c r="D1193" s="1" t="s">
        <v>2</v>
      </c>
      <c r="H1193" s="1"/>
      <c r="I1193" s="1"/>
    </row>
    <row r="1194" spans="1:9" x14ac:dyDescent="0.25">
      <c r="A1194">
        <v>1193</v>
      </c>
      <c r="B1194" s="1" t="s">
        <v>1896</v>
      </c>
      <c r="C1194" s="1" t="s">
        <v>56</v>
      </c>
      <c r="D1194" s="1" t="s">
        <v>2</v>
      </c>
      <c r="H1194" s="1"/>
      <c r="I1194" s="1"/>
    </row>
    <row r="1195" spans="1:9" x14ac:dyDescent="0.25">
      <c r="A1195">
        <v>1194</v>
      </c>
      <c r="B1195" s="1" t="s">
        <v>1853</v>
      </c>
      <c r="C1195" s="1" t="s">
        <v>56</v>
      </c>
      <c r="D1195" s="1" t="s">
        <v>2</v>
      </c>
      <c r="H1195" s="1"/>
      <c r="I1195" s="1"/>
    </row>
    <row r="1196" spans="1:9" x14ac:dyDescent="0.25">
      <c r="A1196">
        <v>1195</v>
      </c>
      <c r="B1196" s="1" t="s">
        <v>1854</v>
      </c>
      <c r="C1196" s="1" t="s">
        <v>2741</v>
      </c>
      <c r="D1196" s="1" t="s">
        <v>2</v>
      </c>
      <c r="H1196" s="1"/>
      <c r="I1196" s="1"/>
    </row>
    <row r="1197" spans="1:9" x14ac:dyDescent="0.25">
      <c r="A1197">
        <v>1196</v>
      </c>
      <c r="B1197" s="1" t="s">
        <v>1856</v>
      </c>
      <c r="C1197" s="1" t="s">
        <v>64</v>
      </c>
      <c r="D1197" s="1" t="s">
        <v>2</v>
      </c>
      <c r="H1197" s="1"/>
      <c r="I1197" s="1"/>
    </row>
    <row r="1198" spans="1:9" x14ac:dyDescent="0.25">
      <c r="A1198">
        <v>1197</v>
      </c>
      <c r="B1198" s="1" t="s">
        <v>1857</v>
      </c>
      <c r="C1198" s="1" t="s">
        <v>65</v>
      </c>
      <c r="D1198" s="1" t="s">
        <v>2</v>
      </c>
      <c r="H1198" s="1"/>
      <c r="I1198" s="1"/>
    </row>
    <row r="1199" spans="1:9" x14ac:dyDescent="0.25">
      <c r="A1199">
        <v>1198</v>
      </c>
      <c r="B1199" s="1" t="s">
        <v>2469</v>
      </c>
      <c r="C1199" s="1" t="s">
        <v>107</v>
      </c>
      <c r="D1199" s="1" t="s">
        <v>2</v>
      </c>
      <c r="H1199" s="1"/>
      <c r="I1199" s="1"/>
    </row>
    <row r="1200" spans="1:9" x14ac:dyDescent="0.25">
      <c r="A1200">
        <v>1199</v>
      </c>
      <c r="B1200" s="1" t="s">
        <v>1858</v>
      </c>
      <c r="C1200" s="1" t="s">
        <v>56</v>
      </c>
      <c r="D1200" s="1" t="s">
        <v>2</v>
      </c>
      <c r="H1200" s="1"/>
      <c r="I1200" s="1"/>
    </row>
    <row r="1201" spans="1:9" x14ac:dyDescent="0.25">
      <c r="A1201">
        <v>1200</v>
      </c>
      <c r="B1201" s="1" t="s">
        <v>1859</v>
      </c>
      <c r="C1201" s="1" t="s">
        <v>76</v>
      </c>
      <c r="D1201" s="1" t="s">
        <v>2</v>
      </c>
      <c r="H1201" s="1"/>
      <c r="I1201" s="1"/>
    </row>
    <row r="1202" spans="1:9" x14ac:dyDescent="0.25">
      <c r="A1202">
        <v>1201</v>
      </c>
      <c r="B1202" s="1" t="s">
        <v>1929</v>
      </c>
      <c r="C1202" s="1" t="s">
        <v>459</v>
      </c>
      <c r="D1202" s="1" t="s">
        <v>2</v>
      </c>
      <c r="H1202" s="1"/>
      <c r="I1202" s="1"/>
    </row>
    <row r="1203" spans="1:9" x14ac:dyDescent="0.25">
      <c r="A1203">
        <v>1202</v>
      </c>
      <c r="B1203" s="1" t="s">
        <v>2713</v>
      </c>
      <c r="C1203" s="1" t="s">
        <v>81</v>
      </c>
      <c r="D1203" s="1" t="s">
        <v>2</v>
      </c>
      <c r="H1203" s="1"/>
      <c r="I1203" s="1"/>
    </row>
    <row r="1204" spans="1:9" x14ac:dyDescent="0.25">
      <c r="A1204">
        <v>1203</v>
      </c>
      <c r="B1204" s="1" t="s">
        <v>2714</v>
      </c>
      <c r="C1204" s="1" t="s">
        <v>2715</v>
      </c>
      <c r="D1204" s="1" t="s">
        <v>2</v>
      </c>
      <c r="H1204" s="1"/>
      <c r="I1204" s="1"/>
    </row>
    <row r="1205" spans="1:9" x14ac:dyDescent="0.25">
      <c r="A1205">
        <v>1204</v>
      </c>
      <c r="B1205" s="1" t="s">
        <v>2</v>
      </c>
      <c r="C1205" s="1" t="s">
        <v>2</v>
      </c>
      <c r="D1205" s="1" t="s">
        <v>2</v>
      </c>
      <c r="H1205" s="1"/>
      <c r="I1205" s="1"/>
    </row>
    <row r="1206" spans="1:9" x14ac:dyDescent="0.25">
      <c r="A1206">
        <v>1205</v>
      </c>
      <c r="B1206" s="1" t="s">
        <v>52</v>
      </c>
      <c r="C1206" s="1" t="s">
        <v>2</v>
      </c>
      <c r="D1206" s="1" t="s">
        <v>2</v>
      </c>
      <c r="H1206" s="1"/>
      <c r="I1206" s="1"/>
    </row>
    <row r="1207" spans="1:9" x14ac:dyDescent="0.25">
      <c r="A1207">
        <v>1206</v>
      </c>
      <c r="B1207" s="1" t="s">
        <v>1843</v>
      </c>
      <c r="C1207" s="1" t="s">
        <v>2820</v>
      </c>
      <c r="D1207" s="1" t="s">
        <v>2</v>
      </c>
      <c r="H1207" s="1"/>
      <c r="I1207" s="1"/>
    </row>
    <row r="1208" spans="1:9" x14ac:dyDescent="0.25">
      <c r="A1208">
        <v>1207</v>
      </c>
      <c r="B1208" s="1" t="s">
        <v>1844</v>
      </c>
      <c r="C1208" s="1" t="s">
        <v>138</v>
      </c>
      <c r="D1208" s="1" t="s">
        <v>2</v>
      </c>
      <c r="H1208" s="1"/>
      <c r="I1208" s="1"/>
    </row>
    <row r="1209" spans="1:9" x14ac:dyDescent="0.25">
      <c r="A1209">
        <v>1208</v>
      </c>
      <c r="B1209" s="1" t="s">
        <v>1846</v>
      </c>
      <c r="C1209" s="1" t="s">
        <v>2706</v>
      </c>
      <c r="D1209" s="1" t="s">
        <v>2</v>
      </c>
      <c r="H1209" s="1"/>
      <c r="I1209" s="1"/>
    </row>
    <row r="1210" spans="1:9" x14ac:dyDescent="0.25">
      <c r="A1210">
        <v>1209</v>
      </c>
      <c r="B1210" s="1" t="s">
        <v>1847</v>
      </c>
      <c r="C1210" s="1" t="s">
        <v>2821</v>
      </c>
      <c r="D1210" s="1" t="s">
        <v>2</v>
      </c>
      <c r="H1210" s="1"/>
      <c r="I1210" s="1"/>
    </row>
    <row r="1211" spans="1:9" x14ac:dyDescent="0.25">
      <c r="A1211">
        <v>1210</v>
      </c>
      <c r="B1211" s="1" t="s">
        <v>1850</v>
      </c>
      <c r="C1211" s="1" t="s">
        <v>2711</v>
      </c>
      <c r="D1211" s="1" t="s">
        <v>2</v>
      </c>
      <c r="H1211" s="1"/>
      <c r="I1211" s="1"/>
    </row>
    <row r="1212" spans="1:9" x14ac:dyDescent="0.25">
      <c r="A1212">
        <v>1211</v>
      </c>
      <c r="B1212" s="1" t="s">
        <v>1851</v>
      </c>
      <c r="C1212" s="1" t="s">
        <v>56</v>
      </c>
      <c r="D1212" s="1" t="s">
        <v>2</v>
      </c>
      <c r="H1212" s="1"/>
      <c r="I1212" s="1"/>
    </row>
    <row r="1213" spans="1:9" x14ac:dyDescent="0.25">
      <c r="A1213">
        <v>1212</v>
      </c>
      <c r="B1213" s="1" t="s">
        <v>1896</v>
      </c>
      <c r="C1213" s="1" t="s">
        <v>56</v>
      </c>
      <c r="D1213" s="1" t="s">
        <v>2</v>
      </c>
      <c r="H1213" s="1"/>
      <c r="I1213" s="1"/>
    </row>
    <row r="1214" spans="1:9" x14ac:dyDescent="0.25">
      <c r="A1214">
        <v>1213</v>
      </c>
      <c r="B1214" s="1" t="s">
        <v>1853</v>
      </c>
      <c r="C1214" s="1" t="s">
        <v>56</v>
      </c>
      <c r="D1214" s="1" t="s">
        <v>2</v>
      </c>
      <c r="H1214" s="1"/>
      <c r="I1214" s="1"/>
    </row>
    <row r="1215" spans="1:9" x14ac:dyDescent="0.25">
      <c r="A1215">
        <v>1214</v>
      </c>
      <c r="B1215" s="1" t="s">
        <v>1854</v>
      </c>
      <c r="C1215" s="1" t="s">
        <v>2734</v>
      </c>
      <c r="D1215" s="1" t="s">
        <v>2</v>
      </c>
      <c r="H1215" s="1"/>
      <c r="I1215" s="1"/>
    </row>
    <row r="1216" spans="1:9" x14ac:dyDescent="0.25">
      <c r="A1216">
        <v>1215</v>
      </c>
      <c r="B1216" s="1" t="s">
        <v>1856</v>
      </c>
      <c r="C1216" s="1" t="s">
        <v>64</v>
      </c>
      <c r="D1216" s="1" t="s">
        <v>2</v>
      </c>
      <c r="H1216" s="1"/>
      <c r="I1216" s="1"/>
    </row>
    <row r="1217" spans="1:9" x14ac:dyDescent="0.25">
      <c r="A1217">
        <v>1216</v>
      </c>
      <c r="B1217" s="1" t="s">
        <v>1857</v>
      </c>
      <c r="C1217" s="1" t="s">
        <v>65</v>
      </c>
      <c r="D1217" s="1" t="s">
        <v>2</v>
      </c>
      <c r="H1217" s="1"/>
      <c r="I1217" s="1"/>
    </row>
    <row r="1218" spans="1:9" x14ac:dyDescent="0.25">
      <c r="A1218">
        <v>1217</v>
      </c>
      <c r="B1218" s="1" t="s">
        <v>2469</v>
      </c>
      <c r="C1218" s="1" t="s">
        <v>107</v>
      </c>
      <c r="D1218" s="1" t="s">
        <v>2</v>
      </c>
      <c r="H1218" s="1"/>
      <c r="I1218" s="1"/>
    </row>
    <row r="1219" spans="1:9" x14ac:dyDescent="0.25">
      <c r="A1219">
        <v>1218</v>
      </c>
      <c r="B1219" s="1" t="s">
        <v>1858</v>
      </c>
      <c r="C1219" s="1" t="s">
        <v>56</v>
      </c>
      <c r="D1219" s="1" t="s">
        <v>2</v>
      </c>
      <c r="H1219" s="1"/>
      <c r="I1219" s="1"/>
    </row>
    <row r="1220" spans="1:9" x14ac:dyDescent="0.25">
      <c r="A1220">
        <v>1219</v>
      </c>
      <c r="B1220" s="1" t="s">
        <v>1859</v>
      </c>
      <c r="C1220" s="1" t="s">
        <v>76</v>
      </c>
      <c r="D1220" s="1" t="s">
        <v>2</v>
      </c>
      <c r="H1220" s="1"/>
      <c r="I1220" s="1"/>
    </row>
    <row r="1221" spans="1:9" x14ac:dyDescent="0.25">
      <c r="A1221">
        <v>1220</v>
      </c>
      <c r="B1221" s="1" t="s">
        <v>1929</v>
      </c>
      <c r="C1221" s="1" t="s">
        <v>436</v>
      </c>
      <c r="D1221" s="1" t="s">
        <v>2</v>
      </c>
      <c r="H1221" s="1"/>
      <c r="I1221" s="1"/>
    </row>
    <row r="1222" spans="1:9" x14ac:dyDescent="0.25">
      <c r="A1222">
        <v>1221</v>
      </c>
      <c r="B1222" s="1" t="s">
        <v>2713</v>
      </c>
      <c r="C1222" s="1" t="s">
        <v>81</v>
      </c>
      <c r="D1222" s="1" t="s">
        <v>2</v>
      </c>
      <c r="H1222" s="1"/>
      <c r="I1222" s="1"/>
    </row>
    <row r="1223" spans="1:9" x14ac:dyDescent="0.25">
      <c r="A1223">
        <v>1222</v>
      </c>
      <c r="B1223" s="1" t="s">
        <v>2714</v>
      </c>
      <c r="C1223" s="1" t="s">
        <v>2715</v>
      </c>
      <c r="D1223" s="1" t="s">
        <v>2</v>
      </c>
      <c r="H1223" s="1"/>
      <c r="I1223" s="1"/>
    </row>
    <row r="1224" spans="1:9" x14ac:dyDescent="0.25">
      <c r="A1224">
        <v>1223</v>
      </c>
      <c r="B1224" s="1" t="s">
        <v>2</v>
      </c>
      <c r="C1224" s="1" t="s">
        <v>2</v>
      </c>
      <c r="D1224" s="1" t="s">
        <v>2</v>
      </c>
      <c r="H1224" s="1"/>
      <c r="I1224" s="1"/>
    </row>
    <row r="1225" spans="1:9" x14ac:dyDescent="0.25">
      <c r="A1225">
        <v>1224</v>
      </c>
      <c r="B1225" s="1" t="s">
        <v>52</v>
      </c>
      <c r="C1225" s="1" t="s">
        <v>2</v>
      </c>
      <c r="D1225" s="1" t="s">
        <v>2</v>
      </c>
      <c r="H1225" s="1"/>
      <c r="I1225" s="1"/>
    </row>
    <row r="1226" spans="1:9" x14ac:dyDescent="0.25">
      <c r="A1226">
        <v>1225</v>
      </c>
      <c r="B1226" s="1" t="s">
        <v>1843</v>
      </c>
      <c r="C1226" s="1" t="s">
        <v>2822</v>
      </c>
      <c r="D1226" s="1" t="s">
        <v>2</v>
      </c>
      <c r="H1226" s="1"/>
      <c r="I1226" s="1"/>
    </row>
    <row r="1227" spans="1:9" x14ac:dyDescent="0.25">
      <c r="A1227">
        <v>1226</v>
      </c>
      <c r="B1227" s="1" t="s">
        <v>1844</v>
      </c>
      <c r="C1227" s="1" t="s">
        <v>138</v>
      </c>
      <c r="D1227" s="1" t="s">
        <v>2</v>
      </c>
      <c r="H1227" s="1"/>
      <c r="I1227" s="1"/>
    </row>
    <row r="1228" spans="1:9" x14ac:dyDescent="0.25">
      <c r="A1228">
        <v>1227</v>
      </c>
      <c r="B1228" s="1" t="s">
        <v>1846</v>
      </c>
      <c r="C1228" s="1" t="s">
        <v>2706</v>
      </c>
      <c r="D1228" s="1" t="s">
        <v>2</v>
      </c>
      <c r="H1228" s="1"/>
      <c r="I1228" s="1"/>
    </row>
    <row r="1229" spans="1:9" x14ac:dyDescent="0.25">
      <c r="A1229">
        <v>1228</v>
      </c>
      <c r="B1229" s="1" t="s">
        <v>1847</v>
      </c>
      <c r="C1229" s="1" t="s">
        <v>2823</v>
      </c>
      <c r="D1229" s="1" t="s">
        <v>2</v>
      </c>
      <c r="H1229" s="1"/>
      <c r="I1229" s="1"/>
    </row>
    <row r="1230" spans="1:9" x14ac:dyDescent="0.25">
      <c r="A1230">
        <v>1229</v>
      </c>
      <c r="B1230" s="1" t="s">
        <v>1850</v>
      </c>
      <c r="C1230" s="1" t="s">
        <v>2711</v>
      </c>
      <c r="D1230" s="1" t="s">
        <v>2</v>
      </c>
      <c r="H1230" s="1"/>
      <c r="I1230" s="1"/>
    </row>
    <row r="1231" spans="1:9" x14ac:dyDescent="0.25">
      <c r="A1231">
        <v>1230</v>
      </c>
      <c r="B1231" s="1" t="s">
        <v>1851</v>
      </c>
      <c r="C1231" s="1" t="s">
        <v>56</v>
      </c>
      <c r="D1231" s="1" t="s">
        <v>2</v>
      </c>
      <c r="H1231" s="1"/>
      <c r="I1231" s="1"/>
    </row>
    <row r="1232" spans="1:9" x14ac:dyDescent="0.25">
      <c r="A1232">
        <v>1231</v>
      </c>
      <c r="B1232" s="1" t="s">
        <v>1896</v>
      </c>
      <c r="C1232" s="1" t="s">
        <v>56</v>
      </c>
      <c r="D1232" s="1" t="s">
        <v>2</v>
      </c>
      <c r="H1232" s="1"/>
      <c r="I1232" s="1"/>
    </row>
    <row r="1233" spans="1:9" x14ac:dyDescent="0.25">
      <c r="A1233">
        <v>1232</v>
      </c>
      <c r="B1233" s="1" t="s">
        <v>1853</v>
      </c>
      <c r="C1233" s="1" t="s">
        <v>56</v>
      </c>
      <c r="D1233" s="1" t="s">
        <v>2</v>
      </c>
      <c r="H1233" s="1"/>
      <c r="I1233" s="1"/>
    </row>
    <row r="1234" spans="1:9" x14ac:dyDescent="0.25">
      <c r="A1234">
        <v>1233</v>
      </c>
      <c r="B1234" s="1" t="s">
        <v>1854</v>
      </c>
      <c r="C1234" s="1" t="s">
        <v>2757</v>
      </c>
      <c r="D1234" s="1" t="s">
        <v>2</v>
      </c>
      <c r="H1234" s="1"/>
      <c r="I1234" s="1"/>
    </row>
    <row r="1235" spans="1:9" x14ac:dyDescent="0.25">
      <c r="A1235">
        <v>1234</v>
      </c>
      <c r="B1235" s="1" t="s">
        <v>1856</v>
      </c>
      <c r="C1235" s="1" t="s">
        <v>64</v>
      </c>
      <c r="D1235" s="1" t="s">
        <v>2</v>
      </c>
      <c r="H1235" s="1"/>
      <c r="I1235" s="1"/>
    </row>
    <row r="1236" spans="1:9" x14ac:dyDescent="0.25">
      <c r="A1236">
        <v>1235</v>
      </c>
      <c r="B1236" s="1" t="s">
        <v>1857</v>
      </c>
      <c r="C1236" s="1" t="s">
        <v>65</v>
      </c>
      <c r="D1236" s="1" t="s">
        <v>2</v>
      </c>
      <c r="H1236" s="1"/>
      <c r="I1236" s="1"/>
    </row>
    <row r="1237" spans="1:9" x14ac:dyDescent="0.25">
      <c r="A1237">
        <v>1236</v>
      </c>
      <c r="B1237" s="1" t="s">
        <v>2469</v>
      </c>
      <c r="C1237" s="1" t="s">
        <v>107</v>
      </c>
      <c r="D1237" s="1" t="s">
        <v>2</v>
      </c>
      <c r="H1237" s="1"/>
      <c r="I1237" s="1"/>
    </row>
    <row r="1238" spans="1:9" x14ac:dyDescent="0.25">
      <c r="A1238">
        <v>1237</v>
      </c>
      <c r="B1238" s="1" t="s">
        <v>1858</v>
      </c>
      <c r="C1238" s="1" t="s">
        <v>56</v>
      </c>
      <c r="D1238" s="1" t="s">
        <v>2</v>
      </c>
      <c r="H1238" s="1"/>
      <c r="I1238" s="1"/>
    </row>
    <row r="1239" spans="1:9" x14ac:dyDescent="0.25">
      <c r="A1239">
        <v>1238</v>
      </c>
      <c r="B1239" s="1" t="s">
        <v>1859</v>
      </c>
      <c r="C1239" s="1" t="s">
        <v>76</v>
      </c>
      <c r="D1239" s="1" t="s">
        <v>2</v>
      </c>
      <c r="H1239" s="1"/>
      <c r="I1239" s="1"/>
    </row>
    <row r="1240" spans="1:9" x14ac:dyDescent="0.25">
      <c r="A1240">
        <v>1239</v>
      </c>
      <c r="B1240" s="1" t="s">
        <v>1929</v>
      </c>
      <c r="C1240" s="1" t="s">
        <v>225</v>
      </c>
      <c r="D1240" s="1" t="s">
        <v>2</v>
      </c>
      <c r="H1240" s="1"/>
      <c r="I1240" s="1"/>
    </row>
    <row r="1241" spans="1:9" x14ac:dyDescent="0.25">
      <c r="A1241">
        <v>1240</v>
      </c>
      <c r="B1241" s="1" t="s">
        <v>2713</v>
      </c>
      <c r="C1241" s="1" t="s">
        <v>81</v>
      </c>
      <c r="D1241" s="1" t="s">
        <v>2</v>
      </c>
      <c r="H1241" s="1"/>
      <c r="I1241" s="1"/>
    </row>
    <row r="1242" spans="1:9" x14ac:dyDescent="0.25">
      <c r="A1242">
        <v>1241</v>
      </c>
      <c r="B1242" s="1" t="s">
        <v>2714</v>
      </c>
      <c r="C1242" s="1" t="s">
        <v>2715</v>
      </c>
      <c r="D1242" s="1" t="s">
        <v>2</v>
      </c>
      <c r="H1242" s="1"/>
      <c r="I1242" s="1"/>
    </row>
    <row r="1243" spans="1:9" x14ac:dyDescent="0.25">
      <c r="A1243">
        <v>1242</v>
      </c>
      <c r="B1243" s="1" t="s">
        <v>2</v>
      </c>
      <c r="C1243" s="1" t="s">
        <v>2</v>
      </c>
      <c r="D1243" s="1" t="s">
        <v>2</v>
      </c>
      <c r="H1243" s="1"/>
      <c r="I1243" s="1"/>
    </row>
    <row r="1244" spans="1:9" x14ac:dyDescent="0.25">
      <c r="A1244">
        <v>1243</v>
      </c>
      <c r="B1244" s="1" t="s">
        <v>52</v>
      </c>
      <c r="C1244" s="1" t="s">
        <v>2</v>
      </c>
      <c r="D1244" s="1" t="s">
        <v>2</v>
      </c>
      <c r="H1244" s="1"/>
      <c r="I1244" s="1"/>
    </row>
    <row r="1245" spans="1:9" x14ac:dyDescent="0.25">
      <c r="A1245">
        <v>1244</v>
      </c>
      <c r="B1245" s="1" t="s">
        <v>1843</v>
      </c>
      <c r="C1245" s="1" t="s">
        <v>2824</v>
      </c>
      <c r="D1245" s="1" t="s">
        <v>2</v>
      </c>
      <c r="H1245" s="1"/>
      <c r="I1245" s="1"/>
    </row>
    <row r="1246" spans="1:9" x14ac:dyDescent="0.25">
      <c r="A1246">
        <v>1245</v>
      </c>
      <c r="B1246" s="1" t="s">
        <v>1844</v>
      </c>
      <c r="C1246" s="1" t="s">
        <v>138</v>
      </c>
      <c r="D1246" s="1" t="s">
        <v>2</v>
      </c>
      <c r="H1246" s="1"/>
      <c r="I1246" s="1"/>
    </row>
    <row r="1247" spans="1:9" x14ac:dyDescent="0.25">
      <c r="A1247">
        <v>1246</v>
      </c>
      <c r="B1247" s="1" t="s">
        <v>1846</v>
      </c>
      <c r="C1247" s="1" t="s">
        <v>2706</v>
      </c>
      <c r="D1247" s="1" t="s">
        <v>2</v>
      </c>
      <c r="H1247" s="1"/>
      <c r="I1247" s="1"/>
    </row>
    <row r="1248" spans="1:9" x14ac:dyDescent="0.25">
      <c r="A1248">
        <v>1247</v>
      </c>
      <c r="B1248" s="1" t="s">
        <v>1847</v>
      </c>
      <c r="C1248" s="1" t="s">
        <v>2825</v>
      </c>
      <c r="D1248" s="1" t="s">
        <v>2</v>
      </c>
      <c r="H1248" s="1"/>
      <c r="I1248" s="1"/>
    </row>
    <row r="1249" spans="1:9" x14ac:dyDescent="0.25">
      <c r="A1249">
        <v>1248</v>
      </c>
      <c r="B1249" s="1" t="s">
        <v>1850</v>
      </c>
      <c r="C1249" s="1" t="s">
        <v>2711</v>
      </c>
      <c r="D1249" s="1" t="s">
        <v>2</v>
      </c>
      <c r="H1249" s="1"/>
      <c r="I1249" s="1"/>
    </row>
    <row r="1250" spans="1:9" x14ac:dyDescent="0.25">
      <c r="A1250">
        <v>1249</v>
      </c>
      <c r="B1250" s="1" t="s">
        <v>1851</v>
      </c>
      <c r="C1250" s="1" t="s">
        <v>56</v>
      </c>
      <c r="D1250" s="1" t="s">
        <v>2</v>
      </c>
      <c r="H1250" s="1"/>
      <c r="I1250" s="1"/>
    </row>
    <row r="1251" spans="1:9" x14ac:dyDescent="0.25">
      <c r="A1251">
        <v>1250</v>
      </c>
      <c r="B1251" s="1" t="s">
        <v>1896</v>
      </c>
      <c r="C1251" s="1" t="s">
        <v>56</v>
      </c>
      <c r="D1251" s="1" t="s">
        <v>2</v>
      </c>
      <c r="H1251" s="1"/>
      <c r="I1251" s="1"/>
    </row>
    <row r="1252" spans="1:9" x14ac:dyDescent="0.25">
      <c r="A1252">
        <v>1251</v>
      </c>
      <c r="B1252" s="1" t="s">
        <v>1853</v>
      </c>
      <c r="C1252" s="1" t="s">
        <v>56</v>
      </c>
      <c r="D1252" s="1" t="s">
        <v>2</v>
      </c>
      <c r="H1252" s="1"/>
      <c r="I1252" s="1"/>
    </row>
    <row r="1253" spans="1:9" x14ac:dyDescent="0.25">
      <c r="A1253">
        <v>1252</v>
      </c>
      <c r="B1253" s="1" t="s">
        <v>1854</v>
      </c>
      <c r="C1253" s="1" t="s">
        <v>62</v>
      </c>
      <c r="D1253" s="1" t="s">
        <v>2</v>
      </c>
      <c r="H1253" s="1"/>
      <c r="I1253" s="1"/>
    </row>
    <row r="1254" spans="1:9" x14ac:dyDescent="0.25">
      <c r="A1254">
        <v>1253</v>
      </c>
      <c r="B1254" s="1" t="s">
        <v>1856</v>
      </c>
      <c r="C1254" s="1" t="s">
        <v>64</v>
      </c>
      <c r="D1254" s="1" t="s">
        <v>2</v>
      </c>
      <c r="H1254" s="1"/>
      <c r="I1254" s="1"/>
    </row>
    <row r="1255" spans="1:9" x14ac:dyDescent="0.25">
      <c r="A1255">
        <v>1254</v>
      </c>
      <c r="B1255" s="1" t="s">
        <v>1857</v>
      </c>
      <c r="C1255" s="1" t="s">
        <v>65</v>
      </c>
      <c r="D1255" s="1" t="s">
        <v>2</v>
      </c>
      <c r="H1255" s="1"/>
      <c r="I1255" s="1"/>
    </row>
    <row r="1256" spans="1:9" x14ac:dyDescent="0.25">
      <c r="A1256">
        <v>1255</v>
      </c>
      <c r="B1256" s="1" t="s">
        <v>2469</v>
      </c>
      <c r="C1256" s="1" t="s">
        <v>107</v>
      </c>
      <c r="D1256" s="1" t="s">
        <v>2</v>
      </c>
      <c r="H1256" s="1"/>
      <c r="I1256" s="1"/>
    </row>
    <row r="1257" spans="1:9" x14ac:dyDescent="0.25">
      <c r="A1257">
        <v>1256</v>
      </c>
      <c r="B1257" s="1" t="s">
        <v>1858</v>
      </c>
      <c r="C1257" s="1" t="s">
        <v>56</v>
      </c>
      <c r="D1257" s="1" t="s">
        <v>2</v>
      </c>
      <c r="H1257" s="1"/>
      <c r="I1257" s="1"/>
    </row>
    <row r="1258" spans="1:9" x14ac:dyDescent="0.25">
      <c r="A1258">
        <v>1257</v>
      </c>
      <c r="B1258" s="1" t="s">
        <v>1859</v>
      </c>
      <c r="C1258" s="1" t="s">
        <v>76</v>
      </c>
      <c r="D1258" s="1" t="s">
        <v>2</v>
      </c>
      <c r="H1258" s="1"/>
      <c r="I1258" s="1"/>
    </row>
    <row r="1259" spans="1:9" x14ac:dyDescent="0.25">
      <c r="A1259">
        <v>1258</v>
      </c>
      <c r="B1259" s="1" t="s">
        <v>1929</v>
      </c>
      <c r="C1259" s="1" t="s">
        <v>249</v>
      </c>
      <c r="D1259" s="1" t="s">
        <v>2</v>
      </c>
      <c r="H1259" s="1"/>
      <c r="I1259" s="1"/>
    </row>
    <row r="1260" spans="1:9" x14ac:dyDescent="0.25">
      <c r="A1260">
        <v>1259</v>
      </c>
      <c r="B1260" s="1" t="s">
        <v>2713</v>
      </c>
      <c r="C1260" s="1" t="s">
        <v>81</v>
      </c>
      <c r="D1260" s="1" t="s">
        <v>2</v>
      </c>
      <c r="H1260" s="1"/>
      <c r="I1260" s="1"/>
    </row>
    <row r="1261" spans="1:9" x14ac:dyDescent="0.25">
      <c r="A1261">
        <v>1260</v>
      </c>
      <c r="B1261" s="1" t="s">
        <v>2714</v>
      </c>
      <c r="C1261" s="1" t="s">
        <v>2715</v>
      </c>
      <c r="D1261" s="1" t="s">
        <v>2</v>
      </c>
      <c r="H1261" s="1"/>
      <c r="I1261" s="1"/>
    </row>
    <row r="1262" spans="1:9" x14ac:dyDescent="0.25">
      <c r="A1262">
        <v>1261</v>
      </c>
      <c r="B1262" s="1" t="s">
        <v>2</v>
      </c>
      <c r="C1262" s="1" t="s">
        <v>2</v>
      </c>
      <c r="D1262" s="1" t="s">
        <v>2</v>
      </c>
      <c r="H1262" s="1"/>
      <c r="I1262" s="1"/>
    </row>
    <row r="1263" spans="1:9" x14ac:dyDescent="0.25">
      <c r="A1263">
        <v>1262</v>
      </c>
      <c r="B1263" s="1" t="s">
        <v>52</v>
      </c>
      <c r="C1263" s="1" t="s">
        <v>2</v>
      </c>
      <c r="D1263" s="1" t="s">
        <v>2</v>
      </c>
      <c r="H1263" s="1"/>
      <c r="I1263" s="1"/>
    </row>
    <row r="1264" spans="1:9" x14ac:dyDescent="0.25">
      <c r="A1264">
        <v>1263</v>
      </c>
      <c r="B1264" s="1" t="s">
        <v>1843</v>
      </c>
      <c r="C1264" s="1" t="s">
        <v>2826</v>
      </c>
      <c r="D1264" s="1" t="s">
        <v>2</v>
      </c>
      <c r="H1264" s="1"/>
      <c r="I1264" s="1"/>
    </row>
    <row r="1265" spans="1:9" x14ac:dyDescent="0.25">
      <c r="A1265">
        <v>1264</v>
      </c>
      <c r="B1265" s="1" t="s">
        <v>1844</v>
      </c>
      <c r="C1265" s="1" t="s">
        <v>138</v>
      </c>
      <c r="D1265" s="1" t="s">
        <v>2</v>
      </c>
      <c r="H1265" s="1"/>
      <c r="I1265" s="1"/>
    </row>
    <row r="1266" spans="1:9" x14ac:dyDescent="0.25">
      <c r="A1266">
        <v>1265</v>
      </c>
      <c r="B1266" s="1" t="s">
        <v>1846</v>
      </c>
      <c r="C1266" s="1" t="s">
        <v>2706</v>
      </c>
      <c r="D1266" s="1" t="s">
        <v>2</v>
      </c>
      <c r="H1266" s="1"/>
      <c r="I1266" s="1"/>
    </row>
    <row r="1267" spans="1:9" x14ac:dyDescent="0.25">
      <c r="A1267">
        <v>1266</v>
      </c>
      <c r="B1267" s="1" t="s">
        <v>1847</v>
      </c>
      <c r="C1267" s="1" t="s">
        <v>2827</v>
      </c>
      <c r="D1267" s="1" t="s">
        <v>2</v>
      </c>
      <c r="H1267" s="1"/>
      <c r="I1267" s="1"/>
    </row>
    <row r="1268" spans="1:9" x14ac:dyDescent="0.25">
      <c r="A1268">
        <v>1267</v>
      </c>
      <c r="B1268" s="1" t="s">
        <v>1850</v>
      </c>
      <c r="C1268" s="1" t="s">
        <v>2711</v>
      </c>
      <c r="D1268" s="1" t="s">
        <v>2</v>
      </c>
      <c r="H1268" s="1"/>
      <c r="I1268" s="1"/>
    </row>
    <row r="1269" spans="1:9" x14ac:dyDescent="0.25">
      <c r="A1269">
        <v>1268</v>
      </c>
      <c r="B1269" s="1" t="s">
        <v>1851</v>
      </c>
      <c r="C1269" s="1" t="s">
        <v>56</v>
      </c>
      <c r="D1269" s="1" t="s">
        <v>2</v>
      </c>
      <c r="H1269" s="1"/>
      <c r="I1269" s="1"/>
    </row>
    <row r="1270" spans="1:9" x14ac:dyDescent="0.25">
      <c r="A1270">
        <v>1269</v>
      </c>
      <c r="B1270" s="1" t="s">
        <v>1896</v>
      </c>
      <c r="C1270" s="1" t="s">
        <v>56</v>
      </c>
      <c r="D1270" s="1" t="s">
        <v>2</v>
      </c>
      <c r="H1270" s="1"/>
      <c r="I1270" s="1"/>
    </row>
    <row r="1271" spans="1:9" x14ac:dyDescent="0.25">
      <c r="A1271">
        <v>1270</v>
      </c>
      <c r="B1271" s="1" t="s">
        <v>1853</v>
      </c>
      <c r="C1271" s="1" t="s">
        <v>56</v>
      </c>
      <c r="D1271" s="1" t="s">
        <v>2</v>
      </c>
      <c r="H1271" s="1"/>
      <c r="I1271" s="1"/>
    </row>
    <row r="1272" spans="1:9" x14ac:dyDescent="0.25">
      <c r="A1272">
        <v>1271</v>
      </c>
      <c r="B1272" s="1" t="s">
        <v>1854</v>
      </c>
      <c r="C1272" s="1" t="s">
        <v>62</v>
      </c>
      <c r="D1272" s="1" t="s">
        <v>2</v>
      </c>
      <c r="H1272" s="1"/>
      <c r="I1272" s="1"/>
    </row>
    <row r="1273" spans="1:9" x14ac:dyDescent="0.25">
      <c r="A1273">
        <v>1272</v>
      </c>
      <c r="B1273" s="1" t="s">
        <v>1856</v>
      </c>
      <c r="C1273" s="1" t="s">
        <v>64</v>
      </c>
      <c r="D1273" s="1" t="s">
        <v>2</v>
      </c>
      <c r="H1273" s="1"/>
      <c r="I1273" s="1"/>
    </row>
    <row r="1274" spans="1:9" x14ac:dyDescent="0.25">
      <c r="A1274">
        <v>1273</v>
      </c>
      <c r="B1274" s="1" t="s">
        <v>1857</v>
      </c>
      <c r="C1274" s="1" t="s">
        <v>65</v>
      </c>
      <c r="D1274" s="1" t="s">
        <v>2</v>
      </c>
      <c r="H1274" s="1"/>
      <c r="I1274" s="1"/>
    </row>
    <row r="1275" spans="1:9" x14ac:dyDescent="0.25">
      <c r="A1275">
        <v>1274</v>
      </c>
      <c r="B1275" s="1" t="s">
        <v>2469</v>
      </c>
      <c r="C1275" s="1" t="s">
        <v>77</v>
      </c>
      <c r="D1275" s="1" t="s">
        <v>2</v>
      </c>
      <c r="H1275" s="1"/>
      <c r="I1275" s="1"/>
    </row>
    <row r="1276" spans="1:9" x14ac:dyDescent="0.25">
      <c r="A1276">
        <v>1275</v>
      </c>
      <c r="B1276" s="1" t="s">
        <v>1858</v>
      </c>
      <c r="C1276" s="1" t="s">
        <v>56</v>
      </c>
      <c r="D1276" s="1" t="s">
        <v>2</v>
      </c>
      <c r="H1276" s="1"/>
      <c r="I1276" s="1"/>
    </row>
    <row r="1277" spans="1:9" x14ac:dyDescent="0.25">
      <c r="A1277">
        <v>1276</v>
      </c>
      <c r="B1277" s="1" t="s">
        <v>1859</v>
      </c>
      <c r="C1277" s="1" t="s">
        <v>76</v>
      </c>
      <c r="D1277" s="1" t="s">
        <v>2</v>
      </c>
      <c r="H1277" s="1"/>
      <c r="I1277" s="1"/>
    </row>
    <row r="1278" spans="1:9" x14ac:dyDescent="0.25">
      <c r="A1278">
        <v>1277</v>
      </c>
      <c r="B1278" s="1" t="s">
        <v>1929</v>
      </c>
      <c r="C1278" s="1" t="s">
        <v>267</v>
      </c>
      <c r="D1278" s="1" t="s">
        <v>2</v>
      </c>
      <c r="H1278" s="1"/>
      <c r="I1278" s="1"/>
    </row>
    <row r="1279" spans="1:9" x14ac:dyDescent="0.25">
      <c r="A1279">
        <v>1278</v>
      </c>
      <c r="B1279" s="1" t="s">
        <v>2713</v>
      </c>
      <c r="C1279" s="1" t="s">
        <v>81</v>
      </c>
      <c r="D1279" s="1" t="s">
        <v>2</v>
      </c>
      <c r="H1279" s="1"/>
      <c r="I1279" s="1"/>
    </row>
    <row r="1280" spans="1:9" x14ac:dyDescent="0.25">
      <c r="A1280">
        <v>1279</v>
      </c>
      <c r="B1280" s="1" t="s">
        <v>2714</v>
      </c>
      <c r="C1280" s="1" t="s">
        <v>2715</v>
      </c>
      <c r="D1280" s="1" t="s">
        <v>2</v>
      </c>
      <c r="H1280" s="1"/>
      <c r="I1280" s="1"/>
    </row>
    <row r="1281" spans="1:9" x14ac:dyDescent="0.25">
      <c r="A1281">
        <v>1280</v>
      </c>
      <c r="B1281" s="1" t="s">
        <v>2</v>
      </c>
      <c r="C1281" s="1" t="s">
        <v>2</v>
      </c>
      <c r="D1281" s="1" t="s">
        <v>2</v>
      </c>
      <c r="H1281" s="1"/>
      <c r="I1281" s="1"/>
    </row>
    <row r="1282" spans="1:9" x14ac:dyDescent="0.25">
      <c r="A1282">
        <v>1281</v>
      </c>
      <c r="B1282" s="1" t="s">
        <v>52</v>
      </c>
      <c r="C1282" s="1" t="s">
        <v>2</v>
      </c>
      <c r="D1282" s="1" t="s">
        <v>2</v>
      </c>
      <c r="H1282" s="1"/>
      <c r="I1282" s="1"/>
    </row>
    <row r="1283" spans="1:9" x14ac:dyDescent="0.25">
      <c r="A1283">
        <v>1282</v>
      </c>
      <c r="B1283" s="1" t="s">
        <v>1843</v>
      </c>
      <c r="C1283" s="1" t="s">
        <v>2828</v>
      </c>
      <c r="D1283" s="1" t="s">
        <v>2</v>
      </c>
      <c r="H1283" s="1"/>
      <c r="I1283" s="1"/>
    </row>
    <row r="1284" spans="1:9" x14ac:dyDescent="0.25">
      <c r="A1284">
        <v>1283</v>
      </c>
      <c r="B1284" s="1" t="s">
        <v>1844</v>
      </c>
      <c r="C1284" s="1" t="s">
        <v>138</v>
      </c>
      <c r="D1284" s="1" t="s">
        <v>2</v>
      </c>
      <c r="H1284" s="1"/>
      <c r="I1284" s="1"/>
    </row>
    <row r="1285" spans="1:9" x14ac:dyDescent="0.25">
      <c r="A1285">
        <v>1284</v>
      </c>
      <c r="B1285" s="1" t="s">
        <v>1846</v>
      </c>
      <c r="C1285" s="1" t="s">
        <v>2706</v>
      </c>
      <c r="D1285" s="1" t="s">
        <v>2</v>
      </c>
      <c r="H1285" s="1"/>
      <c r="I1285" s="1"/>
    </row>
    <row r="1286" spans="1:9" x14ac:dyDescent="0.25">
      <c r="A1286">
        <v>1285</v>
      </c>
      <c r="B1286" s="1" t="s">
        <v>1847</v>
      </c>
      <c r="C1286" s="1" t="s">
        <v>2829</v>
      </c>
      <c r="D1286" s="1" t="s">
        <v>2</v>
      </c>
      <c r="H1286" s="1"/>
      <c r="I1286" s="1"/>
    </row>
    <row r="1287" spans="1:9" x14ac:dyDescent="0.25">
      <c r="A1287">
        <v>1286</v>
      </c>
      <c r="B1287" s="1" t="s">
        <v>1850</v>
      </c>
      <c r="C1287" s="1" t="s">
        <v>2711</v>
      </c>
      <c r="D1287" s="1" t="s">
        <v>2</v>
      </c>
      <c r="H1287" s="1"/>
      <c r="I1287" s="1"/>
    </row>
    <row r="1288" spans="1:9" x14ac:dyDescent="0.25">
      <c r="A1288">
        <v>1287</v>
      </c>
      <c r="B1288" s="1" t="s">
        <v>1851</v>
      </c>
      <c r="C1288" s="1" t="s">
        <v>56</v>
      </c>
      <c r="D1288" s="1" t="s">
        <v>2</v>
      </c>
      <c r="H1288" s="1"/>
      <c r="I1288" s="1"/>
    </row>
    <row r="1289" spans="1:9" x14ac:dyDescent="0.25">
      <c r="A1289">
        <v>1288</v>
      </c>
      <c r="B1289" s="1" t="s">
        <v>1896</v>
      </c>
      <c r="C1289" s="1" t="s">
        <v>56</v>
      </c>
      <c r="D1289" s="1" t="s">
        <v>2</v>
      </c>
      <c r="H1289" s="1"/>
      <c r="I1289" s="1"/>
    </row>
    <row r="1290" spans="1:9" x14ac:dyDescent="0.25">
      <c r="A1290">
        <v>1289</v>
      </c>
      <c r="B1290" s="1" t="s">
        <v>1853</v>
      </c>
      <c r="C1290" s="1" t="s">
        <v>56</v>
      </c>
      <c r="D1290" s="1" t="s">
        <v>2</v>
      </c>
      <c r="H1290" s="1"/>
      <c r="I1290" s="1"/>
    </row>
    <row r="1291" spans="1:9" x14ac:dyDescent="0.25">
      <c r="A1291">
        <v>1290</v>
      </c>
      <c r="B1291" s="1" t="s">
        <v>1854</v>
      </c>
      <c r="C1291" s="1" t="s">
        <v>313</v>
      </c>
      <c r="D1291" s="1" t="s">
        <v>2</v>
      </c>
      <c r="H1291" s="1"/>
      <c r="I1291" s="1"/>
    </row>
    <row r="1292" spans="1:9" x14ac:dyDescent="0.25">
      <c r="A1292">
        <v>1291</v>
      </c>
      <c r="B1292" s="1" t="s">
        <v>1856</v>
      </c>
      <c r="C1292" s="1" t="s">
        <v>64</v>
      </c>
      <c r="D1292" s="1" t="s">
        <v>2</v>
      </c>
      <c r="H1292" s="1"/>
      <c r="I1292" s="1"/>
    </row>
    <row r="1293" spans="1:9" x14ac:dyDescent="0.25">
      <c r="A1293">
        <v>1292</v>
      </c>
      <c r="B1293" s="1" t="s">
        <v>1857</v>
      </c>
      <c r="C1293" s="1" t="s">
        <v>65</v>
      </c>
      <c r="D1293" s="1" t="s">
        <v>2</v>
      </c>
      <c r="H1293" s="1"/>
      <c r="I1293" s="1"/>
    </row>
    <row r="1294" spans="1:9" x14ac:dyDescent="0.25">
      <c r="A1294">
        <v>1293</v>
      </c>
      <c r="B1294" s="1" t="s">
        <v>2469</v>
      </c>
      <c r="C1294" s="1" t="s">
        <v>67</v>
      </c>
      <c r="D1294" s="1" t="s">
        <v>2</v>
      </c>
      <c r="H1294" s="1"/>
      <c r="I1294" s="1"/>
    </row>
    <row r="1295" spans="1:9" x14ac:dyDescent="0.25">
      <c r="A1295">
        <v>1294</v>
      </c>
      <c r="B1295" s="1" t="s">
        <v>1858</v>
      </c>
      <c r="C1295" s="1" t="s">
        <v>56</v>
      </c>
      <c r="D1295" s="1" t="s">
        <v>2</v>
      </c>
      <c r="H1295" s="1"/>
      <c r="I1295" s="1"/>
    </row>
    <row r="1296" spans="1:9" x14ac:dyDescent="0.25">
      <c r="A1296">
        <v>1295</v>
      </c>
      <c r="B1296" s="1" t="s">
        <v>1859</v>
      </c>
      <c r="C1296" s="1" t="s">
        <v>76</v>
      </c>
      <c r="D1296" s="1" t="s">
        <v>2</v>
      </c>
      <c r="H1296" s="1"/>
      <c r="I1296" s="1"/>
    </row>
    <row r="1297" spans="1:9" x14ac:dyDescent="0.25">
      <c r="A1297">
        <v>1296</v>
      </c>
      <c r="B1297" s="1" t="s">
        <v>1929</v>
      </c>
      <c r="C1297" s="1" t="s">
        <v>562</v>
      </c>
      <c r="D1297" s="1" t="s">
        <v>2</v>
      </c>
      <c r="H1297" s="1"/>
      <c r="I1297" s="1"/>
    </row>
    <row r="1298" spans="1:9" x14ac:dyDescent="0.25">
      <c r="A1298">
        <v>1297</v>
      </c>
      <c r="B1298" s="1" t="s">
        <v>2713</v>
      </c>
      <c r="C1298" s="1" t="s">
        <v>81</v>
      </c>
      <c r="D1298" s="1" t="s">
        <v>2</v>
      </c>
      <c r="H1298" s="1"/>
      <c r="I1298" s="1"/>
    </row>
    <row r="1299" spans="1:9" x14ac:dyDescent="0.25">
      <c r="A1299">
        <v>1298</v>
      </c>
      <c r="B1299" s="1" t="s">
        <v>2714</v>
      </c>
      <c r="C1299" s="1" t="s">
        <v>2715</v>
      </c>
      <c r="D1299" s="1" t="s">
        <v>2</v>
      </c>
      <c r="H1299" s="1"/>
      <c r="I1299" s="1"/>
    </row>
    <row r="1300" spans="1:9" x14ac:dyDescent="0.25">
      <c r="A1300">
        <v>1299</v>
      </c>
      <c r="B1300" s="1" t="s">
        <v>2</v>
      </c>
      <c r="C1300" s="1" t="s">
        <v>2</v>
      </c>
      <c r="D1300" s="1" t="s">
        <v>2</v>
      </c>
      <c r="H1300" s="1"/>
      <c r="I1300" s="1"/>
    </row>
    <row r="1301" spans="1:9" x14ac:dyDescent="0.25">
      <c r="A1301">
        <v>1300</v>
      </c>
      <c r="B1301" s="1" t="s">
        <v>52</v>
      </c>
      <c r="C1301" s="1" t="s">
        <v>2</v>
      </c>
      <c r="D1301" s="1" t="s">
        <v>2</v>
      </c>
      <c r="H1301" s="1"/>
      <c r="I1301" s="1"/>
    </row>
    <row r="1302" spans="1:9" x14ac:dyDescent="0.25">
      <c r="A1302">
        <v>1301</v>
      </c>
      <c r="B1302" s="1" t="s">
        <v>1843</v>
      </c>
      <c r="C1302" s="1" t="s">
        <v>2830</v>
      </c>
      <c r="D1302" s="1" t="s">
        <v>2</v>
      </c>
      <c r="H1302" s="1"/>
      <c r="I1302" s="1"/>
    </row>
    <row r="1303" spans="1:9" x14ac:dyDescent="0.25">
      <c r="A1303">
        <v>1302</v>
      </c>
      <c r="B1303" s="1" t="s">
        <v>1844</v>
      </c>
      <c r="C1303" s="1" t="s">
        <v>138</v>
      </c>
      <c r="D1303" s="1" t="s">
        <v>2</v>
      </c>
      <c r="H1303" s="1"/>
      <c r="I1303" s="1"/>
    </row>
    <row r="1304" spans="1:9" x14ac:dyDescent="0.25">
      <c r="A1304">
        <v>1303</v>
      </c>
      <c r="B1304" s="1" t="s">
        <v>1846</v>
      </c>
      <c r="C1304" s="1" t="s">
        <v>2706</v>
      </c>
      <c r="D1304" s="1" t="s">
        <v>2</v>
      </c>
      <c r="H1304" s="1"/>
      <c r="I1304" s="1"/>
    </row>
    <row r="1305" spans="1:9" x14ac:dyDescent="0.25">
      <c r="A1305">
        <v>1304</v>
      </c>
      <c r="B1305" s="1" t="s">
        <v>1847</v>
      </c>
      <c r="C1305" s="1" t="s">
        <v>2831</v>
      </c>
      <c r="D1305" s="1" t="s">
        <v>2</v>
      </c>
      <c r="H1305" s="1"/>
      <c r="I1305" s="1"/>
    </row>
    <row r="1306" spans="1:9" x14ac:dyDescent="0.25">
      <c r="A1306">
        <v>1305</v>
      </c>
      <c r="B1306" s="1" t="s">
        <v>1850</v>
      </c>
      <c r="C1306" s="1" t="s">
        <v>2711</v>
      </c>
      <c r="D1306" s="1" t="s">
        <v>2</v>
      </c>
      <c r="H1306" s="1"/>
      <c r="I1306" s="1"/>
    </row>
    <row r="1307" spans="1:9" x14ac:dyDescent="0.25">
      <c r="A1307">
        <v>1306</v>
      </c>
      <c r="B1307" s="1" t="s">
        <v>1851</v>
      </c>
      <c r="C1307" s="1" t="s">
        <v>56</v>
      </c>
      <c r="D1307" s="1" t="s">
        <v>2</v>
      </c>
      <c r="H1307" s="1"/>
      <c r="I1307" s="1"/>
    </row>
    <row r="1308" spans="1:9" x14ac:dyDescent="0.25">
      <c r="A1308">
        <v>1307</v>
      </c>
      <c r="B1308" s="1" t="s">
        <v>1896</v>
      </c>
      <c r="C1308" s="1" t="s">
        <v>56</v>
      </c>
      <c r="D1308" s="1" t="s">
        <v>2</v>
      </c>
      <c r="H1308" s="1"/>
      <c r="I1308" s="1"/>
    </row>
    <row r="1309" spans="1:9" x14ac:dyDescent="0.25">
      <c r="A1309">
        <v>1308</v>
      </c>
      <c r="B1309" s="1" t="s">
        <v>1853</v>
      </c>
      <c r="C1309" s="1" t="s">
        <v>56</v>
      </c>
      <c r="D1309" s="1" t="s">
        <v>2</v>
      </c>
      <c r="H1309" s="1"/>
      <c r="I1309" s="1"/>
    </row>
    <row r="1310" spans="1:9" x14ac:dyDescent="0.25">
      <c r="A1310">
        <v>1309</v>
      </c>
      <c r="B1310" s="1" t="s">
        <v>1854</v>
      </c>
      <c r="C1310" s="1" t="s">
        <v>2734</v>
      </c>
      <c r="D1310" s="1" t="s">
        <v>2</v>
      </c>
      <c r="H1310" s="1"/>
      <c r="I1310" s="1"/>
    </row>
    <row r="1311" spans="1:9" x14ac:dyDescent="0.25">
      <c r="A1311">
        <v>1310</v>
      </c>
      <c r="B1311" s="1" t="s">
        <v>1856</v>
      </c>
      <c r="C1311" s="1" t="s">
        <v>64</v>
      </c>
      <c r="D1311" s="1" t="s">
        <v>2</v>
      </c>
      <c r="H1311" s="1"/>
      <c r="I1311" s="1"/>
    </row>
    <row r="1312" spans="1:9" x14ac:dyDescent="0.25">
      <c r="A1312">
        <v>1311</v>
      </c>
      <c r="B1312" s="1" t="s">
        <v>1857</v>
      </c>
      <c r="C1312" s="1" t="s">
        <v>65</v>
      </c>
      <c r="D1312" s="1" t="s">
        <v>2</v>
      </c>
      <c r="H1312" s="1"/>
      <c r="I1312" s="1"/>
    </row>
    <row r="1313" spans="1:9" x14ac:dyDescent="0.25">
      <c r="A1313">
        <v>1312</v>
      </c>
      <c r="B1313" s="1" t="s">
        <v>2469</v>
      </c>
      <c r="C1313" s="1" t="s">
        <v>107</v>
      </c>
      <c r="D1313" s="1" t="s">
        <v>2</v>
      </c>
      <c r="H1313" s="1"/>
      <c r="I1313" s="1"/>
    </row>
    <row r="1314" spans="1:9" x14ac:dyDescent="0.25">
      <c r="A1314">
        <v>1313</v>
      </c>
      <c r="B1314" s="1" t="s">
        <v>1858</v>
      </c>
      <c r="C1314" s="1" t="s">
        <v>56</v>
      </c>
      <c r="D1314" s="1" t="s">
        <v>2</v>
      </c>
      <c r="H1314" s="1"/>
      <c r="I1314" s="1"/>
    </row>
    <row r="1315" spans="1:9" x14ac:dyDescent="0.25">
      <c r="A1315">
        <v>1314</v>
      </c>
      <c r="B1315" s="1" t="s">
        <v>1859</v>
      </c>
      <c r="C1315" s="1" t="s">
        <v>76</v>
      </c>
      <c r="D1315" s="1" t="s">
        <v>2</v>
      </c>
      <c r="H1315" s="1"/>
      <c r="I1315" s="1"/>
    </row>
    <row r="1316" spans="1:9" x14ac:dyDescent="0.25">
      <c r="A1316">
        <v>1315</v>
      </c>
      <c r="B1316" s="1" t="s">
        <v>1929</v>
      </c>
      <c r="C1316" s="1" t="s">
        <v>453</v>
      </c>
      <c r="D1316" s="1" t="s">
        <v>2</v>
      </c>
      <c r="H1316" s="1"/>
      <c r="I1316" s="1"/>
    </row>
    <row r="1317" spans="1:9" x14ac:dyDescent="0.25">
      <c r="A1317">
        <v>1316</v>
      </c>
      <c r="B1317" s="1" t="s">
        <v>2713</v>
      </c>
      <c r="C1317" s="1" t="s">
        <v>81</v>
      </c>
      <c r="D1317" s="1" t="s">
        <v>2</v>
      </c>
      <c r="H1317" s="1"/>
      <c r="I1317" s="1"/>
    </row>
    <row r="1318" spans="1:9" x14ac:dyDescent="0.25">
      <c r="A1318">
        <v>1317</v>
      </c>
      <c r="B1318" s="1" t="s">
        <v>2714</v>
      </c>
      <c r="C1318" s="1" t="s">
        <v>2715</v>
      </c>
      <c r="D1318" s="1" t="s">
        <v>2</v>
      </c>
      <c r="H1318" s="1"/>
      <c r="I1318" s="1"/>
    </row>
    <row r="1319" spans="1:9" x14ac:dyDescent="0.25">
      <c r="A1319">
        <v>1318</v>
      </c>
      <c r="B1319" s="1" t="s">
        <v>2</v>
      </c>
      <c r="C1319" s="1" t="s">
        <v>2</v>
      </c>
      <c r="D1319" s="1" t="s">
        <v>2</v>
      </c>
      <c r="H1319" s="1"/>
      <c r="I1319" s="1"/>
    </row>
    <row r="1320" spans="1:9" x14ac:dyDescent="0.25">
      <c r="A1320">
        <v>1319</v>
      </c>
      <c r="B1320" s="1" t="s">
        <v>52</v>
      </c>
      <c r="C1320" s="1" t="s">
        <v>2</v>
      </c>
      <c r="D1320" s="1" t="s">
        <v>2</v>
      </c>
      <c r="H1320" s="1"/>
      <c r="I1320" s="1"/>
    </row>
    <row r="1321" spans="1:9" x14ac:dyDescent="0.25">
      <c r="A1321">
        <v>1320</v>
      </c>
      <c r="B1321" s="1" t="s">
        <v>1843</v>
      </c>
      <c r="C1321" s="1" t="s">
        <v>2832</v>
      </c>
      <c r="D1321" s="1" t="s">
        <v>2</v>
      </c>
      <c r="H1321" s="1"/>
      <c r="I1321" s="1"/>
    </row>
    <row r="1322" spans="1:9" x14ac:dyDescent="0.25">
      <c r="A1322">
        <v>1321</v>
      </c>
      <c r="B1322" s="1" t="s">
        <v>1844</v>
      </c>
      <c r="C1322" s="1" t="s">
        <v>138</v>
      </c>
      <c r="D1322" s="1" t="s">
        <v>2</v>
      </c>
      <c r="H1322" s="1"/>
      <c r="I1322" s="1"/>
    </row>
    <row r="1323" spans="1:9" x14ac:dyDescent="0.25">
      <c r="A1323">
        <v>1322</v>
      </c>
      <c r="B1323" s="1" t="s">
        <v>1846</v>
      </c>
      <c r="C1323" s="1" t="s">
        <v>2706</v>
      </c>
      <c r="D1323" s="1" t="s">
        <v>2</v>
      </c>
      <c r="H1323" s="1"/>
      <c r="I1323" s="1"/>
    </row>
    <row r="1324" spans="1:9" x14ac:dyDescent="0.25">
      <c r="A1324">
        <v>1323</v>
      </c>
      <c r="B1324" s="1" t="s">
        <v>1847</v>
      </c>
      <c r="C1324" s="1" t="s">
        <v>2833</v>
      </c>
      <c r="D1324" s="1" t="s">
        <v>2</v>
      </c>
      <c r="H1324" s="1"/>
      <c r="I1324" s="1"/>
    </row>
    <row r="1325" spans="1:9" x14ac:dyDescent="0.25">
      <c r="A1325">
        <v>1324</v>
      </c>
      <c r="B1325" s="1" t="s">
        <v>1850</v>
      </c>
      <c r="C1325" s="1" t="s">
        <v>2711</v>
      </c>
      <c r="D1325" s="1" t="s">
        <v>2</v>
      </c>
      <c r="H1325" s="1"/>
      <c r="I1325" s="1"/>
    </row>
    <row r="1326" spans="1:9" x14ac:dyDescent="0.25">
      <c r="A1326">
        <v>1325</v>
      </c>
      <c r="B1326" s="1" t="s">
        <v>1851</v>
      </c>
      <c r="C1326" s="1" t="s">
        <v>56</v>
      </c>
      <c r="D1326" s="1" t="s">
        <v>2</v>
      </c>
      <c r="H1326" s="1"/>
      <c r="I1326" s="1"/>
    </row>
    <row r="1327" spans="1:9" x14ac:dyDescent="0.25">
      <c r="A1327">
        <v>1326</v>
      </c>
      <c r="B1327" s="1" t="s">
        <v>1896</v>
      </c>
      <c r="C1327" s="1" t="s">
        <v>56</v>
      </c>
      <c r="D1327" s="1" t="s">
        <v>2</v>
      </c>
      <c r="H1327" s="1"/>
      <c r="I1327" s="1"/>
    </row>
    <row r="1328" spans="1:9" x14ac:dyDescent="0.25">
      <c r="A1328">
        <v>1327</v>
      </c>
      <c r="B1328" s="1" t="s">
        <v>1853</v>
      </c>
      <c r="C1328" s="1" t="s">
        <v>56</v>
      </c>
      <c r="D1328" s="1" t="s">
        <v>2</v>
      </c>
      <c r="H1328" s="1"/>
      <c r="I1328" s="1"/>
    </row>
    <row r="1329" spans="1:9" x14ac:dyDescent="0.25">
      <c r="A1329">
        <v>1328</v>
      </c>
      <c r="B1329" s="1" t="s">
        <v>1854</v>
      </c>
      <c r="C1329" s="1" t="s">
        <v>2761</v>
      </c>
      <c r="D1329" s="1" t="s">
        <v>2</v>
      </c>
      <c r="H1329" s="1"/>
      <c r="I1329" s="1"/>
    </row>
    <row r="1330" spans="1:9" x14ac:dyDescent="0.25">
      <c r="A1330">
        <v>1329</v>
      </c>
      <c r="B1330" s="1" t="s">
        <v>1856</v>
      </c>
      <c r="C1330" s="1" t="s">
        <v>64</v>
      </c>
      <c r="D1330" s="1" t="s">
        <v>2</v>
      </c>
      <c r="H1330" s="1"/>
      <c r="I1330" s="1"/>
    </row>
    <row r="1331" spans="1:9" x14ac:dyDescent="0.25">
      <c r="A1331">
        <v>1330</v>
      </c>
      <c r="B1331" s="1" t="s">
        <v>1857</v>
      </c>
      <c r="C1331" s="1" t="s">
        <v>65</v>
      </c>
      <c r="D1331" s="1" t="s">
        <v>2</v>
      </c>
      <c r="H1331" s="1"/>
      <c r="I1331" s="1"/>
    </row>
    <row r="1332" spans="1:9" x14ac:dyDescent="0.25">
      <c r="A1332">
        <v>1331</v>
      </c>
      <c r="B1332" s="1" t="s">
        <v>2469</v>
      </c>
      <c r="C1332" s="1" t="s">
        <v>107</v>
      </c>
      <c r="D1332" s="1" t="s">
        <v>2</v>
      </c>
      <c r="H1332" s="1"/>
      <c r="I1332" s="1"/>
    </row>
    <row r="1333" spans="1:9" x14ac:dyDescent="0.25">
      <c r="A1333">
        <v>1332</v>
      </c>
      <c r="B1333" s="1" t="s">
        <v>1858</v>
      </c>
      <c r="C1333" s="1" t="s">
        <v>56</v>
      </c>
      <c r="D1333" s="1" t="s">
        <v>2</v>
      </c>
      <c r="H1333" s="1"/>
      <c r="I1333" s="1"/>
    </row>
    <row r="1334" spans="1:9" x14ac:dyDescent="0.25">
      <c r="A1334">
        <v>1333</v>
      </c>
      <c r="B1334" s="1" t="s">
        <v>1859</v>
      </c>
      <c r="C1334" s="1" t="s">
        <v>76</v>
      </c>
      <c r="D1334" s="1" t="s">
        <v>2</v>
      </c>
      <c r="H1334" s="1"/>
      <c r="I1334" s="1"/>
    </row>
    <row r="1335" spans="1:9" x14ac:dyDescent="0.25">
      <c r="A1335">
        <v>1334</v>
      </c>
      <c r="B1335" s="1" t="s">
        <v>1929</v>
      </c>
      <c r="C1335" s="1" t="s">
        <v>601</v>
      </c>
      <c r="D1335" s="1" t="s">
        <v>2</v>
      </c>
      <c r="H1335" s="1"/>
      <c r="I1335" s="1"/>
    </row>
    <row r="1336" spans="1:9" x14ac:dyDescent="0.25">
      <c r="A1336">
        <v>1335</v>
      </c>
      <c r="B1336" s="1" t="s">
        <v>2713</v>
      </c>
      <c r="C1336" s="1" t="s">
        <v>81</v>
      </c>
      <c r="D1336" s="1" t="s">
        <v>2</v>
      </c>
      <c r="H1336" s="1"/>
      <c r="I1336" s="1"/>
    </row>
    <row r="1337" spans="1:9" x14ac:dyDescent="0.25">
      <c r="A1337">
        <v>1336</v>
      </c>
      <c r="B1337" s="1" t="s">
        <v>2714</v>
      </c>
      <c r="C1337" s="1" t="s">
        <v>2715</v>
      </c>
      <c r="D1337" s="1" t="s">
        <v>2</v>
      </c>
      <c r="H1337" s="1"/>
      <c r="I1337" s="1"/>
    </row>
    <row r="1338" spans="1:9" x14ac:dyDescent="0.25">
      <c r="A1338">
        <v>1337</v>
      </c>
      <c r="B1338" s="1" t="s">
        <v>2</v>
      </c>
      <c r="C1338" s="1" t="s">
        <v>2</v>
      </c>
      <c r="D1338" s="1" t="s">
        <v>2</v>
      </c>
      <c r="H1338" s="1"/>
      <c r="I1338" s="1"/>
    </row>
    <row r="1339" spans="1:9" x14ac:dyDescent="0.25">
      <c r="A1339">
        <v>1338</v>
      </c>
      <c r="B1339" s="1" t="s">
        <v>52</v>
      </c>
      <c r="C1339" s="1" t="s">
        <v>2</v>
      </c>
      <c r="D1339" s="1" t="s">
        <v>2</v>
      </c>
      <c r="H1339" s="1"/>
      <c r="I1339" s="1"/>
    </row>
    <row r="1340" spans="1:9" x14ac:dyDescent="0.25">
      <c r="A1340">
        <v>1339</v>
      </c>
      <c r="B1340" s="1" t="s">
        <v>1843</v>
      </c>
      <c r="C1340" s="1" t="s">
        <v>2834</v>
      </c>
      <c r="D1340" s="1" t="s">
        <v>2</v>
      </c>
      <c r="H1340" s="1"/>
      <c r="I1340" s="1"/>
    </row>
    <row r="1341" spans="1:9" x14ac:dyDescent="0.25">
      <c r="A1341">
        <v>1340</v>
      </c>
      <c r="B1341" s="1" t="s">
        <v>1844</v>
      </c>
      <c r="C1341" s="1" t="s">
        <v>138</v>
      </c>
      <c r="D1341" s="1" t="s">
        <v>2</v>
      </c>
      <c r="H1341" s="1"/>
      <c r="I1341" s="1"/>
    </row>
    <row r="1342" spans="1:9" x14ac:dyDescent="0.25">
      <c r="A1342">
        <v>1341</v>
      </c>
      <c r="B1342" s="1" t="s">
        <v>1846</v>
      </c>
      <c r="C1342" s="1" t="s">
        <v>2706</v>
      </c>
      <c r="D1342" s="1" t="s">
        <v>2</v>
      </c>
      <c r="H1342" s="1"/>
      <c r="I1342" s="1"/>
    </row>
    <row r="1343" spans="1:9" x14ac:dyDescent="0.25">
      <c r="A1343">
        <v>1342</v>
      </c>
      <c r="B1343" s="1" t="s">
        <v>1847</v>
      </c>
      <c r="C1343" s="1" t="s">
        <v>2825</v>
      </c>
      <c r="D1343" s="1" t="s">
        <v>2</v>
      </c>
      <c r="H1343" s="1"/>
      <c r="I1343" s="1"/>
    </row>
    <row r="1344" spans="1:9" x14ac:dyDescent="0.25">
      <c r="A1344">
        <v>1343</v>
      </c>
      <c r="B1344" s="1" t="s">
        <v>1850</v>
      </c>
      <c r="C1344" s="1" t="s">
        <v>2711</v>
      </c>
      <c r="D1344" s="1" t="s">
        <v>2</v>
      </c>
      <c r="H1344" s="1"/>
      <c r="I1344" s="1"/>
    </row>
    <row r="1345" spans="1:9" x14ac:dyDescent="0.25">
      <c r="A1345">
        <v>1344</v>
      </c>
      <c r="B1345" s="1" t="s">
        <v>1851</v>
      </c>
      <c r="C1345" s="1" t="s">
        <v>56</v>
      </c>
      <c r="D1345" s="1" t="s">
        <v>2</v>
      </c>
      <c r="H1345" s="1"/>
      <c r="I1345" s="1"/>
    </row>
    <row r="1346" spans="1:9" x14ac:dyDescent="0.25">
      <c r="A1346">
        <v>1345</v>
      </c>
      <c r="B1346" s="1" t="s">
        <v>1896</v>
      </c>
      <c r="C1346" s="1" t="s">
        <v>56</v>
      </c>
      <c r="D1346" s="1" t="s">
        <v>2</v>
      </c>
      <c r="H1346" s="1"/>
      <c r="I1346" s="1"/>
    </row>
    <row r="1347" spans="1:9" x14ac:dyDescent="0.25">
      <c r="A1347">
        <v>1346</v>
      </c>
      <c r="B1347" s="1" t="s">
        <v>1853</v>
      </c>
      <c r="C1347" s="1" t="s">
        <v>56</v>
      </c>
      <c r="D1347" s="1" t="s">
        <v>2</v>
      </c>
      <c r="H1347" s="1"/>
      <c r="I1347" s="1"/>
    </row>
    <row r="1348" spans="1:9" x14ac:dyDescent="0.25">
      <c r="A1348">
        <v>1347</v>
      </c>
      <c r="B1348" s="1" t="s">
        <v>1854</v>
      </c>
      <c r="C1348" s="1" t="s">
        <v>130</v>
      </c>
      <c r="D1348" s="1" t="s">
        <v>2</v>
      </c>
      <c r="H1348" s="1"/>
      <c r="I1348" s="1"/>
    </row>
    <row r="1349" spans="1:9" x14ac:dyDescent="0.25">
      <c r="A1349">
        <v>1348</v>
      </c>
      <c r="B1349" s="1" t="s">
        <v>1856</v>
      </c>
      <c r="C1349" s="1" t="s">
        <v>64</v>
      </c>
      <c r="D1349" s="1" t="s">
        <v>2</v>
      </c>
      <c r="H1349" s="1"/>
      <c r="I1349" s="1"/>
    </row>
    <row r="1350" spans="1:9" x14ac:dyDescent="0.25">
      <c r="A1350">
        <v>1349</v>
      </c>
      <c r="B1350" s="1" t="s">
        <v>1857</v>
      </c>
      <c r="C1350" s="1" t="s">
        <v>65</v>
      </c>
      <c r="D1350" s="1" t="s">
        <v>2</v>
      </c>
      <c r="H1350" s="1"/>
      <c r="I1350" s="1"/>
    </row>
    <row r="1351" spans="1:9" x14ac:dyDescent="0.25">
      <c r="A1351">
        <v>1350</v>
      </c>
      <c r="B1351" s="1" t="s">
        <v>2469</v>
      </c>
      <c r="C1351" s="1" t="s">
        <v>107</v>
      </c>
      <c r="D1351" s="1" t="s">
        <v>2</v>
      </c>
      <c r="H1351" s="1"/>
      <c r="I1351" s="1"/>
    </row>
    <row r="1352" spans="1:9" x14ac:dyDescent="0.25">
      <c r="A1352">
        <v>1351</v>
      </c>
      <c r="B1352" s="1" t="s">
        <v>1858</v>
      </c>
      <c r="C1352" s="1" t="s">
        <v>56</v>
      </c>
      <c r="D1352" s="1" t="s">
        <v>2</v>
      </c>
      <c r="H1352" s="1"/>
      <c r="I1352" s="1"/>
    </row>
    <row r="1353" spans="1:9" x14ac:dyDescent="0.25">
      <c r="A1353">
        <v>1352</v>
      </c>
      <c r="B1353" s="1" t="s">
        <v>1859</v>
      </c>
      <c r="C1353" s="1" t="s">
        <v>76</v>
      </c>
      <c r="D1353" s="1" t="s">
        <v>2</v>
      </c>
      <c r="H1353" s="1"/>
      <c r="I1353" s="1"/>
    </row>
    <row r="1354" spans="1:9" x14ac:dyDescent="0.25">
      <c r="A1354">
        <v>1353</v>
      </c>
      <c r="B1354" s="1" t="s">
        <v>1929</v>
      </c>
      <c r="C1354" s="1" t="s">
        <v>249</v>
      </c>
      <c r="D1354" s="1" t="s">
        <v>2</v>
      </c>
      <c r="H1354" s="1"/>
      <c r="I1354" s="1"/>
    </row>
    <row r="1355" spans="1:9" x14ac:dyDescent="0.25">
      <c r="A1355">
        <v>1354</v>
      </c>
      <c r="B1355" s="1" t="s">
        <v>2713</v>
      </c>
      <c r="C1355" s="1" t="s">
        <v>81</v>
      </c>
      <c r="D1355" s="1" t="s">
        <v>2</v>
      </c>
      <c r="H1355" s="1"/>
      <c r="I1355" s="1"/>
    </row>
    <row r="1356" spans="1:9" x14ac:dyDescent="0.25">
      <c r="A1356">
        <v>1355</v>
      </c>
      <c r="B1356" s="1" t="s">
        <v>2714</v>
      </c>
      <c r="C1356" s="1" t="s">
        <v>2715</v>
      </c>
      <c r="D1356" s="1" t="s">
        <v>2</v>
      </c>
      <c r="H1356" s="1"/>
      <c r="I1356" s="1"/>
    </row>
    <row r="1357" spans="1:9" x14ac:dyDescent="0.25">
      <c r="A1357">
        <v>1356</v>
      </c>
      <c r="B1357" s="1" t="s">
        <v>2</v>
      </c>
      <c r="C1357" s="1" t="s">
        <v>2</v>
      </c>
      <c r="D1357" s="1" t="s">
        <v>2</v>
      </c>
      <c r="H1357" s="1"/>
      <c r="I1357" s="1"/>
    </row>
    <row r="1358" spans="1:9" x14ac:dyDescent="0.25">
      <c r="A1358">
        <v>1357</v>
      </c>
      <c r="B1358" s="1" t="s">
        <v>52</v>
      </c>
      <c r="C1358" s="1" t="s">
        <v>2</v>
      </c>
      <c r="D1358" s="1" t="s">
        <v>2</v>
      </c>
      <c r="H1358" s="1"/>
      <c r="I1358" s="1"/>
    </row>
    <row r="1359" spans="1:9" x14ac:dyDescent="0.25">
      <c r="A1359">
        <v>1358</v>
      </c>
      <c r="B1359" s="1" t="s">
        <v>1843</v>
      </c>
      <c r="C1359" s="1" t="s">
        <v>2835</v>
      </c>
      <c r="D1359" s="1" t="s">
        <v>2</v>
      </c>
      <c r="H1359" s="1"/>
      <c r="I1359" s="1"/>
    </row>
    <row r="1360" spans="1:9" x14ac:dyDescent="0.25">
      <c r="A1360">
        <v>1359</v>
      </c>
      <c r="B1360" s="1" t="s">
        <v>1844</v>
      </c>
      <c r="C1360" s="1" t="s">
        <v>138</v>
      </c>
      <c r="D1360" s="1" t="s">
        <v>2</v>
      </c>
      <c r="H1360" s="1"/>
      <c r="I1360" s="1"/>
    </row>
    <row r="1361" spans="1:9" x14ac:dyDescent="0.25">
      <c r="A1361">
        <v>1360</v>
      </c>
      <c r="B1361" s="1" t="s">
        <v>1846</v>
      </c>
      <c r="C1361" s="1" t="s">
        <v>2706</v>
      </c>
      <c r="D1361" s="1" t="s">
        <v>2</v>
      </c>
      <c r="H1361" s="1"/>
      <c r="I1361" s="1"/>
    </row>
    <row r="1362" spans="1:9" x14ac:dyDescent="0.25">
      <c r="A1362">
        <v>1361</v>
      </c>
      <c r="B1362" s="1" t="s">
        <v>1847</v>
      </c>
      <c r="C1362" s="1" t="s">
        <v>2836</v>
      </c>
      <c r="D1362" s="1" t="s">
        <v>2</v>
      </c>
      <c r="H1362" s="1"/>
      <c r="I1362" s="1"/>
    </row>
    <row r="1363" spans="1:9" x14ac:dyDescent="0.25">
      <c r="A1363">
        <v>1362</v>
      </c>
      <c r="B1363" s="1" t="s">
        <v>1850</v>
      </c>
      <c r="C1363" s="1" t="s">
        <v>2711</v>
      </c>
      <c r="D1363" s="1" t="s">
        <v>2</v>
      </c>
      <c r="H1363" s="1"/>
      <c r="I1363" s="1"/>
    </row>
    <row r="1364" spans="1:9" x14ac:dyDescent="0.25">
      <c r="A1364">
        <v>1363</v>
      </c>
      <c r="B1364" s="1" t="s">
        <v>1851</v>
      </c>
      <c r="C1364" s="1" t="s">
        <v>56</v>
      </c>
      <c r="D1364" s="1" t="s">
        <v>2</v>
      </c>
      <c r="H1364" s="1"/>
      <c r="I1364" s="1"/>
    </row>
    <row r="1365" spans="1:9" x14ac:dyDescent="0.25">
      <c r="A1365">
        <v>1364</v>
      </c>
      <c r="B1365" s="1" t="s">
        <v>1896</v>
      </c>
      <c r="C1365" s="1" t="s">
        <v>56</v>
      </c>
      <c r="D1365" s="1" t="s">
        <v>2</v>
      </c>
      <c r="H1365" s="1"/>
      <c r="I1365" s="1"/>
    </row>
    <row r="1366" spans="1:9" x14ac:dyDescent="0.25">
      <c r="A1366">
        <v>1365</v>
      </c>
      <c r="B1366" s="1" t="s">
        <v>1853</v>
      </c>
      <c r="C1366" s="1" t="s">
        <v>56</v>
      </c>
      <c r="D1366" s="1" t="s">
        <v>2</v>
      </c>
      <c r="H1366" s="1"/>
      <c r="I1366" s="1"/>
    </row>
    <row r="1367" spans="1:9" x14ac:dyDescent="0.25">
      <c r="A1367">
        <v>1366</v>
      </c>
      <c r="B1367" s="1" t="s">
        <v>1854</v>
      </c>
      <c r="C1367" s="1" t="s">
        <v>259</v>
      </c>
      <c r="D1367" s="1" t="s">
        <v>2</v>
      </c>
      <c r="H1367" s="1"/>
      <c r="I1367" s="1"/>
    </row>
    <row r="1368" spans="1:9" x14ac:dyDescent="0.25">
      <c r="A1368">
        <v>1367</v>
      </c>
      <c r="B1368" s="1" t="s">
        <v>1856</v>
      </c>
      <c r="C1368" s="1" t="s">
        <v>64</v>
      </c>
      <c r="D1368" s="1" t="s">
        <v>2</v>
      </c>
      <c r="H1368" s="1"/>
      <c r="I1368" s="1"/>
    </row>
    <row r="1369" spans="1:9" x14ac:dyDescent="0.25">
      <c r="A1369">
        <v>1368</v>
      </c>
      <c r="B1369" s="1" t="s">
        <v>1857</v>
      </c>
      <c r="C1369" s="1" t="s">
        <v>65</v>
      </c>
      <c r="D1369" s="1" t="s">
        <v>2</v>
      </c>
      <c r="H1369" s="1"/>
      <c r="I1369" s="1"/>
    </row>
    <row r="1370" spans="1:9" x14ac:dyDescent="0.25">
      <c r="A1370">
        <v>1369</v>
      </c>
      <c r="B1370" s="1" t="s">
        <v>2469</v>
      </c>
      <c r="C1370" s="1" t="s">
        <v>107</v>
      </c>
      <c r="D1370" s="1" t="s">
        <v>2</v>
      </c>
      <c r="H1370" s="1"/>
      <c r="I1370" s="1"/>
    </row>
    <row r="1371" spans="1:9" x14ac:dyDescent="0.25">
      <c r="A1371">
        <v>1370</v>
      </c>
      <c r="B1371" s="1" t="s">
        <v>1858</v>
      </c>
      <c r="C1371" s="1" t="s">
        <v>56</v>
      </c>
      <c r="D1371" s="1" t="s">
        <v>2</v>
      </c>
      <c r="H1371" s="1"/>
      <c r="I1371" s="1"/>
    </row>
    <row r="1372" spans="1:9" x14ac:dyDescent="0.25">
      <c r="A1372">
        <v>1371</v>
      </c>
      <c r="B1372" s="1" t="s">
        <v>1859</v>
      </c>
      <c r="C1372" s="1" t="s">
        <v>76</v>
      </c>
      <c r="D1372" s="1" t="s">
        <v>2</v>
      </c>
      <c r="H1372" s="1"/>
      <c r="I1372" s="1"/>
    </row>
    <row r="1373" spans="1:9" x14ac:dyDescent="0.25">
      <c r="A1373">
        <v>1372</v>
      </c>
      <c r="B1373" s="1" t="s">
        <v>1929</v>
      </c>
      <c r="C1373" s="1" t="s">
        <v>386</v>
      </c>
      <c r="D1373" s="1" t="s">
        <v>2</v>
      </c>
      <c r="H1373" s="1"/>
      <c r="I1373" s="1"/>
    </row>
    <row r="1374" spans="1:9" x14ac:dyDescent="0.25">
      <c r="A1374">
        <v>1373</v>
      </c>
      <c r="B1374" s="1" t="s">
        <v>2713</v>
      </c>
      <c r="C1374" s="1" t="s">
        <v>81</v>
      </c>
      <c r="D1374" s="1" t="s">
        <v>2</v>
      </c>
      <c r="H1374" s="1"/>
      <c r="I1374" s="1"/>
    </row>
    <row r="1375" spans="1:9" x14ac:dyDescent="0.25">
      <c r="A1375">
        <v>1374</v>
      </c>
      <c r="B1375" s="1" t="s">
        <v>2714</v>
      </c>
      <c r="C1375" s="1" t="s">
        <v>2715</v>
      </c>
      <c r="D1375" s="1" t="s">
        <v>2</v>
      </c>
      <c r="H1375" s="1"/>
      <c r="I1375" s="1"/>
    </row>
    <row r="1376" spans="1:9" x14ac:dyDescent="0.25">
      <c r="A1376">
        <v>1375</v>
      </c>
      <c r="B1376" s="1" t="s">
        <v>2</v>
      </c>
      <c r="C1376" s="1" t="s">
        <v>2</v>
      </c>
      <c r="D1376" s="1" t="s">
        <v>2</v>
      </c>
      <c r="H1376" s="1"/>
      <c r="I1376" s="1"/>
    </row>
    <row r="1377" spans="1:9" x14ac:dyDescent="0.25">
      <c r="A1377">
        <v>1376</v>
      </c>
      <c r="B1377" s="1" t="s">
        <v>52</v>
      </c>
      <c r="C1377" s="1" t="s">
        <v>2</v>
      </c>
      <c r="D1377" s="1" t="s">
        <v>2</v>
      </c>
      <c r="H1377" s="1"/>
      <c r="I1377" s="1"/>
    </row>
    <row r="1378" spans="1:9" x14ac:dyDescent="0.25">
      <c r="A1378">
        <v>1377</v>
      </c>
      <c r="B1378" s="1" t="s">
        <v>1843</v>
      </c>
      <c r="C1378" s="1" t="s">
        <v>2837</v>
      </c>
      <c r="D1378" s="1" t="s">
        <v>2</v>
      </c>
      <c r="H1378" s="1"/>
      <c r="I1378" s="1"/>
    </row>
    <row r="1379" spans="1:9" x14ac:dyDescent="0.25">
      <c r="A1379">
        <v>1378</v>
      </c>
      <c r="B1379" s="1" t="s">
        <v>1844</v>
      </c>
      <c r="C1379" s="1" t="s">
        <v>138</v>
      </c>
      <c r="D1379" s="1" t="s">
        <v>2</v>
      </c>
      <c r="H1379" s="1"/>
      <c r="I1379" s="1"/>
    </row>
    <row r="1380" spans="1:9" x14ac:dyDescent="0.25">
      <c r="A1380">
        <v>1379</v>
      </c>
      <c r="B1380" s="1" t="s">
        <v>1846</v>
      </c>
      <c r="C1380" s="1" t="s">
        <v>2706</v>
      </c>
      <c r="D1380" s="1" t="s">
        <v>2</v>
      </c>
      <c r="H1380" s="1"/>
      <c r="I1380" s="1"/>
    </row>
    <row r="1381" spans="1:9" x14ac:dyDescent="0.25">
      <c r="A1381">
        <v>1380</v>
      </c>
      <c r="B1381" s="1" t="s">
        <v>1847</v>
      </c>
      <c r="C1381" s="1" t="s">
        <v>2838</v>
      </c>
      <c r="D1381" s="1" t="s">
        <v>2</v>
      </c>
      <c r="H1381" s="1"/>
      <c r="I1381" s="1"/>
    </row>
    <row r="1382" spans="1:9" x14ac:dyDescent="0.25">
      <c r="A1382">
        <v>1381</v>
      </c>
      <c r="B1382" s="1" t="s">
        <v>1850</v>
      </c>
      <c r="C1382" s="1" t="s">
        <v>2711</v>
      </c>
      <c r="D1382" s="1" t="s">
        <v>2</v>
      </c>
      <c r="H1382" s="1"/>
      <c r="I1382" s="1"/>
    </row>
    <row r="1383" spans="1:9" x14ac:dyDescent="0.25">
      <c r="A1383">
        <v>1382</v>
      </c>
      <c r="B1383" s="1" t="s">
        <v>1851</v>
      </c>
      <c r="C1383" s="1" t="s">
        <v>56</v>
      </c>
      <c r="D1383" s="1" t="s">
        <v>2</v>
      </c>
      <c r="H1383" s="1"/>
      <c r="I1383" s="1"/>
    </row>
    <row r="1384" spans="1:9" x14ac:dyDescent="0.25">
      <c r="A1384">
        <v>1383</v>
      </c>
      <c r="B1384" s="1" t="s">
        <v>1896</v>
      </c>
      <c r="C1384" s="1" t="s">
        <v>56</v>
      </c>
      <c r="D1384" s="1" t="s">
        <v>2</v>
      </c>
      <c r="H1384" s="1"/>
      <c r="I1384" s="1"/>
    </row>
    <row r="1385" spans="1:9" x14ac:dyDescent="0.25">
      <c r="A1385">
        <v>1384</v>
      </c>
      <c r="B1385" s="1" t="s">
        <v>1853</v>
      </c>
      <c r="C1385" s="1" t="s">
        <v>56</v>
      </c>
      <c r="D1385" s="1" t="s">
        <v>2</v>
      </c>
      <c r="H1385" s="1"/>
      <c r="I1385" s="1"/>
    </row>
    <row r="1386" spans="1:9" x14ac:dyDescent="0.25">
      <c r="A1386">
        <v>1385</v>
      </c>
      <c r="B1386" s="1" t="s">
        <v>1854</v>
      </c>
      <c r="C1386" s="1" t="s">
        <v>2839</v>
      </c>
      <c r="D1386" s="1" t="s">
        <v>2</v>
      </c>
      <c r="H1386" s="1"/>
      <c r="I1386" s="1"/>
    </row>
    <row r="1387" spans="1:9" x14ac:dyDescent="0.25">
      <c r="A1387">
        <v>1386</v>
      </c>
      <c r="B1387" s="1" t="s">
        <v>1856</v>
      </c>
      <c r="C1387" s="1" t="s">
        <v>64</v>
      </c>
      <c r="D1387" s="1" t="s">
        <v>2</v>
      </c>
      <c r="H1387" s="1"/>
      <c r="I1387" s="1"/>
    </row>
    <row r="1388" spans="1:9" x14ac:dyDescent="0.25">
      <c r="A1388">
        <v>1387</v>
      </c>
      <c r="B1388" s="1" t="s">
        <v>1857</v>
      </c>
      <c r="C1388" s="1" t="s">
        <v>65</v>
      </c>
      <c r="D1388" s="1" t="s">
        <v>2</v>
      </c>
      <c r="H1388" s="1"/>
      <c r="I1388" s="1"/>
    </row>
    <row r="1389" spans="1:9" x14ac:dyDescent="0.25">
      <c r="A1389">
        <v>1388</v>
      </c>
      <c r="B1389" s="1" t="s">
        <v>2469</v>
      </c>
      <c r="C1389" s="1" t="s">
        <v>73</v>
      </c>
      <c r="D1389" s="1" t="s">
        <v>2</v>
      </c>
      <c r="H1389" s="1"/>
      <c r="I1389" s="1"/>
    </row>
    <row r="1390" spans="1:9" x14ac:dyDescent="0.25">
      <c r="A1390">
        <v>1389</v>
      </c>
      <c r="B1390" s="1" t="s">
        <v>1858</v>
      </c>
      <c r="C1390" s="1" t="s">
        <v>56</v>
      </c>
      <c r="D1390" s="1" t="s">
        <v>2</v>
      </c>
      <c r="H1390" s="1"/>
      <c r="I1390" s="1"/>
    </row>
    <row r="1391" spans="1:9" x14ac:dyDescent="0.25">
      <c r="A1391">
        <v>1390</v>
      </c>
      <c r="B1391" s="1" t="s">
        <v>1859</v>
      </c>
      <c r="C1391" s="1" t="s">
        <v>76</v>
      </c>
      <c r="D1391" s="1" t="s">
        <v>2</v>
      </c>
      <c r="H1391" s="1"/>
      <c r="I1391" s="1"/>
    </row>
    <row r="1392" spans="1:9" x14ac:dyDescent="0.25">
      <c r="A1392">
        <v>1391</v>
      </c>
      <c r="B1392" s="1" t="s">
        <v>1929</v>
      </c>
      <c r="C1392" s="1" t="s">
        <v>558</v>
      </c>
      <c r="D1392" s="1" t="s">
        <v>2</v>
      </c>
      <c r="H1392" s="1"/>
      <c r="I1392" s="1"/>
    </row>
    <row r="1393" spans="1:9" x14ac:dyDescent="0.25">
      <c r="A1393">
        <v>1392</v>
      </c>
      <c r="B1393" s="1" t="s">
        <v>2713</v>
      </c>
      <c r="C1393" s="1" t="s">
        <v>81</v>
      </c>
      <c r="D1393" s="1" t="s">
        <v>2</v>
      </c>
      <c r="H1393" s="1"/>
      <c r="I1393" s="1"/>
    </row>
    <row r="1394" spans="1:9" x14ac:dyDescent="0.25">
      <c r="A1394">
        <v>1393</v>
      </c>
      <c r="B1394" s="1" t="s">
        <v>2714</v>
      </c>
      <c r="C1394" s="1" t="s">
        <v>2715</v>
      </c>
      <c r="D1394" s="1" t="s">
        <v>2</v>
      </c>
      <c r="H1394" s="1"/>
      <c r="I1394" s="1"/>
    </row>
    <row r="1395" spans="1:9" x14ac:dyDescent="0.25">
      <c r="A1395">
        <v>1394</v>
      </c>
      <c r="B1395" s="1" t="s">
        <v>2</v>
      </c>
      <c r="C1395" s="1" t="s">
        <v>2</v>
      </c>
      <c r="D1395" s="1" t="s">
        <v>2</v>
      </c>
      <c r="H1395" s="1"/>
      <c r="I1395" s="1"/>
    </row>
    <row r="1396" spans="1:9" x14ac:dyDescent="0.25">
      <c r="A1396">
        <v>1395</v>
      </c>
      <c r="B1396" s="1" t="s">
        <v>52</v>
      </c>
      <c r="C1396" s="1" t="s">
        <v>2</v>
      </c>
      <c r="D1396" s="1" t="s">
        <v>2</v>
      </c>
      <c r="H1396" s="1"/>
      <c r="I1396" s="1"/>
    </row>
    <row r="1397" spans="1:9" x14ac:dyDescent="0.25">
      <c r="A1397">
        <v>1396</v>
      </c>
      <c r="B1397" s="1" t="s">
        <v>1843</v>
      </c>
      <c r="C1397" s="1" t="s">
        <v>2840</v>
      </c>
      <c r="D1397" s="1" t="s">
        <v>2</v>
      </c>
      <c r="H1397" s="1"/>
      <c r="I1397" s="1"/>
    </row>
    <row r="1398" spans="1:9" x14ac:dyDescent="0.25">
      <c r="A1398">
        <v>1397</v>
      </c>
      <c r="B1398" s="1" t="s">
        <v>1844</v>
      </c>
      <c r="C1398" s="1" t="s">
        <v>138</v>
      </c>
      <c r="D1398" s="1" t="s">
        <v>2</v>
      </c>
      <c r="H1398" s="1"/>
      <c r="I1398" s="1"/>
    </row>
    <row r="1399" spans="1:9" x14ac:dyDescent="0.25">
      <c r="A1399">
        <v>1398</v>
      </c>
      <c r="B1399" s="1" t="s">
        <v>1846</v>
      </c>
      <c r="C1399" s="1" t="s">
        <v>2706</v>
      </c>
      <c r="D1399" s="1" t="s">
        <v>2</v>
      </c>
      <c r="H1399" s="1"/>
      <c r="I1399" s="1"/>
    </row>
    <row r="1400" spans="1:9" x14ac:dyDescent="0.25">
      <c r="A1400">
        <v>1399</v>
      </c>
      <c r="B1400" s="1" t="s">
        <v>1847</v>
      </c>
      <c r="C1400" s="1" t="s">
        <v>2841</v>
      </c>
      <c r="D1400" s="1" t="s">
        <v>2</v>
      </c>
      <c r="H1400" s="1"/>
      <c r="I1400" s="1"/>
    </row>
    <row r="1401" spans="1:9" x14ac:dyDescent="0.25">
      <c r="A1401">
        <v>1400</v>
      </c>
      <c r="B1401" s="1" t="s">
        <v>1850</v>
      </c>
      <c r="C1401" s="1" t="s">
        <v>2711</v>
      </c>
      <c r="D1401" s="1" t="s">
        <v>2</v>
      </c>
      <c r="H1401" s="1"/>
      <c r="I1401" s="1"/>
    </row>
    <row r="1402" spans="1:9" x14ac:dyDescent="0.25">
      <c r="A1402">
        <v>1401</v>
      </c>
      <c r="B1402" s="1" t="s">
        <v>1851</v>
      </c>
      <c r="C1402" s="1" t="s">
        <v>56</v>
      </c>
      <c r="D1402" s="1" t="s">
        <v>2</v>
      </c>
      <c r="H1402" s="1"/>
      <c r="I1402" s="1"/>
    </row>
    <row r="1403" spans="1:9" x14ac:dyDescent="0.25">
      <c r="A1403">
        <v>1402</v>
      </c>
      <c r="B1403" s="1" t="s">
        <v>1896</v>
      </c>
      <c r="C1403" s="1" t="s">
        <v>56</v>
      </c>
      <c r="D1403" s="1" t="s">
        <v>2</v>
      </c>
      <c r="H1403" s="1"/>
      <c r="I1403" s="1"/>
    </row>
    <row r="1404" spans="1:9" x14ac:dyDescent="0.25">
      <c r="A1404">
        <v>1403</v>
      </c>
      <c r="B1404" s="1" t="s">
        <v>1853</v>
      </c>
      <c r="C1404" s="1" t="s">
        <v>56</v>
      </c>
      <c r="D1404" s="1" t="s">
        <v>2</v>
      </c>
      <c r="H1404" s="1"/>
      <c r="I1404" s="1"/>
    </row>
    <row r="1405" spans="1:9" x14ac:dyDescent="0.25">
      <c r="A1405">
        <v>1404</v>
      </c>
      <c r="B1405" s="1" t="s">
        <v>1854</v>
      </c>
      <c r="C1405" s="1" t="s">
        <v>238</v>
      </c>
      <c r="D1405" s="1" t="s">
        <v>2</v>
      </c>
      <c r="H1405" s="1"/>
      <c r="I1405" s="1"/>
    </row>
    <row r="1406" spans="1:9" x14ac:dyDescent="0.25">
      <c r="A1406">
        <v>1405</v>
      </c>
      <c r="B1406" s="1" t="s">
        <v>1856</v>
      </c>
      <c r="C1406" s="1" t="s">
        <v>64</v>
      </c>
      <c r="D1406" s="1" t="s">
        <v>2</v>
      </c>
      <c r="H1406" s="1"/>
      <c r="I1406" s="1"/>
    </row>
    <row r="1407" spans="1:9" x14ac:dyDescent="0.25">
      <c r="A1407">
        <v>1406</v>
      </c>
      <c r="B1407" s="1" t="s">
        <v>1857</v>
      </c>
      <c r="C1407" s="1" t="s">
        <v>65</v>
      </c>
      <c r="D1407" s="1" t="s">
        <v>2</v>
      </c>
      <c r="H1407" s="1"/>
      <c r="I1407" s="1"/>
    </row>
    <row r="1408" spans="1:9" x14ac:dyDescent="0.25">
      <c r="A1408">
        <v>1407</v>
      </c>
      <c r="B1408" s="1" t="s">
        <v>2469</v>
      </c>
      <c r="C1408" s="1" t="s">
        <v>107</v>
      </c>
      <c r="D1408" s="1" t="s">
        <v>2</v>
      </c>
      <c r="H1408" s="1"/>
      <c r="I1408" s="1"/>
    </row>
    <row r="1409" spans="1:9" x14ac:dyDescent="0.25">
      <c r="A1409">
        <v>1408</v>
      </c>
      <c r="B1409" s="1" t="s">
        <v>1858</v>
      </c>
      <c r="C1409" s="1" t="s">
        <v>56</v>
      </c>
      <c r="D1409" s="1" t="s">
        <v>2</v>
      </c>
      <c r="H1409" s="1"/>
      <c r="I1409" s="1"/>
    </row>
    <row r="1410" spans="1:9" x14ac:dyDescent="0.25">
      <c r="A1410">
        <v>1409</v>
      </c>
      <c r="B1410" s="1" t="s">
        <v>1859</v>
      </c>
      <c r="C1410" s="1" t="s">
        <v>76</v>
      </c>
      <c r="D1410" s="1" t="s">
        <v>2</v>
      </c>
      <c r="H1410" s="1"/>
      <c r="I1410" s="1"/>
    </row>
    <row r="1411" spans="1:9" x14ac:dyDescent="0.25">
      <c r="A1411">
        <v>1410</v>
      </c>
      <c r="B1411" s="1" t="s">
        <v>1929</v>
      </c>
      <c r="C1411" s="1" t="s">
        <v>69</v>
      </c>
      <c r="D1411" s="1" t="s">
        <v>2</v>
      </c>
      <c r="H1411" s="1"/>
      <c r="I1411" s="1"/>
    </row>
    <row r="1412" spans="1:9" x14ac:dyDescent="0.25">
      <c r="A1412">
        <v>1411</v>
      </c>
      <c r="B1412" s="1" t="s">
        <v>2713</v>
      </c>
      <c r="C1412" s="1" t="s">
        <v>81</v>
      </c>
      <c r="D1412" s="1" t="s">
        <v>2</v>
      </c>
      <c r="H1412" s="1"/>
      <c r="I1412" s="1"/>
    </row>
    <row r="1413" spans="1:9" x14ac:dyDescent="0.25">
      <c r="A1413">
        <v>1412</v>
      </c>
      <c r="B1413" s="1" t="s">
        <v>2714</v>
      </c>
      <c r="C1413" s="1" t="s">
        <v>2715</v>
      </c>
      <c r="D1413" s="1" t="s">
        <v>2</v>
      </c>
      <c r="H1413" s="1"/>
      <c r="I1413" s="1"/>
    </row>
    <row r="1414" spans="1:9" x14ac:dyDescent="0.25">
      <c r="A1414">
        <v>1413</v>
      </c>
      <c r="B1414" s="1" t="s">
        <v>2</v>
      </c>
      <c r="C1414" s="1" t="s">
        <v>2</v>
      </c>
      <c r="D1414" s="1" t="s">
        <v>2</v>
      </c>
      <c r="H1414" s="1"/>
      <c r="I1414" s="1"/>
    </row>
    <row r="1415" spans="1:9" x14ac:dyDescent="0.25">
      <c r="A1415">
        <v>1414</v>
      </c>
      <c r="B1415" s="1" t="s">
        <v>52</v>
      </c>
      <c r="C1415" s="1" t="s">
        <v>2</v>
      </c>
      <c r="D1415" s="1" t="s">
        <v>2</v>
      </c>
      <c r="H1415" s="1"/>
      <c r="I1415" s="1"/>
    </row>
    <row r="1416" spans="1:9" x14ac:dyDescent="0.25">
      <c r="A1416">
        <v>1415</v>
      </c>
      <c r="B1416" s="1" t="s">
        <v>1843</v>
      </c>
      <c r="C1416" s="1" t="s">
        <v>2842</v>
      </c>
      <c r="D1416" s="1" t="s">
        <v>2</v>
      </c>
      <c r="H1416" s="1"/>
      <c r="I1416" s="1"/>
    </row>
    <row r="1417" spans="1:9" x14ac:dyDescent="0.25">
      <c r="A1417">
        <v>1416</v>
      </c>
      <c r="B1417" s="1" t="s">
        <v>1844</v>
      </c>
      <c r="C1417" s="1" t="s">
        <v>138</v>
      </c>
      <c r="D1417" s="1" t="s">
        <v>2</v>
      </c>
      <c r="H1417" s="1"/>
      <c r="I1417" s="1"/>
    </row>
    <row r="1418" spans="1:9" x14ac:dyDescent="0.25">
      <c r="A1418">
        <v>1417</v>
      </c>
      <c r="B1418" s="1" t="s">
        <v>1846</v>
      </c>
      <c r="C1418" s="1" t="s">
        <v>2706</v>
      </c>
      <c r="D1418" s="1" t="s">
        <v>2</v>
      </c>
      <c r="H1418" s="1"/>
      <c r="I1418" s="1"/>
    </row>
    <row r="1419" spans="1:9" x14ac:dyDescent="0.25">
      <c r="A1419">
        <v>1418</v>
      </c>
      <c r="B1419" s="1" t="s">
        <v>1847</v>
      </c>
      <c r="C1419" s="1" t="s">
        <v>2825</v>
      </c>
      <c r="D1419" s="1" t="s">
        <v>2</v>
      </c>
      <c r="H1419" s="1"/>
      <c r="I1419" s="1"/>
    </row>
    <row r="1420" spans="1:9" x14ac:dyDescent="0.25">
      <c r="A1420">
        <v>1419</v>
      </c>
      <c r="B1420" s="1" t="s">
        <v>1850</v>
      </c>
      <c r="C1420" s="1" t="s">
        <v>2711</v>
      </c>
      <c r="D1420" s="1" t="s">
        <v>2</v>
      </c>
      <c r="H1420" s="1"/>
      <c r="I1420" s="1"/>
    </row>
    <row r="1421" spans="1:9" x14ac:dyDescent="0.25">
      <c r="A1421">
        <v>1420</v>
      </c>
      <c r="B1421" s="1" t="s">
        <v>1851</v>
      </c>
      <c r="C1421" s="1" t="s">
        <v>56</v>
      </c>
      <c r="D1421" s="1" t="s">
        <v>2</v>
      </c>
      <c r="H1421" s="1"/>
      <c r="I1421" s="1"/>
    </row>
    <row r="1422" spans="1:9" x14ac:dyDescent="0.25">
      <c r="A1422">
        <v>1421</v>
      </c>
      <c r="B1422" s="1" t="s">
        <v>1896</v>
      </c>
      <c r="C1422" s="1" t="s">
        <v>56</v>
      </c>
      <c r="D1422" s="1" t="s">
        <v>2</v>
      </c>
      <c r="H1422" s="1"/>
      <c r="I1422" s="1"/>
    </row>
    <row r="1423" spans="1:9" x14ac:dyDescent="0.25">
      <c r="A1423">
        <v>1422</v>
      </c>
      <c r="B1423" s="1" t="s">
        <v>1853</v>
      </c>
      <c r="C1423" s="1" t="s">
        <v>56</v>
      </c>
      <c r="D1423" s="1" t="s">
        <v>2</v>
      </c>
      <c r="H1423" s="1"/>
      <c r="I1423" s="1"/>
    </row>
    <row r="1424" spans="1:9" x14ac:dyDescent="0.25">
      <c r="A1424">
        <v>1423</v>
      </c>
      <c r="B1424" s="1" t="s">
        <v>1854</v>
      </c>
      <c r="C1424" s="1" t="s">
        <v>238</v>
      </c>
      <c r="D1424" s="1" t="s">
        <v>2</v>
      </c>
      <c r="H1424" s="1"/>
      <c r="I1424" s="1"/>
    </row>
    <row r="1425" spans="1:9" x14ac:dyDescent="0.25">
      <c r="A1425">
        <v>1424</v>
      </c>
      <c r="B1425" s="1" t="s">
        <v>1856</v>
      </c>
      <c r="C1425" s="1" t="s">
        <v>64</v>
      </c>
      <c r="D1425" s="1" t="s">
        <v>2</v>
      </c>
      <c r="H1425" s="1"/>
      <c r="I1425" s="1"/>
    </row>
    <row r="1426" spans="1:9" x14ac:dyDescent="0.25">
      <c r="A1426">
        <v>1425</v>
      </c>
      <c r="B1426" s="1" t="s">
        <v>1857</v>
      </c>
      <c r="C1426" s="1" t="s">
        <v>65</v>
      </c>
      <c r="D1426" s="1" t="s">
        <v>2</v>
      </c>
      <c r="H1426" s="1"/>
      <c r="I1426" s="1"/>
    </row>
    <row r="1427" spans="1:9" x14ac:dyDescent="0.25">
      <c r="A1427">
        <v>1426</v>
      </c>
      <c r="B1427" s="1" t="s">
        <v>2469</v>
      </c>
      <c r="C1427" s="1" t="s">
        <v>107</v>
      </c>
      <c r="D1427" s="1" t="s">
        <v>2</v>
      </c>
      <c r="H1427" s="1"/>
      <c r="I1427" s="1"/>
    </row>
    <row r="1428" spans="1:9" x14ac:dyDescent="0.25">
      <c r="A1428">
        <v>1427</v>
      </c>
      <c r="B1428" s="1" t="s">
        <v>1858</v>
      </c>
      <c r="C1428" s="1" t="s">
        <v>56</v>
      </c>
      <c r="D1428" s="1" t="s">
        <v>2</v>
      </c>
      <c r="H1428" s="1"/>
      <c r="I1428" s="1"/>
    </row>
    <row r="1429" spans="1:9" x14ac:dyDescent="0.25">
      <c r="A1429">
        <v>1428</v>
      </c>
      <c r="B1429" s="1" t="s">
        <v>1859</v>
      </c>
      <c r="C1429" s="1" t="s">
        <v>76</v>
      </c>
      <c r="D1429" s="1" t="s">
        <v>2</v>
      </c>
      <c r="H1429" s="1"/>
      <c r="I1429" s="1"/>
    </row>
    <row r="1430" spans="1:9" x14ac:dyDescent="0.25">
      <c r="A1430">
        <v>1429</v>
      </c>
      <c r="B1430" s="1" t="s">
        <v>1929</v>
      </c>
      <c r="C1430" s="1" t="s">
        <v>248</v>
      </c>
      <c r="D1430" s="1" t="s">
        <v>2</v>
      </c>
      <c r="H1430" s="1"/>
      <c r="I1430" s="1"/>
    </row>
    <row r="1431" spans="1:9" x14ac:dyDescent="0.25">
      <c r="A1431">
        <v>1430</v>
      </c>
      <c r="B1431" s="1" t="s">
        <v>2713</v>
      </c>
      <c r="C1431" s="1" t="s">
        <v>81</v>
      </c>
      <c r="D1431" s="1" t="s">
        <v>2</v>
      </c>
      <c r="H1431" s="1"/>
      <c r="I1431" s="1"/>
    </row>
    <row r="1432" spans="1:9" x14ac:dyDescent="0.25">
      <c r="A1432">
        <v>1431</v>
      </c>
      <c r="B1432" s="1" t="s">
        <v>2714</v>
      </c>
      <c r="C1432" s="1" t="s">
        <v>2715</v>
      </c>
      <c r="D1432" s="1" t="s">
        <v>2</v>
      </c>
      <c r="H1432" s="1"/>
      <c r="I1432" s="1"/>
    </row>
    <row r="1433" spans="1:9" x14ac:dyDescent="0.25">
      <c r="A1433">
        <v>1432</v>
      </c>
      <c r="B1433" s="1" t="s">
        <v>2</v>
      </c>
      <c r="C1433" s="1" t="s">
        <v>2</v>
      </c>
      <c r="D1433" s="1" t="s">
        <v>2</v>
      </c>
      <c r="H1433" s="1"/>
      <c r="I1433" s="1"/>
    </row>
    <row r="1434" spans="1:9" x14ac:dyDescent="0.25">
      <c r="A1434">
        <v>1433</v>
      </c>
      <c r="B1434" s="1" t="s">
        <v>52</v>
      </c>
      <c r="C1434" s="1" t="s">
        <v>2</v>
      </c>
      <c r="D1434" s="1" t="s">
        <v>2</v>
      </c>
      <c r="H1434" s="1"/>
      <c r="I1434" s="1"/>
    </row>
    <row r="1435" spans="1:9" x14ac:dyDescent="0.25">
      <c r="A1435">
        <v>1434</v>
      </c>
      <c r="B1435" s="1" t="s">
        <v>1843</v>
      </c>
      <c r="C1435" s="1" t="s">
        <v>2843</v>
      </c>
      <c r="D1435" s="1" t="s">
        <v>2</v>
      </c>
      <c r="H1435" s="1"/>
      <c r="I1435" s="1"/>
    </row>
    <row r="1436" spans="1:9" x14ac:dyDescent="0.25">
      <c r="A1436">
        <v>1435</v>
      </c>
      <c r="B1436" s="1" t="s">
        <v>1844</v>
      </c>
      <c r="C1436" s="1" t="s">
        <v>138</v>
      </c>
      <c r="D1436" s="1" t="s">
        <v>2</v>
      </c>
      <c r="H1436" s="1"/>
      <c r="I1436" s="1"/>
    </row>
    <row r="1437" spans="1:9" x14ac:dyDescent="0.25">
      <c r="A1437">
        <v>1436</v>
      </c>
      <c r="B1437" s="1" t="s">
        <v>1846</v>
      </c>
      <c r="C1437" s="1" t="s">
        <v>2706</v>
      </c>
      <c r="D1437" s="1" t="s">
        <v>2</v>
      </c>
      <c r="H1437" s="1"/>
      <c r="I1437" s="1"/>
    </row>
    <row r="1438" spans="1:9" x14ac:dyDescent="0.25">
      <c r="A1438">
        <v>1437</v>
      </c>
      <c r="B1438" s="1" t="s">
        <v>1847</v>
      </c>
      <c r="C1438" s="1" t="s">
        <v>2844</v>
      </c>
      <c r="D1438" s="1" t="s">
        <v>2</v>
      </c>
      <c r="H1438" s="1"/>
      <c r="I1438" s="1"/>
    </row>
    <row r="1439" spans="1:9" x14ac:dyDescent="0.25">
      <c r="A1439">
        <v>1438</v>
      </c>
      <c r="B1439" s="1" t="s">
        <v>1850</v>
      </c>
      <c r="C1439" s="1" t="s">
        <v>2711</v>
      </c>
      <c r="D1439" s="1" t="s">
        <v>2</v>
      </c>
      <c r="H1439" s="1"/>
      <c r="I1439" s="1"/>
    </row>
    <row r="1440" spans="1:9" x14ac:dyDescent="0.25">
      <c r="A1440">
        <v>1439</v>
      </c>
      <c r="B1440" s="1" t="s">
        <v>1851</v>
      </c>
      <c r="C1440" s="1" t="s">
        <v>56</v>
      </c>
      <c r="D1440" s="1" t="s">
        <v>2</v>
      </c>
      <c r="H1440" s="1"/>
      <c r="I1440" s="1"/>
    </row>
    <row r="1441" spans="1:9" x14ac:dyDescent="0.25">
      <c r="A1441">
        <v>1440</v>
      </c>
      <c r="B1441" s="1" t="s">
        <v>1896</v>
      </c>
      <c r="C1441" s="1" t="s">
        <v>56</v>
      </c>
      <c r="D1441" s="1" t="s">
        <v>2</v>
      </c>
      <c r="H1441" s="1"/>
      <c r="I1441" s="1"/>
    </row>
    <row r="1442" spans="1:9" x14ac:dyDescent="0.25">
      <c r="A1442">
        <v>1441</v>
      </c>
      <c r="B1442" s="1" t="s">
        <v>1853</v>
      </c>
      <c r="C1442" s="1" t="s">
        <v>56</v>
      </c>
      <c r="D1442" s="1" t="s">
        <v>2</v>
      </c>
      <c r="H1442" s="1"/>
      <c r="I1442" s="1"/>
    </row>
    <row r="1443" spans="1:9" x14ac:dyDescent="0.25">
      <c r="A1443">
        <v>1442</v>
      </c>
      <c r="B1443" s="1" t="s">
        <v>1854</v>
      </c>
      <c r="C1443" s="1" t="s">
        <v>2741</v>
      </c>
      <c r="D1443" s="1" t="s">
        <v>2</v>
      </c>
      <c r="H1443" s="1"/>
      <c r="I1443" s="1"/>
    </row>
    <row r="1444" spans="1:9" x14ac:dyDescent="0.25">
      <c r="A1444">
        <v>1443</v>
      </c>
      <c r="B1444" s="1" t="s">
        <v>1856</v>
      </c>
      <c r="C1444" s="1" t="s">
        <v>64</v>
      </c>
      <c r="D1444" s="1" t="s">
        <v>2</v>
      </c>
      <c r="H1444" s="1"/>
      <c r="I1444" s="1"/>
    </row>
    <row r="1445" spans="1:9" x14ac:dyDescent="0.25">
      <c r="A1445">
        <v>1444</v>
      </c>
      <c r="B1445" s="1" t="s">
        <v>1857</v>
      </c>
      <c r="C1445" s="1" t="s">
        <v>65</v>
      </c>
      <c r="D1445" s="1" t="s">
        <v>2</v>
      </c>
      <c r="H1445" s="1"/>
      <c r="I1445" s="1"/>
    </row>
    <row r="1446" spans="1:9" x14ac:dyDescent="0.25">
      <c r="A1446">
        <v>1445</v>
      </c>
      <c r="B1446" s="1" t="s">
        <v>2469</v>
      </c>
      <c r="C1446" s="1" t="s">
        <v>77</v>
      </c>
      <c r="D1446" s="1" t="s">
        <v>2</v>
      </c>
      <c r="H1446" s="1"/>
      <c r="I1446" s="1"/>
    </row>
    <row r="1447" spans="1:9" x14ac:dyDescent="0.25">
      <c r="A1447">
        <v>1446</v>
      </c>
      <c r="B1447" s="1" t="s">
        <v>1858</v>
      </c>
      <c r="C1447" s="1" t="s">
        <v>56</v>
      </c>
      <c r="D1447" s="1" t="s">
        <v>2</v>
      </c>
      <c r="H1447" s="1"/>
      <c r="I1447" s="1"/>
    </row>
    <row r="1448" spans="1:9" x14ac:dyDescent="0.25">
      <c r="A1448">
        <v>1447</v>
      </c>
      <c r="B1448" s="1" t="s">
        <v>1859</v>
      </c>
      <c r="C1448" s="1" t="s">
        <v>76</v>
      </c>
      <c r="D1448" s="1" t="s">
        <v>2</v>
      </c>
      <c r="H1448" s="1"/>
      <c r="I1448" s="1"/>
    </row>
    <row r="1449" spans="1:9" x14ac:dyDescent="0.25">
      <c r="A1449">
        <v>1448</v>
      </c>
      <c r="B1449" s="1" t="s">
        <v>1929</v>
      </c>
      <c r="C1449" s="1" t="s">
        <v>854</v>
      </c>
      <c r="D1449" s="1" t="s">
        <v>2</v>
      </c>
      <c r="H1449" s="1"/>
      <c r="I1449" s="1"/>
    </row>
    <row r="1450" spans="1:9" x14ac:dyDescent="0.25">
      <c r="A1450">
        <v>1449</v>
      </c>
      <c r="B1450" s="1" t="s">
        <v>2713</v>
      </c>
      <c r="C1450" s="1" t="s">
        <v>81</v>
      </c>
      <c r="D1450" s="1" t="s">
        <v>2</v>
      </c>
      <c r="H1450" s="1"/>
      <c r="I1450" s="1"/>
    </row>
    <row r="1451" spans="1:9" x14ac:dyDescent="0.25">
      <c r="A1451">
        <v>1450</v>
      </c>
      <c r="B1451" s="1" t="s">
        <v>2714</v>
      </c>
      <c r="C1451" s="1" t="s">
        <v>2715</v>
      </c>
      <c r="D1451" s="1" t="s">
        <v>2</v>
      </c>
      <c r="H1451" s="1"/>
      <c r="I1451" s="1"/>
    </row>
    <row r="1452" spans="1:9" x14ac:dyDescent="0.25">
      <c r="A1452">
        <v>1451</v>
      </c>
      <c r="B1452" s="1" t="s">
        <v>2</v>
      </c>
      <c r="C1452" s="1" t="s">
        <v>2</v>
      </c>
      <c r="D1452" s="1" t="s">
        <v>2</v>
      </c>
      <c r="H1452" s="1"/>
      <c r="I1452" s="1"/>
    </row>
    <row r="1453" spans="1:9" x14ac:dyDescent="0.25">
      <c r="A1453">
        <v>1452</v>
      </c>
      <c r="B1453" s="1" t="s">
        <v>2</v>
      </c>
      <c r="C1453" s="1" t="s">
        <v>2</v>
      </c>
      <c r="D1453" s="1" t="s">
        <v>2</v>
      </c>
      <c r="H1453" s="1"/>
      <c r="I1453" s="1"/>
    </row>
    <row r="1454" spans="1:9" x14ac:dyDescent="0.25">
      <c r="A1454">
        <v>1453</v>
      </c>
      <c r="B1454" s="1" t="s">
        <v>52</v>
      </c>
      <c r="C1454" s="1" t="s">
        <v>2</v>
      </c>
      <c r="D1454" s="1" t="s">
        <v>2</v>
      </c>
      <c r="H1454" s="1"/>
      <c r="I1454" s="1"/>
    </row>
    <row r="1455" spans="1:9" x14ac:dyDescent="0.25">
      <c r="A1455">
        <v>1454</v>
      </c>
      <c r="B1455" s="1" t="s">
        <v>1843</v>
      </c>
      <c r="C1455" s="1" t="s">
        <v>2845</v>
      </c>
      <c r="D1455" s="1" t="s">
        <v>2</v>
      </c>
      <c r="H1455" s="1"/>
      <c r="I1455" s="1"/>
    </row>
    <row r="1456" spans="1:9" x14ac:dyDescent="0.25">
      <c r="A1456">
        <v>1455</v>
      </c>
      <c r="B1456" s="1" t="s">
        <v>1844</v>
      </c>
      <c r="C1456" s="1" t="s">
        <v>121</v>
      </c>
      <c r="D1456" s="1" t="s">
        <v>2</v>
      </c>
      <c r="H1456" s="1"/>
      <c r="I1456" s="1"/>
    </row>
    <row r="1457" spans="1:9" x14ac:dyDescent="0.25">
      <c r="A1457">
        <v>1456</v>
      </c>
      <c r="B1457" s="1" t="s">
        <v>1846</v>
      </c>
      <c r="C1457" s="1" t="s">
        <v>2706</v>
      </c>
      <c r="D1457" s="1" t="s">
        <v>2</v>
      </c>
      <c r="H1457" s="1"/>
      <c r="I1457" s="1"/>
    </row>
    <row r="1458" spans="1:9" x14ac:dyDescent="0.25">
      <c r="A1458">
        <v>1457</v>
      </c>
      <c r="B1458" s="1" t="s">
        <v>1847</v>
      </c>
      <c r="C1458" s="1" t="s">
        <v>2846</v>
      </c>
      <c r="D1458" s="1" t="s">
        <v>2</v>
      </c>
      <c r="H1458" s="1"/>
      <c r="I1458" s="1"/>
    </row>
    <row r="1459" spans="1:9" x14ac:dyDescent="0.25">
      <c r="A1459">
        <v>1458</v>
      </c>
      <c r="B1459" s="1" t="s">
        <v>1850</v>
      </c>
      <c r="C1459" s="1" t="s">
        <v>2618</v>
      </c>
      <c r="D1459" s="1" t="s">
        <v>2</v>
      </c>
      <c r="H1459" s="1"/>
      <c r="I1459" s="1"/>
    </row>
    <row r="1460" spans="1:9" x14ac:dyDescent="0.25">
      <c r="A1460">
        <v>1459</v>
      </c>
      <c r="B1460" s="1" t="s">
        <v>1851</v>
      </c>
      <c r="C1460" s="1" t="s">
        <v>56</v>
      </c>
      <c r="D1460" s="1" t="s">
        <v>2</v>
      </c>
      <c r="H1460" s="1"/>
      <c r="I1460" s="1"/>
    </row>
    <row r="1461" spans="1:9" x14ac:dyDescent="0.25">
      <c r="A1461">
        <v>1460</v>
      </c>
      <c r="B1461" s="1" t="s">
        <v>1896</v>
      </c>
      <c r="C1461" s="1" t="s">
        <v>56</v>
      </c>
      <c r="D1461" s="1" t="s">
        <v>2</v>
      </c>
      <c r="H1461" s="1"/>
      <c r="I1461" s="1"/>
    </row>
    <row r="1462" spans="1:9" x14ac:dyDescent="0.25">
      <c r="A1462">
        <v>1461</v>
      </c>
      <c r="B1462" s="1" t="s">
        <v>1853</v>
      </c>
      <c r="C1462" s="1" t="s">
        <v>56</v>
      </c>
      <c r="D1462" s="1" t="s">
        <v>2</v>
      </c>
      <c r="H1462" s="1"/>
      <c r="I1462" s="1"/>
    </row>
    <row r="1463" spans="1:9" x14ac:dyDescent="0.25">
      <c r="A1463">
        <v>1462</v>
      </c>
      <c r="B1463" s="1" t="s">
        <v>1854</v>
      </c>
      <c r="C1463" s="1" t="s">
        <v>80</v>
      </c>
      <c r="D1463" s="1" t="s">
        <v>2</v>
      </c>
      <c r="H1463" s="1"/>
      <c r="I1463" s="1"/>
    </row>
    <row r="1464" spans="1:9" x14ac:dyDescent="0.25">
      <c r="A1464">
        <v>1463</v>
      </c>
      <c r="B1464" s="1" t="s">
        <v>1856</v>
      </c>
      <c r="C1464" s="1" t="s">
        <v>64</v>
      </c>
      <c r="D1464" s="1" t="s">
        <v>2</v>
      </c>
      <c r="H1464" s="1"/>
      <c r="I1464" s="1"/>
    </row>
    <row r="1465" spans="1:9" x14ac:dyDescent="0.25">
      <c r="A1465">
        <v>1464</v>
      </c>
      <c r="B1465" s="1" t="s">
        <v>1857</v>
      </c>
      <c r="C1465" s="1" t="s">
        <v>65</v>
      </c>
      <c r="D1465" s="1" t="s">
        <v>2</v>
      </c>
      <c r="H1465" s="1"/>
      <c r="I1465" s="1"/>
    </row>
    <row r="1466" spans="1:9" x14ac:dyDescent="0.25">
      <c r="A1466">
        <v>1465</v>
      </c>
      <c r="B1466" s="1" t="s">
        <v>2469</v>
      </c>
      <c r="C1466" s="1" t="s">
        <v>107</v>
      </c>
      <c r="D1466" s="1" t="s">
        <v>2</v>
      </c>
      <c r="H1466" s="1"/>
      <c r="I1466" s="1"/>
    </row>
    <row r="1467" spans="1:9" x14ac:dyDescent="0.25">
      <c r="A1467">
        <v>1466</v>
      </c>
      <c r="B1467" s="1" t="s">
        <v>1858</v>
      </c>
      <c r="C1467" s="1" t="s">
        <v>56</v>
      </c>
      <c r="D1467" s="1" t="s">
        <v>2</v>
      </c>
      <c r="H1467" s="1"/>
      <c r="I1467" s="1"/>
    </row>
    <row r="1468" spans="1:9" x14ac:dyDescent="0.25">
      <c r="A1468">
        <v>1467</v>
      </c>
      <c r="B1468" s="1" t="s">
        <v>2482</v>
      </c>
      <c r="C1468" s="1" t="s">
        <v>56</v>
      </c>
      <c r="D1468" s="1" t="s">
        <v>2</v>
      </c>
      <c r="H1468" s="1"/>
      <c r="I1468" s="1"/>
    </row>
    <row r="1469" spans="1:9" x14ac:dyDescent="0.25">
      <c r="A1469">
        <v>1468</v>
      </c>
      <c r="B1469" s="1" t="s">
        <v>1863</v>
      </c>
      <c r="C1469" s="1" t="s">
        <v>80</v>
      </c>
      <c r="D1469" s="1" t="s">
        <v>2</v>
      </c>
      <c r="H1469" s="1"/>
      <c r="I1469" s="1"/>
    </row>
    <row r="1470" spans="1:9" x14ac:dyDescent="0.25">
      <c r="A1470">
        <v>1469</v>
      </c>
      <c r="B1470" s="1" t="s">
        <v>2492</v>
      </c>
      <c r="C1470" s="1" t="s">
        <v>65</v>
      </c>
      <c r="D1470" s="1" t="s">
        <v>2</v>
      </c>
      <c r="H1470" s="1"/>
      <c r="I1470" s="1"/>
    </row>
    <row r="1471" spans="1:9" x14ac:dyDescent="0.25">
      <c r="A1471">
        <v>1470</v>
      </c>
      <c r="B1471" s="1" t="s">
        <v>2497</v>
      </c>
      <c r="C1471" s="1" t="s">
        <v>65</v>
      </c>
      <c r="D1471" s="1" t="s">
        <v>2</v>
      </c>
      <c r="H1471" s="1"/>
      <c r="I1471" s="1"/>
    </row>
    <row r="1472" spans="1:9" x14ac:dyDescent="0.25">
      <c r="A1472">
        <v>1471</v>
      </c>
      <c r="B1472" s="1" t="s">
        <v>2671</v>
      </c>
      <c r="C1472" s="1" t="s">
        <v>56</v>
      </c>
      <c r="D1472" s="1" t="s">
        <v>2</v>
      </c>
      <c r="H1472" s="1"/>
      <c r="I1472" s="1"/>
    </row>
    <row r="1473" spans="1:9" x14ac:dyDescent="0.25">
      <c r="A1473">
        <v>1472</v>
      </c>
      <c r="B1473" s="1" t="s">
        <v>2672</v>
      </c>
      <c r="C1473" s="1" t="s">
        <v>56</v>
      </c>
      <c r="D1473" s="1" t="s">
        <v>2</v>
      </c>
      <c r="H1473" s="1"/>
      <c r="I1473" s="1"/>
    </row>
    <row r="1474" spans="1:9" x14ac:dyDescent="0.25">
      <c r="A1474">
        <v>1473</v>
      </c>
      <c r="B1474" s="1" t="s">
        <v>2</v>
      </c>
      <c r="C1474" s="1" t="s">
        <v>2</v>
      </c>
      <c r="D1474" s="1" t="s">
        <v>2</v>
      </c>
      <c r="H1474" s="1"/>
      <c r="I1474" s="1"/>
    </row>
    <row r="1475" spans="1:9" x14ac:dyDescent="0.25">
      <c r="A1475">
        <v>1474</v>
      </c>
      <c r="B1475" s="1" t="s">
        <v>52</v>
      </c>
      <c r="C1475" s="1" t="s">
        <v>2</v>
      </c>
      <c r="D1475" s="1" t="s">
        <v>2</v>
      </c>
      <c r="H1475" s="1"/>
      <c r="I1475" s="1"/>
    </row>
    <row r="1476" spans="1:9" x14ac:dyDescent="0.25">
      <c r="A1476">
        <v>1475</v>
      </c>
      <c r="B1476" s="1" t="s">
        <v>1843</v>
      </c>
      <c r="C1476" s="1" t="s">
        <v>2847</v>
      </c>
      <c r="D1476" s="1" t="s">
        <v>2</v>
      </c>
      <c r="H1476" s="1"/>
      <c r="I1476" s="1"/>
    </row>
    <row r="1477" spans="1:9" x14ac:dyDescent="0.25">
      <c r="A1477">
        <v>1476</v>
      </c>
      <c r="B1477" s="1" t="s">
        <v>1844</v>
      </c>
      <c r="C1477" s="1" t="s">
        <v>121</v>
      </c>
      <c r="D1477" s="1" t="s">
        <v>2</v>
      </c>
      <c r="H1477" s="1"/>
      <c r="I1477" s="1"/>
    </row>
    <row r="1478" spans="1:9" x14ac:dyDescent="0.25">
      <c r="A1478">
        <v>1477</v>
      </c>
      <c r="B1478" s="1" t="s">
        <v>1846</v>
      </c>
      <c r="C1478" s="1" t="s">
        <v>2654</v>
      </c>
      <c r="D1478" s="1" t="s">
        <v>2</v>
      </c>
      <c r="H1478" s="1"/>
      <c r="I1478" s="1"/>
    </row>
    <row r="1479" spans="1:9" x14ac:dyDescent="0.25">
      <c r="A1479">
        <v>1478</v>
      </c>
      <c r="B1479" s="1" t="s">
        <v>1847</v>
      </c>
      <c r="C1479" s="1" t="s">
        <v>2848</v>
      </c>
      <c r="D1479" s="1" t="s">
        <v>2</v>
      </c>
      <c r="H1479" s="1"/>
      <c r="I1479" s="1"/>
    </row>
    <row r="1480" spans="1:9" x14ac:dyDescent="0.25">
      <c r="A1480">
        <v>1479</v>
      </c>
      <c r="B1480" s="1" t="s">
        <v>1850</v>
      </c>
      <c r="C1480" s="1" t="s">
        <v>2618</v>
      </c>
      <c r="D1480" s="1" t="s">
        <v>2</v>
      </c>
      <c r="H1480" s="1"/>
      <c r="I1480" s="1"/>
    </row>
    <row r="1481" spans="1:9" x14ac:dyDescent="0.25">
      <c r="A1481">
        <v>1480</v>
      </c>
      <c r="B1481" s="1" t="s">
        <v>1851</v>
      </c>
      <c r="C1481" s="1" t="s">
        <v>56</v>
      </c>
      <c r="D1481" s="1" t="s">
        <v>2</v>
      </c>
      <c r="H1481" s="1"/>
      <c r="I1481" s="1"/>
    </row>
    <row r="1482" spans="1:9" x14ac:dyDescent="0.25">
      <c r="A1482">
        <v>1481</v>
      </c>
      <c r="B1482" s="1" t="s">
        <v>1896</v>
      </c>
      <c r="C1482" s="1" t="s">
        <v>56</v>
      </c>
      <c r="D1482" s="1" t="s">
        <v>2</v>
      </c>
      <c r="H1482" s="1"/>
      <c r="I1482" s="1"/>
    </row>
    <row r="1483" spans="1:9" x14ac:dyDescent="0.25">
      <c r="A1483">
        <v>1482</v>
      </c>
      <c r="B1483" s="1" t="s">
        <v>1853</v>
      </c>
      <c r="C1483" s="1" t="s">
        <v>56</v>
      </c>
      <c r="D1483" s="1" t="s">
        <v>2</v>
      </c>
      <c r="H1483" s="1"/>
      <c r="I1483" s="1"/>
    </row>
    <row r="1484" spans="1:9" x14ac:dyDescent="0.25">
      <c r="A1484">
        <v>1483</v>
      </c>
      <c r="B1484" s="1" t="s">
        <v>1854</v>
      </c>
      <c r="C1484" s="1" t="s">
        <v>620</v>
      </c>
      <c r="D1484" s="1" t="s">
        <v>2</v>
      </c>
      <c r="H1484" s="1"/>
      <c r="I1484" s="1"/>
    </row>
    <row r="1485" spans="1:9" x14ac:dyDescent="0.25">
      <c r="A1485">
        <v>1484</v>
      </c>
      <c r="B1485" s="1" t="s">
        <v>1856</v>
      </c>
      <c r="C1485" s="1" t="s">
        <v>64</v>
      </c>
      <c r="D1485" s="1" t="s">
        <v>2</v>
      </c>
      <c r="H1485" s="1"/>
      <c r="I1485" s="1"/>
    </row>
    <row r="1486" spans="1:9" x14ac:dyDescent="0.25">
      <c r="A1486">
        <v>1485</v>
      </c>
      <c r="B1486" s="1" t="s">
        <v>1857</v>
      </c>
      <c r="C1486" s="1" t="s">
        <v>65</v>
      </c>
      <c r="D1486" s="1" t="s">
        <v>2</v>
      </c>
      <c r="H1486" s="1"/>
      <c r="I1486" s="1"/>
    </row>
    <row r="1487" spans="1:9" x14ac:dyDescent="0.25">
      <c r="A1487">
        <v>1486</v>
      </c>
      <c r="B1487" s="1" t="s">
        <v>2469</v>
      </c>
      <c r="C1487" s="1" t="s">
        <v>76</v>
      </c>
      <c r="D1487" s="1" t="s">
        <v>2</v>
      </c>
      <c r="H1487" s="1"/>
      <c r="I1487" s="1"/>
    </row>
    <row r="1488" spans="1:9" x14ac:dyDescent="0.25">
      <c r="A1488">
        <v>1487</v>
      </c>
      <c r="B1488" s="1" t="s">
        <v>1858</v>
      </c>
      <c r="C1488" s="1" t="s">
        <v>56</v>
      </c>
      <c r="D1488" s="1" t="s">
        <v>2</v>
      </c>
      <c r="H1488" s="1"/>
      <c r="I1488" s="1"/>
    </row>
    <row r="1489" spans="1:9" x14ac:dyDescent="0.25">
      <c r="A1489">
        <v>1488</v>
      </c>
      <c r="B1489" s="1" t="s">
        <v>1859</v>
      </c>
      <c r="C1489" s="1" t="s">
        <v>82</v>
      </c>
      <c r="D1489" s="1" t="s">
        <v>2</v>
      </c>
      <c r="H1489" s="1"/>
      <c r="I1489" s="1"/>
    </row>
    <row r="1490" spans="1:9" x14ac:dyDescent="0.25">
      <c r="A1490">
        <v>1489</v>
      </c>
      <c r="B1490" s="1" t="s">
        <v>2482</v>
      </c>
      <c r="C1490" s="1" t="s">
        <v>56</v>
      </c>
      <c r="D1490" s="1" t="s">
        <v>2</v>
      </c>
      <c r="H1490" s="1"/>
      <c r="I1490" s="1"/>
    </row>
    <row r="1491" spans="1:9" x14ac:dyDescent="0.25">
      <c r="A1491">
        <v>1490</v>
      </c>
      <c r="B1491" s="1" t="s">
        <v>1863</v>
      </c>
      <c r="C1491" s="1" t="s">
        <v>188</v>
      </c>
      <c r="D1491" s="1" t="s">
        <v>2</v>
      </c>
      <c r="H1491" s="1"/>
      <c r="I1491" s="1"/>
    </row>
    <row r="1492" spans="1:9" x14ac:dyDescent="0.25">
      <c r="A1492">
        <v>1491</v>
      </c>
      <c r="B1492" s="1" t="s">
        <v>2497</v>
      </c>
      <c r="C1492" s="1" t="s">
        <v>2491</v>
      </c>
      <c r="D1492" s="1" t="s">
        <v>2</v>
      </c>
      <c r="H1492" s="1"/>
      <c r="I1492" s="1"/>
    </row>
    <row r="1493" spans="1:9" x14ac:dyDescent="0.25">
      <c r="A1493">
        <v>1492</v>
      </c>
      <c r="B1493" s="1" t="s">
        <v>2660</v>
      </c>
      <c r="C1493" s="1" t="s">
        <v>76</v>
      </c>
      <c r="D1493" s="1" t="s">
        <v>2</v>
      </c>
      <c r="H1493" s="1"/>
      <c r="I1493" s="1"/>
    </row>
    <row r="1494" spans="1:9" x14ac:dyDescent="0.25">
      <c r="A1494">
        <v>1493</v>
      </c>
      <c r="B1494" s="1" t="s">
        <v>1899</v>
      </c>
      <c r="C1494" s="1" t="s">
        <v>71</v>
      </c>
      <c r="D1494" s="1" t="s">
        <v>2</v>
      </c>
      <c r="H1494" s="1"/>
      <c r="I1494" s="1"/>
    </row>
    <row r="1495" spans="1:9" x14ac:dyDescent="0.25">
      <c r="A1495">
        <v>1494</v>
      </c>
      <c r="B1495" s="1" t="s">
        <v>2</v>
      </c>
      <c r="C1495" s="1" t="s">
        <v>2</v>
      </c>
      <c r="D1495" s="1" t="s">
        <v>2</v>
      </c>
      <c r="H1495" s="1"/>
      <c r="I1495" s="1"/>
    </row>
    <row r="1496" spans="1:9" x14ac:dyDescent="0.25">
      <c r="A1496">
        <v>1495</v>
      </c>
      <c r="B1496" s="1" t="s">
        <v>2</v>
      </c>
      <c r="C1496" s="1" t="s">
        <v>2</v>
      </c>
      <c r="D1496" s="1" t="s">
        <v>2</v>
      </c>
      <c r="H1496" s="1"/>
      <c r="I1496" s="1"/>
    </row>
    <row r="1497" spans="1:9" x14ac:dyDescent="0.25">
      <c r="A1497">
        <v>1496</v>
      </c>
      <c r="B1497" s="1" t="s">
        <v>52</v>
      </c>
      <c r="C1497" s="1" t="s">
        <v>2</v>
      </c>
      <c r="D1497" s="1" t="s">
        <v>2</v>
      </c>
      <c r="H1497" s="1"/>
      <c r="I1497" s="1"/>
    </row>
    <row r="1498" spans="1:9" x14ac:dyDescent="0.25">
      <c r="A1498">
        <v>1497</v>
      </c>
      <c r="B1498" s="1" t="s">
        <v>1843</v>
      </c>
      <c r="C1498" s="1" t="s">
        <v>2849</v>
      </c>
      <c r="D1498" s="1" t="s">
        <v>2</v>
      </c>
      <c r="H1498" s="1"/>
      <c r="I1498" s="1"/>
    </row>
    <row r="1499" spans="1:9" x14ac:dyDescent="0.25">
      <c r="A1499">
        <v>1498</v>
      </c>
      <c r="B1499" s="1" t="s">
        <v>1844</v>
      </c>
      <c r="C1499" s="1" t="s">
        <v>121</v>
      </c>
      <c r="D1499" s="1" t="s">
        <v>2</v>
      </c>
      <c r="H1499" s="1"/>
      <c r="I1499" s="1"/>
    </row>
    <row r="1500" spans="1:9" x14ac:dyDescent="0.25">
      <c r="A1500">
        <v>1499</v>
      </c>
      <c r="B1500" s="1" t="s">
        <v>1846</v>
      </c>
      <c r="C1500" s="1" t="s">
        <v>2654</v>
      </c>
      <c r="D1500" s="1" t="s">
        <v>2</v>
      </c>
      <c r="H1500" s="1"/>
      <c r="I1500" s="1"/>
    </row>
    <row r="1501" spans="1:9" x14ac:dyDescent="0.25">
      <c r="A1501">
        <v>1500</v>
      </c>
      <c r="B1501" s="1" t="s">
        <v>1847</v>
      </c>
      <c r="C1501" s="1" t="s">
        <v>2850</v>
      </c>
      <c r="D1501" s="1" t="s">
        <v>2</v>
      </c>
      <c r="H1501" s="1"/>
      <c r="I1501" s="1"/>
    </row>
    <row r="1502" spans="1:9" x14ac:dyDescent="0.25">
      <c r="A1502">
        <v>1501</v>
      </c>
      <c r="B1502" s="1" t="s">
        <v>1850</v>
      </c>
      <c r="C1502" s="1" t="s">
        <v>2618</v>
      </c>
      <c r="D1502" s="1" t="s">
        <v>2</v>
      </c>
      <c r="H1502" s="1"/>
      <c r="I1502" s="1"/>
    </row>
    <row r="1503" spans="1:9" x14ac:dyDescent="0.25">
      <c r="A1503">
        <v>1502</v>
      </c>
      <c r="B1503" s="1" t="s">
        <v>1851</v>
      </c>
      <c r="C1503" s="1" t="s">
        <v>56</v>
      </c>
      <c r="D1503" s="1" t="s">
        <v>2</v>
      </c>
      <c r="H1503" s="1"/>
      <c r="I1503" s="1"/>
    </row>
    <row r="1504" spans="1:9" x14ac:dyDescent="0.25">
      <c r="A1504">
        <v>1503</v>
      </c>
      <c r="B1504" s="1" t="s">
        <v>1896</v>
      </c>
      <c r="C1504" s="1" t="s">
        <v>56</v>
      </c>
      <c r="D1504" s="1" t="s">
        <v>2</v>
      </c>
      <c r="H1504" s="1"/>
      <c r="I1504" s="1"/>
    </row>
    <row r="1505" spans="1:9" x14ac:dyDescent="0.25">
      <c r="A1505">
        <v>1504</v>
      </c>
      <c r="B1505" s="1" t="s">
        <v>1853</v>
      </c>
      <c r="C1505" s="1" t="s">
        <v>56</v>
      </c>
      <c r="D1505" s="1" t="s">
        <v>2</v>
      </c>
      <c r="H1505" s="1"/>
      <c r="I1505" s="1"/>
    </row>
    <row r="1506" spans="1:9" x14ac:dyDescent="0.25">
      <c r="A1506">
        <v>1505</v>
      </c>
      <c r="B1506" s="1" t="s">
        <v>1854</v>
      </c>
      <c r="C1506" s="1" t="s">
        <v>620</v>
      </c>
      <c r="D1506" s="1" t="s">
        <v>2</v>
      </c>
      <c r="H1506" s="1"/>
      <c r="I1506" s="1"/>
    </row>
    <row r="1507" spans="1:9" x14ac:dyDescent="0.25">
      <c r="A1507">
        <v>1506</v>
      </c>
      <c r="B1507" s="1" t="s">
        <v>1856</v>
      </c>
      <c r="C1507" s="1" t="s">
        <v>64</v>
      </c>
      <c r="D1507" s="1" t="s">
        <v>2</v>
      </c>
      <c r="H1507" s="1"/>
      <c r="I1507" s="1"/>
    </row>
    <row r="1508" spans="1:9" x14ac:dyDescent="0.25">
      <c r="A1508">
        <v>1507</v>
      </c>
      <c r="B1508" s="1" t="s">
        <v>1857</v>
      </c>
      <c r="C1508" s="1" t="s">
        <v>65</v>
      </c>
      <c r="D1508" s="1" t="s">
        <v>2</v>
      </c>
      <c r="H1508" s="1"/>
      <c r="I1508" s="1"/>
    </row>
    <row r="1509" spans="1:9" x14ac:dyDescent="0.25">
      <c r="A1509">
        <v>1508</v>
      </c>
      <c r="B1509" s="1" t="s">
        <v>2469</v>
      </c>
      <c r="C1509" s="1" t="s">
        <v>76</v>
      </c>
      <c r="D1509" s="1" t="s">
        <v>2</v>
      </c>
      <c r="H1509" s="1"/>
      <c r="I1509" s="1"/>
    </row>
    <row r="1510" spans="1:9" x14ac:dyDescent="0.25">
      <c r="A1510">
        <v>1509</v>
      </c>
      <c r="B1510" s="1" t="s">
        <v>1858</v>
      </c>
      <c r="C1510" s="1" t="s">
        <v>56</v>
      </c>
      <c r="D1510" s="1" t="s">
        <v>2</v>
      </c>
      <c r="H1510" s="1"/>
      <c r="I1510" s="1"/>
    </row>
    <row r="1511" spans="1:9" x14ac:dyDescent="0.25">
      <c r="A1511">
        <v>1510</v>
      </c>
      <c r="B1511" s="1" t="s">
        <v>1859</v>
      </c>
      <c r="C1511" s="1" t="s">
        <v>82</v>
      </c>
      <c r="D1511" s="1" t="s">
        <v>2</v>
      </c>
      <c r="H1511" s="1"/>
      <c r="I1511" s="1"/>
    </row>
    <row r="1512" spans="1:9" x14ac:dyDescent="0.25">
      <c r="A1512">
        <v>1511</v>
      </c>
      <c r="B1512" s="1" t="s">
        <v>2482</v>
      </c>
      <c r="C1512" s="1" t="s">
        <v>56</v>
      </c>
      <c r="D1512" s="1" t="s">
        <v>2</v>
      </c>
      <c r="H1512" s="1"/>
      <c r="I1512" s="1"/>
    </row>
    <row r="1513" spans="1:9" x14ac:dyDescent="0.25">
      <c r="A1513">
        <v>1512</v>
      </c>
      <c r="B1513" s="1" t="s">
        <v>1863</v>
      </c>
      <c r="C1513" s="1" t="s">
        <v>188</v>
      </c>
      <c r="D1513" s="1" t="s">
        <v>2</v>
      </c>
      <c r="H1513" s="1"/>
      <c r="I1513" s="1"/>
    </row>
    <row r="1514" spans="1:9" x14ac:dyDescent="0.25">
      <c r="A1514">
        <v>1513</v>
      </c>
      <c r="B1514" s="1" t="s">
        <v>2</v>
      </c>
      <c r="C1514" s="1" t="s">
        <v>2</v>
      </c>
      <c r="D1514" s="1" t="s">
        <v>2</v>
      </c>
      <c r="H1514" s="1"/>
      <c r="I1514" s="1"/>
    </row>
    <row r="1515" spans="1:9" x14ac:dyDescent="0.25">
      <c r="A1515">
        <v>1514</v>
      </c>
      <c r="B1515" s="1" t="s">
        <v>52</v>
      </c>
      <c r="C1515" s="1" t="s">
        <v>2</v>
      </c>
      <c r="D1515" s="1" t="s">
        <v>2</v>
      </c>
      <c r="H1515" s="1"/>
      <c r="I1515" s="1"/>
    </row>
    <row r="1516" spans="1:9" x14ac:dyDescent="0.25">
      <c r="A1516">
        <v>1515</v>
      </c>
      <c r="B1516" s="1" t="s">
        <v>1843</v>
      </c>
      <c r="C1516" s="1" t="s">
        <v>2851</v>
      </c>
      <c r="D1516" s="1" t="s">
        <v>2</v>
      </c>
      <c r="H1516" s="1"/>
      <c r="I1516" s="1"/>
    </row>
    <row r="1517" spans="1:9" x14ac:dyDescent="0.25">
      <c r="A1517">
        <v>1516</v>
      </c>
      <c r="B1517" s="1" t="s">
        <v>1844</v>
      </c>
      <c r="C1517" s="1" t="s">
        <v>121</v>
      </c>
      <c r="D1517" s="1" t="s">
        <v>2</v>
      </c>
      <c r="H1517" s="1"/>
      <c r="I1517" s="1"/>
    </row>
    <row r="1518" spans="1:9" x14ac:dyDescent="0.25">
      <c r="A1518">
        <v>1517</v>
      </c>
      <c r="B1518" s="1" t="s">
        <v>1846</v>
      </c>
      <c r="C1518" s="1" t="s">
        <v>2654</v>
      </c>
      <c r="D1518" s="1" t="s">
        <v>2</v>
      </c>
      <c r="H1518" s="1"/>
      <c r="I1518" s="1"/>
    </row>
    <row r="1519" spans="1:9" x14ac:dyDescent="0.25">
      <c r="A1519">
        <v>1518</v>
      </c>
      <c r="B1519" s="1" t="s">
        <v>1847</v>
      </c>
      <c r="C1519" s="1" t="s">
        <v>2852</v>
      </c>
      <c r="D1519" s="1" t="s">
        <v>2</v>
      </c>
      <c r="H1519" s="1"/>
      <c r="I1519" s="1"/>
    </row>
    <row r="1520" spans="1:9" x14ac:dyDescent="0.25">
      <c r="A1520">
        <v>1519</v>
      </c>
      <c r="B1520" s="1" t="s">
        <v>1850</v>
      </c>
      <c r="C1520" s="1" t="s">
        <v>2618</v>
      </c>
      <c r="D1520" s="1" t="s">
        <v>2</v>
      </c>
      <c r="H1520" s="1"/>
      <c r="I1520" s="1"/>
    </row>
    <row r="1521" spans="1:9" x14ac:dyDescent="0.25">
      <c r="A1521">
        <v>1520</v>
      </c>
      <c r="B1521" s="1" t="s">
        <v>1851</v>
      </c>
      <c r="C1521" s="1" t="s">
        <v>56</v>
      </c>
      <c r="D1521" s="1" t="s">
        <v>2</v>
      </c>
      <c r="H1521" s="1"/>
      <c r="I1521" s="1"/>
    </row>
    <row r="1522" spans="1:9" x14ac:dyDescent="0.25">
      <c r="A1522">
        <v>1521</v>
      </c>
      <c r="B1522" s="1" t="s">
        <v>1896</v>
      </c>
      <c r="C1522" s="1" t="s">
        <v>56</v>
      </c>
      <c r="D1522" s="1" t="s">
        <v>2</v>
      </c>
      <c r="H1522" s="1"/>
      <c r="I1522" s="1"/>
    </row>
    <row r="1523" spans="1:9" x14ac:dyDescent="0.25">
      <c r="A1523">
        <v>1522</v>
      </c>
      <c r="B1523" s="1" t="s">
        <v>1853</v>
      </c>
      <c r="C1523" s="1" t="s">
        <v>56</v>
      </c>
      <c r="D1523" s="1" t="s">
        <v>2</v>
      </c>
      <c r="H1523" s="1"/>
      <c r="I1523" s="1"/>
    </row>
    <row r="1524" spans="1:9" x14ac:dyDescent="0.25">
      <c r="A1524">
        <v>1523</v>
      </c>
      <c r="B1524" s="1" t="s">
        <v>1854</v>
      </c>
      <c r="C1524" s="1" t="s">
        <v>620</v>
      </c>
      <c r="D1524" s="1" t="s">
        <v>2</v>
      </c>
      <c r="H1524" s="1"/>
      <c r="I1524" s="1"/>
    </row>
    <row r="1525" spans="1:9" x14ac:dyDescent="0.25">
      <c r="A1525">
        <v>1524</v>
      </c>
      <c r="B1525" s="1" t="s">
        <v>1856</v>
      </c>
      <c r="C1525" s="1" t="s">
        <v>64</v>
      </c>
      <c r="D1525" s="1" t="s">
        <v>2</v>
      </c>
      <c r="H1525" s="1"/>
      <c r="I1525" s="1"/>
    </row>
    <row r="1526" spans="1:9" x14ac:dyDescent="0.25">
      <c r="A1526">
        <v>1525</v>
      </c>
      <c r="B1526" s="1" t="s">
        <v>1857</v>
      </c>
      <c r="C1526" s="1" t="s">
        <v>65</v>
      </c>
      <c r="D1526" s="1" t="s">
        <v>2</v>
      </c>
      <c r="H1526" s="1"/>
      <c r="I1526" s="1"/>
    </row>
    <row r="1527" spans="1:9" x14ac:dyDescent="0.25">
      <c r="A1527">
        <v>1526</v>
      </c>
      <c r="B1527" s="1" t="s">
        <v>2469</v>
      </c>
      <c r="C1527" s="1" t="s">
        <v>76</v>
      </c>
      <c r="D1527" s="1" t="s">
        <v>2</v>
      </c>
      <c r="H1527" s="1"/>
      <c r="I1527" s="1"/>
    </row>
    <row r="1528" spans="1:9" x14ac:dyDescent="0.25">
      <c r="A1528">
        <v>1527</v>
      </c>
      <c r="B1528" s="1" t="s">
        <v>1858</v>
      </c>
      <c r="C1528" s="1" t="s">
        <v>56</v>
      </c>
      <c r="D1528" s="1" t="s">
        <v>2</v>
      </c>
      <c r="H1528" s="1"/>
      <c r="I1528" s="1"/>
    </row>
    <row r="1529" spans="1:9" x14ac:dyDescent="0.25">
      <c r="A1529">
        <v>1528</v>
      </c>
      <c r="B1529" s="1" t="s">
        <v>1859</v>
      </c>
      <c r="C1529" s="1" t="s">
        <v>82</v>
      </c>
      <c r="D1529" s="1" t="s">
        <v>2</v>
      </c>
      <c r="H1529" s="1"/>
      <c r="I1529" s="1"/>
    </row>
    <row r="1530" spans="1:9" x14ac:dyDescent="0.25">
      <c r="A1530">
        <v>1529</v>
      </c>
      <c r="B1530" s="1" t="s">
        <v>2482</v>
      </c>
      <c r="C1530" s="1" t="s">
        <v>56</v>
      </c>
      <c r="D1530" s="1" t="s">
        <v>2</v>
      </c>
      <c r="H1530" s="1"/>
      <c r="I1530" s="1"/>
    </row>
    <row r="1531" spans="1:9" x14ac:dyDescent="0.25">
      <c r="A1531">
        <v>1530</v>
      </c>
      <c r="B1531" s="1" t="s">
        <v>1863</v>
      </c>
      <c r="C1531" s="1" t="s">
        <v>105</v>
      </c>
      <c r="D1531" s="1" t="s">
        <v>2</v>
      </c>
      <c r="H1531" s="1"/>
      <c r="I1531" s="1"/>
    </row>
    <row r="1532" spans="1:9" x14ac:dyDescent="0.25">
      <c r="A1532">
        <v>1531</v>
      </c>
      <c r="B1532" s="1" t="s">
        <v>2</v>
      </c>
      <c r="C1532" s="1" t="s">
        <v>2</v>
      </c>
      <c r="D1532" s="1" t="s">
        <v>2</v>
      </c>
      <c r="H1532" s="1"/>
      <c r="I1532" s="1"/>
    </row>
    <row r="1533" spans="1:9" x14ac:dyDescent="0.25">
      <c r="A1533">
        <v>1532</v>
      </c>
      <c r="B1533" s="1" t="s">
        <v>52</v>
      </c>
      <c r="C1533" s="1" t="s">
        <v>2</v>
      </c>
      <c r="D1533" s="1" t="s">
        <v>2</v>
      </c>
      <c r="H1533" s="1"/>
      <c r="I1533" s="1"/>
    </row>
    <row r="1534" spans="1:9" x14ac:dyDescent="0.25">
      <c r="A1534">
        <v>1533</v>
      </c>
      <c r="B1534" s="1" t="s">
        <v>1843</v>
      </c>
      <c r="C1534" s="1" t="s">
        <v>2853</v>
      </c>
      <c r="D1534" s="1" t="s">
        <v>2</v>
      </c>
      <c r="H1534" s="1"/>
      <c r="I1534" s="1"/>
    </row>
    <row r="1535" spans="1:9" x14ac:dyDescent="0.25">
      <c r="A1535">
        <v>1534</v>
      </c>
      <c r="B1535" s="1" t="s">
        <v>1844</v>
      </c>
      <c r="C1535" s="1" t="s">
        <v>121</v>
      </c>
      <c r="D1535" s="1" t="s">
        <v>2</v>
      </c>
      <c r="H1535" s="1"/>
      <c r="I1535" s="1"/>
    </row>
    <row r="1536" spans="1:9" x14ac:dyDescent="0.25">
      <c r="A1536">
        <v>1535</v>
      </c>
      <c r="B1536" s="1" t="s">
        <v>1846</v>
      </c>
      <c r="C1536" s="1" t="s">
        <v>2706</v>
      </c>
      <c r="D1536" s="1" t="s">
        <v>2</v>
      </c>
      <c r="H1536" s="1"/>
      <c r="I1536" s="1"/>
    </row>
    <row r="1537" spans="1:9" x14ac:dyDescent="0.25">
      <c r="A1537">
        <v>1536</v>
      </c>
      <c r="B1537" s="1" t="s">
        <v>1847</v>
      </c>
      <c r="C1537" s="1" t="s">
        <v>2854</v>
      </c>
      <c r="D1537" s="1" t="s">
        <v>2</v>
      </c>
      <c r="H1537" s="1"/>
      <c r="I1537" s="1"/>
    </row>
    <row r="1538" spans="1:9" x14ac:dyDescent="0.25">
      <c r="A1538">
        <v>1537</v>
      </c>
      <c r="B1538" s="1" t="s">
        <v>1850</v>
      </c>
      <c r="C1538" s="1" t="s">
        <v>2618</v>
      </c>
      <c r="D1538" s="1" t="s">
        <v>2</v>
      </c>
      <c r="H1538" s="1"/>
      <c r="I1538" s="1"/>
    </row>
    <row r="1539" spans="1:9" x14ac:dyDescent="0.25">
      <c r="A1539">
        <v>1538</v>
      </c>
      <c r="B1539" s="1" t="s">
        <v>1851</v>
      </c>
      <c r="C1539" s="1" t="s">
        <v>56</v>
      </c>
      <c r="D1539" s="1" t="s">
        <v>2</v>
      </c>
      <c r="H1539" s="1"/>
      <c r="I1539" s="1"/>
    </row>
    <row r="1540" spans="1:9" x14ac:dyDescent="0.25">
      <c r="A1540">
        <v>1539</v>
      </c>
      <c r="B1540" s="1" t="s">
        <v>1896</v>
      </c>
      <c r="C1540" s="1" t="s">
        <v>56</v>
      </c>
      <c r="D1540" s="1" t="s">
        <v>2</v>
      </c>
      <c r="H1540" s="1"/>
      <c r="I1540" s="1"/>
    </row>
    <row r="1541" spans="1:9" x14ac:dyDescent="0.25">
      <c r="A1541">
        <v>1540</v>
      </c>
      <c r="B1541" s="1" t="s">
        <v>1853</v>
      </c>
      <c r="C1541" s="1" t="s">
        <v>56</v>
      </c>
      <c r="D1541" s="1" t="s">
        <v>2</v>
      </c>
      <c r="H1541" s="1"/>
      <c r="I1541" s="1"/>
    </row>
    <row r="1542" spans="1:9" x14ac:dyDescent="0.25">
      <c r="A1542">
        <v>1541</v>
      </c>
      <c r="B1542" s="1" t="s">
        <v>1854</v>
      </c>
      <c r="C1542" s="1" t="s">
        <v>137</v>
      </c>
      <c r="D1542" s="1" t="s">
        <v>2</v>
      </c>
      <c r="H1542" s="1"/>
      <c r="I1542" s="1"/>
    </row>
    <row r="1543" spans="1:9" x14ac:dyDescent="0.25">
      <c r="A1543">
        <v>1542</v>
      </c>
      <c r="B1543" s="1" t="s">
        <v>1856</v>
      </c>
      <c r="C1543" s="1" t="s">
        <v>64</v>
      </c>
      <c r="D1543" s="1" t="s">
        <v>2</v>
      </c>
      <c r="H1543" s="1"/>
      <c r="I1543" s="1"/>
    </row>
    <row r="1544" spans="1:9" x14ac:dyDescent="0.25">
      <c r="A1544">
        <v>1543</v>
      </c>
      <c r="B1544" s="1" t="s">
        <v>1857</v>
      </c>
      <c r="C1544" s="1" t="s">
        <v>65</v>
      </c>
      <c r="D1544" s="1" t="s">
        <v>2</v>
      </c>
      <c r="H1544" s="1"/>
      <c r="I1544" s="1"/>
    </row>
    <row r="1545" spans="1:9" x14ac:dyDescent="0.25">
      <c r="A1545">
        <v>1544</v>
      </c>
      <c r="B1545" s="1" t="s">
        <v>2469</v>
      </c>
      <c r="C1545" s="1" t="s">
        <v>76</v>
      </c>
      <c r="D1545" s="1" t="s">
        <v>2</v>
      </c>
      <c r="H1545" s="1"/>
      <c r="I1545" s="1"/>
    </row>
    <row r="1546" spans="1:9" x14ac:dyDescent="0.25">
      <c r="A1546">
        <v>1545</v>
      </c>
      <c r="B1546" s="1" t="s">
        <v>1858</v>
      </c>
      <c r="C1546" s="1" t="s">
        <v>56</v>
      </c>
      <c r="D1546" s="1" t="s">
        <v>2</v>
      </c>
      <c r="H1546" s="1"/>
      <c r="I1546" s="1"/>
    </row>
    <row r="1547" spans="1:9" x14ac:dyDescent="0.25">
      <c r="A1547">
        <v>1546</v>
      </c>
      <c r="B1547" s="1" t="s">
        <v>2482</v>
      </c>
      <c r="C1547" s="1" t="s">
        <v>56</v>
      </c>
      <c r="D1547" s="1" t="s">
        <v>2</v>
      </c>
      <c r="H1547" s="1"/>
      <c r="I1547" s="1"/>
    </row>
    <row r="1548" spans="1:9" x14ac:dyDescent="0.25">
      <c r="A1548">
        <v>1547</v>
      </c>
      <c r="B1548" s="1" t="s">
        <v>1863</v>
      </c>
      <c r="C1548" s="1" t="s">
        <v>84</v>
      </c>
      <c r="D1548" s="1" t="s">
        <v>2</v>
      </c>
      <c r="H1548" s="1"/>
      <c r="I1548" s="1"/>
    </row>
    <row r="1549" spans="1:9" x14ac:dyDescent="0.25">
      <c r="A1549">
        <v>1548</v>
      </c>
      <c r="B1549" s="1" t="s">
        <v>2492</v>
      </c>
      <c r="C1549" s="1" t="s">
        <v>95</v>
      </c>
      <c r="D1549" s="1" t="s">
        <v>2</v>
      </c>
      <c r="H1549" s="1"/>
      <c r="I1549" s="1"/>
    </row>
    <row r="1550" spans="1:9" x14ac:dyDescent="0.25">
      <c r="A1550">
        <v>1549</v>
      </c>
      <c r="B1550" s="1" t="s">
        <v>2497</v>
      </c>
      <c r="C1550" s="1" t="s">
        <v>65</v>
      </c>
      <c r="D1550" s="1" t="s">
        <v>2</v>
      </c>
      <c r="H1550" s="1"/>
      <c r="I1550" s="1"/>
    </row>
    <row r="1551" spans="1:9" x14ac:dyDescent="0.25">
      <c r="A1551">
        <v>1550</v>
      </c>
      <c r="B1551" s="1" t="s">
        <v>1871</v>
      </c>
      <c r="C1551" s="1" t="s">
        <v>56</v>
      </c>
      <c r="D1551" s="1" t="s">
        <v>2</v>
      </c>
      <c r="H1551" s="1"/>
      <c r="I1551" s="1"/>
    </row>
    <row r="1552" spans="1:9" x14ac:dyDescent="0.25">
      <c r="A1552">
        <v>1551</v>
      </c>
      <c r="B1552" s="1" t="s">
        <v>1875</v>
      </c>
      <c r="C1552" s="1" t="s">
        <v>309</v>
      </c>
      <c r="D1552" s="1" t="s">
        <v>2</v>
      </c>
      <c r="H1552" s="1"/>
      <c r="I1552" s="1"/>
    </row>
    <row r="1553" spans="1:9" x14ac:dyDescent="0.25">
      <c r="A1553">
        <v>1552</v>
      </c>
      <c r="B1553" s="1" t="s">
        <v>1899</v>
      </c>
      <c r="C1553" s="1" t="s">
        <v>149</v>
      </c>
      <c r="D1553" s="1" t="s">
        <v>2</v>
      </c>
      <c r="H1553" s="1"/>
      <c r="I1553" s="1"/>
    </row>
    <row r="1554" spans="1:9" x14ac:dyDescent="0.25">
      <c r="A1554">
        <v>1553</v>
      </c>
      <c r="B1554" s="1" t="s">
        <v>2</v>
      </c>
      <c r="C1554" s="1" t="s">
        <v>2</v>
      </c>
      <c r="D1554" s="1" t="s">
        <v>2</v>
      </c>
      <c r="H1554" s="1"/>
      <c r="I1554" s="1"/>
    </row>
    <row r="1555" spans="1:9" x14ac:dyDescent="0.25">
      <c r="A1555">
        <v>1554</v>
      </c>
      <c r="B1555" s="1" t="s">
        <v>52</v>
      </c>
      <c r="C1555" s="1" t="s">
        <v>2</v>
      </c>
      <c r="D1555" s="1" t="s">
        <v>2</v>
      </c>
      <c r="H1555" s="1"/>
      <c r="I1555" s="1"/>
    </row>
    <row r="1556" spans="1:9" x14ac:dyDescent="0.25">
      <c r="A1556">
        <v>1555</v>
      </c>
      <c r="B1556" s="1" t="s">
        <v>1843</v>
      </c>
      <c r="C1556" s="1" t="s">
        <v>819</v>
      </c>
      <c r="D1556" s="1" t="s">
        <v>2</v>
      </c>
      <c r="H1556" s="1"/>
      <c r="I1556" s="1"/>
    </row>
    <row r="1557" spans="1:9" x14ac:dyDescent="0.25">
      <c r="A1557">
        <v>1556</v>
      </c>
      <c r="B1557" s="1" t="s">
        <v>1844</v>
      </c>
      <c r="C1557" s="1" t="s">
        <v>121</v>
      </c>
      <c r="D1557" s="1" t="s">
        <v>2</v>
      </c>
      <c r="H1557" s="1"/>
      <c r="I1557" s="1"/>
    </row>
    <row r="1558" spans="1:9" x14ac:dyDescent="0.25">
      <c r="A1558">
        <v>1557</v>
      </c>
      <c r="B1558" s="1" t="s">
        <v>1846</v>
      </c>
      <c r="C1558" s="1" t="s">
        <v>2608</v>
      </c>
      <c r="D1558" s="1" t="s">
        <v>2</v>
      </c>
      <c r="H1558" s="1"/>
      <c r="I1558" s="1"/>
    </row>
    <row r="1559" spans="1:9" x14ac:dyDescent="0.25">
      <c r="A1559">
        <v>1558</v>
      </c>
      <c r="B1559" s="1" t="s">
        <v>1847</v>
      </c>
      <c r="C1559" s="1" t="s">
        <v>2855</v>
      </c>
      <c r="D1559" s="1" t="s">
        <v>2</v>
      </c>
      <c r="H1559" s="1"/>
      <c r="I1559" s="1"/>
    </row>
    <row r="1560" spans="1:9" x14ac:dyDescent="0.25">
      <c r="A1560">
        <v>1559</v>
      </c>
      <c r="B1560" s="1" t="s">
        <v>1850</v>
      </c>
      <c r="C1560" s="1" t="s">
        <v>2618</v>
      </c>
      <c r="D1560" s="1" t="s">
        <v>2</v>
      </c>
      <c r="H1560" s="1"/>
      <c r="I1560" s="1"/>
    </row>
    <row r="1561" spans="1:9" x14ac:dyDescent="0.25">
      <c r="A1561">
        <v>1560</v>
      </c>
      <c r="B1561" s="1" t="s">
        <v>1851</v>
      </c>
      <c r="C1561" s="1" t="s">
        <v>56</v>
      </c>
      <c r="D1561" s="1" t="s">
        <v>2</v>
      </c>
      <c r="H1561" s="1"/>
      <c r="I1561" s="1"/>
    </row>
    <row r="1562" spans="1:9" x14ac:dyDescent="0.25">
      <c r="A1562">
        <v>1561</v>
      </c>
      <c r="B1562" s="1" t="s">
        <v>1896</v>
      </c>
      <c r="C1562" s="1" t="s">
        <v>56</v>
      </c>
      <c r="D1562" s="1" t="s">
        <v>2</v>
      </c>
      <c r="H1562" s="1"/>
      <c r="I1562" s="1"/>
    </row>
    <row r="1563" spans="1:9" x14ac:dyDescent="0.25">
      <c r="A1563">
        <v>1562</v>
      </c>
      <c r="B1563" s="1" t="s">
        <v>1853</v>
      </c>
      <c r="C1563" s="1" t="s">
        <v>56</v>
      </c>
      <c r="D1563" s="1" t="s">
        <v>2</v>
      </c>
      <c r="H1563" s="1"/>
      <c r="I1563" s="1"/>
    </row>
    <row r="1564" spans="1:9" x14ac:dyDescent="0.25">
      <c r="A1564">
        <v>1563</v>
      </c>
      <c r="B1564" s="1" t="s">
        <v>1854</v>
      </c>
      <c r="C1564" s="1" t="s">
        <v>146</v>
      </c>
      <c r="D1564" s="1" t="s">
        <v>2</v>
      </c>
      <c r="H1564" s="1"/>
      <c r="I1564" s="1"/>
    </row>
    <row r="1565" spans="1:9" x14ac:dyDescent="0.25">
      <c r="A1565">
        <v>1564</v>
      </c>
      <c r="B1565" s="1" t="s">
        <v>1856</v>
      </c>
      <c r="C1565" s="1" t="s">
        <v>64</v>
      </c>
      <c r="D1565" s="1" t="s">
        <v>2</v>
      </c>
      <c r="H1565" s="1"/>
      <c r="I1565" s="1"/>
    </row>
    <row r="1566" spans="1:9" x14ac:dyDescent="0.25">
      <c r="A1566">
        <v>1565</v>
      </c>
      <c r="B1566" s="1" t="s">
        <v>1857</v>
      </c>
      <c r="C1566" s="1" t="s">
        <v>65</v>
      </c>
      <c r="D1566" s="1" t="s">
        <v>2</v>
      </c>
      <c r="H1566" s="1"/>
      <c r="I1566" s="1"/>
    </row>
    <row r="1567" spans="1:9" x14ac:dyDescent="0.25">
      <c r="A1567">
        <v>1566</v>
      </c>
      <c r="B1567" s="1" t="s">
        <v>2469</v>
      </c>
      <c r="C1567" s="1" t="s">
        <v>76</v>
      </c>
      <c r="D1567" s="1" t="s">
        <v>2</v>
      </c>
      <c r="H1567" s="1"/>
      <c r="I1567" s="1"/>
    </row>
    <row r="1568" spans="1:9" x14ac:dyDescent="0.25">
      <c r="A1568">
        <v>1567</v>
      </c>
      <c r="B1568" s="1" t="s">
        <v>1858</v>
      </c>
      <c r="C1568" s="1" t="s">
        <v>56</v>
      </c>
      <c r="D1568" s="1" t="s">
        <v>2</v>
      </c>
      <c r="H1568" s="1"/>
      <c r="I1568" s="1"/>
    </row>
    <row r="1569" spans="1:9" x14ac:dyDescent="0.25">
      <c r="A1569">
        <v>1568</v>
      </c>
      <c r="B1569" s="1" t="s">
        <v>2482</v>
      </c>
      <c r="C1569" s="1" t="s">
        <v>56</v>
      </c>
      <c r="D1569" s="1" t="s">
        <v>2</v>
      </c>
      <c r="H1569" s="1"/>
      <c r="I1569" s="1"/>
    </row>
    <row r="1570" spans="1:9" x14ac:dyDescent="0.25">
      <c r="A1570">
        <v>1569</v>
      </c>
      <c r="B1570" s="1" t="s">
        <v>1863</v>
      </c>
      <c r="C1570" s="1" t="s">
        <v>620</v>
      </c>
      <c r="D1570" s="1" t="s">
        <v>2</v>
      </c>
      <c r="H1570" s="1"/>
      <c r="I1570" s="1"/>
    </row>
    <row r="1571" spans="1:9" x14ac:dyDescent="0.25">
      <c r="A1571">
        <v>1570</v>
      </c>
      <c r="B1571" s="1" t="s">
        <v>2492</v>
      </c>
      <c r="C1571" s="1" t="s">
        <v>2463</v>
      </c>
      <c r="D1571" s="1" t="s">
        <v>2</v>
      </c>
      <c r="H1571" s="1"/>
      <c r="I1571" s="1"/>
    </row>
    <row r="1572" spans="1:9" x14ac:dyDescent="0.25">
      <c r="A1572">
        <v>1571</v>
      </c>
      <c r="B1572" s="1" t="s">
        <v>2497</v>
      </c>
      <c r="C1572" s="1" t="s">
        <v>65</v>
      </c>
      <c r="D1572" s="1" t="s">
        <v>2</v>
      </c>
      <c r="H1572" s="1"/>
      <c r="I1572" s="1"/>
    </row>
    <row r="1573" spans="1:9" x14ac:dyDescent="0.25">
      <c r="A1573">
        <v>1572</v>
      </c>
      <c r="B1573" s="1" t="s">
        <v>1899</v>
      </c>
      <c r="C1573" s="1" t="s">
        <v>107</v>
      </c>
      <c r="D1573" s="1" t="s">
        <v>2</v>
      </c>
      <c r="H1573" s="1"/>
      <c r="I1573" s="1"/>
    </row>
    <row r="1574" spans="1:9" x14ac:dyDescent="0.25">
      <c r="A1574">
        <v>1573</v>
      </c>
      <c r="B1574" s="1" t="s">
        <v>1806</v>
      </c>
      <c r="C1574" s="1" t="s">
        <v>70</v>
      </c>
      <c r="D1574" s="1" t="s">
        <v>2</v>
      </c>
      <c r="H1574" s="1"/>
      <c r="I1574" s="1"/>
    </row>
    <row r="1575" spans="1:9" x14ac:dyDescent="0.25">
      <c r="A1575">
        <v>1574</v>
      </c>
      <c r="B1575" s="1" t="s">
        <v>2</v>
      </c>
      <c r="C1575" s="1" t="s">
        <v>2</v>
      </c>
      <c r="D1575" s="1" t="s">
        <v>2</v>
      </c>
      <c r="H1575" s="1"/>
      <c r="I1575" s="1"/>
    </row>
    <row r="1576" spans="1:9" x14ac:dyDescent="0.25">
      <c r="A1576">
        <v>1575</v>
      </c>
      <c r="B1576" s="1" t="s">
        <v>52</v>
      </c>
      <c r="C1576" s="1" t="s">
        <v>2</v>
      </c>
      <c r="D1576" s="1" t="s">
        <v>2</v>
      </c>
      <c r="H1576" s="1"/>
      <c r="I1576" s="1"/>
    </row>
    <row r="1577" spans="1:9" x14ac:dyDescent="0.25">
      <c r="A1577">
        <v>1576</v>
      </c>
      <c r="B1577" s="1" t="s">
        <v>1843</v>
      </c>
      <c r="C1577" s="1" t="s">
        <v>2856</v>
      </c>
      <c r="D1577" s="1" t="s">
        <v>2</v>
      </c>
      <c r="H1577" s="1"/>
      <c r="I1577" s="1"/>
    </row>
    <row r="1578" spans="1:9" x14ac:dyDescent="0.25">
      <c r="A1578">
        <v>1577</v>
      </c>
      <c r="B1578" s="1" t="s">
        <v>1844</v>
      </c>
      <c r="C1578" s="1" t="s">
        <v>121</v>
      </c>
      <c r="D1578" s="1" t="s">
        <v>2</v>
      </c>
      <c r="H1578" s="1"/>
      <c r="I1578" s="1"/>
    </row>
    <row r="1579" spans="1:9" x14ac:dyDescent="0.25">
      <c r="A1579">
        <v>1578</v>
      </c>
      <c r="B1579" s="1" t="s">
        <v>1846</v>
      </c>
      <c r="C1579" s="1" t="s">
        <v>2654</v>
      </c>
      <c r="D1579" s="1" t="s">
        <v>2</v>
      </c>
      <c r="H1579" s="1"/>
      <c r="I1579" s="1"/>
    </row>
    <row r="1580" spans="1:9" x14ac:dyDescent="0.25">
      <c r="A1580">
        <v>1579</v>
      </c>
      <c r="B1580" s="1" t="s">
        <v>1847</v>
      </c>
      <c r="C1580" s="1" t="s">
        <v>2655</v>
      </c>
      <c r="D1580" s="1" t="s">
        <v>2</v>
      </c>
      <c r="H1580" s="1"/>
      <c r="I1580" s="1"/>
    </row>
    <row r="1581" spans="1:9" x14ac:dyDescent="0.25">
      <c r="A1581">
        <v>1580</v>
      </c>
      <c r="B1581" s="1" t="s">
        <v>1850</v>
      </c>
      <c r="C1581" s="1" t="s">
        <v>2618</v>
      </c>
      <c r="D1581" s="1" t="s">
        <v>2</v>
      </c>
      <c r="H1581" s="1"/>
      <c r="I1581" s="1"/>
    </row>
    <row r="1582" spans="1:9" x14ac:dyDescent="0.25">
      <c r="A1582">
        <v>1581</v>
      </c>
      <c r="B1582" s="1" t="s">
        <v>1851</v>
      </c>
      <c r="C1582" s="1" t="s">
        <v>56</v>
      </c>
      <c r="D1582" s="1" t="s">
        <v>2</v>
      </c>
      <c r="H1582" s="1"/>
      <c r="I1582" s="1"/>
    </row>
    <row r="1583" spans="1:9" x14ac:dyDescent="0.25">
      <c r="A1583">
        <v>1582</v>
      </c>
      <c r="B1583" s="1" t="s">
        <v>1896</v>
      </c>
      <c r="C1583" s="1" t="s">
        <v>56</v>
      </c>
      <c r="D1583" s="1" t="s">
        <v>2</v>
      </c>
      <c r="H1583" s="1"/>
      <c r="I1583" s="1"/>
    </row>
    <row r="1584" spans="1:9" x14ac:dyDescent="0.25">
      <c r="A1584">
        <v>1583</v>
      </c>
      <c r="B1584" s="1" t="s">
        <v>1853</v>
      </c>
      <c r="C1584" s="1" t="s">
        <v>56</v>
      </c>
      <c r="D1584" s="1" t="s">
        <v>2</v>
      </c>
      <c r="H1584" s="1"/>
      <c r="I1584" s="1"/>
    </row>
    <row r="1585" spans="1:9" x14ac:dyDescent="0.25">
      <c r="A1585">
        <v>1584</v>
      </c>
      <c r="B1585" s="1" t="s">
        <v>1854</v>
      </c>
      <c r="C1585" s="1" t="s">
        <v>620</v>
      </c>
      <c r="D1585" s="1" t="s">
        <v>2</v>
      </c>
      <c r="H1585" s="1"/>
      <c r="I1585" s="1"/>
    </row>
    <row r="1586" spans="1:9" x14ac:dyDescent="0.25">
      <c r="A1586">
        <v>1585</v>
      </c>
      <c r="B1586" s="1" t="s">
        <v>1856</v>
      </c>
      <c r="C1586" s="1" t="s">
        <v>64</v>
      </c>
      <c r="D1586" s="1" t="s">
        <v>2</v>
      </c>
      <c r="H1586" s="1"/>
      <c r="I1586" s="1"/>
    </row>
    <row r="1587" spans="1:9" x14ac:dyDescent="0.25">
      <c r="A1587">
        <v>1586</v>
      </c>
      <c r="B1587" s="1" t="s">
        <v>1857</v>
      </c>
      <c r="C1587" s="1" t="s">
        <v>65</v>
      </c>
      <c r="D1587" s="1" t="s">
        <v>2</v>
      </c>
      <c r="H1587" s="1"/>
      <c r="I1587" s="1"/>
    </row>
    <row r="1588" spans="1:9" x14ac:dyDescent="0.25">
      <c r="A1588">
        <v>1587</v>
      </c>
      <c r="B1588" s="1" t="s">
        <v>2469</v>
      </c>
      <c r="C1588" s="1" t="s">
        <v>76</v>
      </c>
      <c r="D1588" s="1" t="s">
        <v>2</v>
      </c>
      <c r="H1588" s="1"/>
      <c r="I1588" s="1"/>
    </row>
    <row r="1589" spans="1:9" x14ac:dyDescent="0.25">
      <c r="A1589">
        <v>1588</v>
      </c>
      <c r="B1589" s="1" t="s">
        <v>1858</v>
      </c>
      <c r="C1589" s="1" t="s">
        <v>56</v>
      </c>
      <c r="D1589" s="1" t="s">
        <v>2</v>
      </c>
      <c r="H1589" s="1"/>
      <c r="I1589" s="1"/>
    </row>
    <row r="1590" spans="1:9" x14ac:dyDescent="0.25">
      <c r="A1590">
        <v>1589</v>
      </c>
      <c r="B1590" s="1" t="s">
        <v>1859</v>
      </c>
      <c r="C1590" s="1" t="s">
        <v>82</v>
      </c>
      <c r="D1590" s="1" t="s">
        <v>2</v>
      </c>
      <c r="H1590" s="1"/>
      <c r="I1590" s="1"/>
    </row>
    <row r="1591" spans="1:9" x14ac:dyDescent="0.25">
      <c r="A1591">
        <v>1590</v>
      </c>
      <c r="B1591" s="1" t="s">
        <v>2482</v>
      </c>
      <c r="C1591" s="1" t="s">
        <v>56</v>
      </c>
      <c r="D1591" s="1" t="s">
        <v>2</v>
      </c>
      <c r="H1591" s="1"/>
      <c r="I1591" s="1"/>
    </row>
    <row r="1592" spans="1:9" x14ac:dyDescent="0.25">
      <c r="A1592">
        <v>1591</v>
      </c>
      <c r="B1592" s="1" t="s">
        <v>1863</v>
      </c>
      <c r="C1592" s="1" t="s">
        <v>92</v>
      </c>
      <c r="D1592" s="1" t="s">
        <v>2</v>
      </c>
      <c r="H1592" s="1"/>
      <c r="I1592" s="1"/>
    </row>
    <row r="1593" spans="1:9" x14ac:dyDescent="0.25">
      <c r="A1593">
        <v>1592</v>
      </c>
      <c r="B1593" s="1" t="s">
        <v>2497</v>
      </c>
      <c r="C1593" s="1" t="s">
        <v>2444</v>
      </c>
      <c r="D1593" s="1" t="s">
        <v>2</v>
      </c>
      <c r="H1593" s="1"/>
      <c r="I1593" s="1"/>
    </row>
    <row r="1594" spans="1:9" x14ac:dyDescent="0.25">
      <c r="A1594">
        <v>1593</v>
      </c>
      <c r="B1594" s="1" t="s">
        <v>2660</v>
      </c>
      <c r="C1594" s="1" t="s">
        <v>80</v>
      </c>
      <c r="D1594" s="1" t="s">
        <v>2</v>
      </c>
      <c r="H1594" s="1"/>
      <c r="I1594" s="1"/>
    </row>
    <row r="1595" spans="1:9" x14ac:dyDescent="0.25">
      <c r="A1595">
        <v>1594</v>
      </c>
      <c r="B1595" s="1" t="s">
        <v>2857</v>
      </c>
      <c r="C1595" s="1" t="s">
        <v>71</v>
      </c>
      <c r="D1595" s="1" t="s">
        <v>2</v>
      </c>
      <c r="H1595" s="1"/>
      <c r="I1595" s="1"/>
    </row>
    <row r="1596" spans="1:9" x14ac:dyDescent="0.25">
      <c r="A1596">
        <v>1595</v>
      </c>
      <c r="B1596" s="1" t="s">
        <v>2</v>
      </c>
      <c r="C1596" s="1" t="s">
        <v>2</v>
      </c>
      <c r="D1596" s="1" t="s">
        <v>2</v>
      </c>
      <c r="H1596" s="1"/>
      <c r="I1596" s="1"/>
    </row>
    <row r="1597" spans="1:9" x14ac:dyDescent="0.25">
      <c r="A1597">
        <v>1596</v>
      </c>
      <c r="B1597" s="1" t="s">
        <v>2</v>
      </c>
      <c r="C1597" s="1" t="s">
        <v>2</v>
      </c>
      <c r="D1597" s="1" t="s">
        <v>2</v>
      </c>
      <c r="H1597" s="1"/>
      <c r="I1597" s="1"/>
    </row>
    <row r="1598" spans="1:9" x14ac:dyDescent="0.25">
      <c r="A1598">
        <v>1597</v>
      </c>
      <c r="B1598" s="1" t="s">
        <v>2</v>
      </c>
      <c r="C1598" s="1" t="s">
        <v>2</v>
      </c>
      <c r="D1598" s="1" t="s">
        <v>2</v>
      </c>
      <c r="H1598" s="1"/>
      <c r="I1598" s="1"/>
    </row>
    <row r="1599" spans="1:9" x14ac:dyDescent="0.25">
      <c r="A1599">
        <v>1598</v>
      </c>
      <c r="B1599" s="1" t="s">
        <v>3</v>
      </c>
      <c r="C1599" s="1" t="s">
        <v>2</v>
      </c>
      <c r="D1599" s="1" t="s">
        <v>2</v>
      </c>
      <c r="H1599" s="1"/>
      <c r="I1599" s="1"/>
    </row>
    <row r="1600" spans="1:9" x14ac:dyDescent="0.25">
      <c r="A1600">
        <v>1599</v>
      </c>
      <c r="B1600" s="1" t="s">
        <v>1393</v>
      </c>
      <c r="C1600" s="1" t="s">
        <v>2</v>
      </c>
      <c r="D1600" s="1" t="s">
        <v>2</v>
      </c>
      <c r="H1600" s="1"/>
      <c r="I1600" s="1"/>
    </row>
    <row r="1601" spans="1:9" x14ac:dyDescent="0.25">
      <c r="A1601">
        <v>1600</v>
      </c>
      <c r="B1601" s="1" t="s">
        <v>3</v>
      </c>
      <c r="C1601" s="1" t="s">
        <v>2</v>
      </c>
      <c r="D1601" s="1" t="s">
        <v>2</v>
      </c>
      <c r="H1601" s="1"/>
      <c r="I1601" s="1"/>
    </row>
    <row r="1602" spans="1:9" x14ac:dyDescent="0.25">
      <c r="A1602">
        <v>1601</v>
      </c>
      <c r="B1602" s="1" t="s">
        <v>2</v>
      </c>
      <c r="C1602" s="1" t="s">
        <v>2</v>
      </c>
      <c r="D1602" s="1" t="s">
        <v>2</v>
      </c>
      <c r="H1602" s="1"/>
      <c r="I1602" s="1"/>
    </row>
    <row r="1603" spans="1:9" x14ac:dyDescent="0.25">
      <c r="A1603">
        <v>1602</v>
      </c>
      <c r="B1603" s="1" t="s">
        <v>2</v>
      </c>
      <c r="C1603" s="1" t="s">
        <v>2</v>
      </c>
      <c r="D1603" s="1" t="s">
        <v>2</v>
      </c>
      <c r="H1603" s="1"/>
      <c r="I1603" s="1"/>
    </row>
    <row r="1604" spans="1:9" x14ac:dyDescent="0.25">
      <c r="A1604">
        <v>1603</v>
      </c>
      <c r="B1604" s="1" t="s">
        <v>1394</v>
      </c>
      <c r="C1604" s="1" t="s">
        <v>2</v>
      </c>
      <c r="D1604" s="1" t="s">
        <v>2</v>
      </c>
      <c r="H1604" s="1"/>
      <c r="I1604" s="1"/>
    </row>
    <row r="1605" spans="1:9" x14ac:dyDescent="0.25">
      <c r="A1605">
        <v>1604</v>
      </c>
      <c r="B1605" s="1" t="s">
        <v>2</v>
      </c>
      <c r="C1605" s="1" t="s">
        <v>2</v>
      </c>
      <c r="D1605" s="1" t="s">
        <v>2</v>
      </c>
      <c r="H1605" s="1"/>
      <c r="I1605" s="1"/>
    </row>
    <row r="1606" spans="1:9" x14ac:dyDescent="0.25">
      <c r="A1606">
        <v>1605</v>
      </c>
      <c r="B1606" s="1" t="s">
        <v>2</v>
      </c>
      <c r="C1606" s="1" t="s">
        <v>2</v>
      </c>
      <c r="D1606" s="1" t="s">
        <v>2</v>
      </c>
      <c r="H1606" s="1"/>
      <c r="I1606" s="1"/>
    </row>
    <row r="1607" spans="1:9" x14ac:dyDescent="0.25">
      <c r="A1607">
        <v>1606</v>
      </c>
      <c r="B1607" s="1" t="s">
        <v>1395</v>
      </c>
      <c r="C1607" s="1" t="s">
        <v>2</v>
      </c>
      <c r="D1607" s="1" t="s">
        <v>2</v>
      </c>
      <c r="H1607" s="1"/>
      <c r="I1607" s="1"/>
    </row>
    <row r="1608" spans="1:9" x14ac:dyDescent="0.25">
      <c r="A1608">
        <v>1607</v>
      </c>
      <c r="B1608" s="1" t="s">
        <v>2</v>
      </c>
      <c r="C1608" s="1" t="s">
        <v>2</v>
      </c>
      <c r="D1608" s="1" t="s">
        <v>2</v>
      </c>
      <c r="H1608" s="1"/>
      <c r="I1608" s="1"/>
    </row>
    <row r="1609" spans="1:9" x14ac:dyDescent="0.25">
      <c r="A1609">
        <v>1608</v>
      </c>
      <c r="B1609" s="1" t="s">
        <v>2414</v>
      </c>
      <c r="C1609" s="1" t="s">
        <v>2</v>
      </c>
      <c r="D1609" s="1" t="s">
        <v>2</v>
      </c>
      <c r="H1609" s="1"/>
      <c r="I1609" s="1"/>
    </row>
    <row r="1610" spans="1:9" x14ac:dyDescent="0.25">
      <c r="A1610">
        <v>1609</v>
      </c>
      <c r="B1610" s="1" t="s">
        <v>52</v>
      </c>
      <c r="C1610" s="1" t="s">
        <v>2</v>
      </c>
      <c r="D1610" s="1" t="s">
        <v>2</v>
      </c>
      <c r="H1610" s="1"/>
      <c r="I1610" s="1"/>
    </row>
    <row r="1611" spans="1:9" x14ac:dyDescent="0.25">
      <c r="A1611">
        <v>1610</v>
      </c>
      <c r="B1611" s="1" t="s">
        <v>1843</v>
      </c>
      <c r="C1611" s="1" t="s">
        <v>69</v>
      </c>
      <c r="D1611" s="1" t="s">
        <v>2</v>
      </c>
      <c r="H1611" s="1"/>
      <c r="I1611" s="1"/>
    </row>
    <row r="1612" spans="1:9" x14ac:dyDescent="0.25">
      <c r="A1612">
        <v>1611</v>
      </c>
      <c r="B1612" s="1" t="s">
        <v>1844</v>
      </c>
      <c r="C1612" s="1" t="s">
        <v>121</v>
      </c>
      <c r="D1612" s="1" t="s">
        <v>2</v>
      </c>
      <c r="H1612" s="1"/>
      <c r="I1612" s="1"/>
    </row>
    <row r="1613" spans="1:9" x14ac:dyDescent="0.25">
      <c r="A1613">
        <v>1612</v>
      </c>
      <c r="B1613" s="1" t="s">
        <v>1845</v>
      </c>
      <c r="C1613" s="1" t="s">
        <v>56</v>
      </c>
      <c r="D1613" s="1" t="s">
        <v>2</v>
      </c>
      <c r="H1613" s="1"/>
      <c r="I1613" s="1"/>
    </row>
    <row r="1614" spans="1:9" x14ac:dyDescent="0.25">
      <c r="A1614">
        <v>1613</v>
      </c>
      <c r="B1614" s="1" t="s">
        <v>1846</v>
      </c>
      <c r="C1614" s="1" t="s">
        <v>2706</v>
      </c>
      <c r="D1614" s="1" t="s">
        <v>2</v>
      </c>
      <c r="H1614" s="1"/>
      <c r="I1614" s="1"/>
    </row>
    <row r="1615" spans="1:9" x14ac:dyDescent="0.25">
      <c r="A1615">
        <v>1614</v>
      </c>
      <c r="B1615" s="1" t="s">
        <v>1847</v>
      </c>
      <c r="C1615" s="1" t="s">
        <v>2858</v>
      </c>
      <c r="D1615" s="1" t="s">
        <v>2</v>
      </c>
      <c r="H1615" s="1"/>
      <c r="I1615" s="1"/>
    </row>
    <row r="1616" spans="1:9" x14ac:dyDescent="0.25">
      <c r="A1616">
        <v>1615</v>
      </c>
      <c r="B1616" s="1" t="s">
        <v>1850</v>
      </c>
      <c r="C1616" s="1" t="s">
        <v>2859</v>
      </c>
      <c r="D1616" s="1" t="s">
        <v>2</v>
      </c>
      <c r="H1616" s="1"/>
      <c r="I1616" s="1"/>
    </row>
    <row r="1617" spans="1:9" x14ac:dyDescent="0.25">
      <c r="A1617">
        <v>1616</v>
      </c>
      <c r="B1617" s="1" t="s">
        <v>1851</v>
      </c>
      <c r="C1617" s="1" t="s">
        <v>56</v>
      </c>
      <c r="D1617" s="1" t="s">
        <v>2</v>
      </c>
      <c r="H1617" s="1"/>
      <c r="I1617" s="1"/>
    </row>
    <row r="1618" spans="1:9" x14ac:dyDescent="0.25">
      <c r="A1618">
        <v>1617</v>
      </c>
      <c r="B1618" s="1" t="s">
        <v>1896</v>
      </c>
      <c r="C1618" s="1" t="s">
        <v>56</v>
      </c>
      <c r="D1618" s="1" t="s">
        <v>2</v>
      </c>
      <c r="H1618" s="1"/>
      <c r="I1618" s="1"/>
    </row>
    <row r="1619" spans="1:9" x14ac:dyDescent="0.25">
      <c r="A1619">
        <v>1618</v>
      </c>
      <c r="B1619" s="1" t="s">
        <v>1853</v>
      </c>
      <c r="C1619" s="1" t="s">
        <v>56</v>
      </c>
      <c r="D1619" s="1" t="s">
        <v>2</v>
      </c>
      <c r="H1619" s="1"/>
      <c r="I1619" s="1"/>
    </row>
    <row r="1620" spans="1:9" x14ac:dyDescent="0.25">
      <c r="A1620">
        <v>1619</v>
      </c>
      <c r="B1620" s="1" t="s">
        <v>1854</v>
      </c>
      <c r="C1620" s="1" t="s">
        <v>77</v>
      </c>
      <c r="D1620" s="1" t="s">
        <v>2</v>
      </c>
      <c r="H1620" s="1"/>
      <c r="I1620" s="1"/>
    </row>
    <row r="1621" spans="1:9" x14ac:dyDescent="0.25">
      <c r="A1621">
        <v>1620</v>
      </c>
      <c r="B1621" s="1" t="s">
        <v>1856</v>
      </c>
      <c r="C1621" s="1" t="s">
        <v>64</v>
      </c>
      <c r="D1621" s="1" t="s">
        <v>2</v>
      </c>
      <c r="H1621" s="1"/>
      <c r="I1621" s="1"/>
    </row>
    <row r="1622" spans="1:9" x14ac:dyDescent="0.25">
      <c r="A1622">
        <v>1621</v>
      </c>
      <c r="B1622" s="1" t="s">
        <v>1857</v>
      </c>
      <c r="C1622" s="1" t="s">
        <v>65</v>
      </c>
      <c r="D1622" s="1" t="s">
        <v>2</v>
      </c>
      <c r="H1622" s="1"/>
      <c r="I1622" s="1"/>
    </row>
    <row r="1623" spans="1:9" x14ac:dyDescent="0.25">
      <c r="A1623">
        <v>1622</v>
      </c>
      <c r="B1623" s="1" t="s">
        <v>2469</v>
      </c>
      <c r="C1623" s="1" t="s">
        <v>73</v>
      </c>
      <c r="D1623" s="1" t="s">
        <v>2</v>
      </c>
      <c r="H1623" s="1"/>
      <c r="I1623" s="1"/>
    </row>
    <row r="1624" spans="1:9" x14ac:dyDescent="0.25">
      <c r="A1624">
        <v>1623</v>
      </c>
      <c r="B1624" s="1" t="s">
        <v>1858</v>
      </c>
      <c r="C1624" s="1" t="s">
        <v>56</v>
      </c>
      <c r="D1624" s="1" t="s">
        <v>2</v>
      </c>
      <c r="H1624" s="1"/>
      <c r="I1624" s="1"/>
    </row>
    <row r="1625" spans="1:9" x14ac:dyDescent="0.25">
      <c r="A1625">
        <v>1624</v>
      </c>
      <c r="B1625" s="1" t="s">
        <v>1859</v>
      </c>
      <c r="C1625" s="1" t="s">
        <v>83</v>
      </c>
      <c r="D1625" s="1" t="s">
        <v>2</v>
      </c>
      <c r="H1625" s="1"/>
      <c r="I1625" s="1"/>
    </row>
    <row r="1626" spans="1:9" x14ac:dyDescent="0.25">
      <c r="A1626">
        <v>1625</v>
      </c>
      <c r="B1626" s="1" t="s">
        <v>2482</v>
      </c>
      <c r="C1626" s="1" t="s">
        <v>56</v>
      </c>
      <c r="D1626" s="1" t="s">
        <v>2</v>
      </c>
      <c r="H1626" s="1"/>
      <c r="I1626" s="1"/>
    </row>
    <row r="1627" spans="1:9" x14ac:dyDescent="0.25">
      <c r="A1627">
        <v>1626</v>
      </c>
      <c r="B1627" s="1" t="s">
        <v>1863</v>
      </c>
      <c r="C1627" s="1" t="s">
        <v>68</v>
      </c>
      <c r="D1627" s="1" t="s">
        <v>2</v>
      </c>
      <c r="H1627" s="1"/>
      <c r="I1627" s="1"/>
    </row>
    <row r="1628" spans="1:9" x14ac:dyDescent="0.25">
      <c r="A1628">
        <v>1627</v>
      </c>
      <c r="B1628" s="1" t="s">
        <v>2492</v>
      </c>
      <c r="C1628" s="1" t="s">
        <v>76</v>
      </c>
      <c r="D1628" s="1" t="s">
        <v>2</v>
      </c>
      <c r="H1628" s="1"/>
      <c r="I1628" s="1"/>
    </row>
    <row r="1629" spans="1:9" x14ac:dyDescent="0.25">
      <c r="A1629">
        <v>1628</v>
      </c>
      <c r="B1629" s="1" t="s">
        <v>2497</v>
      </c>
      <c r="C1629" s="1" t="s">
        <v>65</v>
      </c>
      <c r="D1629" s="1" t="s">
        <v>2</v>
      </c>
      <c r="H1629" s="1"/>
      <c r="I1629" s="1"/>
    </row>
    <row r="1630" spans="1:9" x14ac:dyDescent="0.25">
      <c r="A1630">
        <v>1629</v>
      </c>
      <c r="B1630" s="1" t="s">
        <v>1871</v>
      </c>
      <c r="C1630" s="1" t="s">
        <v>56</v>
      </c>
      <c r="D1630" s="1" t="s">
        <v>2</v>
      </c>
      <c r="H1630" s="1"/>
      <c r="I1630" s="1"/>
    </row>
    <row r="1631" spans="1:9" x14ac:dyDescent="0.25">
      <c r="A1631">
        <v>1630</v>
      </c>
      <c r="B1631" s="1" t="s">
        <v>1875</v>
      </c>
      <c r="C1631" s="1" t="s">
        <v>134</v>
      </c>
      <c r="D1631" s="1" t="s">
        <v>2</v>
      </c>
      <c r="H1631" s="1"/>
      <c r="I1631" s="1"/>
    </row>
    <row r="1632" spans="1:9" x14ac:dyDescent="0.25">
      <c r="A1632">
        <v>1631</v>
      </c>
      <c r="B1632" s="1" t="s">
        <v>1899</v>
      </c>
      <c r="C1632" s="1" t="s">
        <v>149</v>
      </c>
      <c r="D1632" s="1" t="s">
        <v>2</v>
      </c>
      <c r="H1632" s="1"/>
      <c r="I1632" s="1"/>
    </row>
    <row r="1633" spans="1:9" x14ac:dyDescent="0.25">
      <c r="A1633">
        <v>1632</v>
      </c>
      <c r="B1633" s="1" t="s">
        <v>1866</v>
      </c>
      <c r="C1633" s="1" t="s">
        <v>200</v>
      </c>
      <c r="D1633" s="1" t="s">
        <v>2</v>
      </c>
      <c r="H1633" s="1"/>
      <c r="I1633" s="1"/>
    </row>
    <row r="1634" spans="1:9" x14ac:dyDescent="0.25">
      <c r="A1634">
        <v>1633</v>
      </c>
      <c r="B1634" s="1" t="s">
        <v>1908</v>
      </c>
      <c r="C1634" s="1" t="s">
        <v>188</v>
      </c>
      <c r="D1634" s="1" t="s">
        <v>2</v>
      </c>
      <c r="H1634" s="1"/>
      <c r="I1634" s="1"/>
    </row>
    <row r="1635" spans="1:9" x14ac:dyDescent="0.25">
      <c r="A1635">
        <v>1634</v>
      </c>
      <c r="B1635" s="1" t="s">
        <v>1806</v>
      </c>
      <c r="C1635" s="1" t="s">
        <v>56</v>
      </c>
      <c r="D1635" s="1" t="s">
        <v>2</v>
      </c>
      <c r="H1635" s="1"/>
      <c r="I1635" s="1"/>
    </row>
    <row r="1636" spans="1:9" x14ac:dyDescent="0.25">
      <c r="A1636">
        <v>1635</v>
      </c>
      <c r="B1636" s="1" t="s">
        <v>2</v>
      </c>
      <c r="C1636" s="1" t="s">
        <v>2</v>
      </c>
      <c r="D1636" s="1" t="s">
        <v>2</v>
      </c>
      <c r="H1636" s="1"/>
      <c r="I1636" s="1"/>
    </row>
    <row r="1637" spans="1:9" x14ac:dyDescent="0.25">
      <c r="A1637">
        <v>1636</v>
      </c>
      <c r="B1637" s="1" t="s">
        <v>2419</v>
      </c>
      <c r="C1637" s="1" t="s">
        <v>2</v>
      </c>
      <c r="D1637" s="1" t="s">
        <v>2</v>
      </c>
      <c r="H1637" s="1"/>
      <c r="I1637" s="1"/>
    </row>
    <row r="1638" spans="1:9" x14ac:dyDescent="0.25">
      <c r="A1638">
        <v>1637</v>
      </c>
      <c r="B1638" s="1" t="s">
        <v>52</v>
      </c>
      <c r="C1638" s="1" t="s">
        <v>2</v>
      </c>
      <c r="D1638" s="1" t="s">
        <v>2</v>
      </c>
      <c r="H1638" s="1"/>
      <c r="I1638" s="1"/>
    </row>
    <row r="1639" spans="1:9" x14ac:dyDescent="0.25">
      <c r="A1639">
        <v>1638</v>
      </c>
      <c r="B1639" s="1" t="s">
        <v>1843</v>
      </c>
      <c r="C1639" s="1" t="s">
        <v>104</v>
      </c>
      <c r="D1639" s="1" t="s">
        <v>2</v>
      </c>
      <c r="H1639" s="1"/>
      <c r="I1639" s="1"/>
    </row>
    <row r="1640" spans="1:9" x14ac:dyDescent="0.25">
      <c r="A1640">
        <v>1639</v>
      </c>
      <c r="B1640" s="1" t="s">
        <v>1844</v>
      </c>
      <c r="C1640" s="1" t="s">
        <v>121</v>
      </c>
      <c r="D1640" s="1" t="s">
        <v>2</v>
      </c>
      <c r="H1640" s="1"/>
      <c r="I1640" s="1"/>
    </row>
    <row r="1641" spans="1:9" x14ac:dyDescent="0.25">
      <c r="A1641">
        <v>1640</v>
      </c>
      <c r="B1641" s="1" t="s">
        <v>1845</v>
      </c>
      <c r="C1641" s="1" t="s">
        <v>56</v>
      </c>
      <c r="D1641" s="1" t="s">
        <v>2</v>
      </c>
      <c r="H1641" s="1"/>
      <c r="I1641" s="1"/>
    </row>
    <row r="1642" spans="1:9" x14ac:dyDescent="0.25">
      <c r="A1642">
        <v>1641</v>
      </c>
      <c r="B1642" s="1" t="s">
        <v>1846</v>
      </c>
      <c r="C1642" s="1" t="s">
        <v>2654</v>
      </c>
      <c r="D1642" s="1" t="s">
        <v>2</v>
      </c>
      <c r="H1642" s="1"/>
      <c r="I1642" s="1"/>
    </row>
    <row r="1643" spans="1:9" x14ac:dyDescent="0.25">
      <c r="A1643">
        <v>1642</v>
      </c>
      <c r="B1643" s="1" t="s">
        <v>1847</v>
      </c>
      <c r="C1643" s="1" t="s">
        <v>2860</v>
      </c>
      <c r="D1643" s="1" t="s">
        <v>2</v>
      </c>
      <c r="H1643" s="1"/>
      <c r="I1643" s="1"/>
    </row>
    <row r="1644" spans="1:9" x14ac:dyDescent="0.25">
      <c r="A1644">
        <v>1643</v>
      </c>
      <c r="B1644" s="1" t="s">
        <v>1850</v>
      </c>
      <c r="C1644" s="1" t="s">
        <v>2861</v>
      </c>
      <c r="D1644" s="1" t="s">
        <v>2</v>
      </c>
      <c r="H1644" s="1"/>
      <c r="I1644" s="1"/>
    </row>
    <row r="1645" spans="1:9" x14ac:dyDescent="0.25">
      <c r="A1645">
        <v>1644</v>
      </c>
      <c r="B1645" s="1" t="s">
        <v>1851</v>
      </c>
      <c r="C1645" s="1" t="s">
        <v>56</v>
      </c>
      <c r="D1645" s="1" t="s">
        <v>2</v>
      </c>
      <c r="H1645" s="1"/>
      <c r="I1645" s="1"/>
    </row>
    <row r="1646" spans="1:9" x14ac:dyDescent="0.25">
      <c r="A1646">
        <v>1645</v>
      </c>
      <c r="B1646" s="1" t="s">
        <v>1896</v>
      </c>
      <c r="C1646" s="1" t="s">
        <v>56</v>
      </c>
      <c r="D1646" s="1" t="s">
        <v>2</v>
      </c>
      <c r="H1646" s="1"/>
      <c r="I1646" s="1"/>
    </row>
    <row r="1647" spans="1:9" x14ac:dyDescent="0.25">
      <c r="A1647">
        <v>1646</v>
      </c>
      <c r="B1647" s="1" t="s">
        <v>1853</v>
      </c>
      <c r="C1647" s="1" t="s">
        <v>56</v>
      </c>
      <c r="D1647" s="1" t="s">
        <v>2</v>
      </c>
      <c r="H1647" s="1"/>
      <c r="I1647" s="1"/>
    </row>
    <row r="1648" spans="1:9" x14ac:dyDescent="0.25">
      <c r="A1648">
        <v>1647</v>
      </c>
      <c r="B1648" s="1" t="s">
        <v>1854</v>
      </c>
      <c r="C1648" s="1" t="s">
        <v>909</v>
      </c>
      <c r="D1648" s="1" t="s">
        <v>2</v>
      </c>
      <c r="H1648" s="1"/>
      <c r="I1648" s="1"/>
    </row>
    <row r="1649" spans="1:9" x14ac:dyDescent="0.25">
      <c r="A1649">
        <v>1648</v>
      </c>
      <c r="B1649" s="1" t="s">
        <v>1856</v>
      </c>
      <c r="C1649" s="1" t="s">
        <v>64</v>
      </c>
      <c r="D1649" s="1" t="s">
        <v>2</v>
      </c>
      <c r="H1649" s="1"/>
      <c r="I1649" s="1"/>
    </row>
    <row r="1650" spans="1:9" x14ac:dyDescent="0.25">
      <c r="A1650">
        <v>1649</v>
      </c>
      <c r="B1650" s="1" t="s">
        <v>1857</v>
      </c>
      <c r="C1650" s="1" t="s">
        <v>65</v>
      </c>
      <c r="D1650" s="1" t="s">
        <v>2</v>
      </c>
      <c r="H1650" s="1"/>
      <c r="I1650" s="1"/>
    </row>
    <row r="1651" spans="1:9" x14ac:dyDescent="0.25">
      <c r="A1651">
        <v>1650</v>
      </c>
      <c r="B1651" s="1" t="s">
        <v>2469</v>
      </c>
      <c r="C1651" s="1" t="s">
        <v>76</v>
      </c>
      <c r="D1651" s="1" t="s">
        <v>2</v>
      </c>
      <c r="H1651" s="1"/>
      <c r="I1651" s="1"/>
    </row>
    <row r="1652" spans="1:9" x14ac:dyDescent="0.25">
      <c r="A1652">
        <v>1651</v>
      </c>
      <c r="B1652" s="1" t="s">
        <v>1858</v>
      </c>
      <c r="C1652" s="1" t="s">
        <v>56</v>
      </c>
      <c r="D1652" s="1" t="s">
        <v>2</v>
      </c>
      <c r="H1652" s="1"/>
      <c r="I1652" s="1"/>
    </row>
    <row r="1653" spans="1:9" x14ac:dyDescent="0.25">
      <c r="A1653">
        <v>1652</v>
      </c>
      <c r="B1653" s="1" t="s">
        <v>1859</v>
      </c>
      <c r="C1653" s="1" t="s">
        <v>82</v>
      </c>
      <c r="D1653" s="1" t="s">
        <v>2</v>
      </c>
      <c r="H1653" s="1"/>
      <c r="I1653" s="1"/>
    </row>
    <row r="1654" spans="1:9" x14ac:dyDescent="0.25">
      <c r="A1654">
        <v>1653</v>
      </c>
      <c r="B1654" s="1" t="s">
        <v>2482</v>
      </c>
      <c r="C1654" s="1" t="s">
        <v>56</v>
      </c>
      <c r="D1654" s="1" t="s">
        <v>2</v>
      </c>
      <c r="H1654" s="1"/>
      <c r="I1654" s="1"/>
    </row>
    <row r="1655" spans="1:9" x14ac:dyDescent="0.25">
      <c r="A1655">
        <v>1654</v>
      </c>
      <c r="B1655" s="1" t="s">
        <v>1863</v>
      </c>
      <c r="C1655" s="1" t="s">
        <v>92</v>
      </c>
      <c r="D1655" s="1" t="s">
        <v>2</v>
      </c>
      <c r="H1655" s="1"/>
      <c r="I1655" s="1"/>
    </row>
    <row r="1656" spans="1:9" x14ac:dyDescent="0.25">
      <c r="A1656">
        <v>1655</v>
      </c>
      <c r="B1656" s="1" t="s">
        <v>2497</v>
      </c>
      <c r="C1656" s="1" t="s">
        <v>2420</v>
      </c>
      <c r="D1656" s="1" t="s">
        <v>2</v>
      </c>
      <c r="H1656" s="1"/>
      <c r="I1656" s="1"/>
    </row>
    <row r="1657" spans="1:9" x14ac:dyDescent="0.25">
      <c r="A1657">
        <v>1656</v>
      </c>
      <c r="B1657" s="1" t="s">
        <v>2660</v>
      </c>
      <c r="C1657" s="1" t="s">
        <v>73</v>
      </c>
      <c r="D1657" s="1" t="s">
        <v>2</v>
      </c>
      <c r="H1657" s="1"/>
      <c r="I1657" s="1"/>
    </row>
    <row r="1658" spans="1:9" x14ac:dyDescent="0.25">
      <c r="A1658">
        <v>1657</v>
      </c>
      <c r="B1658" s="1" t="s">
        <v>1871</v>
      </c>
      <c r="C1658" s="1" t="s">
        <v>56</v>
      </c>
      <c r="D1658" s="1" t="s">
        <v>2</v>
      </c>
      <c r="H1658" s="1"/>
      <c r="I1658" s="1"/>
    </row>
    <row r="1659" spans="1:9" x14ac:dyDescent="0.25">
      <c r="A1659">
        <v>1658</v>
      </c>
      <c r="B1659" s="1" t="s">
        <v>1875</v>
      </c>
      <c r="C1659" s="1" t="s">
        <v>134</v>
      </c>
      <c r="D1659" s="1" t="s">
        <v>2</v>
      </c>
      <c r="H1659" s="1"/>
      <c r="I1659" s="1"/>
    </row>
    <row r="1660" spans="1:9" x14ac:dyDescent="0.25">
      <c r="A1660">
        <v>1659</v>
      </c>
      <c r="B1660" s="1" t="s">
        <v>1899</v>
      </c>
      <c r="C1660" s="1" t="s">
        <v>149</v>
      </c>
      <c r="D1660" s="1" t="s">
        <v>2</v>
      </c>
      <c r="H1660" s="1"/>
      <c r="I1660" s="1"/>
    </row>
    <row r="1661" spans="1:9" x14ac:dyDescent="0.25">
      <c r="A1661">
        <v>1660</v>
      </c>
      <c r="B1661" s="1" t="s">
        <v>1866</v>
      </c>
      <c r="C1661" s="1" t="s">
        <v>200</v>
      </c>
      <c r="D1661" s="1" t="s">
        <v>2</v>
      </c>
      <c r="H1661" s="1"/>
      <c r="I1661" s="1"/>
    </row>
    <row r="1662" spans="1:9" x14ac:dyDescent="0.25">
      <c r="A1662">
        <v>1661</v>
      </c>
      <c r="B1662" s="1" t="s">
        <v>1908</v>
      </c>
      <c r="C1662" s="1" t="s">
        <v>188</v>
      </c>
      <c r="D1662" s="1" t="s">
        <v>2</v>
      </c>
      <c r="H1662" s="1"/>
      <c r="I1662" s="1"/>
    </row>
    <row r="1663" spans="1:9" x14ac:dyDescent="0.25">
      <c r="A1663">
        <v>1662</v>
      </c>
      <c r="B1663" s="1" t="s">
        <v>1806</v>
      </c>
      <c r="C1663" s="1" t="s">
        <v>56</v>
      </c>
      <c r="D1663" s="1" t="s">
        <v>2</v>
      </c>
      <c r="H1663" s="1"/>
      <c r="I1663" s="1"/>
    </row>
    <row r="1664" spans="1:9" x14ac:dyDescent="0.25">
      <c r="A1664">
        <v>1663</v>
      </c>
      <c r="B1664" s="1" t="s">
        <v>2</v>
      </c>
      <c r="C1664" s="1" t="s">
        <v>2</v>
      </c>
      <c r="D1664" s="1" t="s">
        <v>2</v>
      </c>
      <c r="H1664" s="1"/>
      <c r="I1664" s="1"/>
    </row>
    <row r="1665" spans="1:9" x14ac:dyDescent="0.25">
      <c r="A1665">
        <v>1664</v>
      </c>
      <c r="B1665" s="1" t="s">
        <v>2</v>
      </c>
      <c r="C1665" s="1" t="s">
        <v>2</v>
      </c>
      <c r="D1665" s="1" t="s">
        <v>2</v>
      </c>
      <c r="H1665" s="1"/>
      <c r="I1665" s="1"/>
    </row>
    <row r="1666" spans="1:9" x14ac:dyDescent="0.25">
      <c r="A1666">
        <v>1665</v>
      </c>
      <c r="B1666" s="1" t="s">
        <v>1409</v>
      </c>
      <c r="C1666" s="1" t="s">
        <v>2</v>
      </c>
      <c r="D1666" s="1" t="s">
        <v>2</v>
      </c>
      <c r="H1666" s="1"/>
      <c r="I1666" s="1"/>
    </row>
    <row r="1667" spans="1:9" x14ac:dyDescent="0.25">
      <c r="A1667">
        <v>1666</v>
      </c>
      <c r="B1667" s="1" t="s">
        <v>2</v>
      </c>
      <c r="C1667" s="1" t="s">
        <v>2</v>
      </c>
      <c r="D1667" s="1" t="s">
        <v>2</v>
      </c>
      <c r="H1667" s="1"/>
      <c r="I1667" s="1"/>
    </row>
    <row r="1668" spans="1:9" x14ac:dyDescent="0.25">
      <c r="A1668">
        <v>1667</v>
      </c>
      <c r="B1668" s="1" t="s">
        <v>2424</v>
      </c>
      <c r="C1668" s="1" t="s">
        <v>2</v>
      </c>
      <c r="D1668" s="1" t="s">
        <v>2</v>
      </c>
      <c r="H1668" s="1"/>
      <c r="I1668" s="1"/>
    </row>
    <row r="1669" spans="1:9" x14ac:dyDescent="0.25">
      <c r="A1669">
        <v>1668</v>
      </c>
      <c r="B1669" s="1" t="s">
        <v>52</v>
      </c>
      <c r="C1669" s="1" t="s">
        <v>2</v>
      </c>
      <c r="D1669" s="1" t="s">
        <v>2</v>
      </c>
      <c r="H1669" s="1"/>
      <c r="I1669" s="1"/>
    </row>
    <row r="1670" spans="1:9" x14ac:dyDescent="0.25">
      <c r="A1670">
        <v>1669</v>
      </c>
      <c r="B1670" s="1" t="s">
        <v>1843</v>
      </c>
      <c r="C1670" s="1" t="s">
        <v>167</v>
      </c>
      <c r="D1670" s="1" t="s">
        <v>2</v>
      </c>
      <c r="H1670" s="1"/>
      <c r="I1670" s="1"/>
    </row>
    <row r="1671" spans="1:9" x14ac:dyDescent="0.25">
      <c r="A1671">
        <v>1670</v>
      </c>
      <c r="B1671" s="1" t="s">
        <v>1844</v>
      </c>
      <c r="C1671" s="1" t="s">
        <v>121</v>
      </c>
      <c r="D1671" s="1" t="s">
        <v>2</v>
      </c>
      <c r="H1671" s="1"/>
      <c r="I1671" s="1"/>
    </row>
    <row r="1672" spans="1:9" x14ac:dyDescent="0.25">
      <c r="A1672">
        <v>1671</v>
      </c>
      <c r="B1672" s="1" t="s">
        <v>1845</v>
      </c>
      <c r="C1672" s="1" t="s">
        <v>63</v>
      </c>
      <c r="D1672" s="1" t="s">
        <v>2</v>
      </c>
      <c r="H1672" s="1"/>
      <c r="I1672" s="1"/>
    </row>
    <row r="1673" spans="1:9" x14ac:dyDescent="0.25">
      <c r="A1673">
        <v>1672</v>
      </c>
      <c r="B1673" s="1" t="s">
        <v>1846</v>
      </c>
      <c r="C1673" s="1" t="s">
        <v>2668</v>
      </c>
      <c r="D1673" s="1" t="s">
        <v>2</v>
      </c>
      <c r="H1673" s="1"/>
      <c r="I1673" s="1"/>
    </row>
    <row r="1674" spans="1:9" x14ac:dyDescent="0.25">
      <c r="A1674">
        <v>1673</v>
      </c>
      <c r="B1674" s="1" t="s">
        <v>1847</v>
      </c>
      <c r="C1674" s="1" t="s">
        <v>2862</v>
      </c>
      <c r="D1674" s="1" t="s">
        <v>2</v>
      </c>
      <c r="H1674" s="1"/>
      <c r="I1674" s="1"/>
    </row>
    <row r="1675" spans="1:9" x14ac:dyDescent="0.25">
      <c r="A1675">
        <v>1674</v>
      </c>
      <c r="B1675" s="1" t="s">
        <v>1850</v>
      </c>
      <c r="C1675" s="1" t="s">
        <v>2859</v>
      </c>
      <c r="D1675" s="1" t="s">
        <v>2</v>
      </c>
      <c r="H1675" s="1"/>
      <c r="I1675" s="1"/>
    </row>
    <row r="1676" spans="1:9" x14ac:dyDescent="0.25">
      <c r="A1676">
        <v>1675</v>
      </c>
      <c r="B1676" s="1" t="s">
        <v>1851</v>
      </c>
      <c r="C1676" s="1" t="s">
        <v>56</v>
      </c>
      <c r="D1676" s="1" t="s">
        <v>2</v>
      </c>
      <c r="H1676" s="1"/>
      <c r="I1676" s="1"/>
    </row>
    <row r="1677" spans="1:9" x14ac:dyDescent="0.25">
      <c r="A1677">
        <v>1676</v>
      </c>
      <c r="B1677" s="1" t="s">
        <v>1896</v>
      </c>
      <c r="C1677" s="1" t="s">
        <v>56</v>
      </c>
      <c r="D1677" s="1" t="s">
        <v>2</v>
      </c>
      <c r="H1677" s="1"/>
      <c r="I1677" s="1"/>
    </row>
    <row r="1678" spans="1:9" x14ac:dyDescent="0.25">
      <c r="A1678">
        <v>1677</v>
      </c>
      <c r="B1678" s="1" t="s">
        <v>1853</v>
      </c>
      <c r="C1678" s="1" t="s">
        <v>56</v>
      </c>
      <c r="D1678" s="1" t="s">
        <v>2</v>
      </c>
      <c r="H1678" s="1"/>
      <c r="I1678" s="1"/>
    </row>
    <row r="1679" spans="1:9" x14ac:dyDescent="0.25">
      <c r="A1679">
        <v>1678</v>
      </c>
      <c r="B1679" s="1" t="s">
        <v>1854</v>
      </c>
      <c r="C1679" s="1" t="s">
        <v>2863</v>
      </c>
      <c r="D1679" s="1" t="s">
        <v>2</v>
      </c>
      <c r="H1679" s="1"/>
      <c r="I1679" s="1"/>
    </row>
    <row r="1680" spans="1:9" x14ac:dyDescent="0.25">
      <c r="A1680">
        <v>1679</v>
      </c>
      <c r="B1680" s="1" t="s">
        <v>1856</v>
      </c>
      <c r="C1680" s="1" t="s">
        <v>64</v>
      </c>
      <c r="D1680" s="1" t="s">
        <v>2</v>
      </c>
      <c r="H1680" s="1"/>
      <c r="I1680" s="1"/>
    </row>
    <row r="1681" spans="1:9" x14ac:dyDescent="0.25">
      <c r="A1681">
        <v>1680</v>
      </c>
      <c r="B1681" s="1" t="s">
        <v>1857</v>
      </c>
      <c r="C1681" s="1" t="s">
        <v>65</v>
      </c>
      <c r="D1681" s="1" t="s">
        <v>2</v>
      </c>
      <c r="H1681" s="1"/>
      <c r="I1681" s="1"/>
    </row>
    <row r="1682" spans="1:9" x14ac:dyDescent="0.25">
      <c r="A1682">
        <v>1681</v>
      </c>
      <c r="B1682" s="1" t="s">
        <v>2469</v>
      </c>
      <c r="C1682" s="1" t="s">
        <v>73</v>
      </c>
      <c r="D1682" s="1" t="s">
        <v>2</v>
      </c>
      <c r="H1682" s="1"/>
      <c r="I1682" s="1"/>
    </row>
    <row r="1683" spans="1:9" x14ac:dyDescent="0.25">
      <c r="A1683">
        <v>1682</v>
      </c>
      <c r="B1683" s="1" t="s">
        <v>1858</v>
      </c>
      <c r="C1683" s="1" t="s">
        <v>56</v>
      </c>
      <c r="D1683" s="1" t="s">
        <v>2</v>
      </c>
      <c r="H1683" s="1"/>
      <c r="I1683" s="1"/>
    </row>
    <row r="1684" spans="1:9" x14ac:dyDescent="0.25">
      <c r="A1684">
        <v>1683</v>
      </c>
      <c r="B1684" s="1" t="s">
        <v>1860</v>
      </c>
      <c r="C1684" s="1" t="s">
        <v>139</v>
      </c>
      <c r="D1684" s="1" t="s">
        <v>2</v>
      </c>
      <c r="H1684" s="1"/>
      <c r="I1684" s="1"/>
    </row>
    <row r="1685" spans="1:9" x14ac:dyDescent="0.25">
      <c r="A1685">
        <v>1684</v>
      </c>
      <c r="B1685" s="1" t="s">
        <v>1872</v>
      </c>
      <c r="C1685" s="1" t="s">
        <v>72</v>
      </c>
      <c r="D1685" s="1" t="s">
        <v>2</v>
      </c>
      <c r="H1685" s="1"/>
      <c r="I1685" s="1"/>
    </row>
    <row r="1686" spans="1:9" x14ac:dyDescent="0.25">
      <c r="A1686">
        <v>1685</v>
      </c>
      <c r="B1686" s="1" t="s">
        <v>2482</v>
      </c>
      <c r="C1686" s="1" t="s">
        <v>56</v>
      </c>
      <c r="D1686" s="1" t="s">
        <v>2</v>
      </c>
      <c r="H1686" s="1"/>
      <c r="I1686" s="1"/>
    </row>
    <row r="1687" spans="1:9" x14ac:dyDescent="0.25">
      <c r="A1687">
        <v>1686</v>
      </c>
      <c r="B1687" s="1" t="s">
        <v>1863</v>
      </c>
      <c r="C1687" s="1" t="s">
        <v>166</v>
      </c>
      <c r="D1687" s="1" t="s">
        <v>2</v>
      </c>
      <c r="H1687" s="1"/>
      <c r="I1687" s="1"/>
    </row>
    <row r="1688" spans="1:9" x14ac:dyDescent="0.25">
      <c r="A1688">
        <v>1687</v>
      </c>
      <c r="B1688" s="1" t="s">
        <v>1871</v>
      </c>
      <c r="C1688" s="1" t="s">
        <v>84</v>
      </c>
      <c r="D1688" s="1" t="s">
        <v>2</v>
      </c>
      <c r="H1688" s="1"/>
      <c r="I1688" s="1"/>
    </row>
    <row r="1689" spans="1:9" x14ac:dyDescent="0.25">
      <c r="A1689">
        <v>1688</v>
      </c>
      <c r="B1689" s="1" t="s">
        <v>1875</v>
      </c>
      <c r="C1689" s="1" t="s">
        <v>107</v>
      </c>
      <c r="D1689" s="1" t="s">
        <v>2</v>
      </c>
      <c r="H1689" s="1"/>
      <c r="I1689" s="1"/>
    </row>
    <row r="1690" spans="1:9" x14ac:dyDescent="0.25">
      <c r="A1690">
        <v>1689</v>
      </c>
      <c r="B1690" s="1" t="s">
        <v>1905</v>
      </c>
      <c r="C1690" s="1" t="s">
        <v>56</v>
      </c>
      <c r="D1690" s="1" t="s">
        <v>2</v>
      </c>
      <c r="H1690" s="1"/>
      <c r="I1690" s="1"/>
    </row>
    <row r="1691" spans="1:9" x14ac:dyDescent="0.25">
      <c r="A1691">
        <v>1690</v>
      </c>
      <c r="B1691" s="1" t="s">
        <v>1909</v>
      </c>
      <c r="C1691" s="1" t="s">
        <v>108</v>
      </c>
      <c r="D1691" s="1" t="s">
        <v>2</v>
      </c>
      <c r="H1691" s="1"/>
      <c r="I1691" s="1"/>
    </row>
    <row r="1692" spans="1:9" x14ac:dyDescent="0.25">
      <c r="A1692">
        <v>1691</v>
      </c>
      <c r="B1692" s="1" t="s">
        <v>1899</v>
      </c>
      <c r="C1692" s="1" t="s">
        <v>108</v>
      </c>
      <c r="D1692" s="1" t="s">
        <v>2</v>
      </c>
      <c r="H1692" s="1"/>
      <c r="I1692" s="1"/>
    </row>
    <row r="1693" spans="1:9" x14ac:dyDescent="0.25">
      <c r="A1693">
        <v>1692</v>
      </c>
      <c r="B1693" s="1" t="s">
        <v>1921</v>
      </c>
      <c r="C1693" s="1" t="s">
        <v>63</v>
      </c>
      <c r="D1693" s="1" t="s">
        <v>2</v>
      </c>
      <c r="H1693" s="1"/>
      <c r="I1693" s="1"/>
    </row>
    <row r="1694" spans="1:9" x14ac:dyDescent="0.25">
      <c r="A1694">
        <v>1693</v>
      </c>
      <c r="B1694" s="1" t="s">
        <v>1922</v>
      </c>
      <c r="C1694" s="1" t="s">
        <v>62</v>
      </c>
      <c r="D1694" s="1" t="s">
        <v>2</v>
      </c>
      <c r="H1694" s="1"/>
      <c r="I1694" s="1"/>
    </row>
    <row r="1695" spans="1:9" x14ac:dyDescent="0.25">
      <c r="A1695">
        <v>1694</v>
      </c>
      <c r="B1695" s="1" t="s">
        <v>1884</v>
      </c>
      <c r="C1695" s="1" t="s">
        <v>211</v>
      </c>
      <c r="D1695" s="1" t="s">
        <v>2</v>
      </c>
      <c r="H1695" s="1"/>
      <c r="I1695" s="1"/>
    </row>
    <row r="1696" spans="1:9" x14ac:dyDescent="0.25">
      <c r="A1696">
        <v>1695</v>
      </c>
      <c r="B1696" s="1" t="s">
        <v>1866</v>
      </c>
      <c r="C1696" s="1" t="s">
        <v>200</v>
      </c>
      <c r="D1696" s="1" t="s">
        <v>2</v>
      </c>
      <c r="H1696" s="1"/>
      <c r="I1696" s="1"/>
    </row>
    <row r="1697" spans="1:9" x14ac:dyDescent="0.25">
      <c r="A1697">
        <v>1696</v>
      </c>
      <c r="B1697" s="1" t="s">
        <v>1908</v>
      </c>
      <c r="C1697" s="1" t="s">
        <v>188</v>
      </c>
      <c r="D1697" s="1" t="s">
        <v>2</v>
      </c>
      <c r="H1697" s="1"/>
      <c r="I1697" s="1"/>
    </row>
    <row r="1698" spans="1:9" x14ac:dyDescent="0.25">
      <c r="A1698">
        <v>1697</v>
      </c>
      <c r="B1698" s="1" t="s">
        <v>1806</v>
      </c>
      <c r="C1698" s="1" t="s">
        <v>56</v>
      </c>
      <c r="D1698" s="1" t="s">
        <v>2</v>
      </c>
      <c r="H1698" s="1"/>
      <c r="I1698" s="1"/>
    </row>
    <row r="1699" spans="1:9" x14ac:dyDescent="0.25">
      <c r="A1699">
        <v>1698</v>
      </c>
      <c r="B1699" s="1" t="s">
        <v>2</v>
      </c>
      <c r="C1699" s="1" t="s">
        <v>2</v>
      </c>
      <c r="D1699" s="1" t="s">
        <v>2</v>
      </c>
      <c r="H1699" s="1"/>
      <c r="I1699" s="1"/>
    </row>
    <row r="1700" spans="1:9" x14ac:dyDescent="0.25">
      <c r="A1700">
        <v>1699</v>
      </c>
      <c r="B1700" s="1" t="s">
        <v>1421</v>
      </c>
      <c r="C1700" s="1" t="s">
        <v>2</v>
      </c>
      <c r="D1700" s="1" t="s">
        <v>2</v>
      </c>
      <c r="H1700" s="1"/>
      <c r="I1700" s="1"/>
    </row>
    <row r="1701" spans="1:9" x14ac:dyDescent="0.25">
      <c r="A1701">
        <v>1700</v>
      </c>
      <c r="B1701" s="1" t="s">
        <v>2</v>
      </c>
      <c r="C1701" s="1" t="s">
        <v>2</v>
      </c>
      <c r="D1701" s="1" t="s">
        <v>2</v>
      </c>
      <c r="H1701" s="1"/>
      <c r="I1701" s="1"/>
    </row>
    <row r="1702" spans="1:9" x14ac:dyDescent="0.25">
      <c r="A1702">
        <v>1701</v>
      </c>
      <c r="B1702" s="1" t="s">
        <v>2429</v>
      </c>
      <c r="C1702" s="1" t="s">
        <v>2</v>
      </c>
      <c r="D1702" s="1" t="s">
        <v>2</v>
      </c>
      <c r="H1702" s="1"/>
      <c r="I1702" s="1"/>
    </row>
    <row r="1703" spans="1:9" x14ac:dyDescent="0.25">
      <c r="A1703">
        <v>1702</v>
      </c>
      <c r="B1703" s="1" t="s">
        <v>52</v>
      </c>
      <c r="C1703" s="1" t="s">
        <v>2</v>
      </c>
      <c r="D1703" s="1" t="s">
        <v>2</v>
      </c>
      <c r="H1703" s="1"/>
      <c r="I1703" s="1"/>
    </row>
    <row r="1704" spans="1:9" x14ac:dyDescent="0.25">
      <c r="A1704">
        <v>1703</v>
      </c>
      <c r="B1704" s="1" t="s">
        <v>1843</v>
      </c>
      <c r="C1704" s="1" t="s">
        <v>131</v>
      </c>
      <c r="D1704" s="1" t="s">
        <v>2</v>
      </c>
      <c r="H1704" s="1"/>
      <c r="I1704" s="1"/>
    </row>
    <row r="1705" spans="1:9" x14ac:dyDescent="0.25">
      <c r="A1705">
        <v>1704</v>
      </c>
      <c r="B1705" s="1" t="s">
        <v>1844</v>
      </c>
      <c r="C1705" s="1" t="s">
        <v>121</v>
      </c>
      <c r="D1705" s="1" t="s">
        <v>2</v>
      </c>
      <c r="H1705" s="1"/>
      <c r="I1705" s="1"/>
    </row>
    <row r="1706" spans="1:9" x14ac:dyDescent="0.25">
      <c r="A1706">
        <v>1705</v>
      </c>
      <c r="B1706" s="1" t="s">
        <v>1845</v>
      </c>
      <c r="C1706" s="1" t="s">
        <v>65</v>
      </c>
      <c r="D1706" s="1" t="s">
        <v>2</v>
      </c>
      <c r="H1706" s="1"/>
      <c r="I1706" s="1"/>
    </row>
    <row r="1707" spans="1:9" x14ac:dyDescent="0.25">
      <c r="A1707">
        <v>1706</v>
      </c>
      <c r="B1707" s="1" t="s">
        <v>1846</v>
      </c>
      <c r="C1707" s="1" t="s">
        <v>2706</v>
      </c>
      <c r="D1707" s="1" t="s">
        <v>2</v>
      </c>
      <c r="H1707" s="1"/>
      <c r="I1707" s="1"/>
    </row>
    <row r="1708" spans="1:9" x14ac:dyDescent="0.25">
      <c r="A1708">
        <v>1707</v>
      </c>
      <c r="B1708" s="1" t="s">
        <v>1847</v>
      </c>
      <c r="C1708" s="1" t="s">
        <v>2864</v>
      </c>
      <c r="D1708" s="1" t="s">
        <v>2</v>
      </c>
      <c r="H1708" s="1"/>
      <c r="I1708" s="1"/>
    </row>
    <row r="1709" spans="1:9" x14ac:dyDescent="0.25">
      <c r="A1709">
        <v>1708</v>
      </c>
      <c r="B1709" s="1" t="s">
        <v>1850</v>
      </c>
      <c r="C1709" s="1" t="s">
        <v>2859</v>
      </c>
      <c r="D1709" s="1" t="s">
        <v>2</v>
      </c>
      <c r="H1709" s="1"/>
      <c r="I1709" s="1"/>
    </row>
    <row r="1710" spans="1:9" x14ac:dyDescent="0.25">
      <c r="A1710">
        <v>1709</v>
      </c>
      <c r="B1710" s="1" t="s">
        <v>1851</v>
      </c>
      <c r="C1710" s="1" t="s">
        <v>56</v>
      </c>
      <c r="D1710" s="1" t="s">
        <v>2</v>
      </c>
      <c r="H1710" s="1"/>
      <c r="I1710" s="1"/>
    </row>
    <row r="1711" spans="1:9" x14ac:dyDescent="0.25">
      <c r="A1711">
        <v>1710</v>
      </c>
      <c r="B1711" s="1" t="s">
        <v>1896</v>
      </c>
      <c r="C1711" s="1" t="s">
        <v>56</v>
      </c>
      <c r="D1711" s="1" t="s">
        <v>2</v>
      </c>
      <c r="H1711" s="1"/>
      <c r="I1711" s="1"/>
    </row>
    <row r="1712" spans="1:9" x14ac:dyDescent="0.25">
      <c r="A1712">
        <v>1711</v>
      </c>
      <c r="B1712" s="1" t="s">
        <v>1853</v>
      </c>
      <c r="C1712" s="1" t="s">
        <v>56</v>
      </c>
      <c r="D1712" s="1" t="s">
        <v>2</v>
      </c>
      <c r="H1712" s="1"/>
      <c r="I1712" s="1"/>
    </row>
    <row r="1713" spans="1:9" x14ac:dyDescent="0.25">
      <c r="A1713">
        <v>1712</v>
      </c>
      <c r="B1713" s="1" t="s">
        <v>1854</v>
      </c>
      <c r="C1713" s="1" t="s">
        <v>108</v>
      </c>
      <c r="D1713" s="1" t="s">
        <v>2</v>
      </c>
      <c r="H1713" s="1"/>
      <c r="I1713" s="1"/>
    </row>
    <row r="1714" spans="1:9" x14ac:dyDescent="0.25">
      <c r="A1714">
        <v>1713</v>
      </c>
      <c r="B1714" s="1" t="s">
        <v>1856</v>
      </c>
      <c r="C1714" s="1" t="s">
        <v>64</v>
      </c>
      <c r="D1714" s="1" t="s">
        <v>2</v>
      </c>
      <c r="H1714" s="1"/>
      <c r="I1714" s="1"/>
    </row>
    <row r="1715" spans="1:9" x14ac:dyDescent="0.25">
      <c r="A1715">
        <v>1714</v>
      </c>
      <c r="B1715" s="1" t="s">
        <v>1857</v>
      </c>
      <c r="C1715" s="1" t="s">
        <v>65</v>
      </c>
      <c r="D1715" s="1" t="s">
        <v>2</v>
      </c>
      <c r="H1715" s="1"/>
      <c r="I1715" s="1"/>
    </row>
    <row r="1716" spans="1:9" x14ac:dyDescent="0.25">
      <c r="A1716">
        <v>1715</v>
      </c>
      <c r="B1716" s="1" t="s">
        <v>2469</v>
      </c>
      <c r="C1716" s="1" t="s">
        <v>73</v>
      </c>
      <c r="D1716" s="1" t="s">
        <v>2</v>
      </c>
      <c r="H1716" s="1"/>
      <c r="I1716" s="1"/>
    </row>
    <row r="1717" spans="1:9" x14ac:dyDescent="0.25">
      <c r="A1717">
        <v>1716</v>
      </c>
      <c r="B1717" s="1" t="s">
        <v>1858</v>
      </c>
      <c r="C1717" s="1" t="s">
        <v>56</v>
      </c>
      <c r="D1717" s="1" t="s">
        <v>2</v>
      </c>
      <c r="H1717" s="1"/>
      <c r="I1717" s="1"/>
    </row>
    <row r="1718" spans="1:9" x14ac:dyDescent="0.25">
      <c r="A1718">
        <v>1717</v>
      </c>
      <c r="B1718" s="1" t="s">
        <v>1859</v>
      </c>
      <c r="C1718" s="1" t="s">
        <v>83</v>
      </c>
      <c r="D1718" s="1" t="s">
        <v>2</v>
      </c>
      <c r="H1718" s="1"/>
      <c r="I1718" s="1"/>
    </row>
    <row r="1719" spans="1:9" x14ac:dyDescent="0.25">
      <c r="A1719">
        <v>1718</v>
      </c>
      <c r="B1719" s="1" t="s">
        <v>2482</v>
      </c>
      <c r="C1719" s="1" t="s">
        <v>56</v>
      </c>
      <c r="D1719" s="1" t="s">
        <v>2</v>
      </c>
      <c r="H1719" s="1"/>
      <c r="I1719" s="1"/>
    </row>
    <row r="1720" spans="1:9" x14ac:dyDescent="0.25">
      <c r="A1720">
        <v>1719</v>
      </c>
      <c r="B1720" s="1" t="s">
        <v>1863</v>
      </c>
      <c r="C1720" s="1" t="s">
        <v>64</v>
      </c>
      <c r="D1720" s="1" t="s">
        <v>2</v>
      </c>
      <c r="H1720" s="1"/>
      <c r="I1720" s="1"/>
    </row>
    <row r="1721" spans="1:9" x14ac:dyDescent="0.25">
      <c r="A1721">
        <v>1720</v>
      </c>
      <c r="B1721" s="1" t="s">
        <v>2492</v>
      </c>
      <c r="C1721" s="1" t="s">
        <v>76</v>
      </c>
      <c r="D1721" s="1" t="s">
        <v>2</v>
      </c>
      <c r="H1721" s="1"/>
      <c r="I1721" s="1"/>
    </row>
    <row r="1722" spans="1:9" x14ac:dyDescent="0.25">
      <c r="A1722">
        <v>1721</v>
      </c>
      <c r="B1722" s="1" t="s">
        <v>2497</v>
      </c>
      <c r="C1722" s="1" t="s">
        <v>65</v>
      </c>
      <c r="D1722" s="1" t="s">
        <v>2</v>
      </c>
      <c r="H1722" s="1"/>
      <c r="I1722" s="1"/>
    </row>
    <row r="1723" spans="1:9" x14ac:dyDescent="0.25">
      <c r="A1723">
        <v>1722</v>
      </c>
      <c r="B1723" s="1" t="s">
        <v>1871</v>
      </c>
      <c r="C1723" s="1" t="s">
        <v>56</v>
      </c>
      <c r="D1723" s="1" t="s">
        <v>2</v>
      </c>
      <c r="H1723" s="1"/>
      <c r="I1723" s="1"/>
    </row>
    <row r="1724" spans="1:9" x14ac:dyDescent="0.25">
      <c r="A1724">
        <v>1723</v>
      </c>
      <c r="B1724" s="1" t="s">
        <v>1875</v>
      </c>
      <c r="C1724" s="1" t="s">
        <v>134</v>
      </c>
      <c r="D1724" s="1" t="s">
        <v>2</v>
      </c>
      <c r="H1724" s="1"/>
      <c r="I1724" s="1"/>
    </row>
    <row r="1725" spans="1:9" x14ac:dyDescent="0.25">
      <c r="A1725">
        <v>1724</v>
      </c>
      <c r="B1725" s="1" t="s">
        <v>1899</v>
      </c>
      <c r="C1725" s="1" t="s">
        <v>149</v>
      </c>
      <c r="D1725" s="1" t="s">
        <v>2</v>
      </c>
      <c r="H1725" s="1"/>
      <c r="I1725" s="1"/>
    </row>
    <row r="1726" spans="1:9" x14ac:dyDescent="0.25">
      <c r="A1726">
        <v>1725</v>
      </c>
      <c r="B1726" s="1" t="s">
        <v>1866</v>
      </c>
      <c r="C1726" s="1" t="s">
        <v>200</v>
      </c>
      <c r="D1726" s="1" t="s">
        <v>2</v>
      </c>
      <c r="H1726" s="1"/>
      <c r="I1726" s="1"/>
    </row>
    <row r="1727" spans="1:9" x14ac:dyDescent="0.25">
      <c r="A1727">
        <v>1726</v>
      </c>
      <c r="B1727" s="1" t="s">
        <v>1908</v>
      </c>
      <c r="C1727" s="1" t="s">
        <v>188</v>
      </c>
      <c r="D1727" s="1" t="s">
        <v>2</v>
      </c>
      <c r="H1727" s="1"/>
      <c r="I1727" s="1"/>
    </row>
    <row r="1728" spans="1:9" x14ac:dyDescent="0.25">
      <c r="A1728">
        <v>1727</v>
      </c>
      <c r="B1728" s="1" t="s">
        <v>1806</v>
      </c>
      <c r="C1728" s="1" t="s">
        <v>56</v>
      </c>
      <c r="D1728" s="1" t="s">
        <v>2</v>
      </c>
      <c r="H1728" s="1"/>
      <c r="I1728" s="1"/>
    </row>
    <row r="1729" spans="1:9" x14ac:dyDescent="0.25">
      <c r="A1729">
        <v>1728</v>
      </c>
      <c r="B1729" s="1" t="s">
        <v>2</v>
      </c>
      <c r="C1729" s="1" t="s">
        <v>2</v>
      </c>
      <c r="D1729" s="1" t="s">
        <v>2</v>
      </c>
      <c r="H1729" s="1"/>
      <c r="I1729" s="1"/>
    </row>
    <row r="1730" spans="1:9" x14ac:dyDescent="0.25">
      <c r="A1730">
        <v>1729</v>
      </c>
      <c r="B1730" s="1" t="s">
        <v>2</v>
      </c>
      <c r="C1730" s="1" t="s">
        <v>2</v>
      </c>
      <c r="D1730" s="1" t="s">
        <v>2</v>
      </c>
      <c r="H1730" s="1"/>
      <c r="I1730" s="1"/>
    </row>
    <row r="1731" spans="1:9" x14ac:dyDescent="0.25">
      <c r="A1731">
        <v>1730</v>
      </c>
      <c r="B1731" s="1" t="s">
        <v>2</v>
      </c>
      <c r="C1731" s="1" t="s">
        <v>2</v>
      </c>
      <c r="D1731" s="1" t="s">
        <v>2</v>
      </c>
      <c r="H1731" s="1"/>
      <c r="I1731" s="1"/>
    </row>
    <row r="1732" spans="1:9" x14ac:dyDescent="0.25">
      <c r="A1732">
        <v>1731</v>
      </c>
      <c r="B1732" s="1" t="s">
        <v>1428</v>
      </c>
      <c r="C1732" s="1" t="s">
        <v>2</v>
      </c>
      <c r="D1732" s="1" t="s">
        <v>2</v>
      </c>
      <c r="H1732" s="1"/>
      <c r="I1732" s="1"/>
    </row>
    <row r="1733" spans="1:9" x14ac:dyDescent="0.25">
      <c r="A1733">
        <v>1732</v>
      </c>
      <c r="B1733" s="1" t="s">
        <v>2</v>
      </c>
      <c r="C1733" s="1" t="s">
        <v>2</v>
      </c>
      <c r="D1733" s="1" t="s">
        <v>2</v>
      </c>
      <c r="H1733" s="1"/>
      <c r="I1733" s="1"/>
    </row>
    <row r="1734" spans="1:9" x14ac:dyDescent="0.25">
      <c r="A1734">
        <v>1733</v>
      </c>
      <c r="B1734" s="1" t="s">
        <v>2</v>
      </c>
      <c r="C1734" s="1" t="s">
        <v>2</v>
      </c>
      <c r="D1734" s="1" t="s">
        <v>2</v>
      </c>
      <c r="H1734" s="1"/>
      <c r="I1734" s="1"/>
    </row>
    <row r="1735" spans="1:9" x14ac:dyDescent="0.25">
      <c r="A1735">
        <v>1734</v>
      </c>
      <c r="B1735" s="1" t="s">
        <v>1429</v>
      </c>
      <c r="C1735" s="1" t="s">
        <v>2</v>
      </c>
      <c r="D1735" s="1" t="s">
        <v>2</v>
      </c>
      <c r="H1735" s="1"/>
      <c r="I1735" s="1"/>
    </row>
    <row r="1736" spans="1:9" x14ac:dyDescent="0.25">
      <c r="A1736">
        <v>1735</v>
      </c>
      <c r="B1736" s="1" t="s">
        <v>2</v>
      </c>
      <c r="C1736" s="1" t="s">
        <v>2</v>
      </c>
      <c r="D1736" s="1" t="s">
        <v>2</v>
      </c>
      <c r="H1736" s="1"/>
      <c r="I1736" s="1"/>
    </row>
    <row r="1737" spans="1:9" x14ac:dyDescent="0.25">
      <c r="A1737">
        <v>1736</v>
      </c>
      <c r="B1737" s="1" t="s">
        <v>2434</v>
      </c>
      <c r="C1737" s="1" t="s">
        <v>2</v>
      </c>
      <c r="D1737" s="1" t="s">
        <v>2</v>
      </c>
      <c r="H1737" s="1"/>
      <c r="I1737" s="1"/>
    </row>
    <row r="1738" spans="1:9" x14ac:dyDescent="0.25">
      <c r="A1738">
        <v>1737</v>
      </c>
      <c r="B1738" s="1" t="s">
        <v>52</v>
      </c>
      <c r="C1738" s="1" t="s">
        <v>2</v>
      </c>
      <c r="D1738" s="1" t="s">
        <v>2</v>
      </c>
      <c r="H1738" s="1"/>
      <c r="I1738" s="1"/>
    </row>
    <row r="1739" spans="1:9" x14ac:dyDescent="0.25">
      <c r="A1739">
        <v>1738</v>
      </c>
      <c r="B1739" s="1" t="s">
        <v>1843</v>
      </c>
      <c r="C1739" s="1" t="s">
        <v>248</v>
      </c>
      <c r="D1739" s="1" t="s">
        <v>2</v>
      </c>
      <c r="H1739" s="1"/>
      <c r="I1739" s="1"/>
    </row>
    <row r="1740" spans="1:9" x14ac:dyDescent="0.25">
      <c r="A1740">
        <v>1739</v>
      </c>
      <c r="B1740" s="1" t="s">
        <v>1844</v>
      </c>
      <c r="C1740" s="1" t="s">
        <v>121</v>
      </c>
      <c r="D1740" s="1" t="s">
        <v>2</v>
      </c>
      <c r="H1740" s="1"/>
      <c r="I1740" s="1"/>
    </row>
    <row r="1741" spans="1:9" x14ac:dyDescent="0.25">
      <c r="A1741">
        <v>1740</v>
      </c>
      <c r="B1741" s="1" t="s">
        <v>1845</v>
      </c>
      <c r="C1741" s="1" t="s">
        <v>56</v>
      </c>
      <c r="D1741" s="1" t="s">
        <v>2</v>
      </c>
      <c r="H1741" s="1"/>
      <c r="I1741" s="1"/>
    </row>
    <row r="1742" spans="1:9" x14ac:dyDescent="0.25">
      <c r="A1742">
        <v>1741</v>
      </c>
      <c r="B1742" s="1" t="s">
        <v>1846</v>
      </c>
      <c r="C1742" s="1" t="s">
        <v>2706</v>
      </c>
      <c r="D1742" s="1" t="s">
        <v>2</v>
      </c>
      <c r="H1742" s="1"/>
      <c r="I1742" s="1"/>
    </row>
    <row r="1743" spans="1:9" x14ac:dyDescent="0.25">
      <c r="A1743">
        <v>1742</v>
      </c>
      <c r="B1743" s="1" t="s">
        <v>1847</v>
      </c>
      <c r="C1743" s="1" t="s">
        <v>2865</v>
      </c>
      <c r="D1743" s="1" t="s">
        <v>2</v>
      </c>
      <c r="H1743" s="1"/>
      <c r="I1743" s="1"/>
    </row>
    <row r="1744" spans="1:9" x14ac:dyDescent="0.25">
      <c r="A1744">
        <v>1743</v>
      </c>
      <c r="B1744" s="1" t="s">
        <v>1850</v>
      </c>
      <c r="C1744" s="1" t="s">
        <v>2859</v>
      </c>
      <c r="D1744" s="1" t="s">
        <v>2</v>
      </c>
      <c r="H1744" s="1"/>
      <c r="I1744" s="1"/>
    </row>
    <row r="1745" spans="1:9" x14ac:dyDescent="0.25">
      <c r="A1745">
        <v>1744</v>
      </c>
      <c r="B1745" s="1" t="s">
        <v>1851</v>
      </c>
      <c r="C1745" s="1" t="s">
        <v>56</v>
      </c>
      <c r="D1745" s="1" t="s">
        <v>2</v>
      </c>
      <c r="H1745" s="1"/>
      <c r="I1745" s="1"/>
    </row>
    <row r="1746" spans="1:9" x14ac:dyDescent="0.25">
      <c r="A1746">
        <v>1745</v>
      </c>
      <c r="B1746" s="1" t="s">
        <v>1896</v>
      </c>
      <c r="C1746" s="1" t="s">
        <v>56</v>
      </c>
      <c r="D1746" s="1" t="s">
        <v>2</v>
      </c>
      <c r="H1746" s="1"/>
      <c r="I1746" s="1"/>
    </row>
    <row r="1747" spans="1:9" x14ac:dyDescent="0.25">
      <c r="A1747">
        <v>1746</v>
      </c>
      <c r="B1747" s="1" t="s">
        <v>1853</v>
      </c>
      <c r="C1747" s="1" t="s">
        <v>56</v>
      </c>
      <c r="D1747" s="1" t="s">
        <v>2</v>
      </c>
      <c r="H1747" s="1"/>
      <c r="I1747" s="1"/>
    </row>
    <row r="1748" spans="1:9" x14ac:dyDescent="0.25">
      <c r="A1748">
        <v>1747</v>
      </c>
      <c r="B1748" s="1" t="s">
        <v>1854</v>
      </c>
      <c r="C1748" s="1" t="s">
        <v>217</v>
      </c>
      <c r="D1748" s="1" t="s">
        <v>2</v>
      </c>
      <c r="H1748" s="1"/>
      <c r="I1748" s="1"/>
    </row>
    <row r="1749" spans="1:9" x14ac:dyDescent="0.25">
      <c r="A1749">
        <v>1748</v>
      </c>
      <c r="B1749" s="1" t="s">
        <v>1856</v>
      </c>
      <c r="C1749" s="1" t="s">
        <v>64</v>
      </c>
      <c r="D1749" s="1" t="s">
        <v>2</v>
      </c>
      <c r="H1749" s="1"/>
      <c r="I1749" s="1"/>
    </row>
    <row r="1750" spans="1:9" x14ac:dyDescent="0.25">
      <c r="A1750">
        <v>1749</v>
      </c>
      <c r="B1750" s="1" t="s">
        <v>1857</v>
      </c>
      <c r="C1750" s="1" t="s">
        <v>65</v>
      </c>
      <c r="D1750" s="1" t="s">
        <v>2</v>
      </c>
      <c r="H1750" s="1"/>
      <c r="I1750" s="1"/>
    </row>
    <row r="1751" spans="1:9" x14ac:dyDescent="0.25">
      <c r="A1751">
        <v>1750</v>
      </c>
      <c r="B1751" s="1" t="s">
        <v>2469</v>
      </c>
      <c r="C1751" s="1" t="s">
        <v>73</v>
      </c>
      <c r="D1751" s="1" t="s">
        <v>2</v>
      </c>
      <c r="H1751" s="1"/>
      <c r="I1751" s="1"/>
    </row>
    <row r="1752" spans="1:9" x14ac:dyDescent="0.25">
      <c r="A1752">
        <v>1751</v>
      </c>
      <c r="B1752" s="1" t="s">
        <v>1858</v>
      </c>
      <c r="C1752" s="1" t="s">
        <v>56</v>
      </c>
      <c r="D1752" s="1" t="s">
        <v>2</v>
      </c>
      <c r="H1752" s="1"/>
      <c r="I1752" s="1"/>
    </row>
    <row r="1753" spans="1:9" x14ac:dyDescent="0.25">
      <c r="A1753">
        <v>1752</v>
      </c>
      <c r="B1753" s="1" t="s">
        <v>1859</v>
      </c>
      <c r="C1753" s="1" t="s">
        <v>83</v>
      </c>
      <c r="D1753" s="1" t="s">
        <v>2</v>
      </c>
      <c r="H1753" s="1"/>
      <c r="I1753" s="1"/>
    </row>
    <row r="1754" spans="1:9" x14ac:dyDescent="0.25">
      <c r="A1754">
        <v>1753</v>
      </c>
      <c r="B1754" s="1" t="s">
        <v>2482</v>
      </c>
      <c r="C1754" s="1" t="s">
        <v>56</v>
      </c>
      <c r="D1754" s="1" t="s">
        <v>2</v>
      </c>
      <c r="H1754" s="1"/>
      <c r="I1754" s="1"/>
    </row>
    <row r="1755" spans="1:9" x14ac:dyDescent="0.25">
      <c r="A1755">
        <v>1754</v>
      </c>
      <c r="B1755" s="1" t="s">
        <v>1863</v>
      </c>
      <c r="C1755" s="1" t="s">
        <v>146</v>
      </c>
      <c r="D1755" s="1" t="s">
        <v>2</v>
      </c>
      <c r="H1755" s="1"/>
      <c r="I1755" s="1"/>
    </row>
    <row r="1756" spans="1:9" x14ac:dyDescent="0.25">
      <c r="A1756">
        <v>1755</v>
      </c>
      <c r="B1756" s="1" t="s">
        <v>2492</v>
      </c>
      <c r="C1756" s="1" t="s">
        <v>73</v>
      </c>
      <c r="D1756" s="1" t="s">
        <v>2</v>
      </c>
      <c r="H1756" s="1"/>
      <c r="I1756" s="1"/>
    </row>
    <row r="1757" spans="1:9" x14ac:dyDescent="0.25">
      <c r="A1757">
        <v>1756</v>
      </c>
      <c r="B1757" s="1" t="s">
        <v>2497</v>
      </c>
      <c r="C1757" s="1" t="s">
        <v>65</v>
      </c>
      <c r="D1757" s="1" t="s">
        <v>2</v>
      </c>
      <c r="H1757" s="1"/>
      <c r="I1757" s="1"/>
    </row>
    <row r="1758" spans="1:9" x14ac:dyDescent="0.25">
      <c r="A1758">
        <v>1757</v>
      </c>
      <c r="B1758" s="1" t="s">
        <v>1871</v>
      </c>
      <c r="C1758" s="1" t="s">
        <v>56</v>
      </c>
      <c r="D1758" s="1" t="s">
        <v>2</v>
      </c>
      <c r="H1758" s="1"/>
      <c r="I1758" s="1"/>
    </row>
    <row r="1759" spans="1:9" x14ac:dyDescent="0.25">
      <c r="A1759">
        <v>1758</v>
      </c>
      <c r="B1759" s="1" t="s">
        <v>1875</v>
      </c>
      <c r="C1759" s="1" t="s">
        <v>149</v>
      </c>
      <c r="D1759" s="1" t="s">
        <v>2</v>
      </c>
      <c r="H1759" s="1"/>
      <c r="I1759" s="1"/>
    </row>
    <row r="1760" spans="1:9" x14ac:dyDescent="0.25">
      <c r="A1760">
        <v>1759</v>
      </c>
      <c r="B1760" s="1" t="s">
        <v>1899</v>
      </c>
      <c r="C1760" s="1" t="s">
        <v>71</v>
      </c>
      <c r="D1760" s="1" t="s">
        <v>2</v>
      </c>
      <c r="H1760" s="1"/>
      <c r="I1760" s="1"/>
    </row>
    <row r="1761" spans="1:9" x14ac:dyDescent="0.25">
      <c r="A1761">
        <v>1760</v>
      </c>
      <c r="B1761" s="1" t="s">
        <v>1866</v>
      </c>
      <c r="C1761" s="1" t="s">
        <v>200</v>
      </c>
      <c r="D1761" s="1" t="s">
        <v>2</v>
      </c>
      <c r="H1761" s="1"/>
      <c r="I1761" s="1"/>
    </row>
    <row r="1762" spans="1:9" x14ac:dyDescent="0.25">
      <c r="A1762">
        <v>1761</v>
      </c>
      <c r="B1762" s="1" t="s">
        <v>1908</v>
      </c>
      <c r="C1762" s="1" t="s">
        <v>73</v>
      </c>
      <c r="D1762" s="1" t="s">
        <v>2</v>
      </c>
      <c r="H1762" s="1"/>
      <c r="I1762" s="1"/>
    </row>
    <row r="1763" spans="1:9" x14ac:dyDescent="0.25">
      <c r="A1763">
        <v>1762</v>
      </c>
      <c r="B1763" s="1" t="s">
        <v>1806</v>
      </c>
      <c r="C1763" s="1" t="s">
        <v>63</v>
      </c>
      <c r="D1763" s="1" t="s">
        <v>2</v>
      </c>
      <c r="H1763" s="1"/>
      <c r="I1763" s="1"/>
    </row>
    <row r="1764" spans="1:9" x14ac:dyDescent="0.25">
      <c r="A1764">
        <v>1763</v>
      </c>
      <c r="B1764" s="1" t="s">
        <v>2</v>
      </c>
      <c r="C1764" s="1" t="s">
        <v>2</v>
      </c>
      <c r="D1764" s="1" t="s">
        <v>2</v>
      </c>
      <c r="H1764" s="1"/>
      <c r="I1764" s="1"/>
    </row>
    <row r="1765" spans="1:9" x14ac:dyDescent="0.25">
      <c r="A1765">
        <v>1764</v>
      </c>
      <c r="B1765" s="1" t="s">
        <v>2439</v>
      </c>
      <c r="C1765" s="1" t="s">
        <v>2</v>
      </c>
      <c r="D1765" s="1" t="s">
        <v>2</v>
      </c>
      <c r="H1765" s="1"/>
      <c r="I1765" s="1"/>
    </row>
    <row r="1766" spans="1:9" x14ac:dyDescent="0.25">
      <c r="A1766">
        <v>1765</v>
      </c>
      <c r="B1766" s="1" t="s">
        <v>52</v>
      </c>
      <c r="C1766" s="1" t="s">
        <v>2</v>
      </c>
      <c r="D1766" s="1" t="s">
        <v>2</v>
      </c>
      <c r="H1766" s="1"/>
      <c r="I1766" s="1"/>
    </row>
    <row r="1767" spans="1:9" x14ac:dyDescent="0.25">
      <c r="A1767">
        <v>1766</v>
      </c>
      <c r="B1767" s="1" t="s">
        <v>1843</v>
      </c>
      <c r="C1767" s="1" t="s">
        <v>225</v>
      </c>
      <c r="D1767" s="1" t="s">
        <v>2</v>
      </c>
      <c r="H1767" s="1"/>
      <c r="I1767" s="1"/>
    </row>
    <row r="1768" spans="1:9" x14ac:dyDescent="0.25">
      <c r="A1768">
        <v>1767</v>
      </c>
      <c r="B1768" s="1" t="s">
        <v>1844</v>
      </c>
      <c r="C1768" s="1" t="s">
        <v>121</v>
      </c>
      <c r="D1768" s="1" t="s">
        <v>2</v>
      </c>
      <c r="H1768" s="1"/>
      <c r="I1768" s="1"/>
    </row>
    <row r="1769" spans="1:9" x14ac:dyDescent="0.25">
      <c r="A1769">
        <v>1768</v>
      </c>
      <c r="B1769" s="1" t="s">
        <v>1845</v>
      </c>
      <c r="C1769" s="1" t="s">
        <v>56</v>
      </c>
      <c r="D1769" s="1" t="s">
        <v>2</v>
      </c>
      <c r="H1769" s="1"/>
      <c r="I1769" s="1"/>
    </row>
    <row r="1770" spans="1:9" x14ac:dyDescent="0.25">
      <c r="A1770">
        <v>1769</v>
      </c>
      <c r="B1770" s="1" t="s">
        <v>1846</v>
      </c>
      <c r="C1770" s="1" t="s">
        <v>2706</v>
      </c>
      <c r="D1770" s="1" t="s">
        <v>2</v>
      </c>
      <c r="H1770" s="1"/>
      <c r="I1770" s="1"/>
    </row>
    <row r="1771" spans="1:9" x14ac:dyDescent="0.25">
      <c r="A1771">
        <v>1770</v>
      </c>
      <c r="B1771" s="1" t="s">
        <v>1847</v>
      </c>
      <c r="C1771" s="1" t="s">
        <v>2866</v>
      </c>
      <c r="D1771" s="1" t="s">
        <v>2</v>
      </c>
      <c r="H1771" s="1"/>
      <c r="I1771" s="1"/>
    </row>
    <row r="1772" spans="1:9" x14ac:dyDescent="0.25">
      <c r="A1772">
        <v>1771</v>
      </c>
      <c r="B1772" s="1" t="s">
        <v>1850</v>
      </c>
      <c r="C1772" s="1" t="s">
        <v>2861</v>
      </c>
      <c r="D1772" s="1" t="s">
        <v>2</v>
      </c>
      <c r="H1772" s="1"/>
      <c r="I1772" s="1"/>
    </row>
    <row r="1773" spans="1:9" x14ac:dyDescent="0.25">
      <c r="A1773">
        <v>1772</v>
      </c>
      <c r="B1773" s="1" t="s">
        <v>1851</v>
      </c>
      <c r="C1773" s="1" t="s">
        <v>56</v>
      </c>
      <c r="D1773" s="1" t="s">
        <v>2</v>
      </c>
      <c r="H1773" s="1"/>
      <c r="I1773" s="1"/>
    </row>
    <row r="1774" spans="1:9" x14ac:dyDescent="0.25">
      <c r="A1774">
        <v>1773</v>
      </c>
      <c r="B1774" s="1" t="s">
        <v>1896</v>
      </c>
      <c r="C1774" s="1" t="s">
        <v>56</v>
      </c>
      <c r="D1774" s="1" t="s">
        <v>2</v>
      </c>
      <c r="H1774" s="1"/>
      <c r="I1774" s="1"/>
    </row>
    <row r="1775" spans="1:9" x14ac:dyDescent="0.25">
      <c r="A1775">
        <v>1774</v>
      </c>
      <c r="B1775" s="1" t="s">
        <v>1853</v>
      </c>
      <c r="C1775" s="1" t="s">
        <v>56</v>
      </c>
      <c r="D1775" s="1" t="s">
        <v>2</v>
      </c>
      <c r="H1775" s="1"/>
      <c r="I1775" s="1"/>
    </row>
    <row r="1776" spans="1:9" x14ac:dyDescent="0.25">
      <c r="A1776">
        <v>1775</v>
      </c>
      <c r="B1776" s="1" t="s">
        <v>1854</v>
      </c>
      <c r="C1776" s="1" t="s">
        <v>137</v>
      </c>
      <c r="D1776" s="1" t="s">
        <v>2</v>
      </c>
      <c r="H1776" s="1"/>
      <c r="I1776" s="1"/>
    </row>
    <row r="1777" spans="1:9" x14ac:dyDescent="0.25">
      <c r="A1777">
        <v>1776</v>
      </c>
      <c r="B1777" s="1" t="s">
        <v>1856</v>
      </c>
      <c r="C1777" s="1" t="s">
        <v>64</v>
      </c>
      <c r="D1777" s="1" t="s">
        <v>2</v>
      </c>
      <c r="H1777" s="1"/>
      <c r="I1777" s="1"/>
    </row>
    <row r="1778" spans="1:9" x14ac:dyDescent="0.25">
      <c r="A1778">
        <v>1777</v>
      </c>
      <c r="B1778" s="1" t="s">
        <v>1857</v>
      </c>
      <c r="C1778" s="1" t="s">
        <v>65</v>
      </c>
      <c r="D1778" s="1" t="s">
        <v>2</v>
      </c>
      <c r="H1778" s="1"/>
      <c r="I1778" s="1"/>
    </row>
    <row r="1779" spans="1:9" x14ac:dyDescent="0.25">
      <c r="A1779">
        <v>1778</v>
      </c>
      <c r="B1779" s="1" t="s">
        <v>2469</v>
      </c>
      <c r="C1779" s="1" t="s">
        <v>76</v>
      </c>
      <c r="D1779" s="1" t="s">
        <v>2</v>
      </c>
      <c r="H1779" s="1"/>
      <c r="I1779" s="1"/>
    </row>
    <row r="1780" spans="1:9" x14ac:dyDescent="0.25">
      <c r="A1780">
        <v>1779</v>
      </c>
      <c r="B1780" s="1" t="s">
        <v>1858</v>
      </c>
      <c r="C1780" s="1" t="s">
        <v>56</v>
      </c>
      <c r="D1780" s="1" t="s">
        <v>2</v>
      </c>
      <c r="H1780" s="1"/>
      <c r="I1780" s="1"/>
    </row>
    <row r="1781" spans="1:9" x14ac:dyDescent="0.25">
      <c r="A1781">
        <v>1780</v>
      </c>
      <c r="B1781" s="1" t="s">
        <v>2482</v>
      </c>
      <c r="C1781" s="1" t="s">
        <v>56</v>
      </c>
      <c r="D1781" s="1" t="s">
        <v>2</v>
      </c>
      <c r="H1781" s="1"/>
      <c r="I1781" s="1"/>
    </row>
    <row r="1782" spans="1:9" x14ac:dyDescent="0.25">
      <c r="A1782">
        <v>1781</v>
      </c>
      <c r="B1782" s="1" t="s">
        <v>1863</v>
      </c>
      <c r="C1782" s="1" t="s">
        <v>122</v>
      </c>
      <c r="D1782" s="1" t="s">
        <v>2</v>
      </c>
      <c r="H1782" s="1"/>
      <c r="I1782" s="1"/>
    </row>
    <row r="1783" spans="1:9" x14ac:dyDescent="0.25">
      <c r="A1783">
        <v>1782</v>
      </c>
      <c r="B1783" s="1" t="s">
        <v>2492</v>
      </c>
      <c r="C1783" s="1" t="s">
        <v>73</v>
      </c>
      <c r="D1783" s="1" t="s">
        <v>2</v>
      </c>
      <c r="H1783" s="1"/>
      <c r="I1783" s="1"/>
    </row>
    <row r="1784" spans="1:9" x14ac:dyDescent="0.25">
      <c r="A1784">
        <v>1783</v>
      </c>
      <c r="B1784" s="1" t="s">
        <v>2497</v>
      </c>
      <c r="C1784" s="1" t="s">
        <v>65</v>
      </c>
      <c r="D1784" s="1" t="s">
        <v>2</v>
      </c>
      <c r="H1784" s="1"/>
      <c r="I1784" s="1"/>
    </row>
    <row r="1785" spans="1:9" x14ac:dyDescent="0.25">
      <c r="A1785">
        <v>1784</v>
      </c>
      <c r="B1785" s="1" t="s">
        <v>1871</v>
      </c>
      <c r="C1785" s="1" t="s">
        <v>56</v>
      </c>
      <c r="D1785" s="1" t="s">
        <v>2</v>
      </c>
      <c r="H1785" s="1"/>
      <c r="I1785" s="1"/>
    </row>
    <row r="1786" spans="1:9" x14ac:dyDescent="0.25">
      <c r="A1786">
        <v>1785</v>
      </c>
      <c r="B1786" s="1" t="s">
        <v>1875</v>
      </c>
      <c r="C1786" s="1" t="s">
        <v>285</v>
      </c>
      <c r="D1786" s="1" t="s">
        <v>2</v>
      </c>
      <c r="H1786" s="1"/>
      <c r="I1786" s="1"/>
    </row>
    <row r="1787" spans="1:9" x14ac:dyDescent="0.25">
      <c r="A1787">
        <v>1786</v>
      </c>
      <c r="B1787" s="1" t="s">
        <v>1899</v>
      </c>
      <c r="C1787" s="1" t="s">
        <v>285</v>
      </c>
      <c r="D1787" s="1" t="s">
        <v>2</v>
      </c>
      <c r="H1787" s="1"/>
      <c r="I1787" s="1"/>
    </row>
    <row r="1788" spans="1:9" x14ac:dyDescent="0.25">
      <c r="A1788">
        <v>1787</v>
      </c>
      <c r="B1788" s="1" t="s">
        <v>1866</v>
      </c>
      <c r="C1788" s="1" t="s">
        <v>200</v>
      </c>
      <c r="D1788" s="1" t="s">
        <v>2</v>
      </c>
      <c r="H1788" s="1"/>
      <c r="I1788" s="1"/>
    </row>
    <row r="1789" spans="1:9" x14ac:dyDescent="0.25">
      <c r="A1789">
        <v>1788</v>
      </c>
      <c r="B1789" s="1" t="s">
        <v>1908</v>
      </c>
      <c r="C1789" s="1" t="s">
        <v>73</v>
      </c>
      <c r="D1789" s="1" t="s">
        <v>2</v>
      </c>
      <c r="H1789" s="1"/>
      <c r="I1789" s="1"/>
    </row>
    <row r="1790" spans="1:9" x14ac:dyDescent="0.25">
      <c r="A1790">
        <v>1789</v>
      </c>
      <c r="B1790" s="1" t="s">
        <v>1806</v>
      </c>
      <c r="C1790" s="1" t="s">
        <v>63</v>
      </c>
      <c r="D1790" s="1" t="s">
        <v>2</v>
      </c>
      <c r="H1790" s="1"/>
      <c r="I1790" s="1"/>
    </row>
    <row r="1791" spans="1:9" x14ac:dyDescent="0.25">
      <c r="A1791">
        <v>1790</v>
      </c>
      <c r="B1791" s="1" t="s">
        <v>2</v>
      </c>
      <c r="C1791" s="1" t="s">
        <v>2</v>
      </c>
      <c r="D1791" s="1" t="s">
        <v>2</v>
      </c>
      <c r="H1791" s="1"/>
      <c r="I1791" s="1"/>
    </row>
    <row r="1792" spans="1:9" x14ac:dyDescent="0.25">
      <c r="A1792">
        <v>1791</v>
      </c>
      <c r="B1792" s="1" t="s">
        <v>2443</v>
      </c>
      <c r="C1792" s="1" t="s">
        <v>2</v>
      </c>
      <c r="D1792" s="1" t="s">
        <v>2</v>
      </c>
      <c r="H1792" s="1"/>
      <c r="I1792" s="1"/>
    </row>
    <row r="1793" spans="1:9" x14ac:dyDescent="0.25">
      <c r="A1793">
        <v>1792</v>
      </c>
      <c r="B1793" s="1" t="s">
        <v>52</v>
      </c>
      <c r="C1793" s="1" t="s">
        <v>2</v>
      </c>
      <c r="D1793" s="1" t="s">
        <v>2</v>
      </c>
      <c r="H1793" s="1"/>
      <c r="I1793" s="1"/>
    </row>
    <row r="1794" spans="1:9" x14ac:dyDescent="0.25">
      <c r="A1794">
        <v>1793</v>
      </c>
      <c r="B1794" s="1" t="s">
        <v>1843</v>
      </c>
      <c r="C1794" s="1" t="s">
        <v>733</v>
      </c>
      <c r="D1794" s="1" t="s">
        <v>2</v>
      </c>
      <c r="H1794" s="1"/>
      <c r="I1794" s="1"/>
    </row>
    <row r="1795" spans="1:9" x14ac:dyDescent="0.25">
      <c r="A1795">
        <v>1794</v>
      </c>
      <c r="B1795" s="1" t="s">
        <v>1844</v>
      </c>
      <c r="C1795" s="1" t="s">
        <v>121</v>
      </c>
      <c r="D1795" s="1" t="s">
        <v>2</v>
      </c>
      <c r="H1795" s="1"/>
      <c r="I1795" s="1"/>
    </row>
    <row r="1796" spans="1:9" x14ac:dyDescent="0.25">
      <c r="A1796">
        <v>1795</v>
      </c>
      <c r="B1796" s="1" t="s">
        <v>1845</v>
      </c>
      <c r="C1796" s="1" t="s">
        <v>56</v>
      </c>
      <c r="D1796" s="1" t="s">
        <v>2</v>
      </c>
      <c r="H1796" s="1"/>
      <c r="I1796" s="1"/>
    </row>
    <row r="1797" spans="1:9" x14ac:dyDescent="0.25">
      <c r="A1797">
        <v>1796</v>
      </c>
      <c r="B1797" s="1" t="s">
        <v>1846</v>
      </c>
      <c r="C1797" s="1" t="s">
        <v>2654</v>
      </c>
      <c r="D1797" s="1" t="s">
        <v>2</v>
      </c>
      <c r="H1797" s="1"/>
      <c r="I1797" s="1"/>
    </row>
    <row r="1798" spans="1:9" x14ac:dyDescent="0.25">
      <c r="A1798">
        <v>1797</v>
      </c>
      <c r="B1798" s="1" t="s">
        <v>1847</v>
      </c>
      <c r="C1798" s="1" t="s">
        <v>2655</v>
      </c>
      <c r="D1798" s="1" t="s">
        <v>2</v>
      </c>
      <c r="H1798" s="1"/>
      <c r="I1798" s="1"/>
    </row>
    <row r="1799" spans="1:9" x14ac:dyDescent="0.25">
      <c r="A1799">
        <v>1798</v>
      </c>
      <c r="B1799" s="1" t="s">
        <v>1850</v>
      </c>
      <c r="C1799" s="1" t="s">
        <v>2861</v>
      </c>
      <c r="D1799" s="1" t="s">
        <v>2</v>
      </c>
      <c r="H1799" s="1"/>
      <c r="I1799" s="1"/>
    </row>
    <row r="1800" spans="1:9" x14ac:dyDescent="0.25">
      <c r="A1800">
        <v>1799</v>
      </c>
      <c r="B1800" s="1" t="s">
        <v>1851</v>
      </c>
      <c r="C1800" s="1" t="s">
        <v>56</v>
      </c>
      <c r="D1800" s="1" t="s">
        <v>2</v>
      </c>
      <c r="H1800" s="1"/>
      <c r="I1800" s="1"/>
    </row>
    <row r="1801" spans="1:9" x14ac:dyDescent="0.25">
      <c r="A1801">
        <v>1800</v>
      </c>
      <c r="B1801" s="1" t="s">
        <v>1896</v>
      </c>
      <c r="C1801" s="1" t="s">
        <v>56</v>
      </c>
      <c r="D1801" s="1" t="s">
        <v>2</v>
      </c>
      <c r="H1801" s="1"/>
      <c r="I1801" s="1"/>
    </row>
    <row r="1802" spans="1:9" x14ac:dyDescent="0.25">
      <c r="A1802">
        <v>1801</v>
      </c>
      <c r="B1802" s="1" t="s">
        <v>1853</v>
      </c>
      <c r="C1802" s="1" t="s">
        <v>56</v>
      </c>
      <c r="D1802" s="1" t="s">
        <v>2</v>
      </c>
      <c r="H1802" s="1"/>
      <c r="I1802" s="1"/>
    </row>
    <row r="1803" spans="1:9" x14ac:dyDescent="0.25">
      <c r="A1803">
        <v>1802</v>
      </c>
      <c r="B1803" s="1" t="s">
        <v>1854</v>
      </c>
      <c r="C1803" s="1" t="s">
        <v>620</v>
      </c>
      <c r="D1803" s="1" t="s">
        <v>2</v>
      </c>
      <c r="H1803" s="1"/>
      <c r="I1803" s="1"/>
    </row>
    <row r="1804" spans="1:9" x14ac:dyDescent="0.25">
      <c r="A1804">
        <v>1803</v>
      </c>
      <c r="B1804" s="1" t="s">
        <v>1856</v>
      </c>
      <c r="C1804" s="1" t="s">
        <v>64</v>
      </c>
      <c r="D1804" s="1" t="s">
        <v>2</v>
      </c>
      <c r="H1804" s="1"/>
      <c r="I1804" s="1"/>
    </row>
    <row r="1805" spans="1:9" x14ac:dyDescent="0.25">
      <c r="A1805">
        <v>1804</v>
      </c>
      <c r="B1805" s="1" t="s">
        <v>1857</v>
      </c>
      <c r="C1805" s="1" t="s">
        <v>65</v>
      </c>
      <c r="D1805" s="1" t="s">
        <v>2</v>
      </c>
      <c r="H1805" s="1"/>
      <c r="I1805" s="1"/>
    </row>
    <row r="1806" spans="1:9" x14ac:dyDescent="0.25">
      <c r="A1806">
        <v>1805</v>
      </c>
      <c r="B1806" s="1" t="s">
        <v>2469</v>
      </c>
      <c r="C1806" s="1" t="s">
        <v>76</v>
      </c>
      <c r="D1806" s="1" t="s">
        <v>2</v>
      </c>
      <c r="H1806" s="1"/>
      <c r="I1806" s="1"/>
    </row>
    <row r="1807" spans="1:9" x14ac:dyDescent="0.25">
      <c r="A1807">
        <v>1806</v>
      </c>
      <c r="B1807" s="1" t="s">
        <v>1858</v>
      </c>
      <c r="C1807" s="1" t="s">
        <v>56</v>
      </c>
      <c r="D1807" s="1" t="s">
        <v>2</v>
      </c>
      <c r="H1807" s="1"/>
      <c r="I1807" s="1"/>
    </row>
    <row r="1808" spans="1:9" x14ac:dyDescent="0.25">
      <c r="A1808">
        <v>1807</v>
      </c>
      <c r="B1808" s="1" t="s">
        <v>1859</v>
      </c>
      <c r="C1808" s="1" t="s">
        <v>82</v>
      </c>
      <c r="D1808" s="1" t="s">
        <v>2</v>
      </c>
      <c r="H1808" s="1"/>
      <c r="I1808" s="1"/>
    </row>
    <row r="1809" spans="1:9" x14ac:dyDescent="0.25">
      <c r="A1809">
        <v>1808</v>
      </c>
      <c r="B1809" s="1" t="s">
        <v>2482</v>
      </c>
      <c r="C1809" s="1" t="s">
        <v>56</v>
      </c>
      <c r="D1809" s="1" t="s">
        <v>2</v>
      </c>
      <c r="H1809" s="1"/>
      <c r="I1809" s="1"/>
    </row>
    <row r="1810" spans="1:9" x14ac:dyDescent="0.25">
      <c r="A1810">
        <v>1809</v>
      </c>
      <c r="B1810" s="1" t="s">
        <v>1863</v>
      </c>
      <c r="C1810" s="1" t="s">
        <v>139</v>
      </c>
      <c r="D1810" s="1" t="s">
        <v>2</v>
      </c>
      <c r="H1810" s="1"/>
      <c r="I1810" s="1"/>
    </row>
    <row r="1811" spans="1:9" x14ac:dyDescent="0.25">
      <c r="A1811">
        <v>1810</v>
      </c>
      <c r="B1811" s="1" t="s">
        <v>2492</v>
      </c>
      <c r="C1811" s="1" t="s">
        <v>65</v>
      </c>
      <c r="D1811" s="1" t="s">
        <v>2</v>
      </c>
      <c r="H1811" s="1"/>
      <c r="I1811" s="1"/>
    </row>
    <row r="1812" spans="1:9" x14ac:dyDescent="0.25">
      <c r="A1812">
        <v>1811</v>
      </c>
      <c r="B1812" s="1" t="s">
        <v>2497</v>
      </c>
      <c r="C1812" s="1" t="s">
        <v>2444</v>
      </c>
      <c r="D1812" s="1" t="s">
        <v>2</v>
      </c>
      <c r="H1812" s="1"/>
      <c r="I1812" s="1"/>
    </row>
    <row r="1813" spans="1:9" x14ac:dyDescent="0.25">
      <c r="A1813">
        <v>1812</v>
      </c>
      <c r="B1813" s="1" t="s">
        <v>2660</v>
      </c>
      <c r="C1813" s="1" t="s">
        <v>80</v>
      </c>
      <c r="D1813" s="1" t="s">
        <v>2</v>
      </c>
      <c r="H1813" s="1"/>
      <c r="I1813" s="1"/>
    </row>
    <row r="1814" spans="1:9" x14ac:dyDescent="0.25">
      <c r="A1814">
        <v>1813</v>
      </c>
      <c r="B1814" s="1" t="s">
        <v>1899</v>
      </c>
      <c r="C1814" s="1" t="s">
        <v>71</v>
      </c>
      <c r="D1814" s="1" t="s">
        <v>2</v>
      </c>
      <c r="H1814" s="1"/>
      <c r="I1814" s="1"/>
    </row>
    <row r="1815" spans="1:9" x14ac:dyDescent="0.25">
      <c r="A1815">
        <v>1814</v>
      </c>
      <c r="B1815" s="1" t="s">
        <v>1884</v>
      </c>
      <c r="C1815" s="1" t="s">
        <v>56</v>
      </c>
      <c r="D1815" s="1" t="s">
        <v>2</v>
      </c>
      <c r="H1815" s="1"/>
      <c r="I1815" s="1"/>
    </row>
    <row r="1816" spans="1:9" x14ac:dyDescent="0.25">
      <c r="A1816">
        <v>1815</v>
      </c>
      <c r="B1816" s="1" t="s">
        <v>1885</v>
      </c>
      <c r="C1816" s="1" t="s">
        <v>56</v>
      </c>
      <c r="D1816" s="1" t="s">
        <v>2</v>
      </c>
      <c r="H1816" s="1"/>
      <c r="I1816" s="1"/>
    </row>
    <row r="1817" spans="1:9" x14ac:dyDescent="0.25">
      <c r="A1817">
        <v>1816</v>
      </c>
      <c r="B1817" s="1" t="s">
        <v>1897</v>
      </c>
      <c r="C1817" s="1" t="s">
        <v>66</v>
      </c>
      <c r="D1817" s="1" t="s">
        <v>2</v>
      </c>
      <c r="H1817" s="1"/>
      <c r="I1817" s="1"/>
    </row>
    <row r="1818" spans="1:9" x14ac:dyDescent="0.25">
      <c r="A1818">
        <v>1817</v>
      </c>
      <c r="B1818" s="1" t="s">
        <v>1898</v>
      </c>
      <c r="C1818" s="1" t="s">
        <v>73</v>
      </c>
      <c r="D1818" s="1" t="s">
        <v>2</v>
      </c>
      <c r="H1818" s="1"/>
      <c r="I1818" s="1"/>
    </row>
    <row r="1819" spans="1:9" x14ac:dyDescent="0.25">
      <c r="A1819">
        <v>1818</v>
      </c>
      <c r="B1819" s="1" t="s">
        <v>1866</v>
      </c>
      <c r="C1819" s="1" t="s">
        <v>200</v>
      </c>
      <c r="D1819" s="1" t="s">
        <v>2</v>
      </c>
      <c r="H1819" s="1"/>
      <c r="I1819" s="1"/>
    </row>
    <row r="1820" spans="1:9" x14ac:dyDescent="0.25">
      <c r="A1820">
        <v>1819</v>
      </c>
      <c r="B1820" s="1" t="s">
        <v>1908</v>
      </c>
      <c r="C1820" s="1" t="s">
        <v>73</v>
      </c>
      <c r="D1820" s="1" t="s">
        <v>2</v>
      </c>
      <c r="H1820" s="1"/>
      <c r="I1820" s="1"/>
    </row>
    <row r="1821" spans="1:9" x14ac:dyDescent="0.25">
      <c r="A1821">
        <v>1820</v>
      </c>
      <c r="B1821" s="1" t="s">
        <v>1806</v>
      </c>
      <c r="C1821" s="1" t="s">
        <v>63</v>
      </c>
      <c r="D1821" s="1" t="s">
        <v>2</v>
      </c>
      <c r="H1821" s="1"/>
      <c r="I1821" s="1"/>
    </row>
    <row r="1822" spans="1:9" x14ac:dyDescent="0.25">
      <c r="A1822">
        <v>1821</v>
      </c>
      <c r="B1822" s="1" t="s">
        <v>2</v>
      </c>
      <c r="C1822" s="1" t="s">
        <v>2</v>
      </c>
      <c r="D1822" s="1" t="s">
        <v>2</v>
      </c>
      <c r="H1822" s="1"/>
      <c r="I1822" s="1"/>
    </row>
    <row r="1823" spans="1:9" x14ac:dyDescent="0.25">
      <c r="A1823">
        <v>1822</v>
      </c>
      <c r="B1823" s="1" t="s">
        <v>2448</v>
      </c>
      <c r="C1823" s="1" t="s">
        <v>2</v>
      </c>
      <c r="D1823" s="1" t="s">
        <v>2</v>
      </c>
      <c r="H1823" s="1"/>
      <c r="I1823" s="1"/>
    </row>
    <row r="1824" spans="1:9" x14ac:dyDescent="0.25">
      <c r="A1824">
        <v>1823</v>
      </c>
      <c r="B1824" s="1" t="s">
        <v>52</v>
      </c>
      <c r="C1824" s="1" t="s">
        <v>2</v>
      </c>
      <c r="D1824" s="1" t="s">
        <v>2</v>
      </c>
      <c r="H1824" s="1"/>
      <c r="I1824" s="1"/>
    </row>
    <row r="1825" spans="1:9" x14ac:dyDescent="0.25">
      <c r="A1825">
        <v>1824</v>
      </c>
      <c r="B1825" s="1" t="s">
        <v>1843</v>
      </c>
      <c r="C1825" s="1" t="s">
        <v>239</v>
      </c>
      <c r="D1825" s="1" t="s">
        <v>2</v>
      </c>
      <c r="H1825" s="1"/>
      <c r="I1825" s="1"/>
    </row>
    <row r="1826" spans="1:9" x14ac:dyDescent="0.25">
      <c r="A1826">
        <v>1825</v>
      </c>
      <c r="B1826" s="1" t="s">
        <v>1844</v>
      </c>
      <c r="C1826" s="1" t="s">
        <v>121</v>
      </c>
      <c r="D1826" s="1" t="s">
        <v>2</v>
      </c>
      <c r="H1826" s="1"/>
      <c r="I1826" s="1"/>
    </row>
    <row r="1827" spans="1:9" x14ac:dyDescent="0.25">
      <c r="A1827">
        <v>1826</v>
      </c>
      <c r="B1827" s="1" t="s">
        <v>1845</v>
      </c>
      <c r="C1827" s="1" t="s">
        <v>56</v>
      </c>
      <c r="D1827" s="1" t="s">
        <v>2</v>
      </c>
      <c r="H1827" s="1"/>
      <c r="I1827" s="1"/>
    </row>
    <row r="1828" spans="1:9" x14ac:dyDescent="0.25">
      <c r="A1828">
        <v>1827</v>
      </c>
      <c r="B1828" s="1" t="s">
        <v>1846</v>
      </c>
      <c r="C1828" s="1" t="s">
        <v>2654</v>
      </c>
      <c r="D1828" s="1" t="s">
        <v>2</v>
      </c>
      <c r="H1828" s="1"/>
      <c r="I1828" s="1"/>
    </row>
    <row r="1829" spans="1:9" x14ac:dyDescent="0.25">
      <c r="A1829">
        <v>1828</v>
      </c>
      <c r="B1829" s="1" t="s">
        <v>1847</v>
      </c>
      <c r="C1829" s="1" t="s">
        <v>2867</v>
      </c>
      <c r="D1829" s="1" t="s">
        <v>2</v>
      </c>
      <c r="H1829" s="1"/>
      <c r="I1829" s="1"/>
    </row>
    <row r="1830" spans="1:9" x14ac:dyDescent="0.25">
      <c r="A1830">
        <v>1829</v>
      </c>
      <c r="B1830" s="1" t="s">
        <v>1850</v>
      </c>
      <c r="C1830" s="1" t="s">
        <v>2861</v>
      </c>
      <c r="D1830" s="1" t="s">
        <v>2</v>
      </c>
      <c r="H1830" s="1"/>
      <c r="I1830" s="1"/>
    </row>
    <row r="1831" spans="1:9" x14ac:dyDescent="0.25">
      <c r="A1831">
        <v>1830</v>
      </c>
      <c r="B1831" s="1" t="s">
        <v>1851</v>
      </c>
      <c r="C1831" s="1" t="s">
        <v>56</v>
      </c>
      <c r="D1831" s="1" t="s">
        <v>2</v>
      </c>
      <c r="H1831" s="1"/>
      <c r="I1831" s="1"/>
    </row>
    <row r="1832" spans="1:9" x14ac:dyDescent="0.25">
      <c r="A1832">
        <v>1831</v>
      </c>
      <c r="B1832" s="1" t="s">
        <v>1896</v>
      </c>
      <c r="C1832" s="1" t="s">
        <v>56</v>
      </c>
      <c r="D1832" s="1" t="s">
        <v>2</v>
      </c>
      <c r="H1832" s="1"/>
      <c r="I1832" s="1"/>
    </row>
    <row r="1833" spans="1:9" x14ac:dyDescent="0.25">
      <c r="A1833">
        <v>1832</v>
      </c>
      <c r="B1833" s="1" t="s">
        <v>1853</v>
      </c>
      <c r="C1833" s="1" t="s">
        <v>56</v>
      </c>
      <c r="D1833" s="1" t="s">
        <v>2</v>
      </c>
      <c r="H1833" s="1"/>
      <c r="I1833" s="1"/>
    </row>
    <row r="1834" spans="1:9" x14ac:dyDescent="0.25">
      <c r="A1834">
        <v>1833</v>
      </c>
      <c r="B1834" s="1" t="s">
        <v>1854</v>
      </c>
      <c r="C1834" s="1" t="s">
        <v>620</v>
      </c>
      <c r="D1834" s="1" t="s">
        <v>2</v>
      </c>
      <c r="H1834" s="1"/>
      <c r="I1834" s="1"/>
    </row>
    <row r="1835" spans="1:9" x14ac:dyDescent="0.25">
      <c r="A1835">
        <v>1834</v>
      </c>
      <c r="B1835" s="1" t="s">
        <v>1856</v>
      </c>
      <c r="C1835" s="1" t="s">
        <v>64</v>
      </c>
      <c r="D1835" s="1" t="s">
        <v>2</v>
      </c>
      <c r="H1835" s="1"/>
      <c r="I1835" s="1"/>
    </row>
    <row r="1836" spans="1:9" x14ac:dyDescent="0.25">
      <c r="A1836">
        <v>1835</v>
      </c>
      <c r="B1836" s="1" t="s">
        <v>1857</v>
      </c>
      <c r="C1836" s="1" t="s">
        <v>65</v>
      </c>
      <c r="D1836" s="1" t="s">
        <v>2</v>
      </c>
      <c r="H1836" s="1"/>
      <c r="I1836" s="1"/>
    </row>
    <row r="1837" spans="1:9" x14ac:dyDescent="0.25">
      <c r="A1837">
        <v>1836</v>
      </c>
      <c r="B1837" s="1" t="s">
        <v>2469</v>
      </c>
      <c r="C1837" s="1" t="s">
        <v>76</v>
      </c>
      <c r="D1837" s="1" t="s">
        <v>2</v>
      </c>
      <c r="H1837" s="1"/>
      <c r="I1837" s="1"/>
    </row>
    <row r="1838" spans="1:9" x14ac:dyDescent="0.25">
      <c r="A1838">
        <v>1837</v>
      </c>
      <c r="B1838" s="1" t="s">
        <v>1858</v>
      </c>
      <c r="C1838" s="1" t="s">
        <v>56</v>
      </c>
      <c r="D1838" s="1" t="s">
        <v>2</v>
      </c>
      <c r="H1838" s="1"/>
      <c r="I1838" s="1"/>
    </row>
    <row r="1839" spans="1:9" x14ac:dyDescent="0.25">
      <c r="A1839">
        <v>1838</v>
      </c>
      <c r="B1839" s="1" t="s">
        <v>1859</v>
      </c>
      <c r="C1839" s="1" t="s">
        <v>82</v>
      </c>
      <c r="D1839" s="1" t="s">
        <v>2</v>
      </c>
      <c r="H1839" s="1"/>
      <c r="I1839" s="1"/>
    </row>
    <row r="1840" spans="1:9" x14ac:dyDescent="0.25">
      <c r="A1840">
        <v>1839</v>
      </c>
      <c r="B1840" s="1" t="s">
        <v>2482</v>
      </c>
      <c r="C1840" s="1" t="s">
        <v>56</v>
      </c>
      <c r="D1840" s="1" t="s">
        <v>2</v>
      </c>
      <c r="H1840" s="1"/>
      <c r="I1840" s="1"/>
    </row>
    <row r="1841" spans="1:9" x14ac:dyDescent="0.25">
      <c r="A1841">
        <v>1840</v>
      </c>
      <c r="B1841" s="1" t="s">
        <v>1863</v>
      </c>
      <c r="C1841" s="1" t="s">
        <v>139</v>
      </c>
      <c r="D1841" s="1" t="s">
        <v>2</v>
      </c>
      <c r="H1841" s="1"/>
      <c r="I1841" s="1"/>
    </row>
    <row r="1842" spans="1:9" x14ac:dyDescent="0.25">
      <c r="A1842">
        <v>1841</v>
      </c>
      <c r="B1842" s="1" t="s">
        <v>1871</v>
      </c>
      <c r="C1842" s="1" t="s">
        <v>56</v>
      </c>
      <c r="D1842" s="1" t="s">
        <v>2</v>
      </c>
      <c r="H1842" s="1"/>
      <c r="I1842" s="1"/>
    </row>
    <row r="1843" spans="1:9" x14ac:dyDescent="0.25">
      <c r="A1843">
        <v>1842</v>
      </c>
      <c r="B1843" s="1" t="s">
        <v>1875</v>
      </c>
      <c r="C1843" s="1" t="s">
        <v>834</v>
      </c>
      <c r="D1843" s="1" t="s">
        <v>2</v>
      </c>
      <c r="H1843" s="1"/>
      <c r="I1843" s="1"/>
    </row>
    <row r="1844" spans="1:9" x14ac:dyDescent="0.25">
      <c r="A1844">
        <v>1843</v>
      </c>
      <c r="B1844" s="1" t="s">
        <v>1899</v>
      </c>
      <c r="C1844" s="1" t="s">
        <v>108</v>
      </c>
      <c r="D1844" s="1" t="s">
        <v>2</v>
      </c>
      <c r="H1844" s="1"/>
      <c r="I1844" s="1"/>
    </row>
    <row r="1845" spans="1:9" x14ac:dyDescent="0.25">
      <c r="A1845">
        <v>1844</v>
      </c>
      <c r="B1845" s="1" t="s">
        <v>1884</v>
      </c>
      <c r="C1845" s="1" t="s">
        <v>56</v>
      </c>
      <c r="D1845" s="1" t="s">
        <v>2</v>
      </c>
      <c r="H1845" s="1"/>
      <c r="I1845" s="1"/>
    </row>
    <row r="1846" spans="1:9" x14ac:dyDescent="0.25">
      <c r="A1846">
        <v>1845</v>
      </c>
      <c r="B1846" s="1" t="s">
        <v>1866</v>
      </c>
      <c r="C1846" s="1" t="s">
        <v>200</v>
      </c>
      <c r="D1846" s="1" t="s">
        <v>2</v>
      </c>
      <c r="H1846" s="1"/>
      <c r="I1846" s="1"/>
    </row>
    <row r="1847" spans="1:9" x14ac:dyDescent="0.25">
      <c r="A1847">
        <v>1846</v>
      </c>
      <c r="B1847" s="1" t="s">
        <v>1908</v>
      </c>
      <c r="C1847" s="1" t="s">
        <v>73</v>
      </c>
      <c r="D1847" s="1" t="s">
        <v>2</v>
      </c>
      <c r="H1847" s="1"/>
      <c r="I1847" s="1"/>
    </row>
    <row r="1848" spans="1:9" x14ac:dyDescent="0.25">
      <c r="A1848">
        <v>1847</v>
      </c>
      <c r="B1848" s="1" t="s">
        <v>1806</v>
      </c>
      <c r="C1848" s="1" t="s">
        <v>63</v>
      </c>
      <c r="D1848" s="1" t="s">
        <v>2</v>
      </c>
      <c r="H1848" s="1"/>
      <c r="I1848" s="1"/>
    </row>
    <row r="1849" spans="1:9" x14ac:dyDescent="0.25">
      <c r="A1849">
        <v>1848</v>
      </c>
      <c r="B1849" s="1" t="s">
        <v>2</v>
      </c>
      <c r="C1849" s="1" t="s">
        <v>2</v>
      </c>
      <c r="D1849" s="1" t="s">
        <v>2</v>
      </c>
      <c r="H1849" s="1"/>
      <c r="I1849" s="1"/>
    </row>
    <row r="1850" spans="1:9" x14ac:dyDescent="0.25">
      <c r="A1850">
        <v>1849</v>
      </c>
      <c r="B1850" s="1" t="s">
        <v>2452</v>
      </c>
      <c r="C1850" s="1" t="s">
        <v>2</v>
      </c>
      <c r="D1850" s="1" t="s">
        <v>2</v>
      </c>
      <c r="H1850" s="1"/>
      <c r="I1850" s="1"/>
    </row>
    <row r="1851" spans="1:9" x14ac:dyDescent="0.25">
      <c r="A1851">
        <v>1850</v>
      </c>
      <c r="B1851" s="1" t="s">
        <v>52</v>
      </c>
      <c r="C1851" s="1" t="s">
        <v>2</v>
      </c>
      <c r="D1851" s="1" t="s">
        <v>2</v>
      </c>
      <c r="H1851" s="1"/>
      <c r="I1851" s="1"/>
    </row>
    <row r="1852" spans="1:9" x14ac:dyDescent="0.25">
      <c r="A1852">
        <v>1851</v>
      </c>
      <c r="B1852" s="1" t="s">
        <v>1843</v>
      </c>
      <c r="C1852" s="1" t="s">
        <v>267</v>
      </c>
      <c r="D1852" s="1" t="s">
        <v>2</v>
      </c>
      <c r="H1852" s="1"/>
      <c r="I1852" s="1"/>
    </row>
    <row r="1853" spans="1:9" x14ac:dyDescent="0.25">
      <c r="A1853">
        <v>1852</v>
      </c>
      <c r="B1853" s="1" t="s">
        <v>1844</v>
      </c>
      <c r="C1853" s="1" t="s">
        <v>121</v>
      </c>
      <c r="D1853" s="1" t="s">
        <v>2</v>
      </c>
      <c r="H1853" s="1"/>
      <c r="I1853" s="1"/>
    </row>
    <row r="1854" spans="1:9" x14ac:dyDescent="0.25">
      <c r="A1854">
        <v>1853</v>
      </c>
      <c r="B1854" s="1" t="s">
        <v>1845</v>
      </c>
      <c r="C1854" s="1" t="s">
        <v>56</v>
      </c>
      <c r="D1854" s="1" t="s">
        <v>2</v>
      </c>
      <c r="H1854" s="1"/>
      <c r="I1854" s="1"/>
    </row>
    <row r="1855" spans="1:9" x14ac:dyDescent="0.25">
      <c r="A1855">
        <v>1854</v>
      </c>
      <c r="B1855" s="1" t="s">
        <v>1846</v>
      </c>
      <c r="C1855" s="1" t="s">
        <v>2706</v>
      </c>
      <c r="D1855" s="1" t="s">
        <v>2</v>
      </c>
      <c r="H1855" s="1"/>
      <c r="I1855" s="1"/>
    </row>
    <row r="1856" spans="1:9" x14ac:dyDescent="0.25">
      <c r="A1856">
        <v>1855</v>
      </c>
      <c r="B1856" s="1" t="s">
        <v>1847</v>
      </c>
      <c r="C1856" s="1" t="s">
        <v>2868</v>
      </c>
      <c r="D1856" s="1" t="s">
        <v>2</v>
      </c>
      <c r="H1856" s="1"/>
      <c r="I1856" s="1"/>
    </row>
    <row r="1857" spans="1:9" x14ac:dyDescent="0.25">
      <c r="A1857">
        <v>1856</v>
      </c>
      <c r="B1857" s="1" t="s">
        <v>1850</v>
      </c>
      <c r="C1857" s="1" t="s">
        <v>2861</v>
      </c>
      <c r="D1857" s="1" t="s">
        <v>2</v>
      </c>
      <c r="H1857" s="1"/>
      <c r="I1857" s="1"/>
    </row>
    <row r="1858" spans="1:9" x14ac:dyDescent="0.25">
      <c r="A1858">
        <v>1857</v>
      </c>
      <c r="B1858" s="1" t="s">
        <v>1851</v>
      </c>
      <c r="C1858" s="1" t="s">
        <v>56</v>
      </c>
      <c r="D1858" s="1" t="s">
        <v>2</v>
      </c>
      <c r="H1858" s="1"/>
      <c r="I1858" s="1"/>
    </row>
    <row r="1859" spans="1:9" x14ac:dyDescent="0.25">
      <c r="A1859">
        <v>1858</v>
      </c>
      <c r="B1859" s="1" t="s">
        <v>1896</v>
      </c>
      <c r="C1859" s="1" t="s">
        <v>56</v>
      </c>
      <c r="D1859" s="1" t="s">
        <v>2</v>
      </c>
      <c r="H1859" s="1"/>
      <c r="I1859" s="1"/>
    </row>
    <row r="1860" spans="1:9" x14ac:dyDescent="0.25">
      <c r="A1860">
        <v>1859</v>
      </c>
      <c r="B1860" s="1" t="s">
        <v>1853</v>
      </c>
      <c r="C1860" s="1" t="s">
        <v>56</v>
      </c>
      <c r="D1860" s="1" t="s">
        <v>2</v>
      </c>
      <c r="H1860" s="1"/>
      <c r="I1860" s="1"/>
    </row>
    <row r="1861" spans="1:9" x14ac:dyDescent="0.25">
      <c r="A1861">
        <v>1860</v>
      </c>
      <c r="B1861" s="1" t="s">
        <v>1854</v>
      </c>
      <c r="C1861" s="1" t="s">
        <v>77</v>
      </c>
      <c r="D1861" s="1" t="s">
        <v>2</v>
      </c>
      <c r="H1861" s="1"/>
      <c r="I1861" s="1"/>
    </row>
    <row r="1862" spans="1:9" x14ac:dyDescent="0.25">
      <c r="A1862">
        <v>1861</v>
      </c>
      <c r="B1862" s="1" t="s">
        <v>1856</v>
      </c>
      <c r="C1862" s="1" t="s">
        <v>64</v>
      </c>
      <c r="D1862" s="1" t="s">
        <v>2</v>
      </c>
      <c r="H1862" s="1"/>
      <c r="I1862" s="1"/>
    </row>
    <row r="1863" spans="1:9" x14ac:dyDescent="0.25">
      <c r="A1863">
        <v>1862</v>
      </c>
      <c r="B1863" s="1" t="s">
        <v>1857</v>
      </c>
      <c r="C1863" s="1" t="s">
        <v>65</v>
      </c>
      <c r="D1863" s="1" t="s">
        <v>2</v>
      </c>
      <c r="H1863" s="1"/>
      <c r="I1863" s="1"/>
    </row>
    <row r="1864" spans="1:9" x14ac:dyDescent="0.25">
      <c r="A1864">
        <v>1863</v>
      </c>
      <c r="B1864" s="1" t="s">
        <v>2469</v>
      </c>
      <c r="C1864" s="1" t="s">
        <v>76</v>
      </c>
      <c r="D1864" s="1" t="s">
        <v>2</v>
      </c>
      <c r="H1864" s="1"/>
      <c r="I1864" s="1"/>
    </row>
    <row r="1865" spans="1:9" x14ac:dyDescent="0.25">
      <c r="A1865">
        <v>1864</v>
      </c>
      <c r="B1865" s="1" t="s">
        <v>1858</v>
      </c>
      <c r="C1865" s="1" t="s">
        <v>56</v>
      </c>
      <c r="D1865" s="1" t="s">
        <v>2</v>
      </c>
      <c r="H1865" s="1"/>
      <c r="I1865" s="1"/>
    </row>
    <row r="1866" spans="1:9" x14ac:dyDescent="0.25">
      <c r="A1866">
        <v>1865</v>
      </c>
      <c r="B1866" s="1" t="s">
        <v>2482</v>
      </c>
      <c r="C1866" s="1" t="s">
        <v>56</v>
      </c>
      <c r="D1866" s="1" t="s">
        <v>2</v>
      </c>
      <c r="H1866" s="1"/>
      <c r="I1866" s="1"/>
    </row>
    <row r="1867" spans="1:9" x14ac:dyDescent="0.25">
      <c r="A1867">
        <v>1866</v>
      </c>
      <c r="B1867" s="1" t="s">
        <v>1863</v>
      </c>
      <c r="C1867" s="1" t="s">
        <v>211</v>
      </c>
      <c r="D1867" s="1" t="s">
        <v>2</v>
      </c>
      <c r="H1867" s="1"/>
      <c r="I1867" s="1"/>
    </row>
    <row r="1868" spans="1:9" x14ac:dyDescent="0.25">
      <c r="A1868">
        <v>1867</v>
      </c>
      <c r="B1868" s="1" t="s">
        <v>2492</v>
      </c>
      <c r="C1868" s="1" t="s">
        <v>2453</v>
      </c>
      <c r="D1868" s="1" t="s">
        <v>2</v>
      </c>
      <c r="H1868" s="1"/>
      <c r="I1868" s="1"/>
    </row>
    <row r="1869" spans="1:9" x14ac:dyDescent="0.25">
      <c r="A1869">
        <v>1868</v>
      </c>
      <c r="B1869" s="1" t="s">
        <v>2497</v>
      </c>
      <c r="C1869" s="1" t="s">
        <v>65</v>
      </c>
      <c r="D1869" s="1" t="s">
        <v>2</v>
      </c>
      <c r="H1869" s="1"/>
      <c r="I1869" s="1"/>
    </row>
    <row r="1870" spans="1:9" x14ac:dyDescent="0.25">
      <c r="A1870">
        <v>1869</v>
      </c>
      <c r="B1870" s="1" t="s">
        <v>1899</v>
      </c>
      <c r="C1870" s="1" t="s">
        <v>106</v>
      </c>
      <c r="D1870" s="1" t="s">
        <v>2</v>
      </c>
      <c r="H1870" s="1"/>
      <c r="I1870" s="1"/>
    </row>
    <row r="1871" spans="1:9" x14ac:dyDescent="0.25">
      <c r="A1871">
        <v>1870</v>
      </c>
      <c r="B1871" s="1" t="s">
        <v>1866</v>
      </c>
      <c r="C1871" s="1" t="s">
        <v>200</v>
      </c>
      <c r="D1871" s="1" t="s">
        <v>2</v>
      </c>
      <c r="H1871" s="1"/>
      <c r="I1871" s="1"/>
    </row>
    <row r="1872" spans="1:9" x14ac:dyDescent="0.25">
      <c r="A1872">
        <v>1871</v>
      </c>
      <c r="B1872" s="1" t="s">
        <v>1908</v>
      </c>
      <c r="C1872" s="1" t="s">
        <v>73</v>
      </c>
      <c r="D1872" s="1" t="s">
        <v>2</v>
      </c>
      <c r="H1872" s="1"/>
      <c r="I1872" s="1"/>
    </row>
    <row r="1873" spans="1:9" x14ac:dyDescent="0.25">
      <c r="A1873">
        <v>1872</v>
      </c>
      <c r="B1873" s="1" t="s">
        <v>1806</v>
      </c>
      <c r="C1873" s="1" t="s">
        <v>63</v>
      </c>
      <c r="D1873" s="1" t="s">
        <v>2</v>
      </c>
      <c r="H1873" s="1"/>
      <c r="I1873" s="1"/>
    </row>
    <row r="1874" spans="1:9" x14ac:dyDescent="0.25">
      <c r="A1874">
        <v>1873</v>
      </c>
      <c r="B1874" s="1" t="s">
        <v>2</v>
      </c>
      <c r="C1874" s="1" t="s">
        <v>2</v>
      </c>
      <c r="D1874" s="1" t="s">
        <v>2</v>
      </c>
      <c r="H1874" s="1"/>
      <c r="I1874" s="1"/>
    </row>
    <row r="1875" spans="1:9" x14ac:dyDescent="0.25">
      <c r="A1875">
        <v>1874</v>
      </c>
      <c r="B1875" s="1" t="s">
        <v>2</v>
      </c>
      <c r="C1875" s="1" t="s">
        <v>2</v>
      </c>
      <c r="D1875" s="1" t="s">
        <v>2</v>
      </c>
      <c r="H1875" s="1"/>
      <c r="I1875" s="1"/>
    </row>
    <row r="1876" spans="1:9" x14ac:dyDescent="0.25">
      <c r="A1876">
        <v>1875</v>
      </c>
      <c r="B1876" s="1" t="s">
        <v>2</v>
      </c>
      <c r="C1876" s="1" t="s">
        <v>2</v>
      </c>
      <c r="D1876" s="1" t="s">
        <v>2</v>
      </c>
      <c r="H1876" s="1"/>
      <c r="I1876" s="1"/>
    </row>
    <row r="1877" spans="1:9" x14ac:dyDescent="0.25">
      <c r="A1877">
        <v>1876</v>
      </c>
      <c r="B1877" s="1" t="s">
        <v>286</v>
      </c>
      <c r="C1877" s="1" t="s">
        <v>2</v>
      </c>
      <c r="D1877" s="1" t="s">
        <v>2</v>
      </c>
      <c r="H1877" s="1"/>
      <c r="I1877" s="1"/>
    </row>
    <row r="1878" spans="1:9" x14ac:dyDescent="0.25">
      <c r="A1878">
        <v>1877</v>
      </c>
      <c r="B1878" s="1" t="s">
        <v>2</v>
      </c>
      <c r="C1878" s="1" t="s">
        <v>2</v>
      </c>
      <c r="D1878" s="1" t="s">
        <v>2</v>
      </c>
      <c r="H1878" s="1"/>
      <c r="I1878" s="1"/>
    </row>
    <row r="1879" spans="1:9" x14ac:dyDescent="0.25">
      <c r="A1879">
        <v>1878</v>
      </c>
      <c r="B1879" s="1" t="s">
        <v>2</v>
      </c>
      <c r="C1879" s="1" t="s">
        <v>2</v>
      </c>
      <c r="D1879" s="1" t="s">
        <v>2</v>
      </c>
      <c r="H1879" s="1"/>
      <c r="I1879" s="1"/>
    </row>
    <row r="1880" spans="1:9" x14ac:dyDescent="0.25">
      <c r="A1880">
        <v>1879</v>
      </c>
      <c r="B1880" s="1" t="s">
        <v>1452</v>
      </c>
      <c r="C1880" s="1" t="s">
        <v>2</v>
      </c>
      <c r="D1880" s="1" t="s">
        <v>2</v>
      </c>
      <c r="H1880" s="1"/>
      <c r="I1880" s="1"/>
    </row>
    <row r="1881" spans="1:9" x14ac:dyDescent="0.25">
      <c r="A1881">
        <v>1880</v>
      </c>
      <c r="B1881" s="1" t="s">
        <v>2</v>
      </c>
      <c r="C1881" s="1" t="s">
        <v>2</v>
      </c>
      <c r="D1881" s="1" t="s">
        <v>2</v>
      </c>
      <c r="H1881" s="1"/>
      <c r="I1881" s="1"/>
    </row>
    <row r="1882" spans="1:9" x14ac:dyDescent="0.25">
      <c r="A1882">
        <v>1881</v>
      </c>
      <c r="B1882" s="1" t="s">
        <v>2457</v>
      </c>
      <c r="C1882" s="1" t="s">
        <v>2</v>
      </c>
      <c r="D1882" s="1" t="s">
        <v>2</v>
      </c>
      <c r="H1882" s="1"/>
      <c r="I1882" s="1"/>
    </row>
    <row r="1883" spans="1:9" x14ac:dyDescent="0.25">
      <c r="A1883">
        <v>1882</v>
      </c>
      <c r="B1883" s="1" t="s">
        <v>52</v>
      </c>
      <c r="C1883" s="1" t="s">
        <v>2</v>
      </c>
      <c r="D1883" s="1" t="s">
        <v>2</v>
      </c>
      <c r="H1883" s="1"/>
      <c r="I1883" s="1"/>
    </row>
    <row r="1884" spans="1:9" x14ac:dyDescent="0.25">
      <c r="A1884">
        <v>1883</v>
      </c>
      <c r="B1884" s="1" t="s">
        <v>1843</v>
      </c>
      <c r="C1884" s="1" t="s">
        <v>291</v>
      </c>
      <c r="D1884" s="1" t="s">
        <v>2</v>
      </c>
      <c r="H1884" s="1"/>
      <c r="I1884" s="1"/>
    </row>
    <row r="1885" spans="1:9" x14ac:dyDescent="0.25">
      <c r="A1885">
        <v>1884</v>
      </c>
      <c r="B1885" s="1" t="s">
        <v>1844</v>
      </c>
      <c r="C1885" s="1" t="s">
        <v>121</v>
      </c>
      <c r="D1885" s="1" t="s">
        <v>2</v>
      </c>
      <c r="H1885" s="1"/>
      <c r="I1885" s="1"/>
    </row>
    <row r="1886" spans="1:9" x14ac:dyDescent="0.25">
      <c r="A1886">
        <v>1885</v>
      </c>
      <c r="B1886" s="1" t="s">
        <v>1845</v>
      </c>
      <c r="C1886" s="1" t="s">
        <v>56</v>
      </c>
      <c r="D1886" s="1" t="s">
        <v>2</v>
      </c>
      <c r="H1886" s="1"/>
      <c r="I1886" s="1"/>
    </row>
    <row r="1887" spans="1:9" x14ac:dyDescent="0.25">
      <c r="A1887">
        <v>1886</v>
      </c>
      <c r="B1887" s="1" t="s">
        <v>1846</v>
      </c>
      <c r="C1887" s="1" t="s">
        <v>2706</v>
      </c>
      <c r="D1887" s="1" t="s">
        <v>2</v>
      </c>
      <c r="H1887" s="1"/>
      <c r="I1887" s="1"/>
    </row>
    <row r="1888" spans="1:9" x14ac:dyDescent="0.25">
      <c r="A1888">
        <v>1887</v>
      </c>
      <c r="B1888" s="1" t="s">
        <v>1847</v>
      </c>
      <c r="C1888" s="1" t="s">
        <v>2869</v>
      </c>
      <c r="D1888" s="1" t="s">
        <v>2</v>
      </c>
      <c r="H1888" s="1"/>
      <c r="I1888" s="1"/>
    </row>
    <row r="1889" spans="1:9" x14ac:dyDescent="0.25">
      <c r="A1889">
        <v>1888</v>
      </c>
      <c r="B1889" s="1" t="s">
        <v>1850</v>
      </c>
      <c r="C1889" s="1" t="s">
        <v>2861</v>
      </c>
      <c r="D1889" s="1" t="s">
        <v>2</v>
      </c>
      <c r="H1889" s="1"/>
      <c r="I1889" s="1"/>
    </row>
    <row r="1890" spans="1:9" x14ac:dyDescent="0.25">
      <c r="A1890">
        <v>1889</v>
      </c>
      <c r="B1890" s="1" t="s">
        <v>1851</v>
      </c>
      <c r="C1890" s="1" t="s">
        <v>56</v>
      </c>
      <c r="D1890" s="1" t="s">
        <v>2</v>
      </c>
      <c r="H1890" s="1"/>
      <c r="I1890" s="1"/>
    </row>
    <row r="1891" spans="1:9" x14ac:dyDescent="0.25">
      <c r="A1891">
        <v>1890</v>
      </c>
      <c r="B1891" s="1" t="s">
        <v>1896</v>
      </c>
      <c r="C1891" s="1" t="s">
        <v>56</v>
      </c>
      <c r="D1891" s="1" t="s">
        <v>2</v>
      </c>
      <c r="H1891" s="1"/>
      <c r="I1891" s="1"/>
    </row>
    <row r="1892" spans="1:9" x14ac:dyDescent="0.25">
      <c r="A1892">
        <v>1891</v>
      </c>
      <c r="B1892" s="1" t="s">
        <v>1853</v>
      </c>
      <c r="C1892" s="1" t="s">
        <v>56</v>
      </c>
      <c r="D1892" s="1" t="s">
        <v>2</v>
      </c>
      <c r="H1892" s="1"/>
      <c r="I1892" s="1"/>
    </row>
    <row r="1893" spans="1:9" x14ac:dyDescent="0.25">
      <c r="A1893">
        <v>1892</v>
      </c>
      <c r="B1893" s="1" t="s">
        <v>1854</v>
      </c>
      <c r="C1893" s="1" t="s">
        <v>80</v>
      </c>
      <c r="D1893" s="1" t="s">
        <v>2</v>
      </c>
      <c r="H1893" s="1"/>
      <c r="I1893" s="1"/>
    </row>
    <row r="1894" spans="1:9" x14ac:dyDescent="0.25">
      <c r="A1894">
        <v>1893</v>
      </c>
      <c r="B1894" s="1" t="s">
        <v>1856</v>
      </c>
      <c r="C1894" s="1" t="s">
        <v>64</v>
      </c>
      <c r="D1894" s="1" t="s">
        <v>2</v>
      </c>
      <c r="H1894" s="1"/>
      <c r="I1894" s="1"/>
    </row>
    <row r="1895" spans="1:9" x14ac:dyDescent="0.25">
      <c r="A1895">
        <v>1894</v>
      </c>
      <c r="B1895" s="1" t="s">
        <v>1857</v>
      </c>
      <c r="C1895" s="1" t="s">
        <v>65</v>
      </c>
      <c r="D1895" s="1" t="s">
        <v>2</v>
      </c>
      <c r="H1895" s="1"/>
      <c r="I1895" s="1"/>
    </row>
    <row r="1896" spans="1:9" x14ac:dyDescent="0.25">
      <c r="A1896">
        <v>1895</v>
      </c>
      <c r="B1896" s="1" t="s">
        <v>2469</v>
      </c>
      <c r="C1896" s="1" t="s">
        <v>107</v>
      </c>
      <c r="D1896" s="1" t="s">
        <v>2</v>
      </c>
      <c r="H1896" s="1"/>
      <c r="I1896" s="1"/>
    </row>
    <row r="1897" spans="1:9" x14ac:dyDescent="0.25">
      <c r="A1897">
        <v>1896</v>
      </c>
      <c r="B1897" s="1" t="s">
        <v>1858</v>
      </c>
      <c r="C1897" s="1" t="s">
        <v>56</v>
      </c>
      <c r="D1897" s="1" t="s">
        <v>2</v>
      </c>
      <c r="H1897" s="1"/>
      <c r="I1897" s="1"/>
    </row>
    <row r="1898" spans="1:9" x14ac:dyDescent="0.25">
      <c r="A1898">
        <v>1897</v>
      </c>
      <c r="B1898" s="1" t="s">
        <v>1859</v>
      </c>
      <c r="C1898" s="1" t="s">
        <v>82</v>
      </c>
      <c r="D1898" s="1" t="s">
        <v>2</v>
      </c>
      <c r="H1898" s="1"/>
      <c r="I1898" s="1"/>
    </row>
    <row r="1899" spans="1:9" x14ac:dyDescent="0.25">
      <c r="A1899">
        <v>1898</v>
      </c>
      <c r="B1899" s="1" t="s">
        <v>2482</v>
      </c>
      <c r="C1899" s="1" t="s">
        <v>56</v>
      </c>
      <c r="D1899" s="1" t="s">
        <v>2</v>
      </c>
      <c r="H1899" s="1"/>
      <c r="I1899" s="1"/>
    </row>
    <row r="1900" spans="1:9" x14ac:dyDescent="0.25">
      <c r="A1900">
        <v>1899</v>
      </c>
      <c r="B1900" s="1" t="s">
        <v>1863</v>
      </c>
      <c r="C1900" s="1" t="s">
        <v>80</v>
      </c>
      <c r="D1900" s="1" t="s">
        <v>2</v>
      </c>
      <c r="H1900" s="1"/>
      <c r="I1900" s="1"/>
    </row>
    <row r="1901" spans="1:9" x14ac:dyDescent="0.25">
      <c r="A1901">
        <v>1900</v>
      </c>
      <c r="B1901" s="1" t="s">
        <v>2492</v>
      </c>
      <c r="C1901" s="1" t="s">
        <v>2458</v>
      </c>
      <c r="D1901" s="1" t="s">
        <v>2</v>
      </c>
      <c r="H1901" s="1"/>
      <c r="I1901" s="1"/>
    </row>
    <row r="1902" spans="1:9" x14ac:dyDescent="0.25">
      <c r="A1902">
        <v>1901</v>
      </c>
      <c r="B1902" s="1" t="s">
        <v>2497</v>
      </c>
      <c r="C1902" s="1" t="s">
        <v>65</v>
      </c>
      <c r="D1902" s="1" t="s">
        <v>2</v>
      </c>
      <c r="H1902" s="1"/>
      <c r="I1902" s="1"/>
    </row>
    <row r="1903" spans="1:9" x14ac:dyDescent="0.25">
      <c r="A1903">
        <v>1902</v>
      </c>
      <c r="B1903" s="1" t="s">
        <v>2671</v>
      </c>
      <c r="C1903" s="1" t="s">
        <v>56</v>
      </c>
      <c r="D1903" s="1" t="s">
        <v>2</v>
      </c>
      <c r="H1903" s="1"/>
      <c r="I1903" s="1"/>
    </row>
    <row r="1904" spans="1:9" x14ac:dyDescent="0.25">
      <c r="A1904">
        <v>1903</v>
      </c>
      <c r="B1904" s="1" t="s">
        <v>2672</v>
      </c>
      <c r="C1904" s="1" t="s">
        <v>56</v>
      </c>
      <c r="D1904" s="1" t="s">
        <v>2</v>
      </c>
      <c r="H1904" s="1"/>
      <c r="I1904" s="1"/>
    </row>
    <row r="1905" spans="1:9" x14ac:dyDescent="0.25">
      <c r="A1905">
        <v>1904</v>
      </c>
      <c r="B1905" s="1" t="s">
        <v>1899</v>
      </c>
      <c r="C1905" s="1" t="s">
        <v>77</v>
      </c>
      <c r="D1905" s="1" t="s">
        <v>2</v>
      </c>
      <c r="H1905" s="1"/>
      <c r="I1905" s="1"/>
    </row>
    <row r="1906" spans="1:9" x14ac:dyDescent="0.25">
      <c r="A1906">
        <v>1905</v>
      </c>
      <c r="B1906" s="1" t="s">
        <v>1866</v>
      </c>
      <c r="C1906" s="1" t="s">
        <v>200</v>
      </c>
      <c r="D1906" s="1" t="s">
        <v>2</v>
      </c>
      <c r="H1906" s="1"/>
      <c r="I1906" s="1"/>
    </row>
    <row r="1907" spans="1:9" x14ac:dyDescent="0.25">
      <c r="A1907">
        <v>1906</v>
      </c>
      <c r="B1907" s="1" t="s">
        <v>1908</v>
      </c>
      <c r="C1907" s="1" t="s">
        <v>73</v>
      </c>
      <c r="D1907" s="1" t="s">
        <v>2</v>
      </c>
      <c r="H1907" s="1"/>
      <c r="I1907" s="1"/>
    </row>
    <row r="1908" spans="1:9" x14ac:dyDescent="0.25">
      <c r="A1908">
        <v>1907</v>
      </c>
      <c r="B1908" s="1" t="s">
        <v>1806</v>
      </c>
      <c r="C1908" s="1" t="s">
        <v>55</v>
      </c>
      <c r="D1908" s="1" t="s">
        <v>2</v>
      </c>
      <c r="H1908" s="1"/>
      <c r="I1908" s="1"/>
    </row>
    <row r="1909" spans="1:9" x14ac:dyDescent="0.25">
      <c r="A1909">
        <v>1908</v>
      </c>
      <c r="B1909" s="1" t="s">
        <v>2</v>
      </c>
      <c r="C1909" s="1" t="s">
        <v>2</v>
      </c>
      <c r="D1909" s="1" t="s">
        <v>2</v>
      </c>
      <c r="H1909" s="1"/>
      <c r="I1909" s="1"/>
    </row>
    <row r="1910" spans="1:9" x14ac:dyDescent="0.25">
      <c r="A1910">
        <v>1909</v>
      </c>
      <c r="B1910" s="1" t="s">
        <v>2462</v>
      </c>
      <c r="C1910" s="1" t="s">
        <v>2</v>
      </c>
      <c r="D1910" s="1" t="s">
        <v>2</v>
      </c>
      <c r="H1910" s="1"/>
      <c r="I1910" s="1"/>
    </row>
    <row r="1911" spans="1:9" x14ac:dyDescent="0.25">
      <c r="A1911">
        <v>1910</v>
      </c>
      <c r="B1911" s="1" t="s">
        <v>52</v>
      </c>
      <c r="C1911" s="1" t="s">
        <v>2</v>
      </c>
      <c r="D1911" s="1" t="s">
        <v>2</v>
      </c>
      <c r="H1911" s="1"/>
      <c r="I1911" s="1"/>
    </row>
    <row r="1912" spans="1:9" x14ac:dyDescent="0.25">
      <c r="A1912">
        <v>1911</v>
      </c>
      <c r="B1912" s="1" t="s">
        <v>1843</v>
      </c>
      <c r="C1912" s="1" t="s">
        <v>317</v>
      </c>
      <c r="D1912" s="1" t="s">
        <v>2</v>
      </c>
      <c r="H1912" s="1"/>
      <c r="I1912" s="1"/>
    </row>
    <row r="1913" spans="1:9" x14ac:dyDescent="0.25">
      <c r="A1913">
        <v>1912</v>
      </c>
      <c r="B1913" s="1" t="s">
        <v>1844</v>
      </c>
      <c r="C1913" s="1" t="s">
        <v>121</v>
      </c>
      <c r="D1913" s="1" t="s">
        <v>2</v>
      </c>
      <c r="H1913" s="1"/>
      <c r="I1913" s="1"/>
    </row>
    <row r="1914" spans="1:9" x14ac:dyDescent="0.25">
      <c r="A1914">
        <v>1913</v>
      </c>
      <c r="B1914" s="1" t="s">
        <v>1845</v>
      </c>
      <c r="C1914" s="1" t="s">
        <v>56</v>
      </c>
      <c r="D1914" s="1" t="s">
        <v>2</v>
      </c>
      <c r="H1914" s="1"/>
      <c r="I1914" s="1"/>
    </row>
    <row r="1915" spans="1:9" x14ac:dyDescent="0.25">
      <c r="A1915">
        <v>1914</v>
      </c>
      <c r="B1915" s="1" t="s">
        <v>1846</v>
      </c>
      <c r="C1915" s="1" t="s">
        <v>2706</v>
      </c>
      <c r="D1915" s="1" t="s">
        <v>2</v>
      </c>
      <c r="H1915" s="1"/>
      <c r="I1915" s="1"/>
    </row>
    <row r="1916" spans="1:9" x14ac:dyDescent="0.25">
      <c r="A1916">
        <v>1915</v>
      </c>
      <c r="B1916" s="1" t="s">
        <v>1847</v>
      </c>
      <c r="C1916" s="1" t="s">
        <v>2707</v>
      </c>
      <c r="D1916" s="1" t="s">
        <v>2</v>
      </c>
      <c r="H1916" s="1"/>
      <c r="I1916" s="1"/>
    </row>
    <row r="1917" spans="1:9" x14ac:dyDescent="0.25">
      <c r="A1917">
        <v>1916</v>
      </c>
      <c r="B1917" s="1" t="s">
        <v>1850</v>
      </c>
      <c r="C1917" s="1" t="s">
        <v>2861</v>
      </c>
      <c r="D1917" s="1" t="s">
        <v>2</v>
      </c>
      <c r="H1917" s="1"/>
      <c r="I1917" s="1"/>
    </row>
    <row r="1918" spans="1:9" x14ac:dyDescent="0.25">
      <c r="A1918">
        <v>1917</v>
      </c>
      <c r="B1918" s="1" t="s">
        <v>1851</v>
      </c>
      <c r="C1918" s="1" t="s">
        <v>56</v>
      </c>
      <c r="D1918" s="1" t="s">
        <v>2</v>
      </c>
      <c r="H1918" s="1"/>
      <c r="I1918" s="1"/>
    </row>
    <row r="1919" spans="1:9" x14ac:dyDescent="0.25">
      <c r="A1919">
        <v>1918</v>
      </c>
      <c r="B1919" s="1" t="s">
        <v>1896</v>
      </c>
      <c r="C1919" s="1" t="s">
        <v>56</v>
      </c>
      <c r="D1919" s="1" t="s">
        <v>2</v>
      </c>
      <c r="H1919" s="1"/>
      <c r="I1919" s="1"/>
    </row>
    <row r="1920" spans="1:9" x14ac:dyDescent="0.25">
      <c r="A1920">
        <v>1919</v>
      </c>
      <c r="B1920" s="1" t="s">
        <v>1853</v>
      </c>
      <c r="C1920" s="1" t="s">
        <v>56</v>
      </c>
      <c r="D1920" s="1" t="s">
        <v>2</v>
      </c>
      <c r="H1920" s="1"/>
      <c r="I1920" s="1"/>
    </row>
    <row r="1921" spans="1:9" x14ac:dyDescent="0.25">
      <c r="A1921">
        <v>1920</v>
      </c>
      <c r="B1921" s="1" t="s">
        <v>1854</v>
      </c>
      <c r="C1921" s="1" t="s">
        <v>117</v>
      </c>
      <c r="D1921" s="1" t="s">
        <v>2</v>
      </c>
      <c r="H1921" s="1"/>
      <c r="I1921" s="1"/>
    </row>
    <row r="1922" spans="1:9" x14ac:dyDescent="0.25">
      <c r="A1922">
        <v>1921</v>
      </c>
      <c r="B1922" s="1" t="s">
        <v>1856</v>
      </c>
      <c r="C1922" s="1" t="s">
        <v>64</v>
      </c>
      <c r="D1922" s="1" t="s">
        <v>2</v>
      </c>
      <c r="H1922" s="1"/>
      <c r="I1922" s="1"/>
    </row>
    <row r="1923" spans="1:9" x14ac:dyDescent="0.25">
      <c r="A1923">
        <v>1922</v>
      </c>
      <c r="B1923" s="1" t="s">
        <v>1857</v>
      </c>
      <c r="C1923" s="1" t="s">
        <v>65</v>
      </c>
      <c r="D1923" s="1" t="s">
        <v>2</v>
      </c>
      <c r="H1923" s="1"/>
      <c r="I1923" s="1"/>
    </row>
    <row r="1924" spans="1:9" x14ac:dyDescent="0.25">
      <c r="A1924">
        <v>1923</v>
      </c>
      <c r="B1924" s="1" t="s">
        <v>2469</v>
      </c>
      <c r="C1924" s="1" t="s">
        <v>76</v>
      </c>
      <c r="D1924" s="1" t="s">
        <v>2</v>
      </c>
      <c r="H1924" s="1"/>
      <c r="I1924" s="1"/>
    </row>
    <row r="1925" spans="1:9" x14ac:dyDescent="0.25">
      <c r="A1925">
        <v>1924</v>
      </c>
      <c r="B1925" s="1" t="s">
        <v>1858</v>
      </c>
      <c r="C1925" s="1" t="s">
        <v>56</v>
      </c>
      <c r="D1925" s="1" t="s">
        <v>2</v>
      </c>
      <c r="H1925" s="1"/>
      <c r="I1925" s="1"/>
    </row>
    <row r="1926" spans="1:9" x14ac:dyDescent="0.25">
      <c r="A1926">
        <v>1925</v>
      </c>
      <c r="B1926" s="1" t="s">
        <v>1859</v>
      </c>
      <c r="C1926" s="1" t="s">
        <v>83</v>
      </c>
      <c r="D1926" s="1" t="s">
        <v>2</v>
      </c>
      <c r="H1926" s="1"/>
      <c r="I1926" s="1"/>
    </row>
    <row r="1927" spans="1:9" x14ac:dyDescent="0.25">
      <c r="A1927">
        <v>1926</v>
      </c>
      <c r="B1927" s="1" t="s">
        <v>2482</v>
      </c>
      <c r="C1927" s="1" t="s">
        <v>56</v>
      </c>
      <c r="D1927" s="1" t="s">
        <v>2</v>
      </c>
      <c r="H1927" s="1"/>
      <c r="I1927" s="1"/>
    </row>
    <row r="1928" spans="1:9" x14ac:dyDescent="0.25">
      <c r="A1928">
        <v>1927</v>
      </c>
      <c r="B1928" s="1" t="s">
        <v>1863</v>
      </c>
      <c r="C1928" s="1" t="s">
        <v>91</v>
      </c>
      <c r="D1928" s="1" t="s">
        <v>2</v>
      </c>
      <c r="H1928" s="1"/>
      <c r="I1928" s="1"/>
    </row>
    <row r="1929" spans="1:9" x14ac:dyDescent="0.25">
      <c r="A1929">
        <v>1928</v>
      </c>
      <c r="B1929" s="1" t="s">
        <v>2492</v>
      </c>
      <c r="C1929" s="1" t="s">
        <v>2463</v>
      </c>
      <c r="D1929" s="1" t="s">
        <v>2</v>
      </c>
      <c r="H1929" s="1"/>
      <c r="I1929" s="1"/>
    </row>
    <row r="1930" spans="1:9" x14ac:dyDescent="0.25">
      <c r="A1930">
        <v>1929</v>
      </c>
      <c r="B1930" s="1" t="s">
        <v>2497</v>
      </c>
      <c r="C1930" s="1" t="s">
        <v>2464</v>
      </c>
      <c r="D1930" s="1" t="s">
        <v>2</v>
      </c>
      <c r="H1930" s="1"/>
      <c r="I1930" s="1"/>
    </row>
    <row r="1931" spans="1:9" x14ac:dyDescent="0.25">
      <c r="A1931">
        <v>1930</v>
      </c>
      <c r="B1931" s="1" t="s">
        <v>1899</v>
      </c>
      <c r="C1931" s="1" t="s">
        <v>76</v>
      </c>
      <c r="D1931" s="1" t="s">
        <v>2</v>
      </c>
      <c r="H1931" s="1"/>
      <c r="I1931" s="1"/>
    </row>
    <row r="1932" spans="1:9" x14ac:dyDescent="0.25">
      <c r="A1932">
        <v>1931</v>
      </c>
      <c r="B1932" s="1" t="s">
        <v>1866</v>
      </c>
      <c r="C1932" s="1" t="s">
        <v>200</v>
      </c>
      <c r="D1932" s="1" t="s">
        <v>2</v>
      </c>
      <c r="H1932" s="1"/>
      <c r="I1932" s="1"/>
    </row>
    <row r="1933" spans="1:9" x14ac:dyDescent="0.25">
      <c r="A1933">
        <v>1932</v>
      </c>
      <c r="B1933" s="1" t="s">
        <v>1908</v>
      </c>
      <c r="C1933" s="1" t="s">
        <v>73</v>
      </c>
      <c r="D1933" s="1" t="s">
        <v>2</v>
      </c>
      <c r="H1933" s="1"/>
      <c r="I1933" s="1"/>
    </row>
    <row r="1934" spans="1:9" x14ac:dyDescent="0.25">
      <c r="A1934">
        <v>1933</v>
      </c>
      <c r="B1934" s="1" t="s">
        <v>1806</v>
      </c>
      <c r="C1934" s="1" t="s">
        <v>55</v>
      </c>
      <c r="D1934" s="1" t="s">
        <v>2</v>
      </c>
      <c r="H1934" s="1"/>
      <c r="I1934" s="1"/>
    </row>
    <row r="1935" spans="1:9" x14ac:dyDescent="0.25">
      <c r="A1935">
        <v>1934</v>
      </c>
      <c r="B1935" s="1" t="s">
        <v>2</v>
      </c>
      <c r="C1935" s="1" t="s">
        <v>2</v>
      </c>
      <c r="D1935" s="1" t="s">
        <v>2</v>
      </c>
      <c r="H1935" s="1"/>
      <c r="I1935" s="1"/>
    </row>
    <row r="1936" spans="1:9" x14ac:dyDescent="0.25">
      <c r="A1936">
        <v>1935</v>
      </c>
      <c r="B1936" s="1" t="s">
        <v>2468</v>
      </c>
      <c r="C1936" s="1" t="s">
        <v>2</v>
      </c>
      <c r="D1936" s="1" t="s">
        <v>2</v>
      </c>
      <c r="H1936" s="1"/>
      <c r="I1936" s="1"/>
    </row>
    <row r="1937" spans="1:9" x14ac:dyDescent="0.25">
      <c r="A1937">
        <v>1936</v>
      </c>
      <c r="B1937" s="1" t="s">
        <v>52</v>
      </c>
      <c r="C1937" s="1" t="s">
        <v>2</v>
      </c>
      <c r="D1937" s="1" t="s">
        <v>2</v>
      </c>
      <c r="H1937" s="1"/>
      <c r="I1937" s="1"/>
    </row>
    <row r="1938" spans="1:9" x14ac:dyDescent="0.25">
      <c r="A1938">
        <v>1937</v>
      </c>
      <c r="B1938" s="1" t="s">
        <v>1843</v>
      </c>
      <c r="C1938" s="1" t="s">
        <v>299</v>
      </c>
      <c r="D1938" s="1" t="s">
        <v>2</v>
      </c>
      <c r="H1938" s="1"/>
      <c r="I1938" s="1"/>
    </row>
    <row r="1939" spans="1:9" x14ac:dyDescent="0.25">
      <c r="A1939">
        <v>1938</v>
      </c>
      <c r="B1939" s="1" t="s">
        <v>1844</v>
      </c>
      <c r="C1939" s="1" t="s">
        <v>121</v>
      </c>
      <c r="D1939" s="1" t="s">
        <v>2</v>
      </c>
      <c r="H1939" s="1"/>
      <c r="I1939" s="1"/>
    </row>
    <row r="1940" spans="1:9" x14ac:dyDescent="0.25">
      <c r="A1940">
        <v>1939</v>
      </c>
      <c r="B1940" s="1" t="s">
        <v>1845</v>
      </c>
      <c r="C1940" s="1" t="s">
        <v>56</v>
      </c>
      <c r="D1940" s="1" t="s">
        <v>2</v>
      </c>
      <c r="H1940" s="1"/>
      <c r="I1940" s="1"/>
    </row>
    <row r="1941" spans="1:9" x14ac:dyDescent="0.25">
      <c r="A1941">
        <v>1940</v>
      </c>
      <c r="B1941" s="1" t="s">
        <v>1846</v>
      </c>
      <c r="C1941" s="1" t="s">
        <v>2706</v>
      </c>
      <c r="D1941" s="1" t="s">
        <v>2</v>
      </c>
      <c r="H1941" s="1"/>
      <c r="I1941" s="1"/>
    </row>
    <row r="1942" spans="1:9" x14ac:dyDescent="0.25">
      <c r="A1942">
        <v>1941</v>
      </c>
      <c r="B1942" s="1" t="s">
        <v>1847</v>
      </c>
      <c r="C1942" s="1" t="s">
        <v>2870</v>
      </c>
      <c r="D1942" s="1" t="s">
        <v>2</v>
      </c>
      <c r="H1942" s="1"/>
      <c r="I1942" s="1"/>
    </row>
    <row r="1943" spans="1:9" x14ac:dyDescent="0.25">
      <c r="A1943">
        <v>1942</v>
      </c>
      <c r="B1943" s="1" t="s">
        <v>1850</v>
      </c>
      <c r="C1943" s="1" t="s">
        <v>2861</v>
      </c>
      <c r="D1943" s="1" t="s">
        <v>2</v>
      </c>
      <c r="H1943" s="1"/>
      <c r="I1943" s="1"/>
    </row>
    <row r="1944" spans="1:9" x14ac:dyDescent="0.25">
      <c r="A1944">
        <v>1943</v>
      </c>
      <c r="B1944" s="1" t="s">
        <v>1851</v>
      </c>
      <c r="C1944" s="1" t="s">
        <v>56</v>
      </c>
      <c r="D1944" s="1" t="s">
        <v>2</v>
      </c>
      <c r="H1944" s="1"/>
      <c r="I1944" s="1"/>
    </row>
    <row r="1945" spans="1:9" x14ac:dyDescent="0.25">
      <c r="A1945">
        <v>1944</v>
      </c>
      <c r="B1945" s="1" t="s">
        <v>1896</v>
      </c>
      <c r="C1945" s="1" t="s">
        <v>56</v>
      </c>
      <c r="D1945" s="1" t="s">
        <v>2</v>
      </c>
      <c r="H1945" s="1"/>
      <c r="I1945" s="1"/>
    </row>
    <row r="1946" spans="1:9" x14ac:dyDescent="0.25">
      <c r="A1946">
        <v>1945</v>
      </c>
      <c r="B1946" s="1" t="s">
        <v>1853</v>
      </c>
      <c r="C1946" s="1" t="s">
        <v>56</v>
      </c>
      <c r="D1946" s="1" t="s">
        <v>2</v>
      </c>
      <c r="H1946" s="1"/>
      <c r="I1946" s="1"/>
    </row>
    <row r="1947" spans="1:9" x14ac:dyDescent="0.25">
      <c r="A1947">
        <v>1946</v>
      </c>
      <c r="B1947" s="1" t="s">
        <v>1854</v>
      </c>
      <c r="C1947" s="1" t="s">
        <v>80</v>
      </c>
      <c r="D1947" s="1" t="s">
        <v>2</v>
      </c>
      <c r="H1947" s="1"/>
      <c r="I1947" s="1"/>
    </row>
    <row r="1948" spans="1:9" x14ac:dyDescent="0.25">
      <c r="A1948">
        <v>1947</v>
      </c>
      <c r="B1948" s="1" t="s">
        <v>1856</v>
      </c>
      <c r="C1948" s="1" t="s">
        <v>64</v>
      </c>
      <c r="D1948" s="1" t="s">
        <v>2</v>
      </c>
      <c r="H1948" s="1"/>
      <c r="I1948" s="1"/>
    </row>
    <row r="1949" spans="1:9" x14ac:dyDescent="0.25">
      <c r="A1949">
        <v>1948</v>
      </c>
      <c r="B1949" s="1" t="s">
        <v>1857</v>
      </c>
      <c r="C1949" s="1" t="s">
        <v>65</v>
      </c>
      <c r="D1949" s="1" t="s">
        <v>2</v>
      </c>
      <c r="H1949" s="1"/>
      <c r="I1949" s="1"/>
    </row>
    <row r="1950" spans="1:9" x14ac:dyDescent="0.25">
      <c r="A1950">
        <v>1949</v>
      </c>
      <c r="B1950" s="1" t="s">
        <v>2469</v>
      </c>
      <c r="C1950" s="1" t="s">
        <v>76</v>
      </c>
      <c r="D1950" s="1" t="s">
        <v>2</v>
      </c>
      <c r="H1950" s="1"/>
      <c r="I1950" s="1"/>
    </row>
    <row r="1951" spans="1:9" x14ac:dyDescent="0.25">
      <c r="A1951">
        <v>1950</v>
      </c>
      <c r="B1951" s="1" t="s">
        <v>1858</v>
      </c>
      <c r="C1951" s="1" t="s">
        <v>56</v>
      </c>
      <c r="D1951" s="1" t="s">
        <v>2</v>
      </c>
      <c r="H1951" s="1"/>
      <c r="I1951" s="1"/>
    </row>
    <row r="1952" spans="1:9" x14ac:dyDescent="0.25">
      <c r="A1952">
        <v>1951</v>
      </c>
      <c r="B1952" s="1" t="s">
        <v>2482</v>
      </c>
      <c r="C1952" s="1" t="s">
        <v>56</v>
      </c>
      <c r="D1952" s="1" t="s">
        <v>2</v>
      </c>
      <c r="H1952" s="1"/>
      <c r="I1952" s="1"/>
    </row>
    <row r="1953" spans="1:9" x14ac:dyDescent="0.25">
      <c r="A1953">
        <v>1952</v>
      </c>
      <c r="B1953" s="1" t="s">
        <v>1863</v>
      </c>
      <c r="C1953" s="1" t="s">
        <v>145</v>
      </c>
      <c r="D1953" s="1" t="s">
        <v>2</v>
      </c>
      <c r="H1953" s="1"/>
      <c r="I1953" s="1"/>
    </row>
    <row r="1954" spans="1:9" x14ac:dyDescent="0.25">
      <c r="A1954">
        <v>1953</v>
      </c>
      <c r="B1954" s="1" t="s">
        <v>2492</v>
      </c>
      <c r="C1954" s="1" t="s">
        <v>2458</v>
      </c>
      <c r="D1954" s="1" t="s">
        <v>2</v>
      </c>
      <c r="H1954" s="1"/>
      <c r="I1954" s="1"/>
    </row>
    <row r="1955" spans="1:9" x14ac:dyDescent="0.25">
      <c r="A1955">
        <v>1954</v>
      </c>
      <c r="B1955" s="1" t="s">
        <v>2497</v>
      </c>
      <c r="C1955" s="1" t="s">
        <v>625</v>
      </c>
      <c r="D1955" s="1" t="s">
        <v>2</v>
      </c>
      <c r="H1955" s="1"/>
      <c r="I1955" s="1"/>
    </row>
    <row r="1956" spans="1:9" x14ac:dyDescent="0.25">
      <c r="A1956">
        <v>1955</v>
      </c>
      <c r="B1956" s="1" t="s">
        <v>1899</v>
      </c>
      <c r="C1956" s="1" t="s">
        <v>77</v>
      </c>
      <c r="D1956" s="1" t="s">
        <v>2</v>
      </c>
      <c r="H1956" s="1"/>
      <c r="I1956" s="1"/>
    </row>
    <row r="1957" spans="1:9" x14ac:dyDescent="0.25">
      <c r="A1957">
        <v>1956</v>
      </c>
      <c r="B1957" s="1" t="s">
        <v>1866</v>
      </c>
      <c r="C1957" s="1" t="s">
        <v>200</v>
      </c>
      <c r="D1957" s="1" t="s">
        <v>2</v>
      </c>
      <c r="H1957" s="1"/>
      <c r="I1957" s="1"/>
    </row>
    <row r="1958" spans="1:9" x14ac:dyDescent="0.25">
      <c r="A1958">
        <v>1957</v>
      </c>
      <c r="B1958" s="1" t="s">
        <v>1908</v>
      </c>
      <c r="C1958" s="1" t="s">
        <v>73</v>
      </c>
      <c r="D1958" s="1" t="s">
        <v>2</v>
      </c>
      <c r="H1958" s="1"/>
      <c r="I1958" s="1"/>
    </row>
    <row r="1959" spans="1:9" x14ac:dyDescent="0.25">
      <c r="A1959">
        <v>1958</v>
      </c>
      <c r="B1959" s="1" t="s">
        <v>1806</v>
      </c>
      <c r="C1959" s="1" t="s">
        <v>55</v>
      </c>
      <c r="D1959" s="1" t="s">
        <v>2</v>
      </c>
      <c r="H1959" s="1"/>
      <c r="I1959" s="1"/>
    </row>
    <row r="1960" spans="1:9" x14ac:dyDescent="0.25">
      <c r="A1960">
        <v>1959</v>
      </c>
      <c r="B1960" s="1" t="s">
        <v>2</v>
      </c>
      <c r="C1960" s="1" t="s">
        <v>2</v>
      </c>
      <c r="D1960" s="1" t="s">
        <v>2</v>
      </c>
      <c r="H1960" s="1"/>
      <c r="I1960" s="1"/>
    </row>
    <row r="1961" spans="1:9" x14ac:dyDescent="0.25">
      <c r="A1961">
        <v>1960</v>
      </c>
      <c r="B1961" s="1" t="s">
        <v>2473</v>
      </c>
      <c r="C1961" s="1" t="s">
        <v>2</v>
      </c>
      <c r="D1961" s="1" t="s">
        <v>2</v>
      </c>
      <c r="H1961" s="1"/>
      <c r="I1961" s="1"/>
    </row>
    <row r="1962" spans="1:9" x14ac:dyDescent="0.25">
      <c r="A1962">
        <v>1961</v>
      </c>
      <c r="B1962" s="1" t="s">
        <v>52</v>
      </c>
      <c r="C1962" s="1" t="s">
        <v>2</v>
      </c>
      <c r="D1962" s="1" t="s">
        <v>2</v>
      </c>
      <c r="H1962" s="1"/>
      <c r="I1962" s="1"/>
    </row>
    <row r="1963" spans="1:9" x14ac:dyDescent="0.25">
      <c r="A1963">
        <v>1962</v>
      </c>
      <c r="B1963" s="1" t="s">
        <v>1843</v>
      </c>
      <c r="C1963" s="1" t="s">
        <v>2871</v>
      </c>
      <c r="D1963" s="1" t="s">
        <v>2</v>
      </c>
      <c r="H1963" s="1"/>
      <c r="I1963" s="1"/>
    </row>
    <row r="1964" spans="1:9" x14ac:dyDescent="0.25">
      <c r="A1964">
        <v>1963</v>
      </c>
      <c r="B1964" s="1" t="s">
        <v>1844</v>
      </c>
      <c r="C1964" s="1" t="s">
        <v>121</v>
      </c>
      <c r="D1964" s="1" t="s">
        <v>2</v>
      </c>
      <c r="H1964" s="1"/>
      <c r="I1964" s="1"/>
    </row>
    <row r="1965" spans="1:9" x14ac:dyDescent="0.25">
      <c r="A1965">
        <v>1964</v>
      </c>
      <c r="B1965" s="1" t="s">
        <v>1845</v>
      </c>
      <c r="C1965" s="1" t="s">
        <v>56</v>
      </c>
      <c r="D1965" s="1" t="s">
        <v>2</v>
      </c>
      <c r="H1965" s="1"/>
      <c r="I1965" s="1"/>
    </row>
    <row r="1966" spans="1:9" x14ac:dyDescent="0.25">
      <c r="A1966">
        <v>1965</v>
      </c>
      <c r="B1966" s="1" t="s">
        <v>1846</v>
      </c>
      <c r="C1966" s="1" t="s">
        <v>2706</v>
      </c>
      <c r="D1966" s="1" t="s">
        <v>2</v>
      </c>
      <c r="H1966" s="1"/>
      <c r="I1966" s="1"/>
    </row>
    <row r="1967" spans="1:9" x14ac:dyDescent="0.25">
      <c r="A1967">
        <v>1966</v>
      </c>
      <c r="B1967" s="1" t="s">
        <v>1847</v>
      </c>
      <c r="C1967" s="1" t="s">
        <v>2872</v>
      </c>
      <c r="D1967" s="1" t="s">
        <v>2</v>
      </c>
      <c r="H1967" s="1"/>
      <c r="I1967" s="1"/>
    </row>
    <row r="1968" spans="1:9" x14ac:dyDescent="0.25">
      <c r="A1968">
        <v>1967</v>
      </c>
      <c r="B1968" s="1" t="s">
        <v>1850</v>
      </c>
      <c r="C1968" s="1" t="s">
        <v>2861</v>
      </c>
      <c r="D1968" s="1" t="s">
        <v>2</v>
      </c>
      <c r="H1968" s="1"/>
      <c r="I1968" s="1"/>
    </row>
    <row r="1969" spans="1:9" x14ac:dyDescent="0.25">
      <c r="A1969">
        <v>1968</v>
      </c>
      <c r="B1969" s="1" t="s">
        <v>1851</v>
      </c>
      <c r="C1969" s="1" t="s">
        <v>56</v>
      </c>
      <c r="D1969" s="1" t="s">
        <v>2</v>
      </c>
      <c r="H1969" s="1"/>
      <c r="I1969" s="1"/>
    </row>
    <row r="1970" spans="1:9" x14ac:dyDescent="0.25">
      <c r="A1970">
        <v>1969</v>
      </c>
      <c r="B1970" s="1" t="s">
        <v>1896</v>
      </c>
      <c r="C1970" s="1" t="s">
        <v>56</v>
      </c>
      <c r="D1970" s="1" t="s">
        <v>2</v>
      </c>
      <c r="H1970" s="1"/>
      <c r="I1970" s="1"/>
    </row>
    <row r="1971" spans="1:9" x14ac:dyDescent="0.25">
      <c r="A1971">
        <v>1970</v>
      </c>
      <c r="B1971" s="1" t="s">
        <v>1853</v>
      </c>
      <c r="C1971" s="1" t="s">
        <v>56</v>
      </c>
      <c r="D1971" s="1" t="s">
        <v>2</v>
      </c>
      <c r="H1971" s="1"/>
      <c r="I1971" s="1"/>
    </row>
    <row r="1972" spans="1:9" x14ac:dyDescent="0.25">
      <c r="A1972">
        <v>1971</v>
      </c>
      <c r="B1972" s="1" t="s">
        <v>1854</v>
      </c>
      <c r="C1972" s="1" t="s">
        <v>77</v>
      </c>
      <c r="D1972" s="1" t="s">
        <v>2</v>
      </c>
      <c r="H1972" s="1"/>
      <c r="I1972" s="1"/>
    </row>
    <row r="1973" spans="1:9" x14ac:dyDescent="0.25">
      <c r="A1973">
        <v>1972</v>
      </c>
      <c r="B1973" s="1" t="s">
        <v>1856</v>
      </c>
      <c r="C1973" s="1" t="s">
        <v>64</v>
      </c>
      <c r="D1973" s="1" t="s">
        <v>2</v>
      </c>
      <c r="H1973" s="1"/>
      <c r="I1973" s="1"/>
    </row>
    <row r="1974" spans="1:9" x14ac:dyDescent="0.25">
      <c r="A1974">
        <v>1973</v>
      </c>
      <c r="B1974" s="1" t="s">
        <v>1857</v>
      </c>
      <c r="C1974" s="1" t="s">
        <v>65</v>
      </c>
      <c r="D1974" s="1" t="s">
        <v>2</v>
      </c>
      <c r="H1974" s="1"/>
      <c r="I1974" s="1"/>
    </row>
    <row r="1975" spans="1:9" x14ac:dyDescent="0.25">
      <c r="A1975">
        <v>1974</v>
      </c>
      <c r="B1975" s="1" t="s">
        <v>2469</v>
      </c>
      <c r="C1975" s="1" t="s">
        <v>76</v>
      </c>
      <c r="D1975" s="1" t="s">
        <v>2</v>
      </c>
      <c r="H1975" s="1"/>
      <c r="I1975" s="1"/>
    </row>
    <row r="1976" spans="1:9" x14ac:dyDescent="0.25">
      <c r="A1976">
        <v>1975</v>
      </c>
      <c r="B1976" s="1" t="s">
        <v>1858</v>
      </c>
      <c r="C1976" s="1" t="s">
        <v>56</v>
      </c>
      <c r="D1976" s="1" t="s">
        <v>2</v>
      </c>
      <c r="H1976" s="1"/>
      <c r="I1976" s="1"/>
    </row>
    <row r="1977" spans="1:9" x14ac:dyDescent="0.25">
      <c r="A1977">
        <v>1976</v>
      </c>
      <c r="B1977" s="1" t="s">
        <v>2482</v>
      </c>
      <c r="C1977" s="1" t="s">
        <v>56</v>
      </c>
      <c r="D1977" s="1" t="s">
        <v>2</v>
      </c>
      <c r="H1977" s="1"/>
      <c r="I1977" s="1"/>
    </row>
    <row r="1978" spans="1:9" x14ac:dyDescent="0.25">
      <c r="A1978">
        <v>1977</v>
      </c>
      <c r="B1978" s="1" t="s">
        <v>1863</v>
      </c>
      <c r="C1978" s="1" t="s">
        <v>77</v>
      </c>
      <c r="D1978" s="1" t="s">
        <v>2</v>
      </c>
      <c r="H1978" s="1"/>
      <c r="I1978" s="1"/>
    </row>
    <row r="1979" spans="1:9" x14ac:dyDescent="0.25">
      <c r="A1979">
        <v>1978</v>
      </c>
      <c r="B1979" s="1" t="s">
        <v>2492</v>
      </c>
      <c r="C1979" s="1" t="s">
        <v>73</v>
      </c>
      <c r="D1979" s="1" t="s">
        <v>2</v>
      </c>
      <c r="H1979" s="1"/>
      <c r="I1979" s="1"/>
    </row>
    <row r="1980" spans="1:9" x14ac:dyDescent="0.25">
      <c r="A1980">
        <v>1979</v>
      </c>
      <c r="B1980" s="1" t="s">
        <v>2497</v>
      </c>
      <c r="C1980" s="1" t="s">
        <v>65</v>
      </c>
      <c r="D1980" s="1" t="s">
        <v>2</v>
      </c>
      <c r="H1980" s="1"/>
      <c r="I1980" s="1"/>
    </row>
    <row r="1981" spans="1:9" x14ac:dyDescent="0.25">
      <c r="A1981">
        <v>1980</v>
      </c>
      <c r="B1981" s="1" t="s">
        <v>1871</v>
      </c>
      <c r="C1981" s="1" t="s">
        <v>56</v>
      </c>
      <c r="D1981" s="1" t="s">
        <v>2</v>
      </c>
      <c r="H1981" s="1"/>
      <c r="I1981" s="1"/>
    </row>
    <row r="1982" spans="1:9" x14ac:dyDescent="0.25">
      <c r="A1982">
        <v>1981</v>
      </c>
      <c r="B1982" s="1" t="s">
        <v>1875</v>
      </c>
      <c r="C1982" s="1" t="s">
        <v>149</v>
      </c>
      <c r="D1982" s="1" t="s">
        <v>2</v>
      </c>
      <c r="H1982" s="1"/>
      <c r="I1982" s="1"/>
    </row>
    <row r="1983" spans="1:9" x14ac:dyDescent="0.25">
      <c r="A1983">
        <v>1982</v>
      </c>
      <c r="B1983" s="1" t="s">
        <v>1899</v>
      </c>
      <c r="C1983" s="1" t="s">
        <v>71</v>
      </c>
      <c r="D1983" s="1" t="s">
        <v>2</v>
      </c>
      <c r="H1983" s="1"/>
      <c r="I1983" s="1"/>
    </row>
    <row r="1984" spans="1:9" x14ac:dyDescent="0.25">
      <c r="A1984">
        <v>1983</v>
      </c>
      <c r="B1984" s="1" t="s">
        <v>1866</v>
      </c>
      <c r="C1984" s="1" t="s">
        <v>200</v>
      </c>
      <c r="D1984" s="1" t="s">
        <v>2</v>
      </c>
      <c r="H1984" s="1"/>
      <c r="I1984" s="1"/>
    </row>
    <row r="1985" spans="1:9" x14ac:dyDescent="0.25">
      <c r="A1985">
        <v>1984</v>
      </c>
      <c r="B1985" s="1" t="s">
        <v>1908</v>
      </c>
      <c r="C1985" s="1" t="s">
        <v>73</v>
      </c>
      <c r="D1985" s="1" t="s">
        <v>2</v>
      </c>
      <c r="H1985" s="1"/>
      <c r="I1985" s="1"/>
    </row>
    <row r="1986" spans="1:9" x14ac:dyDescent="0.25">
      <c r="A1986">
        <v>1985</v>
      </c>
      <c r="B1986" s="1" t="s">
        <v>1806</v>
      </c>
      <c r="C1986" s="1" t="s">
        <v>55</v>
      </c>
      <c r="D1986" s="1" t="s">
        <v>2</v>
      </c>
      <c r="H1986" s="1"/>
      <c r="I1986" s="1"/>
    </row>
    <row r="1987" spans="1:9" x14ac:dyDescent="0.25">
      <c r="A1987">
        <v>1986</v>
      </c>
      <c r="B1987" s="1" t="s">
        <v>2</v>
      </c>
      <c r="C1987" s="1" t="s">
        <v>2</v>
      </c>
      <c r="D1987" s="1" t="s">
        <v>2</v>
      </c>
      <c r="H1987" s="1"/>
      <c r="I1987" s="1"/>
    </row>
    <row r="1988" spans="1:9" x14ac:dyDescent="0.25">
      <c r="A1988">
        <v>1987</v>
      </c>
      <c r="B1988" s="1" t="s">
        <v>2477</v>
      </c>
      <c r="C1988" s="1" t="s">
        <v>2</v>
      </c>
      <c r="D1988" s="1" t="s">
        <v>2</v>
      </c>
      <c r="H1988" s="1"/>
      <c r="I1988" s="1"/>
    </row>
    <row r="1989" spans="1:9" x14ac:dyDescent="0.25">
      <c r="A1989">
        <v>1988</v>
      </c>
      <c r="B1989" s="1" t="s">
        <v>52</v>
      </c>
      <c r="C1989" s="1" t="s">
        <v>2</v>
      </c>
      <c r="D1989" s="1" t="s">
        <v>2</v>
      </c>
      <c r="H1989" s="1"/>
      <c r="I1989" s="1"/>
    </row>
    <row r="1990" spans="1:9" x14ac:dyDescent="0.25">
      <c r="A1990">
        <v>1989</v>
      </c>
      <c r="B1990" s="1" t="s">
        <v>1843</v>
      </c>
      <c r="C1990" s="1" t="s">
        <v>295</v>
      </c>
      <c r="D1990" s="1" t="s">
        <v>2</v>
      </c>
      <c r="H1990" s="1"/>
      <c r="I1990" s="1"/>
    </row>
    <row r="1991" spans="1:9" x14ac:dyDescent="0.25">
      <c r="A1991">
        <v>1990</v>
      </c>
      <c r="B1991" s="1" t="s">
        <v>1844</v>
      </c>
      <c r="C1991" s="1" t="s">
        <v>121</v>
      </c>
      <c r="D1991" s="1" t="s">
        <v>2</v>
      </c>
      <c r="H1991" s="1"/>
      <c r="I1991" s="1"/>
    </row>
    <row r="1992" spans="1:9" x14ac:dyDescent="0.25">
      <c r="A1992">
        <v>1991</v>
      </c>
      <c r="B1992" s="1" t="s">
        <v>1845</v>
      </c>
      <c r="C1992" s="1" t="s">
        <v>56</v>
      </c>
      <c r="D1992" s="1" t="s">
        <v>2</v>
      </c>
      <c r="H1992" s="1"/>
      <c r="I1992" s="1"/>
    </row>
    <row r="1993" spans="1:9" x14ac:dyDescent="0.25">
      <c r="A1993">
        <v>1992</v>
      </c>
      <c r="B1993" s="1" t="s">
        <v>1846</v>
      </c>
      <c r="C1993" s="1" t="s">
        <v>2608</v>
      </c>
      <c r="D1993" s="1" t="s">
        <v>2</v>
      </c>
      <c r="H1993" s="1"/>
      <c r="I1993" s="1"/>
    </row>
    <row r="1994" spans="1:9" x14ac:dyDescent="0.25">
      <c r="A1994">
        <v>1993</v>
      </c>
      <c r="B1994" s="1" t="s">
        <v>1847</v>
      </c>
      <c r="C1994" s="1" t="s">
        <v>2873</v>
      </c>
      <c r="D1994" s="1" t="s">
        <v>2</v>
      </c>
      <c r="H1994" s="1"/>
      <c r="I1994" s="1"/>
    </row>
    <row r="1995" spans="1:9" x14ac:dyDescent="0.25">
      <c r="A1995">
        <v>1994</v>
      </c>
      <c r="B1995" s="1" t="s">
        <v>1850</v>
      </c>
      <c r="C1995" s="1" t="s">
        <v>2861</v>
      </c>
      <c r="D1995" s="1" t="s">
        <v>2</v>
      </c>
      <c r="H1995" s="1"/>
      <c r="I1995" s="1"/>
    </row>
    <row r="1996" spans="1:9" x14ac:dyDescent="0.25">
      <c r="A1996">
        <v>1995</v>
      </c>
      <c r="B1996" s="1" t="s">
        <v>1851</v>
      </c>
      <c r="C1996" s="1" t="s">
        <v>56</v>
      </c>
      <c r="D1996" s="1" t="s">
        <v>2</v>
      </c>
      <c r="H1996" s="1"/>
      <c r="I1996" s="1"/>
    </row>
    <row r="1997" spans="1:9" x14ac:dyDescent="0.25">
      <c r="A1997">
        <v>1996</v>
      </c>
      <c r="B1997" s="1" t="s">
        <v>1896</v>
      </c>
      <c r="C1997" s="1" t="s">
        <v>56</v>
      </c>
      <c r="D1997" s="1" t="s">
        <v>2</v>
      </c>
      <c r="H1997" s="1"/>
      <c r="I1997" s="1"/>
    </row>
    <row r="1998" spans="1:9" x14ac:dyDescent="0.25">
      <c r="A1998">
        <v>1997</v>
      </c>
      <c r="B1998" s="1" t="s">
        <v>1853</v>
      </c>
      <c r="C1998" s="1" t="s">
        <v>56</v>
      </c>
      <c r="D1998" s="1" t="s">
        <v>2</v>
      </c>
      <c r="H1998" s="1"/>
      <c r="I1998" s="1"/>
    </row>
    <row r="1999" spans="1:9" x14ac:dyDescent="0.25">
      <c r="A1999">
        <v>1998</v>
      </c>
      <c r="B1999" s="1" t="s">
        <v>1854</v>
      </c>
      <c r="C1999" s="1" t="s">
        <v>83</v>
      </c>
      <c r="D1999" s="1" t="s">
        <v>2</v>
      </c>
      <c r="H1999" s="1"/>
      <c r="I1999" s="1"/>
    </row>
    <row r="2000" spans="1:9" x14ac:dyDescent="0.25">
      <c r="A2000">
        <v>1999</v>
      </c>
      <c r="B2000" s="1" t="s">
        <v>1856</v>
      </c>
      <c r="C2000" s="1" t="s">
        <v>64</v>
      </c>
      <c r="D2000" s="1" t="s">
        <v>2</v>
      </c>
      <c r="H2000" s="1"/>
      <c r="I2000" s="1"/>
    </row>
    <row r="2001" spans="1:9" x14ac:dyDescent="0.25">
      <c r="A2001">
        <v>2000</v>
      </c>
      <c r="B2001" s="1" t="s">
        <v>1857</v>
      </c>
      <c r="C2001" s="1" t="s">
        <v>65</v>
      </c>
      <c r="D2001" s="1" t="s">
        <v>2</v>
      </c>
      <c r="H2001" s="1"/>
      <c r="I2001" s="1"/>
    </row>
    <row r="2002" spans="1:9" x14ac:dyDescent="0.25">
      <c r="A2002">
        <v>2001</v>
      </c>
      <c r="B2002" s="1" t="s">
        <v>2469</v>
      </c>
      <c r="C2002" s="1" t="s">
        <v>76</v>
      </c>
      <c r="D2002" s="1" t="s">
        <v>2</v>
      </c>
      <c r="H2002" s="1"/>
      <c r="I2002" s="1"/>
    </row>
    <row r="2003" spans="1:9" x14ac:dyDescent="0.25">
      <c r="A2003">
        <v>2002</v>
      </c>
      <c r="B2003" s="1" t="s">
        <v>1858</v>
      </c>
      <c r="C2003" s="1" t="s">
        <v>56</v>
      </c>
      <c r="D2003" s="1" t="s">
        <v>2</v>
      </c>
      <c r="H2003" s="1"/>
      <c r="I2003" s="1"/>
    </row>
    <row r="2004" spans="1:9" x14ac:dyDescent="0.25">
      <c r="A2004">
        <v>2003</v>
      </c>
      <c r="B2004" s="1" t="s">
        <v>2482</v>
      </c>
      <c r="C2004" s="1" t="s">
        <v>56</v>
      </c>
      <c r="D2004" s="1" t="s">
        <v>2</v>
      </c>
      <c r="H2004" s="1"/>
      <c r="I2004" s="1"/>
    </row>
    <row r="2005" spans="1:9" x14ac:dyDescent="0.25">
      <c r="A2005">
        <v>2004</v>
      </c>
      <c r="B2005" s="1" t="s">
        <v>1863</v>
      </c>
      <c r="C2005" s="1" t="s">
        <v>262</v>
      </c>
      <c r="D2005" s="1" t="s">
        <v>2</v>
      </c>
      <c r="H2005" s="1"/>
      <c r="I2005" s="1"/>
    </row>
    <row r="2006" spans="1:9" x14ac:dyDescent="0.25">
      <c r="A2006">
        <v>2005</v>
      </c>
      <c r="B2006" s="1" t="s">
        <v>2492</v>
      </c>
      <c r="C2006" s="1" t="s">
        <v>65</v>
      </c>
      <c r="D2006" s="1" t="s">
        <v>2</v>
      </c>
      <c r="H2006" s="1"/>
      <c r="I2006" s="1"/>
    </row>
    <row r="2007" spans="1:9" x14ac:dyDescent="0.25">
      <c r="A2007">
        <v>2006</v>
      </c>
      <c r="B2007" s="1" t="s">
        <v>2497</v>
      </c>
      <c r="C2007" s="1" t="s">
        <v>65</v>
      </c>
      <c r="D2007" s="1" t="s">
        <v>2</v>
      </c>
      <c r="H2007" s="1"/>
      <c r="I2007" s="1"/>
    </row>
    <row r="2008" spans="1:9" x14ac:dyDescent="0.25">
      <c r="A2008">
        <v>2007</v>
      </c>
      <c r="B2008" s="1" t="s">
        <v>1899</v>
      </c>
      <c r="C2008" s="1" t="s">
        <v>106</v>
      </c>
      <c r="D2008" s="1" t="s">
        <v>2</v>
      </c>
      <c r="H2008" s="1"/>
      <c r="I2008" s="1"/>
    </row>
    <row r="2009" spans="1:9" x14ac:dyDescent="0.25">
      <c r="A2009">
        <v>2008</v>
      </c>
      <c r="B2009" s="1" t="s">
        <v>1866</v>
      </c>
      <c r="C2009" s="1" t="s">
        <v>200</v>
      </c>
      <c r="D2009" s="1" t="s">
        <v>2</v>
      </c>
      <c r="H2009" s="1"/>
      <c r="I2009" s="1"/>
    </row>
    <row r="2010" spans="1:9" x14ac:dyDescent="0.25">
      <c r="A2010">
        <v>2009</v>
      </c>
      <c r="B2010" s="1" t="s">
        <v>1908</v>
      </c>
      <c r="C2010" s="1" t="s">
        <v>73</v>
      </c>
      <c r="D2010" s="1" t="s">
        <v>2</v>
      </c>
      <c r="H2010" s="1"/>
      <c r="I2010" s="1"/>
    </row>
    <row r="2011" spans="1:9" x14ac:dyDescent="0.25">
      <c r="A2011">
        <v>2010</v>
      </c>
      <c r="B2011" s="1" t="s">
        <v>1806</v>
      </c>
      <c r="C2011" s="1" t="s">
        <v>55</v>
      </c>
      <c r="D2011" s="1" t="s">
        <v>2</v>
      </c>
      <c r="H2011" s="1"/>
      <c r="I2011" s="1"/>
    </row>
    <row r="2012" spans="1:9" x14ac:dyDescent="0.25">
      <c r="A2012">
        <v>2011</v>
      </c>
      <c r="B2012" s="1" t="s">
        <v>2</v>
      </c>
      <c r="C2012" s="1" t="s">
        <v>2</v>
      </c>
      <c r="D2012" s="1" t="s">
        <v>2</v>
      </c>
      <c r="H2012" s="1"/>
      <c r="I2012" s="1"/>
    </row>
    <row r="2013" spans="1:9" x14ac:dyDescent="0.25">
      <c r="A2013">
        <v>2012</v>
      </c>
      <c r="B2013" s="1" t="s">
        <v>2</v>
      </c>
      <c r="C2013" s="1" t="s">
        <v>2</v>
      </c>
      <c r="D2013" s="1" t="s">
        <v>2</v>
      </c>
      <c r="H2013" s="1"/>
      <c r="I2013" s="1"/>
    </row>
    <row r="2014" spans="1:9" x14ac:dyDescent="0.25">
      <c r="A2014">
        <v>2013</v>
      </c>
      <c r="B2014" s="1" t="s">
        <v>1421</v>
      </c>
      <c r="C2014" s="1" t="s">
        <v>2</v>
      </c>
      <c r="D2014" s="1" t="s">
        <v>2</v>
      </c>
      <c r="H2014" s="1"/>
      <c r="I2014" s="1"/>
    </row>
    <row r="2015" spans="1:9" x14ac:dyDescent="0.25">
      <c r="A2015">
        <v>2014</v>
      </c>
      <c r="B2015" s="1" t="s">
        <v>2</v>
      </c>
      <c r="C2015" s="1" t="s">
        <v>2</v>
      </c>
      <c r="D2015" s="1" t="s">
        <v>2</v>
      </c>
      <c r="H2015" s="1"/>
      <c r="I2015" s="1"/>
    </row>
    <row r="2016" spans="1:9" x14ac:dyDescent="0.25">
      <c r="A2016">
        <v>2015</v>
      </c>
      <c r="B2016" s="1" t="s">
        <v>2481</v>
      </c>
      <c r="C2016" s="1" t="s">
        <v>2</v>
      </c>
      <c r="D2016" s="1" t="s">
        <v>2</v>
      </c>
      <c r="H2016" s="1"/>
      <c r="I2016" s="1"/>
    </row>
    <row r="2017" spans="1:9" x14ac:dyDescent="0.25">
      <c r="A2017">
        <v>2016</v>
      </c>
      <c r="B2017" s="1" t="s">
        <v>52</v>
      </c>
      <c r="C2017" s="1" t="s">
        <v>2</v>
      </c>
      <c r="D2017" s="1" t="s">
        <v>2</v>
      </c>
      <c r="H2017" s="1"/>
      <c r="I2017" s="1"/>
    </row>
    <row r="2018" spans="1:9" x14ac:dyDescent="0.25">
      <c r="A2018">
        <v>2017</v>
      </c>
      <c r="B2018" s="1" t="s">
        <v>1843</v>
      </c>
      <c r="C2018" s="1" t="s">
        <v>330</v>
      </c>
      <c r="D2018" s="1" t="s">
        <v>2</v>
      </c>
      <c r="H2018" s="1"/>
      <c r="I2018" s="1"/>
    </row>
    <row r="2019" spans="1:9" x14ac:dyDescent="0.25">
      <c r="A2019">
        <v>2018</v>
      </c>
      <c r="B2019" s="1" t="s">
        <v>1844</v>
      </c>
      <c r="C2019" s="1" t="s">
        <v>121</v>
      </c>
      <c r="D2019" s="1" t="s">
        <v>2</v>
      </c>
      <c r="H2019" s="1"/>
      <c r="I2019" s="1"/>
    </row>
    <row r="2020" spans="1:9" x14ac:dyDescent="0.25">
      <c r="A2020">
        <v>2019</v>
      </c>
      <c r="B2020" s="1" t="s">
        <v>1845</v>
      </c>
      <c r="C2020" s="1" t="s">
        <v>105</v>
      </c>
      <c r="D2020" s="1" t="s">
        <v>2</v>
      </c>
      <c r="H2020" s="1"/>
      <c r="I2020" s="1"/>
    </row>
    <row r="2021" spans="1:9" x14ac:dyDescent="0.25">
      <c r="A2021">
        <v>2020</v>
      </c>
      <c r="B2021" s="1" t="s">
        <v>1846</v>
      </c>
      <c r="C2021" s="1" t="s">
        <v>2794</v>
      </c>
      <c r="D2021" s="1" t="s">
        <v>2</v>
      </c>
      <c r="H2021" s="1"/>
      <c r="I2021" s="1"/>
    </row>
    <row r="2022" spans="1:9" x14ac:dyDescent="0.25">
      <c r="A2022">
        <v>2021</v>
      </c>
      <c r="B2022" s="1" t="s">
        <v>1847</v>
      </c>
      <c r="C2022" s="1" t="s">
        <v>2874</v>
      </c>
      <c r="D2022" s="1" t="s">
        <v>2</v>
      </c>
      <c r="H2022" s="1"/>
      <c r="I2022" s="1"/>
    </row>
    <row r="2023" spans="1:9" x14ac:dyDescent="0.25">
      <c r="A2023">
        <v>2022</v>
      </c>
      <c r="B2023" s="1" t="s">
        <v>1850</v>
      </c>
      <c r="C2023" s="1" t="s">
        <v>2861</v>
      </c>
      <c r="D2023" s="1" t="s">
        <v>2</v>
      </c>
      <c r="H2023" s="1"/>
      <c r="I2023" s="1"/>
    </row>
    <row r="2024" spans="1:9" x14ac:dyDescent="0.25">
      <c r="A2024">
        <v>2023</v>
      </c>
      <c r="B2024" s="1" t="s">
        <v>1851</v>
      </c>
      <c r="C2024" s="1" t="s">
        <v>56</v>
      </c>
      <c r="D2024" s="1" t="s">
        <v>2</v>
      </c>
      <c r="H2024" s="1"/>
      <c r="I2024" s="1"/>
    </row>
    <row r="2025" spans="1:9" x14ac:dyDescent="0.25">
      <c r="A2025">
        <v>2024</v>
      </c>
      <c r="B2025" s="1" t="s">
        <v>1896</v>
      </c>
      <c r="C2025" s="1" t="s">
        <v>56</v>
      </c>
      <c r="D2025" s="1" t="s">
        <v>2</v>
      </c>
      <c r="H2025" s="1"/>
      <c r="I2025" s="1"/>
    </row>
    <row r="2026" spans="1:9" x14ac:dyDescent="0.25">
      <c r="A2026">
        <v>2025</v>
      </c>
      <c r="B2026" s="1" t="s">
        <v>1853</v>
      </c>
      <c r="C2026" s="1" t="s">
        <v>56</v>
      </c>
      <c r="D2026" s="1" t="s">
        <v>2</v>
      </c>
      <c r="H2026" s="1"/>
      <c r="I2026" s="1"/>
    </row>
    <row r="2027" spans="1:9" x14ac:dyDescent="0.25">
      <c r="A2027">
        <v>2026</v>
      </c>
      <c r="B2027" s="1" t="s">
        <v>1854</v>
      </c>
      <c r="C2027" s="1" t="s">
        <v>107</v>
      </c>
      <c r="D2027" s="1" t="s">
        <v>2</v>
      </c>
      <c r="H2027" s="1"/>
      <c r="I2027" s="1"/>
    </row>
    <row r="2028" spans="1:9" x14ac:dyDescent="0.25">
      <c r="A2028">
        <v>2027</v>
      </c>
      <c r="B2028" s="1" t="s">
        <v>1857</v>
      </c>
      <c r="C2028" s="1" t="s">
        <v>65</v>
      </c>
      <c r="D2028" s="1" t="s">
        <v>2</v>
      </c>
      <c r="H2028" s="1"/>
      <c r="I2028" s="1"/>
    </row>
    <row r="2029" spans="1:9" x14ac:dyDescent="0.25">
      <c r="A2029">
        <v>2028</v>
      </c>
      <c r="B2029" s="1" t="s">
        <v>1858</v>
      </c>
      <c r="C2029" s="1" t="s">
        <v>56</v>
      </c>
      <c r="D2029" s="1" t="s">
        <v>2</v>
      </c>
      <c r="H2029" s="1"/>
      <c r="I2029" s="1"/>
    </row>
    <row r="2030" spans="1:9" x14ac:dyDescent="0.25">
      <c r="A2030">
        <v>2029</v>
      </c>
      <c r="B2030" s="1" t="s">
        <v>2482</v>
      </c>
      <c r="C2030" s="1" t="s">
        <v>56</v>
      </c>
      <c r="D2030" s="1" t="s">
        <v>2</v>
      </c>
      <c r="H2030" s="1"/>
      <c r="I2030" s="1"/>
    </row>
    <row r="2031" spans="1:9" x14ac:dyDescent="0.25">
      <c r="A2031">
        <v>2030</v>
      </c>
      <c r="B2031" s="1" t="s">
        <v>1863</v>
      </c>
      <c r="C2031" s="1" t="s">
        <v>137</v>
      </c>
      <c r="D2031" s="1" t="s">
        <v>2</v>
      </c>
      <c r="H2031" s="1"/>
      <c r="I2031" s="1"/>
    </row>
    <row r="2032" spans="1:9" x14ac:dyDescent="0.25">
      <c r="A2032">
        <v>2031</v>
      </c>
      <c r="B2032" s="1" t="s">
        <v>2492</v>
      </c>
      <c r="C2032" s="1" t="s">
        <v>625</v>
      </c>
      <c r="D2032" s="1" t="s">
        <v>2</v>
      </c>
      <c r="H2032" s="1"/>
      <c r="I2032" s="1"/>
    </row>
    <row r="2033" spans="1:9" x14ac:dyDescent="0.25">
      <c r="A2033">
        <v>2032</v>
      </c>
      <c r="B2033" s="1" t="s">
        <v>1866</v>
      </c>
      <c r="C2033" s="1" t="s">
        <v>200</v>
      </c>
      <c r="D2033" s="1" t="s">
        <v>2</v>
      </c>
      <c r="H2033" s="1"/>
      <c r="I2033" s="1"/>
    </row>
    <row r="2034" spans="1:9" x14ac:dyDescent="0.25">
      <c r="A2034">
        <v>2033</v>
      </c>
      <c r="B2034" s="1" t="s">
        <v>1908</v>
      </c>
      <c r="C2034" s="1" t="s">
        <v>73</v>
      </c>
      <c r="D2034" s="1" t="s">
        <v>2</v>
      </c>
      <c r="H2034" s="1"/>
      <c r="I2034" s="1"/>
    </row>
    <row r="2035" spans="1:9" x14ac:dyDescent="0.25">
      <c r="A2035">
        <v>2034</v>
      </c>
      <c r="B2035" s="1" t="s">
        <v>1806</v>
      </c>
      <c r="C2035" s="1" t="s">
        <v>55</v>
      </c>
      <c r="D2035" s="1" t="s">
        <v>2</v>
      </c>
      <c r="H2035" s="1"/>
      <c r="I2035" s="1"/>
    </row>
    <row r="2036" spans="1:9" x14ac:dyDescent="0.25">
      <c r="A2036">
        <v>2035</v>
      </c>
      <c r="B2036" s="1" t="s">
        <v>2</v>
      </c>
      <c r="C2036" s="1" t="s">
        <v>2</v>
      </c>
      <c r="D2036" s="1" t="s">
        <v>2</v>
      </c>
      <c r="H2036" s="1"/>
      <c r="I2036" s="1"/>
    </row>
    <row r="2037" spans="1:9" x14ac:dyDescent="0.25">
      <c r="A2037">
        <v>2036</v>
      </c>
      <c r="B2037" s="1" t="s">
        <v>2</v>
      </c>
      <c r="C2037" s="1" t="s">
        <v>2</v>
      </c>
      <c r="D2037" s="1" t="s">
        <v>2</v>
      </c>
      <c r="H2037" s="1"/>
      <c r="I2037" s="1"/>
    </row>
    <row r="2038" spans="1:9" x14ac:dyDescent="0.25">
      <c r="A2038">
        <v>2037</v>
      </c>
      <c r="B2038" s="1" t="s">
        <v>2</v>
      </c>
      <c r="C2038" s="1" t="s">
        <v>2</v>
      </c>
      <c r="D2038" s="1" t="s">
        <v>2</v>
      </c>
      <c r="H2038" s="1"/>
      <c r="I2038" s="1"/>
    </row>
    <row r="2039" spans="1:9" x14ac:dyDescent="0.25">
      <c r="A2039">
        <v>2038</v>
      </c>
      <c r="B2039" s="1" t="s">
        <v>350</v>
      </c>
      <c r="C2039" s="1" t="s">
        <v>2</v>
      </c>
      <c r="D2039" s="1" t="s">
        <v>2</v>
      </c>
      <c r="H2039" s="1"/>
      <c r="I2039" s="1"/>
    </row>
    <row r="2040" spans="1:9" x14ac:dyDescent="0.25">
      <c r="A2040">
        <v>2039</v>
      </c>
      <c r="B2040" s="1" t="s">
        <v>2</v>
      </c>
      <c r="C2040" s="1" t="s">
        <v>2</v>
      </c>
      <c r="D2040" s="1" t="s">
        <v>2</v>
      </c>
      <c r="H2040" s="1"/>
      <c r="I2040" s="1"/>
    </row>
    <row r="2041" spans="1:9" x14ac:dyDescent="0.25">
      <c r="A2041">
        <v>2040</v>
      </c>
      <c r="B2041" s="1" t="s">
        <v>2</v>
      </c>
      <c r="C2041" s="1" t="s">
        <v>2</v>
      </c>
      <c r="D2041" s="1" t="s">
        <v>2</v>
      </c>
      <c r="H2041" s="1"/>
      <c r="I2041" s="1"/>
    </row>
    <row r="2042" spans="1:9" x14ac:dyDescent="0.25">
      <c r="A2042">
        <v>2041</v>
      </c>
      <c r="B2042" s="1" t="s">
        <v>1476</v>
      </c>
      <c r="C2042" s="1" t="s">
        <v>2</v>
      </c>
      <c r="D2042" s="1" t="s">
        <v>2</v>
      </c>
      <c r="H2042" s="1"/>
      <c r="I2042" s="1"/>
    </row>
    <row r="2043" spans="1:9" x14ac:dyDescent="0.25">
      <c r="A2043">
        <v>2042</v>
      </c>
      <c r="B2043" s="1" t="s">
        <v>2</v>
      </c>
      <c r="C2043" s="1" t="s">
        <v>2</v>
      </c>
      <c r="D2043" s="1" t="s">
        <v>2</v>
      </c>
      <c r="H2043" s="1"/>
      <c r="I2043" s="1"/>
    </row>
    <row r="2044" spans="1:9" x14ac:dyDescent="0.25">
      <c r="A2044">
        <v>2043</v>
      </c>
      <c r="B2044" s="1" t="s">
        <v>2486</v>
      </c>
      <c r="C2044" s="1" t="s">
        <v>2</v>
      </c>
      <c r="D2044" s="1" t="s">
        <v>2</v>
      </c>
      <c r="H2044" s="1"/>
      <c r="I2044" s="1"/>
    </row>
    <row r="2045" spans="1:9" x14ac:dyDescent="0.25">
      <c r="A2045">
        <v>2044</v>
      </c>
      <c r="B2045" s="1" t="s">
        <v>52</v>
      </c>
      <c r="C2045" s="1" t="s">
        <v>2</v>
      </c>
      <c r="D2045" s="1" t="s">
        <v>2</v>
      </c>
      <c r="H2045" s="1"/>
      <c r="I2045" s="1"/>
    </row>
    <row r="2046" spans="1:9" x14ac:dyDescent="0.25">
      <c r="A2046">
        <v>2045</v>
      </c>
      <c r="B2046" s="1" t="s">
        <v>1843</v>
      </c>
      <c r="C2046" s="1" t="s">
        <v>357</v>
      </c>
      <c r="D2046" s="1" t="s">
        <v>2</v>
      </c>
      <c r="H2046" s="1"/>
      <c r="I2046" s="1"/>
    </row>
    <row r="2047" spans="1:9" x14ac:dyDescent="0.25">
      <c r="A2047">
        <v>2046</v>
      </c>
      <c r="B2047" s="1" t="s">
        <v>1844</v>
      </c>
      <c r="C2047" s="1" t="s">
        <v>121</v>
      </c>
      <c r="D2047" s="1" t="s">
        <v>2</v>
      </c>
      <c r="H2047" s="1"/>
      <c r="I2047" s="1"/>
    </row>
    <row r="2048" spans="1:9" x14ac:dyDescent="0.25">
      <c r="A2048">
        <v>2047</v>
      </c>
      <c r="B2048" s="1" t="s">
        <v>1845</v>
      </c>
      <c r="C2048" s="1" t="s">
        <v>56</v>
      </c>
      <c r="D2048" s="1" t="s">
        <v>2</v>
      </c>
      <c r="H2048" s="1"/>
      <c r="I2048" s="1"/>
    </row>
    <row r="2049" spans="1:9" x14ac:dyDescent="0.25">
      <c r="A2049">
        <v>2048</v>
      </c>
      <c r="B2049" s="1" t="s">
        <v>1846</v>
      </c>
      <c r="C2049" s="1" t="s">
        <v>2706</v>
      </c>
      <c r="D2049" s="1" t="s">
        <v>2</v>
      </c>
      <c r="H2049" s="1"/>
      <c r="I2049" s="1"/>
    </row>
    <row r="2050" spans="1:9" x14ac:dyDescent="0.25">
      <c r="A2050">
        <v>2049</v>
      </c>
      <c r="B2050" s="1" t="s">
        <v>1847</v>
      </c>
      <c r="C2050" s="1" t="s">
        <v>2875</v>
      </c>
      <c r="D2050" s="1" t="s">
        <v>2</v>
      </c>
      <c r="H2050" s="1"/>
      <c r="I2050" s="1"/>
    </row>
    <row r="2051" spans="1:9" x14ac:dyDescent="0.25">
      <c r="A2051">
        <v>2050</v>
      </c>
      <c r="B2051" s="1" t="s">
        <v>1850</v>
      </c>
      <c r="C2051" s="1" t="s">
        <v>2861</v>
      </c>
      <c r="D2051" s="1" t="s">
        <v>2</v>
      </c>
      <c r="H2051" s="1"/>
      <c r="I2051" s="1"/>
    </row>
    <row r="2052" spans="1:9" x14ac:dyDescent="0.25">
      <c r="A2052">
        <v>2051</v>
      </c>
      <c r="B2052" s="1" t="s">
        <v>1851</v>
      </c>
      <c r="C2052" s="1" t="s">
        <v>56</v>
      </c>
      <c r="D2052" s="1" t="s">
        <v>2</v>
      </c>
      <c r="H2052" s="1"/>
      <c r="I2052" s="1"/>
    </row>
    <row r="2053" spans="1:9" x14ac:dyDescent="0.25">
      <c r="A2053">
        <v>2052</v>
      </c>
      <c r="B2053" s="1" t="s">
        <v>1896</v>
      </c>
      <c r="C2053" s="1" t="s">
        <v>56</v>
      </c>
      <c r="D2053" s="1" t="s">
        <v>2</v>
      </c>
      <c r="H2053" s="1"/>
      <c r="I2053" s="1"/>
    </row>
    <row r="2054" spans="1:9" x14ac:dyDescent="0.25">
      <c r="A2054">
        <v>2053</v>
      </c>
      <c r="B2054" s="1" t="s">
        <v>1853</v>
      </c>
      <c r="C2054" s="1" t="s">
        <v>56</v>
      </c>
      <c r="D2054" s="1" t="s">
        <v>2</v>
      </c>
      <c r="H2054" s="1"/>
      <c r="I2054" s="1"/>
    </row>
    <row r="2055" spans="1:9" x14ac:dyDescent="0.25">
      <c r="A2055">
        <v>2054</v>
      </c>
      <c r="B2055" s="1" t="s">
        <v>1854</v>
      </c>
      <c r="C2055" s="1" t="s">
        <v>117</v>
      </c>
      <c r="D2055" s="1" t="s">
        <v>2</v>
      </c>
      <c r="H2055" s="1"/>
      <c r="I2055" s="1"/>
    </row>
    <row r="2056" spans="1:9" x14ac:dyDescent="0.25">
      <c r="A2056">
        <v>2055</v>
      </c>
      <c r="B2056" s="1" t="s">
        <v>1856</v>
      </c>
      <c r="C2056" s="1" t="s">
        <v>64</v>
      </c>
      <c r="D2056" s="1" t="s">
        <v>2</v>
      </c>
      <c r="H2056" s="1"/>
      <c r="I2056" s="1"/>
    </row>
    <row r="2057" spans="1:9" x14ac:dyDescent="0.25">
      <c r="A2057">
        <v>2056</v>
      </c>
      <c r="B2057" s="1" t="s">
        <v>1857</v>
      </c>
      <c r="C2057" s="1" t="s">
        <v>65</v>
      </c>
      <c r="D2057" s="1" t="s">
        <v>2</v>
      </c>
      <c r="H2057" s="1"/>
      <c r="I2057" s="1"/>
    </row>
    <row r="2058" spans="1:9" x14ac:dyDescent="0.25">
      <c r="A2058">
        <v>2057</v>
      </c>
      <c r="B2058" s="1" t="s">
        <v>2469</v>
      </c>
      <c r="C2058" s="1" t="s">
        <v>76</v>
      </c>
      <c r="D2058" s="1" t="s">
        <v>2</v>
      </c>
      <c r="H2058" s="1"/>
      <c r="I2058" s="1"/>
    </row>
    <row r="2059" spans="1:9" x14ac:dyDescent="0.25">
      <c r="A2059">
        <v>2058</v>
      </c>
      <c r="B2059" s="1" t="s">
        <v>1858</v>
      </c>
      <c r="C2059" s="1" t="s">
        <v>56</v>
      </c>
      <c r="D2059" s="1" t="s">
        <v>2</v>
      </c>
      <c r="H2059" s="1"/>
      <c r="I2059" s="1"/>
    </row>
    <row r="2060" spans="1:9" x14ac:dyDescent="0.25">
      <c r="A2060">
        <v>2059</v>
      </c>
      <c r="B2060" s="1" t="s">
        <v>2482</v>
      </c>
      <c r="C2060" s="1" t="s">
        <v>56</v>
      </c>
      <c r="D2060" s="1" t="s">
        <v>2</v>
      </c>
      <c r="H2060" s="1"/>
      <c r="I2060" s="1"/>
    </row>
    <row r="2061" spans="1:9" x14ac:dyDescent="0.25">
      <c r="A2061">
        <v>2060</v>
      </c>
      <c r="B2061" s="1" t="s">
        <v>1863</v>
      </c>
      <c r="C2061" s="1" t="s">
        <v>185</v>
      </c>
      <c r="D2061" s="1" t="s">
        <v>2</v>
      </c>
      <c r="H2061" s="1"/>
      <c r="I2061" s="1"/>
    </row>
    <row r="2062" spans="1:9" x14ac:dyDescent="0.25">
      <c r="A2062">
        <v>2061</v>
      </c>
      <c r="B2062" s="1" t="s">
        <v>2492</v>
      </c>
      <c r="C2062" s="1" t="s">
        <v>105</v>
      </c>
      <c r="D2062" s="1" t="s">
        <v>2</v>
      </c>
      <c r="H2062" s="1"/>
      <c r="I2062" s="1"/>
    </row>
    <row r="2063" spans="1:9" x14ac:dyDescent="0.25">
      <c r="A2063">
        <v>2062</v>
      </c>
      <c r="B2063" s="1" t="s">
        <v>2497</v>
      </c>
      <c r="C2063" s="1" t="s">
        <v>65</v>
      </c>
      <c r="D2063" s="1" t="s">
        <v>2</v>
      </c>
      <c r="H2063" s="1"/>
      <c r="I2063" s="1"/>
    </row>
    <row r="2064" spans="1:9" x14ac:dyDescent="0.25">
      <c r="A2064">
        <v>2063</v>
      </c>
      <c r="B2064" s="1" t="s">
        <v>1871</v>
      </c>
      <c r="C2064" s="1" t="s">
        <v>56</v>
      </c>
      <c r="D2064" s="1" t="s">
        <v>2</v>
      </c>
      <c r="H2064" s="1"/>
      <c r="I2064" s="1"/>
    </row>
    <row r="2065" spans="1:9" x14ac:dyDescent="0.25">
      <c r="A2065">
        <v>2064</v>
      </c>
      <c r="B2065" s="1" t="s">
        <v>1875</v>
      </c>
      <c r="C2065" s="1" t="s">
        <v>285</v>
      </c>
      <c r="D2065" s="1" t="s">
        <v>2</v>
      </c>
      <c r="H2065" s="1"/>
      <c r="I2065" s="1"/>
    </row>
    <row r="2066" spans="1:9" x14ac:dyDescent="0.25">
      <c r="A2066">
        <v>2065</v>
      </c>
      <c r="B2066" s="1" t="s">
        <v>1899</v>
      </c>
      <c r="C2066" s="1" t="s">
        <v>285</v>
      </c>
      <c r="D2066" s="1" t="s">
        <v>2</v>
      </c>
      <c r="H2066" s="1"/>
      <c r="I2066" s="1"/>
    </row>
    <row r="2067" spans="1:9" x14ac:dyDescent="0.25">
      <c r="A2067">
        <v>2066</v>
      </c>
      <c r="B2067" s="1" t="s">
        <v>1866</v>
      </c>
      <c r="C2067" s="1" t="s">
        <v>200</v>
      </c>
      <c r="D2067" s="1" t="s">
        <v>2</v>
      </c>
      <c r="H2067" s="1"/>
      <c r="I2067" s="1"/>
    </row>
    <row r="2068" spans="1:9" x14ac:dyDescent="0.25">
      <c r="A2068">
        <v>2067</v>
      </c>
      <c r="B2068" s="1" t="s">
        <v>1908</v>
      </c>
      <c r="C2068" s="1" t="s">
        <v>73</v>
      </c>
      <c r="D2068" s="1" t="s">
        <v>2</v>
      </c>
      <c r="H2068" s="1"/>
      <c r="I2068" s="1"/>
    </row>
    <row r="2069" spans="1:9" x14ac:dyDescent="0.25">
      <c r="A2069">
        <v>2068</v>
      </c>
      <c r="B2069" s="1" t="s">
        <v>1806</v>
      </c>
      <c r="C2069" s="1" t="s">
        <v>121</v>
      </c>
      <c r="D2069" s="1" t="s">
        <v>2</v>
      </c>
      <c r="H2069" s="1"/>
      <c r="I2069" s="1"/>
    </row>
    <row r="2070" spans="1:9" x14ac:dyDescent="0.25">
      <c r="A2070">
        <v>2069</v>
      </c>
      <c r="B2070" s="1" t="s">
        <v>2</v>
      </c>
      <c r="C2070" s="1" t="s">
        <v>2</v>
      </c>
      <c r="D2070" s="1" t="s">
        <v>2</v>
      </c>
      <c r="H2070" s="1"/>
      <c r="I2070" s="1"/>
    </row>
    <row r="2071" spans="1:9" x14ac:dyDescent="0.25">
      <c r="A2071">
        <v>2070</v>
      </c>
      <c r="B2071" s="1" t="s">
        <v>2490</v>
      </c>
      <c r="C2071" s="1" t="s">
        <v>2</v>
      </c>
      <c r="D2071" s="1" t="s">
        <v>2</v>
      </c>
      <c r="H2071" s="1"/>
      <c r="I2071" s="1"/>
    </row>
    <row r="2072" spans="1:9" x14ac:dyDescent="0.25">
      <c r="A2072">
        <v>2071</v>
      </c>
      <c r="B2072" s="1" t="s">
        <v>52</v>
      </c>
      <c r="C2072" s="1" t="s">
        <v>2</v>
      </c>
      <c r="D2072" s="1" t="s">
        <v>2</v>
      </c>
      <c r="H2072" s="1"/>
      <c r="I2072" s="1"/>
    </row>
    <row r="2073" spans="1:9" x14ac:dyDescent="0.25">
      <c r="A2073">
        <v>2072</v>
      </c>
      <c r="B2073" s="1" t="s">
        <v>1843</v>
      </c>
      <c r="C2073" s="1" t="s">
        <v>386</v>
      </c>
      <c r="D2073" s="1" t="s">
        <v>2</v>
      </c>
      <c r="H2073" s="1"/>
      <c r="I2073" s="1"/>
    </row>
    <row r="2074" spans="1:9" x14ac:dyDescent="0.25">
      <c r="A2074">
        <v>2073</v>
      </c>
      <c r="B2074" s="1" t="s">
        <v>1844</v>
      </c>
      <c r="C2074" s="1" t="s">
        <v>121</v>
      </c>
      <c r="D2074" s="1" t="s">
        <v>2</v>
      </c>
      <c r="H2074" s="1"/>
      <c r="I2074" s="1"/>
    </row>
    <row r="2075" spans="1:9" x14ac:dyDescent="0.25">
      <c r="A2075">
        <v>2074</v>
      </c>
      <c r="B2075" s="1" t="s">
        <v>1845</v>
      </c>
      <c r="C2075" s="1" t="s">
        <v>56</v>
      </c>
      <c r="D2075" s="1" t="s">
        <v>2</v>
      </c>
      <c r="H2075" s="1"/>
      <c r="I2075" s="1"/>
    </row>
    <row r="2076" spans="1:9" x14ac:dyDescent="0.25">
      <c r="A2076">
        <v>2075</v>
      </c>
      <c r="B2076" s="1" t="s">
        <v>1846</v>
      </c>
      <c r="C2076" s="1" t="s">
        <v>2706</v>
      </c>
      <c r="D2076" s="1" t="s">
        <v>2</v>
      </c>
      <c r="H2076" s="1"/>
      <c r="I2076" s="1"/>
    </row>
    <row r="2077" spans="1:9" x14ac:dyDescent="0.25">
      <c r="A2077">
        <v>2076</v>
      </c>
      <c r="B2077" s="1" t="s">
        <v>1847</v>
      </c>
      <c r="C2077" s="1" t="s">
        <v>2876</v>
      </c>
      <c r="D2077" s="1" t="s">
        <v>2</v>
      </c>
      <c r="H2077" s="1"/>
      <c r="I2077" s="1"/>
    </row>
    <row r="2078" spans="1:9" x14ac:dyDescent="0.25">
      <c r="A2078">
        <v>2077</v>
      </c>
      <c r="B2078" s="1" t="s">
        <v>1850</v>
      </c>
      <c r="C2078" s="1" t="s">
        <v>2859</v>
      </c>
      <c r="D2078" s="1" t="s">
        <v>2</v>
      </c>
      <c r="H2078" s="1"/>
      <c r="I2078" s="1"/>
    </row>
    <row r="2079" spans="1:9" x14ac:dyDescent="0.25">
      <c r="A2079">
        <v>2078</v>
      </c>
      <c r="B2079" s="1" t="s">
        <v>1851</v>
      </c>
      <c r="C2079" s="1" t="s">
        <v>56</v>
      </c>
      <c r="D2079" s="1" t="s">
        <v>2</v>
      </c>
      <c r="H2079" s="1"/>
      <c r="I2079" s="1"/>
    </row>
    <row r="2080" spans="1:9" x14ac:dyDescent="0.25">
      <c r="A2080">
        <v>2079</v>
      </c>
      <c r="B2080" s="1" t="s">
        <v>1896</v>
      </c>
      <c r="C2080" s="1" t="s">
        <v>56</v>
      </c>
      <c r="D2080" s="1" t="s">
        <v>2</v>
      </c>
      <c r="H2080" s="1"/>
      <c r="I2080" s="1"/>
    </row>
    <row r="2081" spans="1:9" x14ac:dyDescent="0.25">
      <c r="A2081">
        <v>2080</v>
      </c>
      <c r="B2081" s="1" t="s">
        <v>1853</v>
      </c>
      <c r="C2081" s="1" t="s">
        <v>56</v>
      </c>
      <c r="D2081" s="1" t="s">
        <v>2</v>
      </c>
      <c r="H2081" s="1"/>
      <c r="I2081" s="1"/>
    </row>
    <row r="2082" spans="1:9" x14ac:dyDescent="0.25">
      <c r="A2082">
        <v>2081</v>
      </c>
      <c r="B2082" s="1" t="s">
        <v>1854</v>
      </c>
      <c r="C2082" s="1" t="s">
        <v>285</v>
      </c>
      <c r="D2082" s="1" t="s">
        <v>2</v>
      </c>
      <c r="H2082" s="1"/>
      <c r="I2082" s="1"/>
    </row>
    <row r="2083" spans="1:9" x14ac:dyDescent="0.25">
      <c r="A2083">
        <v>2082</v>
      </c>
      <c r="B2083" s="1" t="s">
        <v>1856</v>
      </c>
      <c r="C2083" s="1" t="s">
        <v>64</v>
      </c>
      <c r="D2083" s="1" t="s">
        <v>2</v>
      </c>
      <c r="H2083" s="1"/>
      <c r="I2083" s="1"/>
    </row>
    <row r="2084" spans="1:9" x14ac:dyDescent="0.25">
      <c r="A2084">
        <v>2083</v>
      </c>
      <c r="B2084" s="1" t="s">
        <v>1857</v>
      </c>
      <c r="C2084" s="1" t="s">
        <v>65</v>
      </c>
      <c r="D2084" s="1" t="s">
        <v>2</v>
      </c>
      <c r="H2084" s="1"/>
      <c r="I2084" s="1"/>
    </row>
    <row r="2085" spans="1:9" x14ac:dyDescent="0.25">
      <c r="A2085">
        <v>2084</v>
      </c>
      <c r="B2085" s="1" t="s">
        <v>2469</v>
      </c>
      <c r="C2085" s="1" t="s">
        <v>73</v>
      </c>
      <c r="D2085" s="1" t="s">
        <v>2</v>
      </c>
      <c r="H2085" s="1"/>
      <c r="I2085" s="1"/>
    </row>
    <row r="2086" spans="1:9" x14ac:dyDescent="0.25">
      <c r="A2086">
        <v>2085</v>
      </c>
      <c r="B2086" s="1" t="s">
        <v>1858</v>
      </c>
      <c r="C2086" s="1" t="s">
        <v>56</v>
      </c>
      <c r="D2086" s="1" t="s">
        <v>2</v>
      </c>
      <c r="H2086" s="1"/>
      <c r="I2086" s="1"/>
    </row>
    <row r="2087" spans="1:9" x14ac:dyDescent="0.25">
      <c r="A2087">
        <v>2086</v>
      </c>
      <c r="B2087" s="1" t="s">
        <v>1859</v>
      </c>
      <c r="C2087" s="1" t="s">
        <v>83</v>
      </c>
      <c r="D2087" s="1" t="s">
        <v>2</v>
      </c>
      <c r="H2087" s="1"/>
      <c r="I2087" s="1"/>
    </row>
    <row r="2088" spans="1:9" x14ac:dyDescent="0.25">
      <c r="A2088">
        <v>2087</v>
      </c>
      <c r="B2088" s="1" t="s">
        <v>2482</v>
      </c>
      <c r="C2088" s="1" t="s">
        <v>56</v>
      </c>
      <c r="D2088" s="1" t="s">
        <v>2</v>
      </c>
      <c r="H2088" s="1"/>
      <c r="I2088" s="1"/>
    </row>
    <row r="2089" spans="1:9" x14ac:dyDescent="0.25">
      <c r="A2089">
        <v>2088</v>
      </c>
      <c r="B2089" s="1" t="s">
        <v>1863</v>
      </c>
      <c r="C2089" s="1" t="s">
        <v>124</v>
      </c>
      <c r="D2089" s="1" t="s">
        <v>2</v>
      </c>
      <c r="H2089" s="1"/>
      <c r="I2089" s="1"/>
    </row>
    <row r="2090" spans="1:9" x14ac:dyDescent="0.25">
      <c r="A2090">
        <v>2089</v>
      </c>
      <c r="B2090" s="1" t="s">
        <v>2492</v>
      </c>
      <c r="C2090" s="1" t="s">
        <v>575</v>
      </c>
      <c r="D2090" s="1" t="s">
        <v>2</v>
      </c>
      <c r="H2090" s="1"/>
      <c r="I2090" s="1"/>
    </row>
    <row r="2091" spans="1:9" x14ac:dyDescent="0.25">
      <c r="A2091">
        <v>2090</v>
      </c>
      <c r="B2091" s="1" t="s">
        <v>2497</v>
      </c>
      <c r="C2091" s="1" t="s">
        <v>2491</v>
      </c>
      <c r="D2091" s="1" t="s">
        <v>2</v>
      </c>
      <c r="H2091" s="1"/>
      <c r="I2091" s="1"/>
    </row>
    <row r="2092" spans="1:9" x14ac:dyDescent="0.25">
      <c r="A2092">
        <v>2091</v>
      </c>
      <c r="B2092" s="1" t="s">
        <v>1866</v>
      </c>
      <c r="C2092" s="1" t="s">
        <v>200</v>
      </c>
      <c r="D2092" s="1" t="s">
        <v>2</v>
      </c>
      <c r="H2092" s="1"/>
      <c r="I2092" s="1"/>
    </row>
    <row r="2093" spans="1:9" x14ac:dyDescent="0.25">
      <c r="A2093">
        <v>2092</v>
      </c>
      <c r="B2093" s="1" t="s">
        <v>1908</v>
      </c>
      <c r="C2093" s="1" t="s">
        <v>73</v>
      </c>
      <c r="D2093" s="1" t="s">
        <v>2</v>
      </c>
      <c r="H2093" s="1"/>
      <c r="I2093" s="1"/>
    </row>
    <row r="2094" spans="1:9" x14ac:dyDescent="0.25">
      <c r="A2094">
        <v>2093</v>
      </c>
      <c r="B2094" s="1" t="s">
        <v>1806</v>
      </c>
      <c r="C2094" s="1" t="s">
        <v>121</v>
      </c>
      <c r="D2094" s="1" t="s">
        <v>2</v>
      </c>
      <c r="H2094" s="1"/>
      <c r="I2094" s="1"/>
    </row>
    <row r="2095" spans="1:9" x14ac:dyDescent="0.25">
      <c r="A2095">
        <v>2094</v>
      </c>
      <c r="B2095" s="1" t="s">
        <v>2</v>
      </c>
      <c r="C2095" s="1" t="s">
        <v>2</v>
      </c>
      <c r="D2095" s="1" t="s">
        <v>2</v>
      </c>
      <c r="H2095" s="1"/>
      <c r="I2095" s="1"/>
    </row>
    <row r="2096" spans="1:9" x14ac:dyDescent="0.25">
      <c r="A2096">
        <v>2095</v>
      </c>
      <c r="B2096" s="1" t="s">
        <v>2496</v>
      </c>
      <c r="C2096" s="1" t="s">
        <v>2</v>
      </c>
      <c r="D2096" s="1" t="s">
        <v>2</v>
      </c>
      <c r="H2096" s="1"/>
      <c r="I2096" s="1"/>
    </row>
    <row r="2097" spans="1:9" x14ac:dyDescent="0.25">
      <c r="A2097">
        <v>2096</v>
      </c>
      <c r="B2097" s="1" t="s">
        <v>52</v>
      </c>
      <c r="C2097" s="1" t="s">
        <v>2</v>
      </c>
      <c r="D2097" s="1" t="s">
        <v>2</v>
      </c>
      <c r="H2097" s="1"/>
      <c r="I2097" s="1"/>
    </row>
    <row r="2098" spans="1:9" x14ac:dyDescent="0.25">
      <c r="A2098">
        <v>2097</v>
      </c>
      <c r="B2098" s="1" t="s">
        <v>1843</v>
      </c>
      <c r="C2098" s="1" t="s">
        <v>377</v>
      </c>
      <c r="D2098" s="1" t="s">
        <v>2</v>
      </c>
      <c r="H2098" s="1"/>
      <c r="I2098" s="1"/>
    </row>
    <row r="2099" spans="1:9" x14ac:dyDescent="0.25">
      <c r="A2099">
        <v>2098</v>
      </c>
      <c r="B2099" s="1" t="s">
        <v>1844</v>
      </c>
      <c r="C2099" s="1" t="s">
        <v>121</v>
      </c>
      <c r="D2099" s="1" t="s">
        <v>2</v>
      </c>
      <c r="H2099" s="1"/>
      <c r="I2099" s="1"/>
    </row>
    <row r="2100" spans="1:9" x14ac:dyDescent="0.25">
      <c r="A2100">
        <v>2099</v>
      </c>
      <c r="B2100" s="1" t="s">
        <v>1845</v>
      </c>
      <c r="C2100" s="1" t="s">
        <v>56</v>
      </c>
      <c r="D2100" s="1" t="s">
        <v>2</v>
      </c>
      <c r="H2100" s="1"/>
      <c r="I2100" s="1"/>
    </row>
    <row r="2101" spans="1:9" x14ac:dyDescent="0.25">
      <c r="A2101">
        <v>2100</v>
      </c>
      <c r="B2101" s="1" t="s">
        <v>1846</v>
      </c>
      <c r="C2101" s="1" t="s">
        <v>2706</v>
      </c>
      <c r="D2101" s="1" t="s">
        <v>2</v>
      </c>
      <c r="H2101" s="1"/>
      <c r="I2101" s="1"/>
    </row>
    <row r="2102" spans="1:9" x14ac:dyDescent="0.25">
      <c r="A2102">
        <v>2101</v>
      </c>
      <c r="B2102" s="1" t="s">
        <v>1847</v>
      </c>
      <c r="C2102" s="1" t="s">
        <v>2877</v>
      </c>
      <c r="D2102" s="1" t="s">
        <v>2</v>
      </c>
      <c r="H2102" s="1"/>
      <c r="I2102" s="1"/>
    </row>
    <row r="2103" spans="1:9" x14ac:dyDescent="0.25">
      <c r="A2103">
        <v>2102</v>
      </c>
      <c r="B2103" s="1" t="s">
        <v>1850</v>
      </c>
      <c r="C2103" s="1" t="s">
        <v>2861</v>
      </c>
      <c r="D2103" s="1" t="s">
        <v>2</v>
      </c>
      <c r="H2103" s="1"/>
      <c r="I2103" s="1"/>
    </row>
    <row r="2104" spans="1:9" x14ac:dyDescent="0.25">
      <c r="A2104">
        <v>2103</v>
      </c>
      <c r="B2104" s="1" t="s">
        <v>1851</v>
      </c>
      <c r="C2104" s="1" t="s">
        <v>56</v>
      </c>
      <c r="D2104" s="1" t="s">
        <v>2</v>
      </c>
      <c r="H2104" s="1"/>
      <c r="I2104" s="1"/>
    </row>
    <row r="2105" spans="1:9" x14ac:dyDescent="0.25">
      <c r="A2105">
        <v>2104</v>
      </c>
      <c r="B2105" s="1" t="s">
        <v>1896</v>
      </c>
      <c r="C2105" s="1" t="s">
        <v>56</v>
      </c>
      <c r="D2105" s="1" t="s">
        <v>2</v>
      </c>
      <c r="H2105" s="1"/>
      <c r="I2105" s="1"/>
    </row>
    <row r="2106" spans="1:9" x14ac:dyDescent="0.25">
      <c r="A2106">
        <v>2105</v>
      </c>
      <c r="B2106" s="1" t="s">
        <v>1853</v>
      </c>
      <c r="C2106" s="1" t="s">
        <v>56</v>
      </c>
      <c r="D2106" s="1" t="s">
        <v>2</v>
      </c>
      <c r="H2106" s="1"/>
      <c r="I2106" s="1"/>
    </row>
    <row r="2107" spans="1:9" x14ac:dyDescent="0.25">
      <c r="A2107">
        <v>2106</v>
      </c>
      <c r="B2107" s="1" t="s">
        <v>1854</v>
      </c>
      <c r="C2107" s="1" t="s">
        <v>137</v>
      </c>
      <c r="D2107" s="1" t="s">
        <v>2</v>
      </c>
      <c r="H2107" s="1"/>
      <c r="I2107" s="1"/>
    </row>
    <row r="2108" spans="1:9" x14ac:dyDescent="0.25">
      <c r="A2108">
        <v>2107</v>
      </c>
      <c r="B2108" s="1" t="s">
        <v>1856</v>
      </c>
      <c r="C2108" s="1" t="s">
        <v>64</v>
      </c>
      <c r="D2108" s="1" t="s">
        <v>2</v>
      </c>
      <c r="H2108" s="1"/>
      <c r="I2108" s="1"/>
    </row>
    <row r="2109" spans="1:9" x14ac:dyDescent="0.25">
      <c r="A2109">
        <v>2108</v>
      </c>
      <c r="B2109" s="1" t="s">
        <v>1857</v>
      </c>
      <c r="C2109" s="1" t="s">
        <v>65</v>
      </c>
      <c r="D2109" s="1" t="s">
        <v>2</v>
      </c>
      <c r="H2109" s="1"/>
      <c r="I2109" s="1"/>
    </row>
    <row r="2110" spans="1:9" x14ac:dyDescent="0.25">
      <c r="A2110">
        <v>2109</v>
      </c>
      <c r="B2110" s="1" t="s">
        <v>2469</v>
      </c>
      <c r="C2110" s="1" t="s">
        <v>76</v>
      </c>
      <c r="D2110" s="1" t="s">
        <v>2</v>
      </c>
      <c r="H2110" s="1"/>
      <c r="I2110" s="1"/>
    </row>
    <row r="2111" spans="1:9" x14ac:dyDescent="0.25">
      <c r="A2111">
        <v>2110</v>
      </c>
      <c r="B2111" s="1" t="s">
        <v>1858</v>
      </c>
      <c r="C2111" s="1" t="s">
        <v>56</v>
      </c>
      <c r="D2111" s="1" t="s">
        <v>2</v>
      </c>
      <c r="H2111" s="1"/>
      <c r="I2111" s="1"/>
    </row>
    <row r="2112" spans="1:9" x14ac:dyDescent="0.25">
      <c r="A2112">
        <v>2111</v>
      </c>
      <c r="B2112" s="1" t="s">
        <v>2482</v>
      </c>
      <c r="C2112" s="1" t="s">
        <v>56</v>
      </c>
      <c r="D2112" s="1" t="s">
        <v>2</v>
      </c>
      <c r="H2112" s="1"/>
      <c r="I2112" s="1"/>
    </row>
    <row r="2113" spans="1:9" x14ac:dyDescent="0.25">
      <c r="A2113">
        <v>2112</v>
      </c>
      <c r="B2113" s="1" t="s">
        <v>1863</v>
      </c>
      <c r="C2113" s="1" t="s">
        <v>189</v>
      </c>
      <c r="D2113" s="1" t="s">
        <v>2</v>
      </c>
      <c r="H2113" s="1"/>
      <c r="I2113" s="1"/>
    </row>
    <row r="2114" spans="1:9" x14ac:dyDescent="0.25">
      <c r="A2114">
        <v>2113</v>
      </c>
      <c r="B2114" s="1" t="s">
        <v>2492</v>
      </c>
      <c r="C2114" s="1" t="s">
        <v>65</v>
      </c>
      <c r="D2114" s="1" t="s">
        <v>2</v>
      </c>
      <c r="H2114" s="1"/>
      <c r="I2114" s="1"/>
    </row>
    <row r="2115" spans="1:9" x14ac:dyDescent="0.25">
      <c r="A2115">
        <v>2114</v>
      </c>
      <c r="B2115" s="1" t="s">
        <v>2497</v>
      </c>
      <c r="C2115" s="1" t="s">
        <v>625</v>
      </c>
      <c r="D2115" s="1" t="s">
        <v>2</v>
      </c>
      <c r="H2115" s="1"/>
      <c r="I2115" s="1"/>
    </row>
    <row r="2116" spans="1:9" x14ac:dyDescent="0.25">
      <c r="A2116">
        <v>2115</v>
      </c>
      <c r="B2116" s="1" t="s">
        <v>1899</v>
      </c>
      <c r="C2116" s="1" t="s">
        <v>108</v>
      </c>
      <c r="D2116" s="1" t="s">
        <v>2</v>
      </c>
      <c r="H2116" s="1"/>
      <c r="I2116" s="1"/>
    </row>
    <row r="2117" spans="1:9" x14ac:dyDescent="0.25">
      <c r="A2117">
        <v>2116</v>
      </c>
      <c r="B2117" s="1" t="s">
        <v>1866</v>
      </c>
      <c r="C2117" s="1" t="s">
        <v>200</v>
      </c>
      <c r="D2117" s="1" t="s">
        <v>2</v>
      </c>
      <c r="H2117" s="1"/>
      <c r="I2117" s="1"/>
    </row>
    <row r="2118" spans="1:9" x14ac:dyDescent="0.25">
      <c r="A2118">
        <v>2117</v>
      </c>
      <c r="B2118" s="1" t="s">
        <v>1908</v>
      </c>
      <c r="C2118" s="1" t="s">
        <v>73</v>
      </c>
      <c r="D2118" s="1" t="s">
        <v>2</v>
      </c>
      <c r="H2118" s="1"/>
      <c r="I2118" s="1"/>
    </row>
    <row r="2119" spans="1:9" x14ac:dyDescent="0.25">
      <c r="A2119">
        <v>2118</v>
      </c>
      <c r="B2119" s="1" t="s">
        <v>1806</v>
      </c>
      <c r="C2119" s="1" t="s">
        <v>121</v>
      </c>
      <c r="D2119" s="1" t="s">
        <v>2</v>
      </c>
      <c r="H2119" s="1"/>
      <c r="I2119" s="1"/>
    </row>
    <row r="2120" spans="1:9" x14ac:dyDescent="0.25">
      <c r="A2120">
        <v>2119</v>
      </c>
      <c r="B2120" s="1" t="s">
        <v>2</v>
      </c>
      <c r="C2120" s="1" t="s">
        <v>2</v>
      </c>
      <c r="D2120" s="1" t="s">
        <v>2</v>
      </c>
      <c r="H2120" s="1"/>
      <c r="I2120" s="1"/>
    </row>
    <row r="2121" spans="1:9" x14ac:dyDescent="0.25">
      <c r="A2121">
        <v>2120</v>
      </c>
      <c r="B2121" s="1" t="s">
        <v>2</v>
      </c>
      <c r="C2121" s="1" t="s">
        <v>2</v>
      </c>
      <c r="D2121" s="1" t="s">
        <v>2</v>
      </c>
      <c r="H2121" s="1"/>
      <c r="I2121" s="1"/>
    </row>
    <row r="2122" spans="1:9" x14ac:dyDescent="0.25">
      <c r="A2122">
        <v>2121</v>
      </c>
      <c r="B2122" s="1" t="s">
        <v>1492</v>
      </c>
      <c r="C2122" s="1" t="s">
        <v>2</v>
      </c>
      <c r="D2122" s="1" t="s">
        <v>2</v>
      </c>
      <c r="H2122" s="1"/>
      <c r="I2122" s="1"/>
    </row>
    <row r="2123" spans="1:9" x14ac:dyDescent="0.25">
      <c r="A2123">
        <v>2122</v>
      </c>
      <c r="B2123" s="1" t="s">
        <v>2</v>
      </c>
      <c r="C2123" s="1" t="s">
        <v>2</v>
      </c>
      <c r="D2123" s="1" t="s">
        <v>2</v>
      </c>
      <c r="H2123" s="1"/>
      <c r="I2123" s="1"/>
    </row>
    <row r="2124" spans="1:9" x14ac:dyDescent="0.25">
      <c r="A2124">
        <v>2123</v>
      </c>
      <c r="B2124" s="1" t="s">
        <v>2501</v>
      </c>
      <c r="C2124" s="1" t="s">
        <v>2</v>
      </c>
      <c r="D2124" s="1" t="s">
        <v>2</v>
      </c>
      <c r="H2124" s="1"/>
      <c r="I2124" s="1"/>
    </row>
    <row r="2125" spans="1:9" x14ac:dyDescent="0.25">
      <c r="A2125">
        <v>2124</v>
      </c>
      <c r="B2125" s="1" t="s">
        <v>52</v>
      </c>
      <c r="C2125" s="1" t="s">
        <v>2</v>
      </c>
      <c r="D2125" s="1" t="s">
        <v>2</v>
      </c>
      <c r="H2125" s="1"/>
      <c r="I2125" s="1"/>
    </row>
    <row r="2126" spans="1:9" x14ac:dyDescent="0.25">
      <c r="A2126">
        <v>2125</v>
      </c>
      <c r="B2126" s="1" t="s">
        <v>1843</v>
      </c>
      <c r="C2126" s="1" t="s">
        <v>411</v>
      </c>
      <c r="D2126" s="1" t="s">
        <v>2</v>
      </c>
      <c r="H2126" s="1"/>
      <c r="I2126" s="1"/>
    </row>
    <row r="2127" spans="1:9" x14ac:dyDescent="0.25">
      <c r="A2127">
        <v>2126</v>
      </c>
      <c r="B2127" s="1" t="s">
        <v>1844</v>
      </c>
      <c r="C2127" s="1" t="s">
        <v>121</v>
      </c>
      <c r="D2127" s="1" t="s">
        <v>2</v>
      </c>
      <c r="H2127" s="1"/>
      <c r="I2127" s="1"/>
    </row>
    <row r="2128" spans="1:9" x14ac:dyDescent="0.25">
      <c r="A2128">
        <v>2127</v>
      </c>
      <c r="B2128" s="1" t="s">
        <v>1845</v>
      </c>
      <c r="C2128" s="1" t="s">
        <v>63</v>
      </c>
      <c r="D2128" s="1" t="s">
        <v>2</v>
      </c>
      <c r="H2128" s="1"/>
      <c r="I2128" s="1"/>
    </row>
    <row r="2129" spans="1:9" x14ac:dyDescent="0.25">
      <c r="A2129">
        <v>2128</v>
      </c>
      <c r="B2129" s="1" t="s">
        <v>1846</v>
      </c>
      <c r="C2129" s="1" t="s">
        <v>2668</v>
      </c>
      <c r="D2129" s="1" t="s">
        <v>2</v>
      </c>
      <c r="H2129" s="1"/>
      <c r="I2129" s="1"/>
    </row>
    <row r="2130" spans="1:9" x14ac:dyDescent="0.25">
      <c r="A2130">
        <v>2129</v>
      </c>
      <c r="B2130" s="1" t="s">
        <v>1847</v>
      </c>
      <c r="C2130" s="1" t="s">
        <v>2878</v>
      </c>
      <c r="D2130" s="1" t="s">
        <v>2</v>
      </c>
      <c r="H2130" s="1"/>
      <c r="I2130" s="1"/>
    </row>
    <row r="2131" spans="1:9" x14ac:dyDescent="0.25">
      <c r="A2131">
        <v>2130</v>
      </c>
      <c r="B2131" s="1" t="s">
        <v>1850</v>
      </c>
      <c r="C2131" s="1" t="s">
        <v>2859</v>
      </c>
      <c r="D2131" s="1" t="s">
        <v>2</v>
      </c>
      <c r="H2131" s="1"/>
      <c r="I2131" s="1"/>
    </row>
    <row r="2132" spans="1:9" x14ac:dyDescent="0.25">
      <c r="A2132">
        <v>2131</v>
      </c>
      <c r="B2132" s="1" t="s">
        <v>1851</v>
      </c>
      <c r="C2132" s="1" t="s">
        <v>56</v>
      </c>
      <c r="D2132" s="1" t="s">
        <v>2</v>
      </c>
      <c r="H2132" s="1"/>
      <c r="I2132" s="1"/>
    </row>
    <row r="2133" spans="1:9" x14ac:dyDescent="0.25">
      <c r="A2133">
        <v>2132</v>
      </c>
      <c r="B2133" s="1" t="s">
        <v>1896</v>
      </c>
      <c r="C2133" s="1" t="s">
        <v>56</v>
      </c>
      <c r="D2133" s="1" t="s">
        <v>2</v>
      </c>
      <c r="H2133" s="1"/>
      <c r="I2133" s="1"/>
    </row>
    <row r="2134" spans="1:9" x14ac:dyDescent="0.25">
      <c r="A2134">
        <v>2133</v>
      </c>
      <c r="B2134" s="1" t="s">
        <v>1853</v>
      </c>
      <c r="C2134" s="1" t="s">
        <v>56</v>
      </c>
      <c r="D2134" s="1" t="s">
        <v>2</v>
      </c>
      <c r="H2134" s="1"/>
      <c r="I2134" s="1"/>
    </row>
    <row r="2135" spans="1:9" x14ac:dyDescent="0.25">
      <c r="A2135">
        <v>2134</v>
      </c>
      <c r="B2135" s="1" t="s">
        <v>1854</v>
      </c>
      <c r="C2135" s="1" t="s">
        <v>2879</v>
      </c>
      <c r="D2135" s="1" t="s">
        <v>2</v>
      </c>
      <c r="H2135" s="1"/>
      <c r="I2135" s="1"/>
    </row>
    <row r="2136" spans="1:9" x14ac:dyDescent="0.25">
      <c r="A2136">
        <v>2135</v>
      </c>
      <c r="B2136" s="1" t="s">
        <v>1856</v>
      </c>
      <c r="C2136" s="1" t="s">
        <v>64</v>
      </c>
      <c r="D2136" s="1" t="s">
        <v>2</v>
      </c>
      <c r="H2136" s="1"/>
      <c r="I2136" s="1"/>
    </row>
    <row r="2137" spans="1:9" x14ac:dyDescent="0.25">
      <c r="A2137">
        <v>2136</v>
      </c>
      <c r="B2137" s="1" t="s">
        <v>1857</v>
      </c>
      <c r="C2137" s="1" t="s">
        <v>65</v>
      </c>
      <c r="D2137" s="1" t="s">
        <v>2</v>
      </c>
      <c r="H2137" s="1"/>
      <c r="I2137" s="1"/>
    </row>
    <row r="2138" spans="1:9" x14ac:dyDescent="0.25">
      <c r="A2138">
        <v>2137</v>
      </c>
      <c r="B2138" s="1" t="s">
        <v>2469</v>
      </c>
      <c r="C2138" s="1" t="s">
        <v>73</v>
      </c>
      <c r="D2138" s="1" t="s">
        <v>2</v>
      </c>
      <c r="H2138" s="1"/>
      <c r="I2138" s="1"/>
    </row>
    <row r="2139" spans="1:9" x14ac:dyDescent="0.25">
      <c r="A2139">
        <v>2138</v>
      </c>
      <c r="B2139" s="1" t="s">
        <v>1858</v>
      </c>
      <c r="C2139" s="1" t="s">
        <v>56</v>
      </c>
      <c r="D2139" s="1" t="s">
        <v>2</v>
      </c>
      <c r="H2139" s="1"/>
      <c r="I2139" s="1"/>
    </row>
    <row r="2140" spans="1:9" x14ac:dyDescent="0.25">
      <c r="A2140">
        <v>2139</v>
      </c>
      <c r="B2140" s="1" t="s">
        <v>1860</v>
      </c>
      <c r="C2140" s="1" t="s">
        <v>139</v>
      </c>
      <c r="D2140" s="1" t="s">
        <v>2</v>
      </c>
      <c r="H2140" s="1"/>
      <c r="I2140" s="1"/>
    </row>
    <row r="2141" spans="1:9" x14ac:dyDescent="0.25">
      <c r="A2141">
        <v>2140</v>
      </c>
      <c r="B2141" s="1" t="s">
        <v>1872</v>
      </c>
      <c r="C2141" s="1" t="s">
        <v>72</v>
      </c>
      <c r="D2141" s="1" t="s">
        <v>2</v>
      </c>
      <c r="H2141" s="1"/>
      <c r="I2141" s="1"/>
    </row>
    <row r="2142" spans="1:9" x14ac:dyDescent="0.25">
      <c r="A2142">
        <v>2141</v>
      </c>
      <c r="B2142" s="1" t="s">
        <v>2482</v>
      </c>
      <c r="C2142" s="1" t="s">
        <v>56</v>
      </c>
      <c r="D2142" s="1" t="s">
        <v>2</v>
      </c>
      <c r="H2142" s="1"/>
      <c r="I2142" s="1"/>
    </row>
    <row r="2143" spans="1:9" x14ac:dyDescent="0.25">
      <c r="A2143">
        <v>2142</v>
      </c>
      <c r="B2143" s="1" t="s">
        <v>1863</v>
      </c>
      <c r="C2143" s="1" t="s">
        <v>228</v>
      </c>
      <c r="D2143" s="1" t="s">
        <v>2</v>
      </c>
      <c r="H2143" s="1"/>
      <c r="I2143" s="1"/>
    </row>
    <row r="2144" spans="1:9" x14ac:dyDescent="0.25">
      <c r="A2144">
        <v>2143</v>
      </c>
      <c r="B2144" s="1" t="s">
        <v>2492</v>
      </c>
      <c r="C2144" s="1" t="s">
        <v>65</v>
      </c>
      <c r="D2144" s="1" t="s">
        <v>2</v>
      </c>
      <c r="H2144" s="1"/>
      <c r="I2144" s="1"/>
    </row>
    <row r="2145" spans="1:9" x14ac:dyDescent="0.25">
      <c r="A2145">
        <v>2144</v>
      </c>
      <c r="B2145" s="1" t="s">
        <v>1871</v>
      </c>
      <c r="C2145" s="1" t="s">
        <v>84</v>
      </c>
      <c r="D2145" s="1" t="s">
        <v>2</v>
      </c>
      <c r="H2145" s="1"/>
      <c r="I2145" s="1"/>
    </row>
    <row r="2146" spans="1:9" x14ac:dyDescent="0.25">
      <c r="A2146">
        <v>2145</v>
      </c>
      <c r="B2146" s="1" t="s">
        <v>1875</v>
      </c>
      <c r="C2146" s="1" t="s">
        <v>107</v>
      </c>
      <c r="D2146" s="1" t="s">
        <v>2</v>
      </c>
      <c r="H2146" s="1"/>
      <c r="I2146" s="1"/>
    </row>
    <row r="2147" spans="1:9" x14ac:dyDescent="0.25">
      <c r="A2147">
        <v>2146</v>
      </c>
      <c r="B2147" s="1" t="s">
        <v>1905</v>
      </c>
      <c r="C2147" s="1" t="s">
        <v>56</v>
      </c>
      <c r="D2147" s="1" t="s">
        <v>2</v>
      </c>
      <c r="H2147" s="1"/>
      <c r="I2147" s="1"/>
    </row>
    <row r="2148" spans="1:9" x14ac:dyDescent="0.25">
      <c r="A2148">
        <v>2147</v>
      </c>
      <c r="B2148" s="1" t="s">
        <v>1909</v>
      </c>
      <c r="C2148" s="1" t="s">
        <v>73</v>
      </c>
      <c r="D2148" s="1" t="s">
        <v>2</v>
      </c>
      <c r="H2148" s="1"/>
      <c r="I2148" s="1"/>
    </row>
    <row r="2149" spans="1:9" x14ac:dyDescent="0.25">
      <c r="A2149">
        <v>2148</v>
      </c>
      <c r="B2149" s="1" t="s">
        <v>1899</v>
      </c>
      <c r="C2149" s="1" t="s">
        <v>107</v>
      </c>
      <c r="D2149" s="1" t="s">
        <v>2</v>
      </c>
      <c r="H2149" s="1"/>
      <c r="I2149" s="1"/>
    </row>
    <row r="2150" spans="1:9" x14ac:dyDescent="0.25">
      <c r="A2150">
        <v>2149</v>
      </c>
      <c r="B2150" s="1" t="s">
        <v>1921</v>
      </c>
      <c r="C2150" s="1" t="s">
        <v>63</v>
      </c>
      <c r="D2150" s="1" t="s">
        <v>2</v>
      </c>
      <c r="H2150" s="1"/>
      <c r="I2150" s="1"/>
    </row>
    <row r="2151" spans="1:9" x14ac:dyDescent="0.25">
      <c r="A2151">
        <v>2150</v>
      </c>
      <c r="B2151" s="1" t="s">
        <v>1866</v>
      </c>
      <c r="C2151" s="1" t="s">
        <v>200</v>
      </c>
      <c r="D2151" s="1" t="s">
        <v>2</v>
      </c>
      <c r="H2151" s="1"/>
      <c r="I2151" s="1"/>
    </row>
    <row r="2152" spans="1:9" x14ac:dyDescent="0.25">
      <c r="A2152">
        <v>2151</v>
      </c>
      <c r="B2152" s="1" t="s">
        <v>1908</v>
      </c>
      <c r="C2152" s="1" t="s">
        <v>73</v>
      </c>
      <c r="D2152" s="1" t="s">
        <v>2</v>
      </c>
      <c r="H2152" s="1"/>
      <c r="I2152" s="1"/>
    </row>
    <row r="2153" spans="1:9" x14ac:dyDescent="0.25">
      <c r="A2153">
        <v>2152</v>
      </c>
      <c r="B2153" s="1" t="s">
        <v>1806</v>
      </c>
      <c r="C2153" s="1" t="s">
        <v>121</v>
      </c>
      <c r="D2153" s="1" t="s">
        <v>2</v>
      </c>
      <c r="H2153" s="1"/>
      <c r="I2153" s="1"/>
    </row>
    <row r="2154" spans="1:9" x14ac:dyDescent="0.25">
      <c r="A2154">
        <v>2153</v>
      </c>
      <c r="B2154" s="1" t="s">
        <v>2</v>
      </c>
      <c r="C2154" s="1" t="s">
        <v>2</v>
      </c>
      <c r="D2154" s="1" t="s">
        <v>2</v>
      </c>
      <c r="H2154" s="1"/>
      <c r="I2154" s="1"/>
    </row>
    <row r="2155" spans="1:9" x14ac:dyDescent="0.25">
      <c r="A2155">
        <v>2154</v>
      </c>
      <c r="B2155" s="1" t="s">
        <v>2</v>
      </c>
      <c r="C2155" s="1" t="s">
        <v>2</v>
      </c>
      <c r="D2155" s="1" t="s">
        <v>2</v>
      </c>
      <c r="H2155" s="1"/>
      <c r="I2155" s="1"/>
    </row>
    <row r="2156" spans="1:9" x14ac:dyDescent="0.25">
      <c r="A2156">
        <v>2155</v>
      </c>
      <c r="B2156" s="1" t="s">
        <v>431</v>
      </c>
      <c r="C2156" s="1" t="s">
        <v>2</v>
      </c>
      <c r="D2156" s="1" t="s">
        <v>2</v>
      </c>
      <c r="H2156" s="1"/>
      <c r="I2156" s="1"/>
    </row>
    <row r="2157" spans="1:9" x14ac:dyDescent="0.25">
      <c r="A2157">
        <v>2156</v>
      </c>
      <c r="B2157" s="1" t="s">
        <v>2</v>
      </c>
      <c r="C2157" s="1" t="s">
        <v>2</v>
      </c>
      <c r="D2157" s="1" t="s">
        <v>2</v>
      </c>
      <c r="H2157" s="1"/>
      <c r="I2157" s="1"/>
    </row>
    <row r="2158" spans="1:9" x14ac:dyDescent="0.25">
      <c r="A2158">
        <v>2157</v>
      </c>
      <c r="B2158" s="1" t="s">
        <v>2</v>
      </c>
      <c r="C2158" s="1" t="s">
        <v>2</v>
      </c>
      <c r="D2158" s="1" t="s">
        <v>2</v>
      </c>
      <c r="H2158" s="1"/>
      <c r="I2158" s="1"/>
    </row>
    <row r="2159" spans="1:9" x14ac:dyDescent="0.25">
      <c r="A2159">
        <v>2158</v>
      </c>
      <c r="B2159" s="1" t="s">
        <v>1497</v>
      </c>
      <c r="C2159" s="1" t="s">
        <v>2</v>
      </c>
      <c r="D2159" s="1" t="s">
        <v>2</v>
      </c>
      <c r="H2159" s="1"/>
      <c r="I2159" s="1"/>
    </row>
    <row r="2160" spans="1:9" x14ac:dyDescent="0.25">
      <c r="A2160">
        <v>2159</v>
      </c>
      <c r="B2160" s="1" t="s">
        <v>2</v>
      </c>
      <c r="C2160" s="1" t="s">
        <v>2</v>
      </c>
      <c r="D2160" s="1" t="s">
        <v>2</v>
      </c>
      <c r="H2160" s="1"/>
      <c r="I2160" s="1"/>
    </row>
    <row r="2161" spans="1:9" x14ac:dyDescent="0.25">
      <c r="A2161">
        <v>2160</v>
      </c>
      <c r="B2161" s="1" t="s">
        <v>2505</v>
      </c>
      <c r="C2161" s="1" t="s">
        <v>2</v>
      </c>
      <c r="D2161" s="1" t="s">
        <v>2</v>
      </c>
      <c r="H2161" s="1"/>
      <c r="I2161" s="1"/>
    </row>
    <row r="2162" spans="1:9" x14ac:dyDescent="0.25">
      <c r="A2162">
        <v>2161</v>
      </c>
      <c r="B2162" s="1" t="s">
        <v>52</v>
      </c>
      <c r="C2162" s="1" t="s">
        <v>2</v>
      </c>
      <c r="D2162" s="1" t="s">
        <v>2</v>
      </c>
      <c r="H2162" s="1"/>
      <c r="I2162" s="1"/>
    </row>
    <row r="2163" spans="1:9" x14ac:dyDescent="0.25">
      <c r="A2163">
        <v>2162</v>
      </c>
      <c r="B2163" s="1" t="s">
        <v>1843</v>
      </c>
      <c r="C2163" s="1" t="s">
        <v>464</v>
      </c>
      <c r="D2163" s="1" t="s">
        <v>2</v>
      </c>
      <c r="H2163" s="1"/>
      <c r="I2163" s="1"/>
    </row>
    <row r="2164" spans="1:9" x14ac:dyDescent="0.25">
      <c r="A2164">
        <v>2163</v>
      </c>
      <c r="B2164" s="1" t="s">
        <v>1844</v>
      </c>
      <c r="C2164" s="1" t="s">
        <v>121</v>
      </c>
      <c r="D2164" s="1" t="s">
        <v>2</v>
      </c>
      <c r="H2164" s="1"/>
      <c r="I2164" s="1"/>
    </row>
    <row r="2165" spans="1:9" x14ac:dyDescent="0.25">
      <c r="A2165">
        <v>2164</v>
      </c>
      <c r="B2165" s="1" t="s">
        <v>1845</v>
      </c>
      <c r="C2165" s="1" t="s">
        <v>56</v>
      </c>
      <c r="D2165" s="1" t="s">
        <v>2</v>
      </c>
      <c r="H2165" s="1"/>
      <c r="I2165" s="1"/>
    </row>
    <row r="2166" spans="1:9" x14ac:dyDescent="0.25">
      <c r="A2166">
        <v>2165</v>
      </c>
      <c r="B2166" s="1" t="s">
        <v>1846</v>
      </c>
      <c r="C2166" s="1" t="s">
        <v>2706</v>
      </c>
      <c r="D2166" s="1" t="s">
        <v>2</v>
      </c>
      <c r="H2166" s="1"/>
      <c r="I2166" s="1"/>
    </row>
    <row r="2167" spans="1:9" x14ac:dyDescent="0.25">
      <c r="A2167">
        <v>2166</v>
      </c>
      <c r="B2167" s="1" t="s">
        <v>1847</v>
      </c>
      <c r="C2167" s="1" t="s">
        <v>2880</v>
      </c>
      <c r="D2167" s="1" t="s">
        <v>2</v>
      </c>
      <c r="H2167" s="1"/>
      <c r="I2167" s="1"/>
    </row>
    <row r="2168" spans="1:9" x14ac:dyDescent="0.25">
      <c r="A2168">
        <v>2167</v>
      </c>
      <c r="B2168" s="1" t="s">
        <v>1850</v>
      </c>
      <c r="C2168" s="1" t="s">
        <v>2861</v>
      </c>
      <c r="D2168" s="1" t="s">
        <v>2</v>
      </c>
      <c r="H2168" s="1"/>
      <c r="I2168" s="1"/>
    </row>
    <row r="2169" spans="1:9" x14ac:dyDescent="0.25">
      <c r="A2169">
        <v>2168</v>
      </c>
      <c r="B2169" s="1" t="s">
        <v>1851</v>
      </c>
      <c r="C2169" s="1" t="s">
        <v>56</v>
      </c>
      <c r="D2169" s="1" t="s">
        <v>2</v>
      </c>
      <c r="H2169" s="1"/>
      <c r="I2169" s="1"/>
    </row>
    <row r="2170" spans="1:9" x14ac:dyDescent="0.25">
      <c r="A2170">
        <v>2169</v>
      </c>
      <c r="B2170" s="1" t="s">
        <v>1896</v>
      </c>
      <c r="C2170" s="1" t="s">
        <v>56</v>
      </c>
      <c r="D2170" s="1" t="s">
        <v>2</v>
      </c>
      <c r="H2170" s="1"/>
      <c r="I2170" s="1"/>
    </row>
    <row r="2171" spans="1:9" x14ac:dyDescent="0.25">
      <c r="A2171">
        <v>2170</v>
      </c>
      <c r="B2171" s="1" t="s">
        <v>1853</v>
      </c>
      <c r="C2171" s="1" t="s">
        <v>56</v>
      </c>
      <c r="D2171" s="1" t="s">
        <v>2</v>
      </c>
      <c r="H2171" s="1"/>
      <c r="I2171" s="1"/>
    </row>
    <row r="2172" spans="1:9" x14ac:dyDescent="0.25">
      <c r="A2172">
        <v>2171</v>
      </c>
      <c r="B2172" s="1" t="s">
        <v>1854</v>
      </c>
      <c r="C2172" s="1" t="s">
        <v>228</v>
      </c>
      <c r="D2172" s="1" t="s">
        <v>2</v>
      </c>
      <c r="H2172" s="1"/>
      <c r="I2172" s="1"/>
    </row>
    <row r="2173" spans="1:9" x14ac:dyDescent="0.25">
      <c r="A2173">
        <v>2172</v>
      </c>
      <c r="B2173" s="1" t="s">
        <v>1856</v>
      </c>
      <c r="C2173" s="1" t="s">
        <v>64</v>
      </c>
      <c r="D2173" s="1" t="s">
        <v>2</v>
      </c>
      <c r="H2173" s="1"/>
      <c r="I2173" s="1"/>
    </row>
    <row r="2174" spans="1:9" x14ac:dyDescent="0.25">
      <c r="A2174">
        <v>2173</v>
      </c>
      <c r="B2174" s="1" t="s">
        <v>1857</v>
      </c>
      <c r="C2174" s="1" t="s">
        <v>65</v>
      </c>
      <c r="D2174" s="1" t="s">
        <v>2</v>
      </c>
      <c r="H2174" s="1"/>
      <c r="I2174" s="1"/>
    </row>
    <row r="2175" spans="1:9" x14ac:dyDescent="0.25">
      <c r="A2175">
        <v>2174</v>
      </c>
      <c r="B2175" s="1" t="s">
        <v>2469</v>
      </c>
      <c r="C2175" s="1" t="s">
        <v>76</v>
      </c>
      <c r="D2175" s="1" t="s">
        <v>2</v>
      </c>
      <c r="H2175" s="1"/>
      <c r="I2175" s="1"/>
    </row>
    <row r="2176" spans="1:9" x14ac:dyDescent="0.25">
      <c r="A2176">
        <v>2175</v>
      </c>
      <c r="B2176" s="1" t="s">
        <v>1858</v>
      </c>
      <c r="C2176" s="1" t="s">
        <v>56</v>
      </c>
      <c r="D2176" s="1" t="s">
        <v>2</v>
      </c>
      <c r="H2176" s="1"/>
      <c r="I2176" s="1"/>
    </row>
    <row r="2177" spans="1:9" x14ac:dyDescent="0.25">
      <c r="A2177">
        <v>2176</v>
      </c>
      <c r="B2177" s="1" t="s">
        <v>2482</v>
      </c>
      <c r="C2177" s="1" t="s">
        <v>56</v>
      </c>
      <c r="D2177" s="1" t="s">
        <v>2</v>
      </c>
      <c r="H2177" s="1"/>
      <c r="I2177" s="1"/>
    </row>
    <row r="2178" spans="1:9" x14ac:dyDescent="0.25">
      <c r="A2178">
        <v>2177</v>
      </c>
      <c r="B2178" s="1" t="s">
        <v>1863</v>
      </c>
      <c r="C2178" s="1" t="s">
        <v>200</v>
      </c>
      <c r="D2178" s="1" t="s">
        <v>2</v>
      </c>
      <c r="H2178" s="1"/>
      <c r="I2178" s="1"/>
    </row>
    <row r="2179" spans="1:9" x14ac:dyDescent="0.25">
      <c r="A2179">
        <v>2178</v>
      </c>
      <c r="B2179" s="1" t="s">
        <v>2492</v>
      </c>
      <c r="C2179" s="1" t="s">
        <v>2458</v>
      </c>
      <c r="D2179" s="1" t="s">
        <v>2</v>
      </c>
      <c r="H2179" s="1"/>
      <c r="I2179" s="1"/>
    </row>
    <row r="2180" spans="1:9" x14ac:dyDescent="0.25">
      <c r="A2180">
        <v>2179</v>
      </c>
      <c r="B2180" s="1" t="s">
        <v>2497</v>
      </c>
      <c r="C2180" s="1" t="s">
        <v>2491</v>
      </c>
      <c r="D2180" s="1" t="s">
        <v>2</v>
      </c>
      <c r="H2180" s="1"/>
      <c r="I2180" s="1"/>
    </row>
    <row r="2181" spans="1:9" x14ac:dyDescent="0.25">
      <c r="A2181">
        <v>2180</v>
      </c>
      <c r="B2181" s="1" t="s">
        <v>1899</v>
      </c>
      <c r="C2181" s="1" t="s">
        <v>76</v>
      </c>
      <c r="D2181" s="1" t="s">
        <v>2</v>
      </c>
      <c r="H2181" s="1"/>
      <c r="I2181" s="1"/>
    </row>
    <row r="2182" spans="1:9" x14ac:dyDescent="0.25">
      <c r="A2182">
        <v>2181</v>
      </c>
      <c r="B2182" s="1" t="s">
        <v>1866</v>
      </c>
      <c r="C2182" s="1" t="s">
        <v>200</v>
      </c>
      <c r="D2182" s="1" t="s">
        <v>2</v>
      </c>
      <c r="H2182" s="1"/>
      <c r="I2182" s="1"/>
    </row>
    <row r="2183" spans="1:9" x14ac:dyDescent="0.25">
      <c r="A2183">
        <v>2182</v>
      </c>
      <c r="B2183" s="1" t="s">
        <v>1908</v>
      </c>
      <c r="C2183" s="1" t="s">
        <v>73</v>
      </c>
      <c r="D2183" s="1" t="s">
        <v>2</v>
      </c>
      <c r="H2183" s="1"/>
      <c r="I2183" s="1"/>
    </row>
    <row r="2184" spans="1:9" x14ac:dyDescent="0.25">
      <c r="A2184">
        <v>2183</v>
      </c>
      <c r="B2184" s="1" t="s">
        <v>1806</v>
      </c>
      <c r="C2184" s="1" t="s">
        <v>105</v>
      </c>
      <c r="D2184" s="1" t="s">
        <v>2</v>
      </c>
      <c r="H2184" s="1"/>
      <c r="I2184" s="1"/>
    </row>
    <row r="2185" spans="1:9" x14ac:dyDescent="0.25">
      <c r="A2185">
        <v>2184</v>
      </c>
      <c r="B2185" s="1" t="s">
        <v>2</v>
      </c>
      <c r="C2185" s="1" t="s">
        <v>2</v>
      </c>
      <c r="D2185" s="1" t="s">
        <v>2</v>
      </c>
      <c r="H2185" s="1"/>
      <c r="I2185" s="1"/>
    </row>
    <row r="2186" spans="1:9" x14ac:dyDescent="0.25">
      <c r="A2186">
        <v>2185</v>
      </c>
      <c r="B2186" s="1" t="s">
        <v>2509</v>
      </c>
      <c r="C2186" s="1" t="s">
        <v>2</v>
      </c>
      <c r="D2186" s="1" t="s">
        <v>2</v>
      </c>
      <c r="H2186" s="1"/>
      <c r="I2186" s="1"/>
    </row>
    <row r="2187" spans="1:9" x14ac:dyDescent="0.25">
      <c r="A2187">
        <v>2186</v>
      </c>
      <c r="B2187" s="1" t="s">
        <v>52</v>
      </c>
      <c r="C2187" s="1" t="s">
        <v>2</v>
      </c>
      <c r="D2187" s="1" t="s">
        <v>2</v>
      </c>
      <c r="H2187" s="1"/>
      <c r="I2187" s="1"/>
    </row>
    <row r="2188" spans="1:9" x14ac:dyDescent="0.25">
      <c r="A2188">
        <v>2187</v>
      </c>
      <c r="B2188" s="1" t="s">
        <v>1843</v>
      </c>
      <c r="C2188" s="1" t="s">
        <v>112</v>
      </c>
      <c r="D2188" s="1" t="s">
        <v>2</v>
      </c>
      <c r="H2188" s="1"/>
      <c r="I2188" s="1"/>
    </row>
    <row r="2189" spans="1:9" x14ac:dyDescent="0.25">
      <c r="A2189">
        <v>2188</v>
      </c>
      <c r="B2189" s="1" t="s">
        <v>1844</v>
      </c>
      <c r="C2189" s="1" t="s">
        <v>121</v>
      </c>
      <c r="D2189" s="1" t="s">
        <v>2</v>
      </c>
      <c r="H2189" s="1"/>
      <c r="I2189" s="1"/>
    </row>
    <row r="2190" spans="1:9" x14ac:dyDescent="0.25">
      <c r="A2190">
        <v>2189</v>
      </c>
      <c r="B2190" s="1" t="s">
        <v>1845</v>
      </c>
      <c r="C2190" s="1" t="s">
        <v>56</v>
      </c>
      <c r="D2190" s="1" t="s">
        <v>2</v>
      </c>
      <c r="H2190" s="1"/>
      <c r="I2190" s="1"/>
    </row>
    <row r="2191" spans="1:9" x14ac:dyDescent="0.25">
      <c r="A2191">
        <v>2190</v>
      </c>
      <c r="B2191" s="1" t="s">
        <v>1846</v>
      </c>
      <c r="C2191" s="1" t="s">
        <v>2755</v>
      </c>
      <c r="D2191" s="1" t="s">
        <v>2</v>
      </c>
      <c r="H2191" s="1"/>
      <c r="I2191" s="1"/>
    </row>
    <row r="2192" spans="1:9" x14ac:dyDescent="0.25">
      <c r="A2192">
        <v>2191</v>
      </c>
      <c r="B2192" s="1" t="s">
        <v>1847</v>
      </c>
      <c r="C2192" s="1" t="s">
        <v>2881</v>
      </c>
      <c r="D2192" s="1" t="s">
        <v>2</v>
      </c>
      <c r="H2192" s="1"/>
      <c r="I2192" s="1"/>
    </row>
    <row r="2193" spans="1:9" x14ac:dyDescent="0.25">
      <c r="A2193">
        <v>2192</v>
      </c>
      <c r="B2193" s="1" t="s">
        <v>1850</v>
      </c>
      <c r="C2193" s="1" t="s">
        <v>2859</v>
      </c>
      <c r="D2193" s="1" t="s">
        <v>2</v>
      </c>
      <c r="H2193" s="1"/>
      <c r="I2193" s="1"/>
    </row>
    <row r="2194" spans="1:9" x14ac:dyDescent="0.25">
      <c r="A2194">
        <v>2193</v>
      </c>
      <c r="B2194" s="1" t="s">
        <v>1851</v>
      </c>
      <c r="C2194" s="1" t="s">
        <v>56</v>
      </c>
      <c r="D2194" s="1" t="s">
        <v>2</v>
      </c>
      <c r="H2194" s="1"/>
      <c r="I2194" s="1"/>
    </row>
    <row r="2195" spans="1:9" x14ac:dyDescent="0.25">
      <c r="A2195">
        <v>2194</v>
      </c>
      <c r="B2195" s="1" t="s">
        <v>1896</v>
      </c>
      <c r="C2195" s="1" t="s">
        <v>56</v>
      </c>
      <c r="D2195" s="1" t="s">
        <v>2</v>
      </c>
      <c r="H2195" s="1"/>
      <c r="I2195" s="1"/>
    </row>
    <row r="2196" spans="1:9" x14ac:dyDescent="0.25">
      <c r="A2196">
        <v>2195</v>
      </c>
      <c r="B2196" s="1" t="s">
        <v>1853</v>
      </c>
      <c r="C2196" s="1" t="s">
        <v>56</v>
      </c>
      <c r="D2196" s="1" t="s">
        <v>2</v>
      </c>
      <c r="H2196" s="1"/>
      <c r="I2196" s="1"/>
    </row>
    <row r="2197" spans="1:9" x14ac:dyDescent="0.25">
      <c r="A2197">
        <v>2196</v>
      </c>
      <c r="B2197" s="1" t="s">
        <v>1854</v>
      </c>
      <c r="C2197" s="1" t="s">
        <v>189</v>
      </c>
      <c r="D2197" s="1" t="s">
        <v>2</v>
      </c>
      <c r="H2197" s="1"/>
      <c r="I2197" s="1"/>
    </row>
    <row r="2198" spans="1:9" x14ac:dyDescent="0.25">
      <c r="A2198">
        <v>2197</v>
      </c>
      <c r="B2198" s="1" t="s">
        <v>1856</v>
      </c>
      <c r="C2198" s="1" t="s">
        <v>64</v>
      </c>
      <c r="D2198" s="1" t="s">
        <v>2</v>
      </c>
      <c r="H2198" s="1"/>
      <c r="I2198" s="1"/>
    </row>
    <row r="2199" spans="1:9" x14ac:dyDescent="0.25">
      <c r="A2199">
        <v>2198</v>
      </c>
      <c r="B2199" s="1" t="s">
        <v>1857</v>
      </c>
      <c r="C2199" s="1" t="s">
        <v>65</v>
      </c>
      <c r="D2199" s="1" t="s">
        <v>2</v>
      </c>
      <c r="H2199" s="1"/>
      <c r="I2199" s="1"/>
    </row>
    <row r="2200" spans="1:9" x14ac:dyDescent="0.25">
      <c r="A2200">
        <v>2199</v>
      </c>
      <c r="B2200" s="1" t="s">
        <v>2469</v>
      </c>
      <c r="C2200" s="1" t="s">
        <v>76</v>
      </c>
      <c r="D2200" s="1" t="s">
        <v>2</v>
      </c>
      <c r="H2200" s="1"/>
      <c r="I2200" s="1"/>
    </row>
    <row r="2201" spans="1:9" x14ac:dyDescent="0.25">
      <c r="A2201">
        <v>2200</v>
      </c>
      <c r="B2201" s="1" t="s">
        <v>1858</v>
      </c>
      <c r="C2201" s="1" t="s">
        <v>56</v>
      </c>
      <c r="D2201" s="1" t="s">
        <v>2</v>
      </c>
      <c r="H2201" s="1"/>
      <c r="I2201" s="1"/>
    </row>
    <row r="2202" spans="1:9" x14ac:dyDescent="0.25">
      <c r="A2202">
        <v>2201</v>
      </c>
      <c r="B2202" s="1" t="s">
        <v>2663</v>
      </c>
      <c r="C2202" s="1" t="s">
        <v>2664</v>
      </c>
      <c r="D2202" s="1" t="s">
        <v>2</v>
      </c>
      <c r="H2202" s="1"/>
      <c r="I2202" s="1"/>
    </row>
    <row r="2203" spans="1:9" x14ac:dyDescent="0.25">
      <c r="A2203">
        <v>2202</v>
      </c>
      <c r="B2203" s="1" t="s">
        <v>1859</v>
      </c>
      <c r="C2203" s="1" t="s">
        <v>82</v>
      </c>
      <c r="D2203" s="1" t="s">
        <v>2</v>
      </c>
      <c r="H2203" s="1"/>
      <c r="I2203" s="1"/>
    </row>
    <row r="2204" spans="1:9" x14ac:dyDescent="0.25">
      <c r="A2204">
        <v>2203</v>
      </c>
      <c r="B2204" s="1" t="s">
        <v>2482</v>
      </c>
      <c r="C2204" s="1" t="s">
        <v>56</v>
      </c>
      <c r="D2204" s="1" t="s">
        <v>2</v>
      </c>
      <c r="H2204" s="1"/>
      <c r="I2204" s="1"/>
    </row>
    <row r="2205" spans="1:9" x14ac:dyDescent="0.25">
      <c r="A2205">
        <v>2204</v>
      </c>
      <c r="B2205" s="1" t="s">
        <v>1863</v>
      </c>
      <c r="C2205" s="1" t="s">
        <v>70</v>
      </c>
      <c r="D2205" s="1" t="s">
        <v>2</v>
      </c>
      <c r="H2205" s="1"/>
      <c r="I2205" s="1"/>
    </row>
    <row r="2206" spans="1:9" x14ac:dyDescent="0.25">
      <c r="A2206">
        <v>2205</v>
      </c>
      <c r="B2206" s="1" t="s">
        <v>2492</v>
      </c>
      <c r="C2206" s="1" t="s">
        <v>95</v>
      </c>
      <c r="D2206" s="1" t="s">
        <v>2</v>
      </c>
      <c r="H2206" s="1"/>
      <c r="I2206" s="1"/>
    </row>
    <row r="2207" spans="1:9" x14ac:dyDescent="0.25">
      <c r="A2207">
        <v>2206</v>
      </c>
      <c r="B2207" s="1" t="s">
        <v>2497</v>
      </c>
      <c r="C2207" s="1" t="s">
        <v>65</v>
      </c>
      <c r="D2207" s="1" t="s">
        <v>2</v>
      </c>
      <c r="H2207" s="1"/>
      <c r="I2207" s="1"/>
    </row>
    <row r="2208" spans="1:9" x14ac:dyDescent="0.25">
      <c r="A2208">
        <v>2207</v>
      </c>
      <c r="B2208" s="1" t="s">
        <v>1871</v>
      </c>
      <c r="C2208" s="1" t="s">
        <v>56</v>
      </c>
      <c r="D2208" s="1" t="s">
        <v>2</v>
      </c>
      <c r="H2208" s="1"/>
      <c r="I2208" s="1"/>
    </row>
    <row r="2209" spans="1:9" x14ac:dyDescent="0.25">
      <c r="A2209">
        <v>2208</v>
      </c>
      <c r="B2209" s="1" t="s">
        <v>1875</v>
      </c>
      <c r="C2209" s="1" t="s">
        <v>512</v>
      </c>
      <c r="D2209" s="1" t="s">
        <v>2</v>
      </c>
      <c r="H2209" s="1"/>
      <c r="I2209" s="1"/>
    </row>
    <row r="2210" spans="1:9" x14ac:dyDescent="0.25">
      <c r="A2210">
        <v>2209</v>
      </c>
      <c r="B2210" s="1" t="s">
        <v>1899</v>
      </c>
      <c r="C2210" s="1" t="s">
        <v>512</v>
      </c>
      <c r="D2210" s="1" t="s">
        <v>2</v>
      </c>
      <c r="H2210" s="1"/>
      <c r="I2210" s="1"/>
    </row>
    <row r="2211" spans="1:9" x14ac:dyDescent="0.25">
      <c r="A2211">
        <v>2210</v>
      </c>
      <c r="B2211" s="1" t="s">
        <v>1866</v>
      </c>
      <c r="C2211" s="1" t="s">
        <v>200</v>
      </c>
      <c r="D2211" s="1" t="s">
        <v>2</v>
      </c>
      <c r="H2211" s="1"/>
      <c r="I2211" s="1"/>
    </row>
    <row r="2212" spans="1:9" x14ac:dyDescent="0.25">
      <c r="A2212">
        <v>2211</v>
      </c>
      <c r="B2212" s="1" t="s">
        <v>1908</v>
      </c>
      <c r="C2212" s="1" t="s">
        <v>73</v>
      </c>
      <c r="D2212" s="1" t="s">
        <v>2</v>
      </c>
      <c r="H2212" s="1"/>
      <c r="I2212" s="1"/>
    </row>
    <row r="2213" spans="1:9" x14ac:dyDescent="0.25">
      <c r="A2213">
        <v>2212</v>
      </c>
      <c r="B2213" s="1" t="s">
        <v>1806</v>
      </c>
      <c r="C2213" s="1" t="s">
        <v>105</v>
      </c>
      <c r="D2213" s="1" t="s">
        <v>2</v>
      </c>
      <c r="H2213" s="1"/>
      <c r="I2213" s="1"/>
    </row>
    <row r="2214" spans="1:9" x14ac:dyDescent="0.25">
      <c r="A2214">
        <v>2213</v>
      </c>
      <c r="B2214" s="1" t="s">
        <v>2</v>
      </c>
      <c r="C2214" s="1" t="s">
        <v>2</v>
      </c>
      <c r="D2214" s="1" t="s">
        <v>2</v>
      </c>
      <c r="H2214" s="1"/>
      <c r="I2214" s="1"/>
    </row>
    <row r="2215" spans="1:9" x14ac:dyDescent="0.25">
      <c r="A2215">
        <v>2214</v>
      </c>
      <c r="B2215" s="1" t="s">
        <v>2513</v>
      </c>
      <c r="C2215" s="1" t="s">
        <v>2</v>
      </c>
      <c r="D2215" s="1" t="s">
        <v>2</v>
      </c>
      <c r="H2215" s="1"/>
      <c r="I2215" s="1"/>
    </row>
    <row r="2216" spans="1:9" x14ac:dyDescent="0.25">
      <c r="A2216">
        <v>2215</v>
      </c>
      <c r="B2216" s="1" t="s">
        <v>52</v>
      </c>
      <c r="C2216" s="1" t="s">
        <v>2</v>
      </c>
      <c r="D2216" s="1" t="s">
        <v>2</v>
      </c>
      <c r="H2216" s="1"/>
      <c r="I2216" s="1"/>
    </row>
    <row r="2217" spans="1:9" x14ac:dyDescent="0.25">
      <c r="A2217">
        <v>2216</v>
      </c>
      <c r="B2217" s="1" t="s">
        <v>1843</v>
      </c>
      <c r="C2217" s="1" t="s">
        <v>439</v>
      </c>
      <c r="D2217" s="1" t="s">
        <v>2</v>
      </c>
      <c r="H2217" s="1"/>
      <c r="I2217" s="1"/>
    </row>
    <row r="2218" spans="1:9" x14ac:dyDescent="0.25">
      <c r="A2218">
        <v>2217</v>
      </c>
      <c r="B2218" s="1" t="s">
        <v>1844</v>
      </c>
      <c r="C2218" s="1" t="s">
        <v>121</v>
      </c>
      <c r="D2218" s="1" t="s">
        <v>2</v>
      </c>
      <c r="H2218" s="1"/>
      <c r="I2218" s="1"/>
    </row>
    <row r="2219" spans="1:9" x14ac:dyDescent="0.25">
      <c r="A2219">
        <v>2218</v>
      </c>
      <c r="B2219" s="1" t="s">
        <v>1845</v>
      </c>
      <c r="C2219" s="1" t="s">
        <v>56</v>
      </c>
      <c r="D2219" s="1" t="s">
        <v>2</v>
      </c>
      <c r="H2219" s="1"/>
      <c r="I2219" s="1"/>
    </row>
    <row r="2220" spans="1:9" x14ac:dyDescent="0.25">
      <c r="A2220">
        <v>2219</v>
      </c>
      <c r="B2220" s="1" t="s">
        <v>1846</v>
      </c>
      <c r="C2220" s="1" t="s">
        <v>2759</v>
      </c>
      <c r="D2220" s="1" t="s">
        <v>2</v>
      </c>
      <c r="H2220" s="1"/>
      <c r="I2220" s="1"/>
    </row>
    <row r="2221" spans="1:9" x14ac:dyDescent="0.25">
      <c r="A2221">
        <v>2220</v>
      </c>
      <c r="B2221" s="1" t="s">
        <v>1847</v>
      </c>
      <c r="C2221" s="1" t="s">
        <v>2882</v>
      </c>
      <c r="D2221" s="1" t="s">
        <v>2</v>
      </c>
      <c r="H2221" s="1"/>
      <c r="I2221" s="1"/>
    </row>
    <row r="2222" spans="1:9" x14ac:dyDescent="0.25">
      <c r="A2222">
        <v>2221</v>
      </c>
      <c r="B2222" s="1" t="s">
        <v>1850</v>
      </c>
      <c r="C2222" s="1" t="s">
        <v>2861</v>
      </c>
      <c r="D2222" s="1" t="s">
        <v>2</v>
      </c>
      <c r="H2222" s="1"/>
      <c r="I2222" s="1"/>
    </row>
    <row r="2223" spans="1:9" x14ac:dyDescent="0.25">
      <c r="A2223">
        <v>2222</v>
      </c>
      <c r="B2223" s="1" t="s">
        <v>1851</v>
      </c>
      <c r="C2223" s="1" t="s">
        <v>56</v>
      </c>
      <c r="D2223" s="1" t="s">
        <v>2</v>
      </c>
      <c r="H2223" s="1"/>
      <c r="I2223" s="1"/>
    </row>
    <row r="2224" spans="1:9" x14ac:dyDescent="0.25">
      <c r="A2224">
        <v>2223</v>
      </c>
      <c r="B2224" s="1" t="s">
        <v>1896</v>
      </c>
      <c r="C2224" s="1" t="s">
        <v>56</v>
      </c>
      <c r="D2224" s="1" t="s">
        <v>2</v>
      </c>
      <c r="H2224" s="1"/>
      <c r="I2224" s="1"/>
    </row>
    <row r="2225" spans="1:9" x14ac:dyDescent="0.25">
      <c r="A2225">
        <v>2224</v>
      </c>
      <c r="B2225" s="1" t="s">
        <v>1853</v>
      </c>
      <c r="C2225" s="1" t="s">
        <v>56</v>
      </c>
      <c r="D2225" s="1" t="s">
        <v>2</v>
      </c>
      <c r="H2225" s="1"/>
      <c r="I2225" s="1"/>
    </row>
    <row r="2226" spans="1:9" x14ac:dyDescent="0.25">
      <c r="A2226">
        <v>2225</v>
      </c>
      <c r="B2226" s="1" t="s">
        <v>1854</v>
      </c>
      <c r="C2226" s="1" t="s">
        <v>74</v>
      </c>
      <c r="D2226" s="1" t="s">
        <v>2</v>
      </c>
      <c r="H2226" s="1"/>
      <c r="I2226" s="1"/>
    </row>
    <row r="2227" spans="1:9" x14ac:dyDescent="0.25">
      <c r="A2227">
        <v>2226</v>
      </c>
      <c r="B2227" s="1" t="s">
        <v>1856</v>
      </c>
      <c r="C2227" s="1" t="s">
        <v>64</v>
      </c>
      <c r="D2227" s="1" t="s">
        <v>2</v>
      </c>
      <c r="H2227" s="1"/>
      <c r="I2227" s="1"/>
    </row>
    <row r="2228" spans="1:9" x14ac:dyDescent="0.25">
      <c r="A2228">
        <v>2227</v>
      </c>
      <c r="B2228" s="1" t="s">
        <v>1857</v>
      </c>
      <c r="C2228" s="1" t="s">
        <v>65</v>
      </c>
      <c r="D2228" s="1" t="s">
        <v>2</v>
      </c>
      <c r="H2228" s="1"/>
      <c r="I2228" s="1"/>
    </row>
    <row r="2229" spans="1:9" x14ac:dyDescent="0.25">
      <c r="A2229">
        <v>2228</v>
      </c>
      <c r="B2229" s="1" t="s">
        <v>2469</v>
      </c>
      <c r="C2229" s="1" t="s">
        <v>76</v>
      </c>
      <c r="D2229" s="1" t="s">
        <v>2</v>
      </c>
      <c r="H2229" s="1"/>
      <c r="I2229" s="1"/>
    </row>
    <row r="2230" spans="1:9" x14ac:dyDescent="0.25">
      <c r="A2230">
        <v>2229</v>
      </c>
      <c r="B2230" s="1" t="s">
        <v>1858</v>
      </c>
      <c r="C2230" s="1" t="s">
        <v>56</v>
      </c>
      <c r="D2230" s="1" t="s">
        <v>2</v>
      </c>
      <c r="H2230" s="1"/>
      <c r="I2230" s="1"/>
    </row>
    <row r="2231" spans="1:9" x14ac:dyDescent="0.25">
      <c r="A2231">
        <v>2230</v>
      </c>
      <c r="B2231" s="1" t="s">
        <v>2482</v>
      </c>
      <c r="C2231" s="1" t="s">
        <v>56</v>
      </c>
      <c r="D2231" s="1" t="s">
        <v>2</v>
      </c>
      <c r="H2231" s="1"/>
      <c r="I2231" s="1"/>
    </row>
    <row r="2232" spans="1:9" x14ac:dyDescent="0.25">
      <c r="A2232">
        <v>2231</v>
      </c>
      <c r="B2232" s="1" t="s">
        <v>1863</v>
      </c>
      <c r="C2232" s="1" t="s">
        <v>70</v>
      </c>
      <c r="D2232" s="1" t="s">
        <v>2</v>
      </c>
      <c r="H2232" s="1"/>
      <c r="I2232" s="1"/>
    </row>
    <row r="2233" spans="1:9" x14ac:dyDescent="0.25">
      <c r="A2233">
        <v>2232</v>
      </c>
      <c r="B2233" s="1" t="s">
        <v>2492</v>
      </c>
      <c r="C2233" s="1" t="s">
        <v>2458</v>
      </c>
      <c r="D2233" s="1" t="s">
        <v>2</v>
      </c>
      <c r="H2233" s="1"/>
      <c r="I2233" s="1"/>
    </row>
    <row r="2234" spans="1:9" x14ac:dyDescent="0.25">
      <c r="A2234">
        <v>2233</v>
      </c>
      <c r="B2234" s="1" t="s">
        <v>2497</v>
      </c>
      <c r="C2234" s="1" t="s">
        <v>65</v>
      </c>
      <c r="D2234" s="1" t="s">
        <v>2</v>
      </c>
      <c r="H2234" s="1"/>
      <c r="I2234" s="1"/>
    </row>
    <row r="2235" spans="1:9" x14ac:dyDescent="0.25">
      <c r="A2235">
        <v>2234</v>
      </c>
      <c r="B2235" s="1" t="s">
        <v>1871</v>
      </c>
      <c r="C2235" s="1" t="s">
        <v>56</v>
      </c>
      <c r="D2235" s="1" t="s">
        <v>2</v>
      </c>
      <c r="H2235" s="1"/>
      <c r="I2235" s="1"/>
    </row>
    <row r="2236" spans="1:9" x14ac:dyDescent="0.25">
      <c r="A2236">
        <v>2235</v>
      </c>
      <c r="B2236" s="1" t="s">
        <v>1875</v>
      </c>
      <c r="C2236" s="1" t="s">
        <v>285</v>
      </c>
      <c r="D2236" s="1" t="s">
        <v>2</v>
      </c>
      <c r="H2236" s="1"/>
      <c r="I2236" s="1"/>
    </row>
    <row r="2237" spans="1:9" x14ac:dyDescent="0.25">
      <c r="A2237">
        <v>2236</v>
      </c>
      <c r="B2237" s="1" t="s">
        <v>1899</v>
      </c>
      <c r="C2237" s="1" t="s">
        <v>77</v>
      </c>
      <c r="D2237" s="1" t="s">
        <v>2</v>
      </c>
      <c r="H2237" s="1"/>
      <c r="I2237" s="1"/>
    </row>
    <row r="2238" spans="1:9" x14ac:dyDescent="0.25">
      <c r="A2238">
        <v>2237</v>
      </c>
      <c r="B2238" s="1" t="s">
        <v>1866</v>
      </c>
      <c r="C2238" s="1" t="s">
        <v>200</v>
      </c>
      <c r="D2238" s="1" t="s">
        <v>2</v>
      </c>
      <c r="H2238" s="1"/>
      <c r="I2238" s="1"/>
    </row>
    <row r="2239" spans="1:9" x14ac:dyDescent="0.25">
      <c r="A2239">
        <v>2238</v>
      </c>
      <c r="B2239" s="1" t="s">
        <v>1908</v>
      </c>
      <c r="C2239" s="1" t="s">
        <v>73</v>
      </c>
      <c r="D2239" s="1" t="s">
        <v>2</v>
      </c>
      <c r="H2239" s="1"/>
      <c r="I2239" s="1"/>
    </row>
    <row r="2240" spans="1:9" x14ac:dyDescent="0.25">
      <c r="A2240">
        <v>2239</v>
      </c>
      <c r="B2240" s="1" t="s">
        <v>1806</v>
      </c>
      <c r="C2240" s="1" t="s">
        <v>105</v>
      </c>
      <c r="D2240" s="1" t="s">
        <v>2</v>
      </c>
      <c r="H2240" s="1"/>
      <c r="I2240" s="1"/>
    </row>
    <row r="2241" spans="1:9" x14ac:dyDescent="0.25">
      <c r="A2241">
        <v>2240</v>
      </c>
      <c r="B2241" s="1" t="s">
        <v>2</v>
      </c>
      <c r="C2241" s="1" t="s">
        <v>2</v>
      </c>
      <c r="D2241" s="1" t="s">
        <v>2</v>
      </c>
      <c r="H2241" s="1"/>
      <c r="I2241" s="1"/>
    </row>
    <row r="2242" spans="1:9" x14ac:dyDescent="0.25">
      <c r="A2242">
        <v>2241</v>
      </c>
      <c r="B2242" s="1" t="s">
        <v>2517</v>
      </c>
      <c r="C2242" s="1" t="s">
        <v>2</v>
      </c>
      <c r="D2242" s="1" t="s">
        <v>2</v>
      </c>
      <c r="H2242" s="1"/>
      <c r="I2242" s="1"/>
    </row>
    <row r="2243" spans="1:9" x14ac:dyDescent="0.25">
      <c r="A2243">
        <v>2242</v>
      </c>
      <c r="B2243" s="1" t="s">
        <v>52</v>
      </c>
      <c r="C2243" s="1" t="s">
        <v>2</v>
      </c>
      <c r="D2243" s="1" t="s">
        <v>2</v>
      </c>
      <c r="H2243" s="1"/>
      <c r="I2243" s="1"/>
    </row>
    <row r="2244" spans="1:9" x14ac:dyDescent="0.25">
      <c r="A2244">
        <v>2243</v>
      </c>
      <c r="B2244" s="1" t="s">
        <v>1843</v>
      </c>
      <c r="C2244" s="1" t="s">
        <v>459</v>
      </c>
      <c r="D2244" s="1" t="s">
        <v>2</v>
      </c>
      <c r="H2244" s="1"/>
      <c r="I2244" s="1"/>
    </row>
    <row r="2245" spans="1:9" x14ac:dyDescent="0.25">
      <c r="A2245">
        <v>2244</v>
      </c>
      <c r="B2245" s="1" t="s">
        <v>1844</v>
      </c>
      <c r="C2245" s="1" t="s">
        <v>121</v>
      </c>
      <c r="D2245" s="1" t="s">
        <v>2</v>
      </c>
      <c r="H2245" s="1"/>
      <c r="I2245" s="1"/>
    </row>
    <row r="2246" spans="1:9" x14ac:dyDescent="0.25">
      <c r="A2246">
        <v>2245</v>
      </c>
      <c r="B2246" s="1" t="s">
        <v>1845</v>
      </c>
      <c r="C2246" s="1" t="s">
        <v>56</v>
      </c>
      <c r="D2246" s="1" t="s">
        <v>2</v>
      </c>
      <c r="H2246" s="1"/>
      <c r="I2246" s="1"/>
    </row>
    <row r="2247" spans="1:9" x14ac:dyDescent="0.25">
      <c r="A2247">
        <v>2246</v>
      </c>
      <c r="B2247" s="1" t="s">
        <v>1846</v>
      </c>
      <c r="C2247" s="1" t="s">
        <v>2706</v>
      </c>
      <c r="D2247" s="1" t="s">
        <v>2</v>
      </c>
      <c r="H2247" s="1"/>
      <c r="I2247" s="1"/>
    </row>
    <row r="2248" spans="1:9" x14ac:dyDescent="0.25">
      <c r="A2248">
        <v>2247</v>
      </c>
      <c r="B2248" s="1" t="s">
        <v>1847</v>
      </c>
      <c r="C2248" s="1" t="s">
        <v>2883</v>
      </c>
      <c r="D2248" s="1" t="s">
        <v>2</v>
      </c>
      <c r="H2248" s="1"/>
      <c r="I2248" s="1"/>
    </row>
    <row r="2249" spans="1:9" x14ac:dyDescent="0.25">
      <c r="A2249">
        <v>2248</v>
      </c>
      <c r="B2249" s="1" t="s">
        <v>1850</v>
      </c>
      <c r="C2249" s="1" t="s">
        <v>2861</v>
      </c>
      <c r="D2249" s="1" t="s">
        <v>2</v>
      </c>
      <c r="H2249" s="1"/>
      <c r="I2249" s="1"/>
    </row>
    <row r="2250" spans="1:9" x14ac:dyDescent="0.25">
      <c r="A2250">
        <v>2249</v>
      </c>
      <c r="B2250" s="1" t="s">
        <v>1851</v>
      </c>
      <c r="C2250" s="1" t="s">
        <v>56</v>
      </c>
      <c r="D2250" s="1" t="s">
        <v>2</v>
      </c>
      <c r="H2250" s="1"/>
      <c r="I2250" s="1"/>
    </row>
    <row r="2251" spans="1:9" x14ac:dyDescent="0.25">
      <c r="A2251">
        <v>2250</v>
      </c>
      <c r="B2251" s="1" t="s">
        <v>1896</v>
      </c>
      <c r="C2251" s="1" t="s">
        <v>56</v>
      </c>
      <c r="D2251" s="1" t="s">
        <v>2</v>
      </c>
      <c r="H2251" s="1"/>
      <c r="I2251" s="1"/>
    </row>
    <row r="2252" spans="1:9" x14ac:dyDescent="0.25">
      <c r="A2252">
        <v>2251</v>
      </c>
      <c r="B2252" s="1" t="s">
        <v>1853</v>
      </c>
      <c r="C2252" s="1" t="s">
        <v>56</v>
      </c>
      <c r="D2252" s="1" t="s">
        <v>2</v>
      </c>
      <c r="H2252" s="1"/>
      <c r="I2252" s="1"/>
    </row>
    <row r="2253" spans="1:9" x14ac:dyDescent="0.25">
      <c r="A2253">
        <v>2252</v>
      </c>
      <c r="B2253" s="1" t="s">
        <v>1854</v>
      </c>
      <c r="C2253" s="1" t="s">
        <v>137</v>
      </c>
      <c r="D2253" s="1" t="s">
        <v>2</v>
      </c>
      <c r="H2253" s="1"/>
      <c r="I2253" s="1"/>
    </row>
    <row r="2254" spans="1:9" x14ac:dyDescent="0.25">
      <c r="A2254">
        <v>2253</v>
      </c>
      <c r="B2254" s="1" t="s">
        <v>1856</v>
      </c>
      <c r="C2254" s="1" t="s">
        <v>64</v>
      </c>
      <c r="D2254" s="1" t="s">
        <v>2</v>
      </c>
      <c r="H2254" s="1"/>
      <c r="I2254" s="1"/>
    </row>
    <row r="2255" spans="1:9" x14ac:dyDescent="0.25">
      <c r="A2255">
        <v>2254</v>
      </c>
      <c r="B2255" s="1" t="s">
        <v>1857</v>
      </c>
      <c r="C2255" s="1" t="s">
        <v>65</v>
      </c>
      <c r="D2255" s="1" t="s">
        <v>2</v>
      </c>
      <c r="H2255" s="1"/>
      <c r="I2255" s="1"/>
    </row>
    <row r="2256" spans="1:9" x14ac:dyDescent="0.25">
      <c r="A2256">
        <v>2255</v>
      </c>
      <c r="B2256" s="1" t="s">
        <v>2469</v>
      </c>
      <c r="C2256" s="1" t="s">
        <v>76</v>
      </c>
      <c r="D2256" s="1" t="s">
        <v>2</v>
      </c>
      <c r="H2256" s="1"/>
      <c r="I2256" s="1"/>
    </row>
    <row r="2257" spans="1:9" x14ac:dyDescent="0.25">
      <c r="A2257">
        <v>2256</v>
      </c>
      <c r="B2257" s="1" t="s">
        <v>1858</v>
      </c>
      <c r="C2257" s="1" t="s">
        <v>56</v>
      </c>
      <c r="D2257" s="1" t="s">
        <v>2</v>
      </c>
      <c r="H2257" s="1"/>
      <c r="I2257" s="1"/>
    </row>
    <row r="2258" spans="1:9" x14ac:dyDescent="0.25">
      <c r="A2258">
        <v>2257</v>
      </c>
      <c r="B2258" s="1" t="s">
        <v>2482</v>
      </c>
      <c r="C2258" s="1" t="s">
        <v>56</v>
      </c>
      <c r="D2258" s="1" t="s">
        <v>2</v>
      </c>
      <c r="H2258" s="1"/>
      <c r="I2258" s="1"/>
    </row>
    <row r="2259" spans="1:9" x14ac:dyDescent="0.25">
      <c r="A2259">
        <v>2258</v>
      </c>
      <c r="B2259" s="1" t="s">
        <v>1863</v>
      </c>
      <c r="C2259" s="1" t="s">
        <v>82</v>
      </c>
      <c r="D2259" s="1" t="s">
        <v>2</v>
      </c>
      <c r="H2259" s="1"/>
      <c r="I2259" s="1"/>
    </row>
    <row r="2260" spans="1:9" x14ac:dyDescent="0.25">
      <c r="A2260">
        <v>2259</v>
      </c>
      <c r="B2260" s="1" t="s">
        <v>2492</v>
      </c>
      <c r="C2260" s="1" t="s">
        <v>65</v>
      </c>
      <c r="D2260" s="1" t="s">
        <v>2</v>
      </c>
      <c r="H2260" s="1"/>
      <c r="I2260" s="1"/>
    </row>
    <row r="2261" spans="1:9" x14ac:dyDescent="0.25">
      <c r="A2261">
        <v>2260</v>
      </c>
      <c r="B2261" s="1" t="s">
        <v>2497</v>
      </c>
      <c r="C2261" s="1" t="s">
        <v>2463</v>
      </c>
      <c r="D2261" s="1" t="s">
        <v>2</v>
      </c>
      <c r="H2261" s="1"/>
      <c r="I2261" s="1"/>
    </row>
    <row r="2262" spans="1:9" x14ac:dyDescent="0.25">
      <c r="A2262">
        <v>2261</v>
      </c>
      <c r="B2262" s="1" t="s">
        <v>1899</v>
      </c>
      <c r="C2262" s="1" t="s">
        <v>108</v>
      </c>
      <c r="D2262" s="1" t="s">
        <v>2</v>
      </c>
      <c r="H2262" s="1"/>
      <c r="I2262" s="1"/>
    </row>
    <row r="2263" spans="1:9" x14ac:dyDescent="0.25">
      <c r="A2263">
        <v>2262</v>
      </c>
      <c r="B2263" s="1" t="s">
        <v>1866</v>
      </c>
      <c r="C2263" s="1" t="s">
        <v>200</v>
      </c>
      <c r="D2263" s="1" t="s">
        <v>2</v>
      </c>
      <c r="H2263" s="1"/>
      <c r="I2263" s="1"/>
    </row>
    <row r="2264" spans="1:9" x14ac:dyDescent="0.25">
      <c r="A2264">
        <v>2263</v>
      </c>
      <c r="B2264" s="1" t="s">
        <v>1908</v>
      </c>
      <c r="C2264" s="1" t="s">
        <v>73</v>
      </c>
      <c r="D2264" s="1" t="s">
        <v>2</v>
      </c>
      <c r="H2264" s="1"/>
      <c r="I2264" s="1"/>
    </row>
    <row r="2265" spans="1:9" x14ac:dyDescent="0.25">
      <c r="A2265">
        <v>2264</v>
      </c>
      <c r="B2265" s="1" t="s">
        <v>1806</v>
      </c>
      <c r="C2265" s="1" t="s">
        <v>105</v>
      </c>
      <c r="D2265" s="1" t="s">
        <v>2</v>
      </c>
      <c r="H2265" s="1"/>
      <c r="I2265" s="1"/>
    </row>
    <row r="2266" spans="1:9" x14ac:dyDescent="0.25">
      <c r="A2266">
        <v>2265</v>
      </c>
      <c r="B2266" s="1" t="s">
        <v>2</v>
      </c>
      <c r="C2266" s="1" t="s">
        <v>2</v>
      </c>
      <c r="D2266" s="1" t="s">
        <v>2</v>
      </c>
      <c r="H2266" s="1"/>
      <c r="I2266" s="1"/>
    </row>
    <row r="2267" spans="1:9" x14ac:dyDescent="0.25">
      <c r="A2267">
        <v>2266</v>
      </c>
      <c r="B2267" s="1" t="s">
        <v>2521</v>
      </c>
      <c r="C2267" s="1" t="s">
        <v>2</v>
      </c>
      <c r="D2267" s="1" t="s">
        <v>2</v>
      </c>
      <c r="H2267" s="1"/>
      <c r="I2267" s="1"/>
    </row>
    <row r="2268" spans="1:9" x14ac:dyDescent="0.25">
      <c r="A2268">
        <v>2267</v>
      </c>
      <c r="B2268" s="1" t="s">
        <v>52</v>
      </c>
      <c r="C2268" s="1" t="s">
        <v>2</v>
      </c>
      <c r="D2268" s="1" t="s">
        <v>2</v>
      </c>
      <c r="H2268" s="1"/>
      <c r="I2268" s="1"/>
    </row>
    <row r="2269" spans="1:9" x14ac:dyDescent="0.25">
      <c r="A2269">
        <v>2268</v>
      </c>
      <c r="B2269" s="1" t="s">
        <v>1843</v>
      </c>
      <c r="C2269" s="1" t="s">
        <v>436</v>
      </c>
      <c r="D2269" s="1" t="s">
        <v>2</v>
      </c>
      <c r="H2269" s="1"/>
      <c r="I2269" s="1"/>
    </row>
    <row r="2270" spans="1:9" x14ac:dyDescent="0.25">
      <c r="A2270">
        <v>2269</v>
      </c>
      <c r="B2270" s="1" t="s">
        <v>1844</v>
      </c>
      <c r="C2270" s="1" t="s">
        <v>121</v>
      </c>
      <c r="D2270" s="1" t="s">
        <v>2</v>
      </c>
      <c r="H2270" s="1"/>
      <c r="I2270" s="1"/>
    </row>
    <row r="2271" spans="1:9" x14ac:dyDescent="0.25">
      <c r="A2271">
        <v>2270</v>
      </c>
      <c r="B2271" s="1" t="s">
        <v>1845</v>
      </c>
      <c r="C2271" s="1" t="s">
        <v>56</v>
      </c>
      <c r="D2271" s="1" t="s">
        <v>2</v>
      </c>
      <c r="H2271" s="1"/>
      <c r="I2271" s="1"/>
    </row>
    <row r="2272" spans="1:9" x14ac:dyDescent="0.25">
      <c r="A2272">
        <v>2271</v>
      </c>
      <c r="B2272" s="1" t="s">
        <v>1846</v>
      </c>
      <c r="C2272" s="1" t="s">
        <v>2706</v>
      </c>
      <c r="D2272" s="1" t="s">
        <v>2</v>
      </c>
      <c r="H2272" s="1"/>
      <c r="I2272" s="1"/>
    </row>
    <row r="2273" spans="1:9" x14ac:dyDescent="0.25">
      <c r="A2273">
        <v>2272</v>
      </c>
      <c r="B2273" s="1" t="s">
        <v>1847</v>
      </c>
      <c r="C2273" s="1" t="s">
        <v>2884</v>
      </c>
      <c r="D2273" s="1" t="s">
        <v>2</v>
      </c>
      <c r="H2273" s="1"/>
      <c r="I2273" s="1"/>
    </row>
    <row r="2274" spans="1:9" x14ac:dyDescent="0.25">
      <c r="A2274">
        <v>2273</v>
      </c>
      <c r="B2274" s="1" t="s">
        <v>1850</v>
      </c>
      <c r="C2274" s="1" t="s">
        <v>2861</v>
      </c>
      <c r="D2274" s="1" t="s">
        <v>2</v>
      </c>
      <c r="H2274" s="1"/>
      <c r="I2274" s="1"/>
    </row>
    <row r="2275" spans="1:9" x14ac:dyDescent="0.25">
      <c r="A2275">
        <v>2274</v>
      </c>
      <c r="B2275" s="1" t="s">
        <v>1851</v>
      </c>
      <c r="C2275" s="1" t="s">
        <v>56</v>
      </c>
      <c r="D2275" s="1" t="s">
        <v>2</v>
      </c>
      <c r="H2275" s="1"/>
      <c r="I2275" s="1"/>
    </row>
    <row r="2276" spans="1:9" x14ac:dyDescent="0.25">
      <c r="A2276">
        <v>2275</v>
      </c>
      <c r="B2276" s="1" t="s">
        <v>1896</v>
      </c>
      <c r="C2276" s="1" t="s">
        <v>56</v>
      </c>
      <c r="D2276" s="1" t="s">
        <v>2</v>
      </c>
      <c r="H2276" s="1"/>
      <c r="I2276" s="1"/>
    </row>
    <row r="2277" spans="1:9" x14ac:dyDescent="0.25">
      <c r="A2277">
        <v>2276</v>
      </c>
      <c r="B2277" s="1" t="s">
        <v>1853</v>
      </c>
      <c r="C2277" s="1" t="s">
        <v>56</v>
      </c>
      <c r="D2277" s="1" t="s">
        <v>2</v>
      </c>
      <c r="H2277" s="1"/>
      <c r="I2277" s="1"/>
    </row>
    <row r="2278" spans="1:9" x14ac:dyDescent="0.25">
      <c r="A2278">
        <v>2277</v>
      </c>
      <c r="B2278" s="1" t="s">
        <v>1854</v>
      </c>
      <c r="C2278" s="1" t="s">
        <v>139</v>
      </c>
      <c r="D2278" s="1" t="s">
        <v>2</v>
      </c>
      <c r="H2278" s="1"/>
      <c r="I2278" s="1"/>
    </row>
    <row r="2279" spans="1:9" x14ac:dyDescent="0.25">
      <c r="A2279">
        <v>2278</v>
      </c>
      <c r="B2279" s="1" t="s">
        <v>1856</v>
      </c>
      <c r="C2279" s="1" t="s">
        <v>64</v>
      </c>
      <c r="D2279" s="1" t="s">
        <v>2</v>
      </c>
      <c r="H2279" s="1"/>
      <c r="I2279" s="1"/>
    </row>
    <row r="2280" spans="1:9" x14ac:dyDescent="0.25">
      <c r="A2280">
        <v>2279</v>
      </c>
      <c r="B2280" s="1" t="s">
        <v>1857</v>
      </c>
      <c r="C2280" s="1" t="s">
        <v>65</v>
      </c>
      <c r="D2280" s="1" t="s">
        <v>2</v>
      </c>
      <c r="H2280" s="1"/>
      <c r="I2280" s="1"/>
    </row>
    <row r="2281" spans="1:9" x14ac:dyDescent="0.25">
      <c r="A2281">
        <v>2280</v>
      </c>
      <c r="B2281" s="1" t="s">
        <v>2469</v>
      </c>
      <c r="C2281" s="1" t="s">
        <v>76</v>
      </c>
      <c r="D2281" s="1" t="s">
        <v>2</v>
      </c>
      <c r="H2281" s="1"/>
      <c r="I2281" s="1"/>
    </row>
    <row r="2282" spans="1:9" x14ac:dyDescent="0.25">
      <c r="A2282">
        <v>2281</v>
      </c>
      <c r="B2282" s="1" t="s">
        <v>1858</v>
      </c>
      <c r="C2282" s="1" t="s">
        <v>56</v>
      </c>
      <c r="D2282" s="1" t="s">
        <v>2</v>
      </c>
      <c r="H2282" s="1"/>
      <c r="I2282" s="1"/>
    </row>
    <row r="2283" spans="1:9" x14ac:dyDescent="0.25">
      <c r="A2283">
        <v>2282</v>
      </c>
      <c r="B2283" s="1" t="s">
        <v>2482</v>
      </c>
      <c r="C2283" s="1" t="s">
        <v>56</v>
      </c>
      <c r="D2283" s="1" t="s">
        <v>2</v>
      </c>
      <c r="H2283" s="1"/>
      <c r="I2283" s="1"/>
    </row>
    <row r="2284" spans="1:9" x14ac:dyDescent="0.25">
      <c r="A2284">
        <v>2283</v>
      </c>
      <c r="B2284" s="1" t="s">
        <v>1863</v>
      </c>
      <c r="C2284" s="1" t="s">
        <v>227</v>
      </c>
      <c r="D2284" s="1" t="s">
        <v>2</v>
      </c>
      <c r="H2284" s="1"/>
      <c r="I2284" s="1"/>
    </row>
    <row r="2285" spans="1:9" x14ac:dyDescent="0.25">
      <c r="A2285">
        <v>2284</v>
      </c>
      <c r="B2285" s="1" t="s">
        <v>2492</v>
      </c>
      <c r="C2285" s="1" t="s">
        <v>2458</v>
      </c>
      <c r="D2285" s="1" t="s">
        <v>2</v>
      </c>
      <c r="H2285" s="1"/>
      <c r="I2285" s="1"/>
    </row>
    <row r="2286" spans="1:9" x14ac:dyDescent="0.25">
      <c r="A2286">
        <v>2285</v>
      </c>
      <c r="B2286" s="1" t="s">
        <v>2497</v>
      </c>
      <c r="C2286" s="1" t="s">
        <v>2522</v>
      </c>
      <c r="D2286" s="1" t="s">
        <v>2</v>
      </c>
      <c r="H2286" s="1"/>
      <c r="I2286" s="1"/>
    </row>
    <row r="2287" spans="1:9" x14ac:dyDescent="0.25">
      <c r="A2287">
        <v>2286</v>
      </c>
      <c r="B2287" s="1" t="s">
        <v>1899</v>
      </c>
      <c r="C2287" s="1" t="s">
        <v>108</v>
      </c>
      <c r="D2287" s="1" t="s">
        <v>2</v>
      </c>
      <c r="H2287" s="1"/>
      <c r="I2287" s="1"/>
    </row>
    <row r="2288" spans="1:9" x14ac:dyDescent="0.25">
      <c r="A2288">
        <v>2287</v>
      </c>
      <c r="B2288" s="1" t="s">
        <v>1866</v>
      </c>
      <c r="C2288" s="1" t="s">
        <v>200</v>
      </c>
      <c r="D2288" s="1" t="s">
        <v>2</v>
      </c>
      <c r="H2288" s="1"/>
      <c r="I2288" s="1"/>
    </row>
    <row r="2289" spans="1:9" x14ac:dyDescent="0.25">
      <c r="A2289">
        <v>2288</v>
      </c>
      <c r="B2289" s="1" t="s">
        <v>1908</v>
      </c>
      <c r="C2289" s="1" t="s">
        <v>73</v>
      </c>
      <c r="D2289" s="1" t="s">
        <v>2</v>
      </c>
      <c r="H2289" s="1"/>
      <c r="I2289" s="1"/>
    </row>
    <row r="2290" spans="1:9" x14ac:dyDescent="0.25">
      <c r="A2290">
        <v>2289</v>
      </c>
      <c r="B2290" s="1" t="s">
        <v>1806</v>
      </c>
      <c r="C2290" s="1" t="s">
        <v>105</v>
      </c>
      <c r="D2290" s="1" t="s">
        <v>2</v>
      </c>
      <c r="H2290" s="1"/>
      <c r="I2290" s="1"/>
    </row>
    <row r="2291" spans="1:9" x14ac:dyDescent="0.25">
      <c r="A2291">
        <v>2290</v>
      </c>
      <c r="B2291" s="1" t="s">
        <v>2</v>
      </c>
      <c r="C2291" s="1" t="s">
        <v>2</v>
      </c>
      <c r="D2291" s="1" t="s">
        <v>2</v>
      </c>
      <c r="H2291" s="1"/>
      <c r="I2291" s="1"/>
    </row>
    <row r="2292" spans="1:9" x14ac:dyDescent="0.25">
      <c r="A2292">
        <v>2291</v>
      </c>
      <c r="B2292" s="1" t="s">
        <v>2527</v>
      </c>
      <c r="C2292" s="1" t="s">
        <v>2</v>
      </c>
      <c r="D2292" s="1" t="s">
        <v>2</v>
      </c>
      <c r="H2292" s="1"/>
      <c r="I2292" s="1"/>
    </row>
    <row r="2293" spans="1:9" x14ac:dyDescent="0.25">
      <c r="A2293">
        <v>2292</v>
      </c>
      <c r="B2293" s="1" t="s">
        <v>52</v>
      </c>
      <c r="C2293" s="1" t="s">
        <v>2</v>
      </c>
      <c r="D2293" s="1" t="s">
        <v>2</v>
      </c>
      <c r="H2293" s="1"/>
      <c r="I2293" s="1"/>
    </row>
    <row r="2294" spans="1:9" x14ac:dyDescent="0.25">
      <c r="A2294">
        <v>2293</v>
      </c>
      <c r="B2294" s="1" t="s">
        <v>1843</v>
      </c>
      <c r="C2294" s="1" t="s">
        <v>453</v>
      </c>
      <c r="D2294" s="1" t="s">
        <v>2</v>
      </c>
      <c r="H2294" s="1"/>
      <c r="I2294" s="1"/>
    </row>
    <row r="2295" spans="1:9" x14ac:dyDescent="0.25">
      <c r="A2295">
        <v>2294</v>
      </c>
      <c r="B2295" s="1" t="s">
        <v>1844</v>
      </c>
      <c r="C2295" s="1" t="s">
        <v>121</v>
      </c>
      <c r="D2295" s="1" t="s">
        <v>2</v>
      </c>
      <c r="H2295" s="1"/>
      <c r="I2295" s="1"/>
    </row>
    <row r="2296" spans="1:9" x14ac:dyDescent="0.25">
      <c r="A2296">
        <v>2295</v>
      </c>
      <c r="B2296" s="1" t="s">
        <v>1845</v>
      </c>
      <c r="C2296" s="1" t="s">
        <v>56</v>
      </c>
      <c r="D2296" s="1" t="s">
        <v>2</v>
      </c>
      <c r="H2296" s="1"/>
      <c r="I2296" s="1"/>
    </row>
    <row r="2297" spans="1:9" x14ac:dyDescent="0.25">
      <c r="A2297">
        <v>2296</v>
      </c>
      <c r="B2297" s="1" t="s">
        <v>1846</v>
      </c>
      <c r="C2297" s="1" t="s">
        <v>2706</v>
      </c>
      <c r="D2297" s="1" t="s">
        <v>2</v>
      </c>
      <c r="H2297" s="1"/>
      <c r="I2297" s="1"/>
    </row>
    <row r="2298" spans="1:9" x14ac:dyDescent="0.25">
      <c r="A2298">
        <v>2297</v>
      </c>
      <c r="B2298" s="1" t="s">
        <v>1847</v>
      </c>
      <c r="C2298" s="1" t="s">
        <v>2885</v>
      </c>
      <c r="D2298" s="1" t="s">
        <v>2</v>
      </c>
      <c r="H2298" s="1"/>
      <c r="I2298" s="1"/>
    </row>
    <row r="2299" spans="1:9" x14ac:dyDescent="0.25">
      <c r="A2299">
        <v>2298</v>
      </c>
      <c r="B2299" s="1" t="s">
        <v>1850</v>
      </c>
      <c r="C2299" s="1" t="s">
        <v>2861</v>
      </c>
      <c r="D2299" s="1" t="s">
        <v>2</v>
      </c>
      <c r="H2299" s="1"/>
      <c r="I2299" s="1"/>
    </row>
    <row r="2300" spans="1:9" x14ac:dyDescent="0.25">
      <c r="A2300">
        <v>2299</v>
      </c>
      <c r="B2300" s="1" t="s">
        <v>1851</v>
      </c>
      <c r="C2300" s="1" t="s">
        <v>56</v>
      </c>
      <c r="D2300" s="1" t="s">
        <v>2</v>
      </c>
      <c r="H2300" s="1"/>
      <c r="I2300" s="1"/>
    </row>
    <row r="2301" spans="1:9" x14ac:dyDescent="0.25">
      <c r="A2301">
        <v>2300</v>
      </c>
      <c r="B2301" s="1" t="s">
        <v>1896</v>
      </c>
      <c r="C2301" s="1" t="s">
        <v>56</v>
      </c>
      <c r="D2301" s="1" t="s">
        <v>2</v>
      </c>
      <c r="H2301" s="1"/>
      <c r="I2301" s="1"/>
    </row>
    <row r="2302" spans="1:9" x14ac:dyDescent="0.25">
      <c r="A2302">
        <v>2301</v>
      </c>
      <c r="B2302" s="1" t="s">
        <v>1853</v>
      </c>
      <c r="C2302" s="1" t="s">
        <v>56</v>
      </c>
      <c r="D2302" s="1" t="s">
        <v>2</v>
      </c>
      <c r="H2302" s="1"/>
      <c r="I2302" s="1"/>
    </row>
    <row r="2303" spans="1:9" x14ac:dyDescent="0.25">
      <c r="A2303">
        <v>2302</v>
      </c>
      <c r="B2303" s="1" t="s">
        <v>1854</v>
      </c>
      <c r="C2303" s="1" t="s">
        <v>210</v>
      </c>
      <c r="D2303" s="1" t="s">
        <v>2</v>
      </c>
      <c r="H2303" s="1"/>
      <c r="I2303" s="1"/>
    </row>
    <row r="2304" spans="1:9" x14ac:dyDescent="0.25">
      <c r="A2304">
        <v>2303</v>
      </c>
      <c r="B2304" s="1" t="s">
        <v>1856</v>
      </c>
      <c r="C2304" s="1" t="s">
        <v>64</v>
      </c>
      <c r="D2304" s="1" t="s">
        <v>2</v>
      </c>
      <c r="H2304" s="1"/>
      <c r="I2304" s="1"/>
    </row>
    <row r="2305" spans="1:9" x14ac:dyDescent="0.25">
      <c r="A2305">
        <v>2304</v>
      </c>
      <c r="B2305" s="1" t="s">
        <v>1857</v>
      </c>
      <c r="C2305" s="1" t="s">
        <v>65</v>
      </c>
      <c r="D2305" s="1" t="s">
        <v>2</v>
      </c>
      <c r="H2305" s="1"/>
      <c r="I2305" s="1"/>
    </row>
    <row r="2306" spans="1:9" x14ac:dyDescent="0.25">
      <c r="A2306">
        <v>2305</v>
      </c>
      <c r="B2306" s="1" t="s">
        <v>2469</v>
      </c>
      <c r="C2306" s="1" t="s">
        <v>76</v>
      </c>
      <c r="D2306" s="1" t="s">
        <v>2</v>
      </c>
      <c r="H2306" s="1"/>
      <c r="I2306" s="1"/>
    </row>
    <row r="2307" spans="1:9" x14ac:dyDescent="0.25">
      <c r="A2307">
        <v>2306</v>
      </c>
      <c r="B2307" s="1" t="s">
        <v>1858</v>
      </c>
      <c r="C2307" s="1" t="s">
        <v>56</v>
      </c>
      <c r="D2307" s="1" t="s">
        <v>2</v>
      </c>
      <c r="H2307" s="1"/>
      <c r="I2307" s="1"/>
    </row>
    <row r="2308" spans="1:9" x14ac:dyDescent="0.25">
      <c r="A2308">
        <v>2307</v>
      </c>
      <c r="B2308" s="1" t="s">
        <v>2482</v>
      </c>
      <c r="C2308" s="1" t="s">
        <v>56</v>
      </c>
      <c r="D2308" s="1" t="s">
        <v>2</v>
      </c>
      <c r="H2308" s="1"/>
      <c r="I2308" s="1"/>
    </row>
    <row r="2309" spans="1:9" x14ac:dyDescent="0.25">
      <c r="A2309">
        <v>2308</v>
      </c>
      <c r="B2309" s="1" t="s">
        <v>1863</v>
      </c>
      <c r="C2309" s="1" t="s">
        <v>133</v>
      </c>
      <c r="D2309" s="1" t="s">
        <v>2</v>
      </c>
      <c r="H2309" s="1"/>
      <c r="I2309" s="1"/>
    </row>
    <row r="2310" spans="1:9" x14ac:dyDescent="0.25">
      <c r="A2310">
        <v>2309</v>
      </c>
      <c r="B2310" s="1" t="s">
        <v>2492</v>
      </c>
      <c r="C2310" s="1" t="s">
        <v>2458</v>
      </c>
      <c r="D2310" s="1" t="s">
        <v>2</v>
      </c>
      <c r="H2310" s="1"/>
      <c r="I2310" s="1"/>
    </row>
    <row r="2311" spans="1:9" x14ac:dyDescent="0.25">
      <c r="A2311">
        <v>2310</v>
      </c>
      <c r="B2311" s="1" t="s">
        <v>2497</v>
      </c>
      <c r="C2311" s="1" t="s">
        <v>65</v>
      </c>
      <c r="D2311" s="1" t="s">
        <v>2</v>
      </c>
      <c r="H2311" s="1"/>
      <c r="I2311" s="1"/>
    </row>
    <row r="2312" spans="1:9" x14ac:dyDescent="0.25">
      <c r="A2312">
        <v>2311</v>
      </c>
      <c r="B2312" s="1" t="s">
        <v>1899</v>
      </c>
      <c r="C2312" s="1" t="s">
        <v>76</v>
      </c>
      <c r="D2312" s="1" t="s">
        <v>2</v>
      </c>
      <c r="H2312" s="1"/>
      <c r="I2312" s="1"/>
    </row>
    <row r="2313" spans="1:9" x14ac:dyDescent="0.25">
      <c r="A2313">
        <v>2312</v>
      </c>
      <c r="B2313" s="1" t="s">
        <v>1866</v>
      </c>
      <c r="C2313" s="1" t="s">
        <v>200</v>
      </c>
      <c r="D2313" s="1" t="s">
        <v>2</v>
      </c>
      <c r="H2313" s="1"/>
      <c r="I2313" s="1"/>
    </row>
    <row r="2314" spans="1:9" x14ac:dyDescent="0.25">
      <c r="A2314">
        <v>2313</v>
      </c>
      <c r="B2314" s="1" t="s">
        <v>1908</v>
      </c>
      <c r="C2314" s="1" t="s">
        <v>73</v>
      </c>
      <c r="D2314" s="1" t="s">
        <v>2</v>
      </c>
      <c r="H2314" s="1"/>
      <c r="I2314" s="1"/>
    </row>
    <row r="2315" spans="1:9" x14ac:dyDescent="0.25">
      <c r="A2315">
        <v>2314</v>
      </c>
      <c r="B2315" s="1" t="s">
        <v>1806</v>
      </c>
      <c r="C2315" s="1" t="s">
        <v>105</v>
      </c>
      <c r="D2315" s="1" t="s">
        <v>2</v>
      </c>
      <c r="H2315" s="1"/>
      <c r="I2315" s="1"/>
    </row>
    <row r="2316" spans="1:9" x14ac:dyDescent="0.25">
      <c r="A2316">
        <v>2315</v>
      </c>
      <c r="B2316" s="1" t="s">
        <v>2</v>
      </c>
      <c r="C2316" s="1" t="s">
        <v>2</v>
      </c>
      <c r="D2316" s="1" t="s">
        <v>2</v>
      </c>
      <c r="H2316" s="1"/>
      <c r="I2316" s="1"/>
    </row>
    <row r="2317" spans="1:9" x14ac:dyDescent="0.25">
      <c r="A2317">
        <v>2316</v>
      </c>
      <c r="B2317" s="1" t="s">
        <v>2532</v>
      </c>
      <c r="C2317" s="1" t="s">
        <v>2</v>
      </c>
      <c r="D2317" s="1" t="s">
        <v>2</v>
      </c>
      <c r="H2317" s="1"/>
      <c r="I2317" s="1"/>
    </row>
    <row r="2318" spans="1:9" x14ac:dyDescent="0.25">
      <c r="A2318">
        <v>2317</v>
      </c>
      <c r="B2318" s="1" t="s">
        <v>52</v>
      </c>
      <c r="C2318" s="1" t="s">
        <v>2</v>
      </c>
      <c r="D2318" s="1" t="s">
        <v>2</v>
      </c>
      <c r="H2318" s="1"/>
      <c r="I2318" s="1"/>
    </row>
    <row r="2319" spans="1:9" x14ac:dyDescent="0.25">
      <c r="A2319">
        <v>2318</v>
      </c>
      <c r="B2319" s="1" t="s">
        <v>1843</v>
      </c>
      <c r="C2319" s="1" t="s">
        <v>473</v>
      </c>
      <c r="D2319" s="1" t="s">
        <v>2</v>
      </c>
      <c r="H2319" s="1"/>
      <c r="I2319" s="1"/>
    </row>
    <row r="2320" spans="1:9" x14ac:dyDescent="0.25">
      <c r="A2320">
        <v>2319</v>
      </c>
      <c r="B2320" s="1" t="s">
        <v>1844</v>
      </c>
      <c r="C2320" s="1" t="s">
        <v>121</v>
      </c>
      <c r="D2320" s="1" t="s">
        <v>2</v>
      </c>
      <c r="H2320" s="1"/>
      <c r="I2320" s="1"/>
    </row>
    <row r="2321" spans="1:9" x14ac:dyDescent="0.25">
      <c r="A2321">
        <v>2320</v>
      </c>
      <c r="B2321" s="1" t="s">
        <v>1845</v>
      </c>
      <c r="C2321" s="1" t="s">
        <v>56</v>
      </c>
      <c r="D2321" s="1" t="s">
        <v>2</v>
      </c>
      <c r="H2321" s="1"/>
      <c r="I2321" s="1"/>
    </row>
    <row r="2322" spans="1:9" x14ac:dyDescent="0.25">
      <c r="A2322">
        <v>2321</v>
      </c>
      <c r="B2322" s="1" t="s">
        <v>1846</v>
      </c>
      <c r="C2322" s="1" t="s">
        <v>2739</v>
      </c>
      <c r="D2322" s="1" t="s">
        <v>2</v>
      </c>
      <c r="H2322" s="1"/>
      <c r="I2322" s="1"/>
    </row>
    <row r="2323" spans="1:9" x14ac:dyDescent="0.25">
      <c r="A2323">
        <v>2322</v>
      </c>
      <c r="B2323" s="1" t="s">
        <v>1847</v>
      </c>
      <c r="C2323" s="1" t="s">
        <v>2886</v>
      </c>
      <c r="D2323" s="1" t="s">
        <v>2</v>
      </c>
      <c r="H2323" s="1"/>
      <c r="I2323" s="1"/>
    </row>
    <row r="2324" spans="1:9" x14ac:dyDescent="0.25">
      <c r="A2324">
        <v>2323</v>
      </c>
      <c r="B2324" s="1" t="s">
        <v>1850</v>
      </c>
      <c r="C2324" s="1" t="s">
        <v>2861</v>
      </c>
      <c r="D2324" s="1" t="s">
        <v>2</v>
      </c>
      <c r="H2324" s="1"/>
      <c r="I2324" s="1"/>
    </row>
    <row r="2325" spans="1:9" x14ac:dyDescent="0.25">
      <c r="A2325">
        <v>2324</v>
      </c>
      <c r="B2325" s="1" t="s">
        <v>1851</v>
      </c>
      <c r="C2325" s="1" t="s">
        <v>56</v>
      </c>
      <c r="D2325" s="1" t="s">
        <v>2</v>
      </c>
      <c r="H2325" s="1"/>
      <c r="I2325" s="1"/>
    </row>
    <row r="2326" spans="1:9" x14ac:dyDescent="0.25">
      <c r="A2326">
        <v>2325</v>
      </c>
      <c r="B2326" s="1" t="s">
        <v>1896</v>
      </c>
      <c r="C2326" s="1" t="s">
        <v>56</v>
      </c>
      <c r="D2326" s="1" t="s">
        <v>2</v>
      </c>
      <c r="H2326" s="1"/>
      <c r="I2326" s="1"/>
    </row>
    <row r="2327" spans="1:9" x14ac:dyDescent="0.25">
      <c r="A2327">
        <v>2326</v>
      </c>
      <c r="B2327" s="1" t="s">
        <v>1853</v>
      </c>
      <c r="C2327" s="1" t="s">
        <v>56</v>
      </c>
      <c r="D2327" s="1" t="s">
        <v>2</v>
      </c>
      <c r="H2327" s="1"/>
      <c r="I2327" s="1"/>
    </row>
    <row r="2328" spans="1:9" x14ac:dyDescent="0.25">
      <c r="A2328">
        <v>2327</v>
      </c>
      <c r="B2328" s="1" t="s">
        <v>1854</v>
      </c>
      <c r="C2328" s="1" t="s">
        <v>75</v>
      </c>
      <c r="D2328" s="1" t="s">
        <v>2</v>
      </c>
      <c r="H2328" s="1"/>
      <c r="I2328" s="1"/>
    </row>
    <row r="2329" spans="1:9" x14ac:dyDescent="0.25">
      <c r="A2329">
        <v>2328</v>
      </c>
      <c r="B2329" s="1" t="s">
        <v>1856</v>
      </c>
      <c r="C2329" s="1" t="s">
        <v>64</v>
      </c>
      <c r="D2329" s="1" t="s">
        <v>2</v>
      </c>
      <c r="H2329" s="1"/>
      <c r="I2329" s="1"/>
    </row>
    <row r="2330" spans="1:9" x14ac:dyDescent="0.25">
      <c r="A2330">
        <v>2329</v>
      </c>
      <c r="B2330" s="1" t="s">
        <v>1857</v>
      </c>
      <c r="C2330" s="1" t="s">
        <v>65</v>
      </c>
      <c r="D2330" s="1" t="s">
        <v>2</v>
      </c>
      <c r="H2330" s="1"/>
      <c r="I2330" s="1"/>
    </row>
    <row r="2331" spans="1:9" x14ac:dyDescent="0.25">
      <c r="A2331">
        <v>2330</v>
      </c>
      <c r="B2331" s="1" t="s">
        <v>2469</v>
      </c>
      <c r="C2331" s="1" t="s">
        <v>76</v>
      </c>
      <c r="D2331" s="1" t="s">
        <v>2</v>
      </c>
      <c r="H2331" s="1"/>
      <c r="I2331" s="1"/>
    </row>
    <row r="2332" spans="1:9" x14ac:dyDescent="0.25">
      <c r="A2332">
        <v>2331</v>
      </c>
      <c r="B2332" s="1" t="s">
        <v>1858</v>
      </c>
      <c r="C2332" s="1" t="s">
        <v>56</v>
      </c>
      <c r="D2332" s="1" t="s">
        <v>2</v>
      </c>
      <c r="H2332" s="1"/>
      <c r="I2332" s="1"/>
    </row>
    <row r="2333" spans="1:9" x14ac:dyDescent="0.25">
      <c r="A2333">
        <v>2332</v>
      </c>
      <c r="B2333" s="1" t="s">
        <v>2482</v>
      </c>
      <c r="C2333" s="1" t="s">
        <v>56</v>
      </c>
      <c r="D2333" s="1" t="s">
        <v>2</v>
      </c>
      <c r="H2333" s="1"/>
      <c r="I2333" s="1"/>
    </row>
    <row r="2334" spans="1:9" x14ac:dyDescent="0.25">
      <c r="A2334">
        <v>2333</v>
      </c>
      <c r="B2334" s="1" t="s">
        <v>1863</v>
      </c>
      <c r="C2334" s="1" t="s">
        <v>83</v>
      </c>
      <c r="D2334" s="1" t="s">
        <v>2</v>
      </c>
      <c r="H2334" s="1"/>
      <c r="I2334" s="1"/>
    </row>
    <row r="2335" spans="1:9" x14ac:dyDescent="0.25">
      <c r="A2335">
        <v>2334</v>
      </c>
      <c r="B2335" s="1" t="s">
        <v>2678</v>
      </c>
      <c r="C2335" s="1" t="s">
        <v>93</v>
      </c>
      <c r="D2335" s="1" t="s">
        <v>2</v>
      </c>
      <c r="H2335" s="1"/>
      <c r="I2335" s="1"/>
    </row>
    <row r="2336" spans="1:9" x14ac:dyDescent="0.25">
      <c r="A2336">
        <v>2335</v>
      </c>
      <c r="B2336" s="1" t="s">
        <v>2492</v>
      </c>
      <c r="C2336" s="1" t="s">
        <v>2458</v>
      </c>
      <c r="D2336" s="1" t="s">
        <v>2</v>
      </c>
      <c r="H2336" s="1"/>
      <c r="I2336" s="1"/>
    </row>
    <row r="2337" spans="1:9" x14ac:dyDescent="0.25">
      <c r="A2337">
        <v>2336</v>
      </c>
      <c r="B2337" s="1" t="s">
        <v>2497</v>
      </c>
      <c r="C2337" s="1" t="s">
        <v>2522</v>
      </c>
      <c r="D2337" s="1" t="s">
        <v>2</v>
      </c>
      <c r="H2337" s="1"/>
      <c r="I2337" s="1"/>
    </row>
    <row r="2338" spans="1:9" x14ac:dyDescent="0.25">
      <c r="A2338">
        <v>2337</v>
      </c>
      <c r="B2338" s="1" t="s">
        <v>1899</v>
      </c>
      <c r="C2338" s="1" t="s">
        <v>93</v>
      </c>
      <c r="D2338" s="1" t="s">
        <v>2</v>
      </c>
      <c r="H2338" s="1"/>
      <c r="I2338" s="1"/>
    </row>
    <row r="2339" spans="1:9" x14ac:dyDescent="0.25">
      <c r="A2339">
        <v>2338</v>
      </c>
      <c r="B2339" s="1" t="s">
        <v>1866</v>
      </c>
      <c r="C2339" s="1" t="s">
        <v>200</v>
      </c>
      <c r="D2339" s="1" t="s">
        <v>2</v>
      </c>
      <c r="H2339" s="1"/>
      <c r="I2339" s="1"/>
    </row>
    <row r="2340" spans="1:9" x14ac:dyDescent="0.25">
      <c r="A2340">
        <v>2339</v>
      </c>
      <c r="B2340" s="1" t="s">
        <v>1908</v>
      </c>
      <c r="C2340" s="1" t="s">
        <v>73</v>
      </c>
      <c r="D2340" s="1" t="s">
        <v>2</v>
      </c>
      <c r="H2340" s="1"/>
      <c r="I2340" s="1"/>
    </row>
    <row r="2341" spans="1:9" x14ac:dyDescent="0.25">
      <c r="A2341">
        <v>2340</v>
      </c>
      <c r="B2341" s="1" t="s">
        <v>1806</v>
      </c>
      <c r="C2341" s="1" t="s">
        <v>105</v>
      </c>
      <c r="D2341" s="1" t="s">
        <v>2</v>
      </c>
      <c r="H2341" s="1"/>
      <c r="I2341" s="1"/>
    </row>
    <row r="2342" spans="1:9" x14ac:dyDescent="0.25">
      <c r="A2342">
        <v>2341</v>
      </c>
      <c r="B2342" s="1" t="s">
        <v>2</v>
      </c>
      <c r="C2342" s="1" t="s">
        <v>2</v>
      </c>
      <c r="D2342" s="1" t="s">
        <v>2</v>
      </c>
      <c r="H2342" s="1"/>
      <c r="I2342" s="1"/>
    </row>
    <row r="2343" spans="1:9" x14ac:dyDescent="0.25">
      <c r="A2343">
        <v>2342</v>
      </c>
      <c r="B2343" s="1" t="s">
        <v>2</v>
      </c>
      <c r="C2343" s="1" t="s">
        <v>2</v>
      </c>
      <c r="D2343" s="1" t="s">
        <v>2</v>
      </c>
      <c r="H2343" s="1"/>
      <c r="I2343" s="1"/>
    </row>
    <row r="2344" spans="1:9" x14ac:dyDescent="0.25">
      <c r="A2344">
        <v>2343</v>
      </c>
      <c r="B2344" s="1" t="s">
        <v>2</v>
      </c>
      <c r="C2344" s="1" t="s">
        <v>2</v>
      </c>
      <c r="D2344" s="1" t="s">
        <v>2</v>
      </c>
      <c r="H2344" s="1"/>
      <c r="I2344" s="1"/>
    </row>
    <row r="2345" spans="1:9" x14ac:dyDescent="0.25">
      <c r="A2345">
        <v>2344</v>
      </c>
      <c r="B2345" s="1" t="s">
        <v>2</v>
      </c>
      <c r="C2345" s="1" t="s">
        <v>2</v>
      </c>
      <c r="D2345" s="1" t="s">
        <v>2</v>
      </c>
      <c r="H2345" s="1"/>
      <c r="I2345" s="1"/>
    </row>
    <row r="2346" spans="1:9" x14ac:dyDescent="0.25">
      <c r="A2346">
        <v>2345</v>
      </c>
      <c r="B2346" s="1" t="s">
        <v>517</v>
      </c>
      <c r="C2346" s="1" t="s">
        <v>2</v>
      </c>
      <c r="D2346" s="1" t="s">
        <v>2</v>
      </c>
      <c r="H2346" s="1"/>
      <c r="I2346" s="1"/>
    </row>
    <row r="2347" spans="1:9" x14ac:dyDescent="0.25">
      <c r="A2347">
        <v>2346</v>
      </c>
      <c r="B2347" s="1" t="s">
        <v>2</v>
      </c>
      <c r="C2347" s="1" t="s">
        <v>2</v>
      </c>
      <c r="D2347" s="1" t="s">
        <v>2</v>
      </c>
      <c r="H2347" s="1"/>
      <c r="I2347" s="1"/>
    </row>
    <row r="2348" spans="1:9" x14ac:dyDescent="0.25">
      <c r="A2348">
        <v>2347</v>
      </c>
      <c r="B2348" s="1" t="s">
        <v>2</v>
      </c>
      <c r="C2348" s="1" t="s">
        <v>2</v>
      </c>
      <c r="D2348" s="1" t="s">
        <v>2</v>
      </c>
      <c r="H2348" s="1"/>
      <c r="I2348" s="1"/>
    </row>
    <row r="2349" spans="1:9" x14ac:dyDescent="0.25">
      <c r="A2349">
        <v>2348</v>
      </c>
      <c r="B2349" s="1" t="s">
        <v>1538</v>
      </c>
      <c r="C2349" s="1" t="s">
        <v>2</v>
      </c>
      <c r="D2349" s="1" t="s">
        <v>2</v>
      </c>
      <c r="H2349" s="1"/>
      <c r="I2349" s="1"/>
    </row>
    <row r="2350" spans="1:9" x14ac:dyDescent="0.25">
      <c r="A2350">
        <v>2349</v>
      </c>
      <c r="B2350" s="1" t="s">
        <v>2</v>
      </c>
      <c r="C2350" s="1" t="s">
        <v>2</v>
      </c>
      <c r="D2350" s="1" t="s">
        <v>2</v>
      </c>
      <c r="H2350" s="1"/>
      <c r="I2350" s="1"/>
    </row>
    <row r="2351" spans="1:9" x14ac:dyDescent="0.25">
      <c r="A2351">
        <v>2350</v>
      </c>
      <c r="B2351" s="1" t="s">
        <v>2537</v>
      </c>
      <c r="C2351" s="1" t="s">
        <v>2</v>
      </c>
      <c r="D2351" s="1" t="s">
        <v>2</v>
      </c>
      <c r="H2351" s="1"/>
      <c r="I2351" s="1"/>
    </row>
    <row r="2352" spans="1:9" x14ac:dyDescent="0.25">
      <c r="A2352">
        <v>2351</v>
      </c>
      <c r="B2352" s="1" t="s">
        <v>52</v>
      </c>
      <c r="C2352" s="1" t="s">
        <v>2</v>
      </c>
      <c r="D2352" s="1" t="s">
        <v>2</v>
      </c>
      <c r="H2352" s="1"/>
      <c r="I2352" s="1"/>
    </row>
    <row r="2353" spans="1:9" x14ac:dyDescent="0.25">
      <c r="A2353">
        <v>2352</v>
      </c>
      <c r="B2353" s="1" t="s">
        <v>1843</v>
      </c>
      <c r="C2353" s="1" t="s">
        <v>2772</v>
      </c>
      <c r="D2353" s="1" t="s">
        <v>2</v>
      </c>
      <c r="H2353" s="1"/>
      <c r="I2353" s="1"/>
    </row>
    <row r="2354" spans="1:9" x14ac:dyDescent="0.25">
      <c r="A2354">
        <v>2353</v>
      </c>
      <c r="B2354" s="1" t="s">
        <v>1844</v>
      </c>
      <c r="C2354" s="1" t="s">
        <v>121</v>
      </c>
      <c r="D2354" s="1" t="s">
        <v>2</v>
      </c>
      <c r="H2354" s="1"/>
      <c r="I2354" s="1"/>
    </row>
    <row r="2355" spans="1:9" x14ac:dyDescent="0.25">
      <c r="A2355">
        <v>2354</v>
      </c>
      <c r="B2355" s="1" t="s">
        <v>1845</v>
      </c>
      <c r="C2355" s="1" t="s">
        <v>56</v>
      </c>
      <c r="D2355" s="1" t="s">
        <v>2</v>
      </c>
      <c r="H2355" s="1"/>
      <c r="I2355" s="1"/>
    </row>
    <row r="2356" spans="1:9" x14ac:dyDescent="0.25">
      <c r="A2356">
        <v>2355</v>
      </c>
      <c r="B2356" s="1" t="s">
        <v>1846</v>
      </c>
      <c r="C2356" s="1" t="s">
        <v>2770</v>
      </c>
      <c r="D2356" s="1" t="s">
        <v>2</v>
      </c>
      <c r="H2356" s="1"/>
      <c r="I2356" s="1"/>
    </row>
    <row r="2357" spans="1:9" x14ac:dyDescent="0.25">
      <c r="A2357">
        <v>2356</v>
      </c>
      <c r="B2357" s="1" t="s">
        <v>1847</v>
      </c>
      <c r="C2357" s="1" t="s">
        <v>2887</v>
      </c>
      <c r="D2357" s="1" t="s">
        <v>2</v>
      </c>
      <c r="H2357" s="1"/>
      <c r="I2357" s="1"/>
    </row>
    <row r="2358" spans="1:9" x14ac:dyDescent="0.25">
      <c r="A2358">
        <v>2357</v>
      </c>
      <c r="B2358" s="1" t="s">
        <v>1850</v>
      </c>
      <c r="C2358" s="1" t="s">
        <v>2435</v>
      </c>
      <c r="D2358" s="1" t="s">
        <v>2</v>
      </c>
      <c r="H2358" s="1"/>
      <c r="I2358" s="1"/>
    </row>
    <row r="2359" spans="1:9" x14ac:dyDescent="0.25">
      <c r="A2359">
        <v>2358</v>
      </c>
      <c r="B2359" s="1" t="s">
        <v>1851</v>
      </c>
      <c r="C2359" s="1" t="s">
        <v>56</v>
      </c>
      <c r="D2359" s="1" t="s">
        <v>2</v>
      </c>
      <c r="H2359" s="1"/>
      <c r="I2359" s="1"/>
    </row>
    <row r="2360" spans="1:9" x14ac:dyDescent="0.25">
      <c r="A2360">
        <v>2359</v>
      </c>
      <c r="B2360" s="1" t="s">
        <v>1896</v>
      </c>
      <c r="C2360" s="1" t="s">
        <v>56</v>
      </c>
      <c r="D2360" s="1" t="s">
        <v>2</v>
      </c>
      <c r="H2360" s="1"/>
      <c r="I2360" s="1"/>
    </row>
    <row r="2361" spans="1:9" x14ac:dyDescent="0.25">
      <c r="A2361">
        <v>2360</v>
      </c>
      <c r="B2361" s="1" t="s">
        <v>1853</v>
      </c>
      <c r="C2361" s="1" t="s">
        <v>56</v>
      </c>
      <c r="D2361" s="1" t="s">
        <v>2</v>
      </c>
      <c r="H2361" s="1"/>
      <c r="I2361" s="1"/>
    </row>
    <row r="2362" spans="1:9" x14ac:dyDescent="0.25">
      <c r="A2362">
        <v>2361</v>
      </c>
      <c r="B2362" s="1" t="s">
        <v>1854</v>
      </c>
      <c r="C2362" s="1" t="s">
        <v>80</v>
      </c>
      <c r="D2362" s="1" t="s">
        <v>2</v>
      </c>
      <c r="H2362" s="1"/>
      <c r="I2362" s="1"/>
    </row>
    <row r="2363" spans="1:9" x14ac:dyDescent="0.25">
      <c r="A2363">
        <v>2362</v>
      </c>
      <c r="B2363" s="1" t="s">
        <v>1856</v>
      </c>
      <c r="C2363" s="1" t="s">
        <v>64</v>
      </c>
      <c r="D2363" s="1" t="s">
        <v>2</v>
      </c>
      <c r="H2363" s="1"/>
      <c r="I2363" s="1"/>
    </row>
    <row r="2364" spans="1:9" x14ac:dyDescent="0.25">
      <c r="A2364">
        <v>2363</v>
      </c>
      <c r="B2364" s="1" t="s">
        <v>1857</v>
      </c>
      <c r="C2364" s="1" t="s">
        <v>65</v>
      </c>
      <c r="D2364" s="1" t="s">
        <v>2</v>
      </c>
      <c r="H2364" s="1"/>
      <c r="I2364" s="1"/>
    </row>
    <row r="2365" spans="1:9" x14ac:dyDescent="0.25">
      <c r="A2365">
        <v>2364</v>
      </c>
      <c r="B2365" s="1" t="s">
        <v>2469</v>
      </c>
      <c r="C2365" s="1" t="s">
        <v>107</v>
      </c>
      <c r="D2365" s="1" t="s">
        <v>2</v>
      </c>
      <c r="H2365" s="1"/>
      <c r="I2365" s="1"/>
    </row>
    <row r="2366" spans="1:9" x14ac:dyDescent="0.25">
      <c r="A2366">
        <v>2365</v>
      </c>
      <c r="B2366" s="1" t="s">
        <v>1858</v>
      </c>
      <c r="C2366" s="1" t="s">
        <v>56</v>
      </c>
      <c r="D2366" s="1" t="s">
        <v>2</v>
      </c>
      <c r="H2366" s="1"/>
      <c r="I2366" s="1"/>
    </row>
    <row r="2367" spans="1:9" x14ac:dyDescent="0.25">
      <c r="A2367">
        <v>2366</v>
      </c>
      <c r="B2367" s="1" t="s">
        <v>2482</v>
      </c>
      <c r="C2367" s="1" t="s">
        <v>56</v>
      </c>
      <c r="D2367" s="1" t="s">
        <v>2</v>
      </c>
      <c r="H2367" s="1"/>
      <c r="I2367" s="1"/>
    </row>
    <row r="2368" spans="1:9" x14ac:dyDescent="0.25">
      <c r="A2368">
        <v>2367</v>
      </c>
      <c r="B2368" s="1" t="s">
        <v>1863</v>
      </c>
      <c r="C2368" s="1" t="s">
        <v>80</v>
      </c>
      <c r="D2368" s="1" t="s">
        <v>2</v>
      </c>
      <c r="H2368" s="1"/>
      <c r="I2368" s="1"/>
    </row>
    <row r="2369" spans="1:9" x14ac:dyDescent="0.25">
      <c r="A2369">
        <v>2368</v>
      </c>
      <c r="B2369" s="1" t="s">
        <v>2492</v>
      </c>
      <c r="C2369" s="1" t="s">
        <v>73</v>
      </c>
      <c r="D2369" s="1" t="s">
        <v>2</v>
      </c>
      <c r="H2369" s="1"/>
      <c r="I2369" s="1"/>
    </row>
    <row r="2370" spans="1:9" x14ac:dyDescent="0.25">
      <c r="A2370">
        <v>2369</v>
      </c>
      <c r="B2370" s="1" t="s">
        <v>2497</v>
      </c>
      <c r="C2370" s="1" t="s">
        <v>65</v>
      </c>
      <c r="D2370" s="1" t="s">
        <v>2</v>
      </c>
      <c r="H2370" s="1"/>
      <c r="I2370" s="1"/>
    </row>
    <row r="2371" spans="1:9" x14ac:dyDescent="0.25">
      <c r="A2371">
        <v>2370</v>
      </c>
      <c r="B2371" s="1" t="s">
        <v>1871</v>
      </c>
      <c r="C2371" s="1" t="s">
        <v>56</v>
      </c>
      <c r="D2371" s="1" t="s">
        <v>2</v>
      </c>
      <c r="H2371" s="1"/>
      <c r="I2371" s="1"/>
    </row>
    <row r="2372" spans="1:9" x14ac:dyDescent="0.25">
      <c r="A2372">
        <v>2371</v>
      </c>
      <c r="B2372" s="1" t="s">
        <v>1875</v>
      </c>
      <c r="C2372" s="1" t="s">
        <v>285</v>
      </c>
      <c r="D2372" s="1" t="s">
        <v>2</v>
      </c>
      <c r="H2372" s="1"/>
      <c r="I2372" s="1"/>
    </row>
    <row r="2373" spans="1:9" x14ac:dyDescent="0.25">
      <c r="A2373">
        <v>2372</v>
      </c>
      <c r="B2373" s="1" t="s">
        <v>1899</v>
      </c>
      <c r="C2373" s="1" t="s">
        <v>285</v>
      </c>
      <c r="D2373" s="1" t="s">
        <v>2</v>
      </c>
      <c r="H2373" s="1"/>
      <c r="I2373" s="1"/>
    </row>
    <row r="2374" spans="1:9" x14ac:dyDescent="0.25">
      <c r="A2374">
        <v>2373</v>
      </c>
      <c r="B2374" s="1" t="s">
        <v>1866</v>
      </c>
      <c r="C2374" s="1" t="s">
        <v>200</v>
      </c>
      <c r="D2374" s="1" t="s">
        <v>2</v>
      </c>
      <c r="H2374" s="1"/>
      <c r="I2374" s="1"/>
    </row>
    <row r="2375" spans="1:9" x14ac:dyDescent="0.25">
      <c r="A2375">
        <v>2374</v>
      </c>
      <c r="B2375" s="1" t="s">
        <v>1908</v>
      </c>
      <c r="C2375" s="1" t="s">
        <v>73</v>
      </c>
      <c r="D2375" s="1" t="s">
        <v>2</v>
      </c>
      <c r="H2375" s="1"/>
      <c r="I2375" s="1"/>
    </row>
    <row r="2376" spans="1:9" x14ac:dyDescent="0.25">
      <c r="A2376">
        <v>2375</v>
      </c>
      <c r="B2376" s="1" t="s">
        <v>1806</v>
      </c>
      <c r="C2376" s="1" t="s">
        <v>67</v>
      </c>
      <c r="D2376" s="1" t="s">
        <v>2</v>
      </c>
      <c r="H2376" s="1"/>
      <c r="I2376" s="1"/>
    </row>
    <row r="2377" spans="1:9" x14ac:dyDescent="0.25">
      <c r="A2377">
        <v>2376</v>
      </c>
      <c r="B2377" s="1" t="s">
        <v>2</v>
      </c>
      <c r="C2377" s="1" t="s">
        <v>2</v>
      </c>
      <c r="D2377" s="1" t="s">
        <v>2</v>
      </c>
      <c r="H2377" s="1"/>
      <c r="I2377" s="1"/>
    </row>
    <row r="2378" spans="1:9" x14ac:dyDescent="0.25">
      <c r="A2378">
        <v>2377</v>
      </c>
      <c r="B2378" s="1" t="s">
        <v>2541</v>
      </c>
      <c r="C2378" s="1" t="s">
        <v>2</v>
      </c>
      <c r="D2378" s="1" t="s">
        <v>2</v>
      </c>
      <c r="H2378" s="1"/>
      <c r="I2378" s="1"/>
    </row>
    <row r="2379" spans="1:9" x14ac:dyDescent="0.25">
      <c r="A2379">
        <v>2378</v>
      </c>
      <c r="B2379" s="1" t="s">
        <v>52</v>
      </c>
      <c r="C2379" s="1" t="s">
        <v>2</v>
      </c>
      <c r="D2379" s="1" t="s">
        <v>2</v>
      </c>
      <c r="H2379" s="1"/>
      <c r="I2379" s="1"/>
    </row>
    <row r="2380" spans="1:9" x14ac:dyDescent="0.25">
      <c r="A2380">
        <v>2379</v>
      </c>
      <c r="B2380" s="1" t="s">
        <v>1843</v>
      </c>
      <c r="C2380" s="1" t="s">
        <v>706</v>
      </c>
      <c r="D2380" s="1" t="s">
        <v>2</v>
      </c>
      <c r="H2380" s="1"/>
      <c r="I2380" s="1"/>
    </row>
    <row r="2381" spans="1:9" x14ac:dyDescent="0.25">
      <c r="A2381">
        <v>2380</v>
      </c>
      <c r="B2381" s="1" t="s">
        <v>1844</v>
      </c>
      <c r="C2381" s="1" t="s">
        <v>121</v>
      </c>
      <c r="D2381" s="1" t="s">
        <v>2</v>
      </c>
      <c r="H2381" s="1"/>
      <c r="I2381" s="1"/>
    </row>
    <row r="2382" spans="1:9" x14ac:dyDescent="0.25">
      <c r="A2382">
        <v>2381</v>
      </c>
      <c r="B2382" s="1" t="s">
        <v>1845</v>
      </c>
      <c r="C2382" s="1" t="s">
        <v>56</v>
      </c>
      <c r="D2382" s="1" t="s">
        <v>2</v>
      </c>
      <c r="H2382" s="1"/>
      <c r="I2382" s="1"/>
    </row>
    <row r="2383" spans="1:9" x14ac:dyDescent="0.25">
      <c r="A2383">
        <v>2382</v>
      </c>
      <c r="B2383" s="1" t="s">
        <v>1846</v>
      </c>
      <c r="C2383" s="1" t="s">
        <v>2766</v>
      </c>
      <c r="D2383" s="1" t="s">
        <v>2</v>
      </c>
      <c r="H2383" s="1"/>
      <c r="I2383" s="1"/>
    </row>
    <row r="2384" spans="1:9" x14ac:dyDescent="0.25">
      <c r="A2384">
        <v>2383</v>
      </c>
      <c r="B2384" s="1" t="s">
        <v>1847</v>
      </c>
      <c r="C2384" s="1" t="s">
        <v>2888</v>
      </c>
      <c r="D2384" s="1" t="s">
        <v>2</v>
      </c>
      <c r="H2384" s="1"/>
      <c r="I2384" s="1"/>
    </row>
    <row r="2385" spans="1:9" x14ac:dyDescent="0.25">
      <c r="A2385">
        <v>2384</v>
      </c>
      <c r="B2385" s="1" t="s">
        <v>1850</v>
      </c>
      <c r="C2385" s="1" t="s">
        <v>2859</v>
      </c>
      <c r="D2385" s="1" t="s">
        <v>2</v>
      </c>
      <c r="H2385" s="1"/>
      <c r="I2385" s="1"/>
    </row>
    <row r="2386" spans="1:9" x14ac:dyDescent="0.25">
      <c r="A2386">
        <v>2385</v>
      </c>
      <c r="B2386" s="1" t="s">
        <v>1851</v>
      </c>
      <c r="C2386" s="1" t="s">
        <v>56</v>
      </c>
      <c r="D2386" s="1" t="s">
        <v>2</v>
      </c>
      <c r="H2386" s="1"/>
      <c r="I2386" s="1"/>
    </row>
    <row r="2387" spans="1:9" x14ac:dyDescent="0.25">
      <c r="A2387">
        <v>2386</v>
      </c>
      <c r="B2387" s="1" t="s">
        <v>1896</v>
      </c>
      <c r="C2387" s="1" t="s">
        <v>56</v>
      </c>
      <c r="D2387" s="1" t="s">
        <v>2</v>
      </c>
      <c r="H2387" s="1"/>
      <c r="I2387" s="1"/>
    </row>
    <row r="2388" spans="1:9" x14ac:dyDescent="0.25">
      <c r="A2388">
        <v>2387</v>
      </c>
      <c r="B2388" s="1" t="s">
        <v>1853</v>
      </c>
      <c r="C2388" s="1" t="s">
        <v>56</v>
      </c>
      <c r="D2388" s="1" t="s">
        <v>2</v>
      </c>
      <c r="H2388" s="1"/>
      <c r="I2388" s="1"/>
    </row>
    <row r="2389" spans="1:9" x14ac:dyDescent="0.25">
      <c r="A2389">
        <v>2388</v>
      </c>
      <c r="B2389" s="1" t="s">
        <v>1854</v>
      </c>
      <c r="C2389" s="1" t="s">
        <v>70</v>
      </c>
      <c r="D2389" s="1" t="s">
        <v>2</v>
      </c>
      <c r="H2389" s="1"/>
      <c r="I2389" s="1"/>
    </row>
    <row r="2390" spans="1:9" x14ac:dyDescent="0.25">
      <c r="A2390">
        <v>2389</v>
      </c>
      <c r="B2390" s="1" t="s">
        <v>1856</v>
      </c>
      <c r="C2390" s="1" t="s">
        <v>64</v>
      </c>
      <c r="D2390" s="1" t="s">
        <v>2</v>
      </c>
      <c r="H2390" s="1"/>
      <c r="I2390" s="1"/>
    </row>
    <row r="2391" spans="1:9" x14ac:dyDescent="0.25">
      <c r="A2391">
        <v>2390</v>
      </c>
      <c r="B2391" s="1" t="s">
        <v>1857</v>
      </c>
      <c r="C2391" s="1" t="s">
        <v>65</v>
      </c>
      <c r="D2391" s="1" t="s">
        <v>2</v>
      </c>
      <c r="H2391" s="1"/>
      <c r="I2391" s="1"/>
    </row>
    <row r="2392" spans="1:9" x14ac:dyDescent="0.25">
      <c r="A2392">
        <v>2391</v>
      </c>
      <c r="B2392" s="1" t="s">
        <v>2469</v>
      </c>
      <c r="C2392" s="1" t="s">
        <v>107</v>
      </c>
      <c r="D2392" s="1" t="s">
        <v>2</v>
      </c>
      <c r="H2392" s="1"/>
      <c r="I2392" s="1"/>
    </row>
    <row r="2393" spans="1:9" x14ac:dyDescent="0.25">
      <c r="A2393">
        <v>2392</v>
      </c>
      <c r="B2393" s="1" t="s">
        <v>1858</v>
      </c>
      <c r="C2393" s="1" t="s">
        <v>56</v>
      </c>
      <c r="D2393" s="1" t="s">
        <v>2</v>
      </c>
      <c r="H2393" s="1"/>
      <c r="I2393" s="1"/>
    </row>
    <row r="2394" spans="1:9" x14ac:dyDescent="0.25">
      <c r="A2394">
        <v>2393</v>
      </c>
      <c r="B2394" s="1" t="s">
        <v>2482</v>
      </c>
      <c r="C2394" s="1" t="s">
        <v>56</v>
      </c>
      <c r="D2394" s="1" t="s">
        <v>2</v>
      </c>
      <c r="H2394" s="1"/>
      <c r="I2394" s="1"/>
    </row>
    <row r="2395" spans="1:9" x14ac:dyDescent="0.25">
      <c r="A2395">
        <v>2394</v>
      </c>
      <c r="B2395" s="1" t="s">
        <v>1863</v>
      </c>
      <c r="C2395" s="1" t="s">
        <v>80</v>
      </c>
      <c r="D2395" s="1" t="s">
        <v>2</v>
      </c>
      <c r="H2395" s="1"/>
      <c r="I2395" s="1"/>
    </row>
    <row r="2396" spans="1:9" x14ac:dyDescent="0.25">
      <c r="A2396">
        <v>2395</v>
      </c>
      <c r="B2396" s="1" t="s">
        <v>2492</v>
      </c>
      <c r="C2396" s="1" t="s">
        <v>625</v>
      </c>
      <c r="D2396" s="1" t="s">
        <v>2</v>
      </c>
      <c r="H2396" s="1"/>
      <c r="I2396" s="1"/>
    </row>
    <row r="2397" spans="1:9" x14ac:dyDescent="0.25">
      <c r="A2397">
        <v>2396</v>
      </c>
      <c r="B2397" s="1" t="s">
        <v>2497</v>
      </c>
      <c r="C2397" s="1" t="s">
        <v>2542</v>
      </c>
      <c r="D2397" s="1" t="s">
        <v>2</v>
      </c>
      <c r="H2397" s="1"/>
      <c r="I2397" s="1"/>
    </row>
    <row r="2398" spans="1:9" x14ac:dyDescent="0.25">
      <c r="A2398">
        <v>2397</v>
      </c>
      <c r="B2398" s="1" t="s">
        <v>1871</v>
      </c>
      <c r="C2398" s="1" t="s">
        <v>56</v>
      </c>
      <c r="D2398" s="1" t="s">
        <v>2</v>
      </c>
      <c r="H2398" s="1"/>
      <c r="I2398" s="1"/>
    </row>
    <row r="2399" spans="1:9" x14ac:dyDescent="0.25">
      <c r="A2399">
        <v>2398</v>
      </c>
      <c r="B2399" s="1" t="s">
        <v>1875</v>
      </c>
      <c r="C2399" s="1" t="s">
        <v>268</v>
      </c>
      <c r="D2399" s="1" t="s">
        <v>2</v>
      </c>
      <c r="H2399" s="1"/>
      <c r="I2399" s="1"/>
    </row>
    <row r="2400" spans="1:9" x14ac:dyDescent="0.25">
      <c r="A2400">
        <v>2399</v>
      </c>
      <c r="B2400" s="1" t="s">
        <v>1899</v>
      </c>
      <c r="C2400" s="1" t="s">
        <v>76</v>
      </c>
      <c r="D2400" s="1" t="s">
        <v>2</v>
      </c>
      <c r="H2400" s="1"/>
      <c r="I2400" s="1"/>
    </row>
    <row r="2401" spans="1:9" x14ac:dyDescent="0.25">
      <c r="A2401">
        <v>2400</v>
      </c>
      <c r="B2401" s="1" t="s">
        <v>1866</v>
      </c>
      <c r="C2401" s="1" t="s">
        <v>200</v>
      </c>
      <c r="D2401" s="1" t="s">
        <v>2</v>
      </c>
      <c r="H2401" s="1"/>
      <c r="I2401" s="1"/>
    </row>
    <row r="2402" spans="1:9" x14ac:dyDescent="0.25">
      <c r="A2402">
        <v>2401</v>
      </c>
      <c r="B2402" s="1" t="s">
        <v>1908</v>
      </c>
      <c r="C2402" s="1" t="s">
        <v>73</v>
      </c>
      <c r="D2402" s="1" t="s">
        <v>2</v>
      </c>
      <c r="H2402" s="1"/>
      <c r="I2402" s="1"/>
    </row>
    <row r="2403" spans="1:9" x14ac:dyDescent="0.25">
      <c r="A2403">
        <v>2402</v>
      </c>
      <c r="B2403" s="1" t="s">
        <v>1806</v>
      </c>
      <c r="C2403" s="1" t="s">
        <v>67</v>
      </c>
      <c r="D2403" s="1" t="s">
        <v>2</v>
      </c>
      <c r="H2403" s="1"/>
      <c r="I2403" s="1"/>
    </row>
    <row r="2404" spans="1:9" x14ac:dyDescent="0.25">
      <c r="A2404">
        <v>2403</v>
      </c>
      <c r="B2404" s="1" t="s">
        <v>2</v>
      </c>
      <c r="C2404" s="1" t="s">
        <v>2</v>
      </c>
      <c r="D2404" s="1" t="s">
        <v>2</v>
      </c>
      <c r="H2404" s="1"/>
      <c r="I2404" s="1"/>
    </row>
    <row r="2405" spans="1:9" x14ac:dyDescent="0.25">
      <c r="A2405">
        <v>2404</v>
      </c>
      <c r="B2405" s="1" t="s">
        <v>2546</v>
      </c>
      <c r="C2405" s="1" t="s">
        <v>2</v>
      </c>
      <c r="D2405" s="1" t="s">
        <v>2</v>
      </c>
      <c r="H2405" s="1"/>
      <c r="I2405" s="1"/>
    </row>
    <row r="2406" spans="1:9" x14ac:dyDescent="0.25">
      <c r="A2406">
        <v>2405</v>
      </c>
      <c r="B2406" s="1" t="s">
        <v>52</v>
      </c>
      <c r="C2406" s="1" t="s">
        <v>2</v>
      </c>
      <c r="D2406" s="1" t="s">
        <v>2</v>
      </c>
      <c r="H2406" s="1"/>
      <c r="I2406" s="1"/>
    </row>
    <row r="2407" spans="1:9" x14ac:dyDescent="0.25">
      <c r="A2407">
        <v>2406</v>
      </c>
      <c r="B2407" s="1" t="s">
        <v>1843</v>
      </c>
      <c r="C2407" s="1" t="s">
        <v>535</v>
      </c>
      <c r="D2407" s="1" t="s">
        <v>2</v>
      </c>
      <c r="H2407" s="1"/>
      <c r="I2407" s="1"/>
    </row>
    <row r="2408" spans="1:9" x14ac:dyDescent="0.25">
      <c r="A2408">
        <v>2407</v>
      </c>
      <c r="B2408" s="1" t="s">
        <v>1844</v>
      </c>
      <c r="C2408" s="1" t="s">
        <v>121</v>
      </c>
      <c r="D2408" s="1" t="s">
        <v>2</v>
      </c>
      <c r="H2408" s="1"/>
      <c r="I2408" s="1"/>
    </row>
    <row r="2409" spans="1:9" x14ac:dyDescent="0.25">
      <c r="A2409">
        <v>2408</v>
      </c>
      <c r="B2409" s="1" t="s">
        <v>1845</v>
      </c>
      <c r="C2409" s="1" t="s">
        <v>56</v>
      </c>
      <c r="D2409" s="1" t="s">
        <v>2</v>
      </c>
      <c r="H2409" s="1"/>
      <c r="I2409" s="1"/>
    </row>
    <row r="2410" spans="1:9" x14ac:dyDescent="0.25">
      <c r="A2410">
        <v>2409</v>
      </c>
      <c r="B2410" s="1" t="s">
        <v>1846</v>
      </c>
      <c r="C2410" s="1" t="s">
        <v>2732</v>
      </c>
      <c r="D2410" s="1" t="s">
        <v>2</v>
      </c>
      <c r="H2410" s="1"/>
      <c r="I2410" s="1"/>
    </row>
    <row r="2411" spans="1:9" x14ac:dyDescent="0.25">
      <c r="A2411">
        <v>2410</v>
      </c>
      <c r="B2411" s="1" t="s">
        <v>1847</v>
      </c>
      <c r="C2411" s="1" t="s">
        <v>2889</v>
      </c>
      <c r="D2411" s="1" t="s">
        <v>2</v>
      </c>
      <c r="H2411" s="1"/>
      <c r="I2411" s="1"/>
    </row>
    <row r="2412" spans="1:9" x14ac:dyDescent="0.25">
      <c r="A2412">
        <v>2411</v>
      </c>
      <c r="B2412" s="1" t="s">
        <v>1850</v>
      </c>
      <c r="C2412" s="1" t="s">
        <v>2861</v>
      </c>
      <c r="D2412" s="1" t="s">
        <v>2</v>
      </c>
      <c r="H2412" s="1"/>
      <c r="I2412" s="1"/>
    </row>
    <row r="2413" spans="1:9" x14ac:dyDescent="0.25">
      <c r="A2413">
        <v>2412</v>
      </c>
      <c r="B2413" s="1" t="s">
        <v>1851</v>
      </c>
      <c r="C2413" s="1" t="s">
        <v>56</v>
      </c>
      <c r="D2413" s="1" t="s">
        <v>2</v>
      </c>
      <c r="H2413" s="1"/>
      <c r="I2413" s="1"/>
    </row>
    <row r="2414" spans="1:9" x14ac:dyDescent="0.25">
      <c r="A2414">
        <v>2413</v>
      </c>
      <c r="B2414" s="1" t="s">
        <v>1896</v>
      </c>
      <c r="C2414" s="1" t="s">
        <v>56</v>
      </c>
      <c r="D2414" s="1" t="s">
        <v>2</v>
      </c>
      <c r="H2414" s="1"/>
      <c r="I2414" s="1"/>
    </row>
    <row r="2415" spans="1:9" x14ac:dyDescent="0.25">
      <c r="A2415">
        <v>2414</v>
      </c>
      <c r="B2415" s="1" t="s">
        <v>1853</v>
      </c>
      <c r="C2415" s="1" t="s">
        <v>56</v>
      </c>
      <c r="D2415" s="1" t="s">
        <v>2</v>
      </c>
      <c r="H2415" s="1"/>
      <c r="I2415" s="1"/>
    </row>
    <row r="2416" spans="1:9" x14ac:dyDescent="0.25">
      <c r="A2416">
        <v>2415</v>
      </c>
      <c r="B2416" s="1" t="s">
        <v>1854</v>
      </c>
      <c r="C2416" s="1" t="s">
        <v>210</v>
      </c>
      <c r="D2416" s="1" t="s">
        <v>2</v>
      </c>
      <c r="H2416" s="1"/>
      <c r="I2416" s="1"/>
    </row>
    <row r="2417" spans="1:9" x14ac:dyDescent="0.25">
      <c r="A2417">
        <v>2416</v>
      </c>
      <c r="B2417" s="1" t="s">
        <v>1856</v>
      </c>
      <c r="C2417" s="1" t="s">
        <v>64</v>
      </c>
      <c r="D2417" s="1" t="s">
        <v>2</v>
      </c>
      <c r="H2417" s="1"/>
      <c r="I2417" s="1"/>
    </row>
    <row r="2418" spans="1:9" x14ac:dyDescent="0.25">
      <c r="A2418">
        <v>2417</v>
      </c>
      <c r="B2418" s="1" t="s">
        <v>1857</v>
      </c>
      <c r="C2418" s="1" t="s">
        <v>65</v>
      </c>
      <c r="D2418" s="1" t="s">
        <v>2</v>
      </c>
      <c r="H2418" s="1"/>
      <c r="I2418" s="1"/>
    </row>
    <row r="2419" spans="1:9" x14ac:dyDescent="0.25">
      <c r="A2419">
        <v>2418</v>
      </c>
      <c r="B2419" s="1" t="s">
        <v>2469</v>
      </c>
      <c r="C2419" s="1" t="s">
        <v>76</v>
      </c>
      <c r="D2419" s="1" t="s">
        <v>2</v>
      </c>
      <c r="H2419" s="1"/>
      <c r="I2419" s="1"/>
    </row>
    <row r="2420" spans="1:9" x14ac:dyDescent="0.25">
      <c r="A2420">
        <v>2419</v>
      </c>
      <c r="B2420" s="1" t="s">
        <v>1858</v>
      </c>
      <c r="C2420" s="1" t="s">
        <v>56</v>
      </c>
      <c r="D2420" s="1" t="s">
        <v>2</v>
      </c>
      <c r="H2420" s="1"/>
      <c r="I2420" s="1"/>
    </row>
    <row r="2421" spans="1:9" x14ac:dyDescent="0.25">
      <c r="A2421">
        <v>2420</v>
      </c>
      <c r="B2421" s="1" t="s">
        <v>1859</v>
      </c>
      <c r="C2421" s="1" t="s">
        <v>82</v>
      </c>
      <c r="D2421" s="1" t="s">
        <v>2</v>
      </c>
      <c r="H2421" s="1"/>
      <c r="I2421" s="1"/>
    </row>
    <row r="2422" spans="1:9" x14ac:dyDescent="0.25">
      <c r="A2422">
        <v>2421</v>
      </c>
      <c r="B2422" s="1" t="s">
        <v>2482</v>
      </c>
      <c r="C2422" s="1" t="s">
        <v>56</v>
      </c>
      <c r="D2422" s="1" t="s">
        <v>2</v>
      </c>
      <c r="H2422" s="1"/>
      <c r="I2422" s="1"/>
    </row>
    <row r="2423" spans="1:9" x14ac:dyDescent="0.25">
      <c r="A2423">
        <v>2422</v>
      </c>
      <c r="B2423" s="1" t="s">
        <v>1863</v>
      </c>
      <c r="C2423" s="1" t="s">
        <v>76</v>
      </c>
      <c r="D2423" s="1" t="s">
        <v>2</v>
      </c>
      <c r="H2423" s="1"/>
      <c r="I2423" s="1"/>
    </row>
    <row r="2424" spans="1:9" x14ac:dyDescent="0.25">
      <c r="A2424">
        <v>2423</v>
      </c>
      <c r="B2424" s="1" t="s">
        <v>2492</v>
      </c>
      <c r="C2424" s="1" t="s">
        <v>2458</v>
      </c>
      <c r="D2424" s="1" t="s">
        <v>2</v>
      </c>
      <c r="H2424" s="1"/>
      <c r="I2424" s="1"/>
    </row>
    <row r="2425" spans="1:9" x14ac:dyDescent="0.25">
      <c r="A2425">
        <v>2424</v>
      </c>
      <c r="B2425" s="1" t="s">
        <v>2497</v>
      </c>
      <c r="C2425" s="1" t="s">
        <v>2463</v>
      </c>
      <c r="D2425" s="1" t="s">
        <v>2</v>
      </c>
      <c r="H2425" s="1"/>
      <c r="I2425" s="1"/>
    </row>
    <row r="2426" spans="1:9" x14ac:dyDescent="0.25">
      <c r="A2426">
        <v>2425</v>
      </c>
      <c r="B2426" s="1" t="s">
        <v>1899</v>
      </c>
      <c r="C2426" s="1" t="s">
        <v>95</v>
      </c>
      <c r="D2426" s="1" t="s">
        <v>2</v>
      </c>
      <c r="H2426" s="1"/>
      <c r="I2426" s="1"/>
    </row>
    <row r="2427" spans="1:9" x14ac:dyDescent="0.25">
      <c r="A2427">
        <v>2426</v>
      </c>
      <c r="B2427" s="1" t="s">
        <v>1866</v>
      </c>
      <c r="C2427" s="1" t="s">
        <v>200</v>
      </c>
      <c r="D2427" s="1" t="s">
        <v>2</v>
      </c>
      <c r="H2427" s="1"/>
      <c r="I2427" s="1"/>
    </row>
    <row r="2428" spans="1:9" x14ac:dyDescent="0.25">
      <c r="A2428">
        <v>2427</v>
      </c>
      <c r="B2428" s="1" t="s">
        <v>1908</v>
      </c>
      <c r="C2428" s="1" t="s">
        <v>73</v>
      </c>
      <c r="D2428" s="1" t="s">
        <v>2</v>
      </c>
      <c r="H2428" s="1"/>
      <c r="I2428" s="1"/>
    </row>
    <row r="2429" spans="1:9" x14ac:dyDescent="0.25">
      <c r="A2429">
        <v>2428</v>
      </c>
      <c r="B2429" s="1" t="s">
        <v>1806</v>
      </c>
      <c r="C2429" s="1" t="s">
        <v>67</v>
      </c>
      <c r="D2429" s="1" t="s">
        <v>2</v>
      </c>
      <c r="H2429" s="1"/>
      <c r="I2429" s="1"/>
    </row>
    <row r="2430" spans="1:9" x14ac:dyDescent="0.25">
      <c r="A2430">
        <v>2429</v>
      </c>
      <c r="B2430" s="1" t="s">
        <v>2</v>
      </c>
      <c r="C2430" s="1" t="s">
        <v>2</v>
      </c>
      <c r="D2430" s="1" t="s">
        <v>2</v>
      </c>
      <c r="H2430" s="1"/>
      <c r="I2430" s="1"/>
    </row>
    <row r="2431" spans="1:9" x14ac:dyDescent="0.25">
      <c r="A2431">
        <v>2430</v>
      </c>
      <c r="B2431" s="1" t="s">
        <v>2550</v>
      </c>
      <c r="C2431" s="1" t="s">
        <v>2</v>
      </c>
      <c r="D2431" s="1" t="s">
        <v>2</v>
      </c>
      <c r="H2431" s="1"/>
      <c r="I2431" s="1"/>
    </row>
    <row r="2432" spans="1:9" x14ac:dyDescent="0.25">
      <c r="A2432">
        <v>2431</v>
      </c>
      <c r="B2432" s="1" t="s">
        <v>52</v>
      </c>
      <c r="C2432" s="1" t="s">
        <v>2</v>
      </c>
      <c r="D2432" s="1" t="s">
        <v>2</v>
      </c>
      <c r="H2432" s="1"/>
      <c r="I2432" s="1"/>
    </row>
    <row r="2433" spans="1:9" x14ac:dyDescent="0.25">
      <c r="A2433">
        <v>2432</v>
      </c>
      <c r="B2433" s="1" t="s">
        <v>1843</v>
      </c>
      <c r="C2433" s="1" t="s">
        <v>558</v>
      </c>
      <c r="D2433" s="1" t="s">
        <v>2</v>
      </c>
      <c r="H2433" s="1"/>
      <c r="I2433" s="1"/>
    </row>
    <row r="2434" spans="1:9" x14ac:dyDescent="0.25">
      <c r="A2434">
        <v>2433</v>
      </c>
      <c r="B2434" s="1" t="s">
        <v>1844</v>
      </c>
      <c r="C2434" s="1" t="s">
        <v>121</v>
      </c>
      <c r="D2434" s="1" t="s">
        <v>2</v>
      </c>
      <c r="H2434" s="1"/>
      <c r="I2434" s="1"/>
    </row>
    <row r="2435" spans="1:9" x14ac:dyDescent="0.25">
      <c r="A2435">
        <v>2434</v>
      </c>
      <c r="B2435" s="1" t="s">
        <v>1845</v>
      </c>
      <c r="C2435" s="1" t="s">
        <v>56</v>
      </c>
      <c r="D2435" s="1" t="s">
        <v>2</v>
      </c>
      <c r="H2435" s="1"/>
      <c r="I2435" s="1"/>
    </row>
    <row r="2436" spans="1:9" x14ac:dyDescent="0.25">
      <c r="A2436">
        <v>2435</v>
      </c>
      <c r="B2436" s="1" t="s">
        <v>1846</v>
      </c>
      <c r="C2436" s="1" t="s">
        <v>2706</v>
      </c>
      <c r="D2436" s="1" t="s">
        <v>2</v>
      </c>
      <c r="H2436" s="1"/>
      <c r="I2436" s="1"/>
    </row>
    <row r="2437" spans="1:9" x14ac:dyDescent="0.25">
      <c r="A2437">
        <v>2436</v>
      </c>
      <c r="B2437" s="1" t="s">
        <v>1847</v>
      </c>
      <c r="C2437" s="1" t="s">
        <v>2890</v>
      </c>
      <c r="D2437" s="1" t="s">
        <v>2891</v>
      </c>
      <c r="H2437" s="1"/>
      <c r="I2437" s="1"/>
    </row>
    <row r="2438" spans="1:9" x14ac:dyDescent="0.25">
      <c r="A2438">
        <v>2437</v>
      </c>
      <c r="B2438" s="1" t="s">
        <v>1850</v>
      </c>
      <c r="C2438" s="1" t="s">
        <v>2859</v>
      </c>
      <c r="D2438" s="1" t="s">
        <v>2</v>
      </c>
      <c r="H2438" s="1"/>
      <c r="I2438" s="1"/>
    </row>
    <row r="2439" spans="1:9" x14ac:dyDescent="0.25">
      <c r="A2439">
        <v>2438</v>
      </c>
      <c r="B2439" s="1" t="s">
        <v>1851</v>
      </c>
      <c r="C2439" s="1" t="s">
        <v>56</v>
      </c>
      <c r="D2439" s="1" t="s">
        <v>2</v>
      </c>
      <c r="H2439" s="1"/>
      <c r="I2439" s="1"/>
    </row>
    <row r="2440" spans="1:9" x14ac:dyDescent="0.25">
      <c r="A2440">
        <v>2439</v>
      </c>
      <c r="B2440" s="1" t="s">
        <v>1896</v>
      </c>
      <c r="C2440" s="1" t="s">
        <v>56</v>
      </c>
      <c r="D2440" s="1" t="s">
        <v>2</v>
      </c>
      <c r="H2440" s="1"/>
      <c r="I2440" s="1"/>
    </row>
    <row r="2441" spans="1:9" x14ac:dyDescent="0.25">
      <c r="A2441">
        <v>2440</v>
      </c>
      <c r="B2441" s="1" t="s">
        <v>1853</v>
      </c>
      <c r="C2441" s="1" t="s">
        <v>56</v>
      </c>
      <c r="D2441" s="1" t="s">
        <v>2</v>
      </c>
      <c r="H2441" s="1"/>
      <c r="I2441" s="1"/>
    </row>
    <row r="2442" spans="1:9" x14ac:dyDescent="0.25">
      <c r="A2442">
        <v>2441</v>
      </c>
      <c r="B2442" s="1" t="s">
        <v>1854</v>
      </c>
      <c r="C2442" s="1" t="s">
        <v>285</v>
      </c>
      <c r="D2442" s="1" t="s">
        <v>2</v>
      </c>
      <c r="H2442" s="1"/>
      <c r="I2442" s="1"/>
    </row>
    <row r="2443" spans="1:9" x14ac:dyDescent="0.25">
      <c r="A2443">
        <v>2442</v>
      </c>
      <c r="B2443" s="1" t="s">
        <v>1856</v>
      </c>
      <c r="C2443" s="1" t="s">
        <v>64</v>
      </c>
      <c r="D2443" s="1" t="s">
        <v>2</v>
      </c>
      <c r="H2443" s="1"/>
      <c r="I2443" s="1"/>
    </row>
    <row r="2444" spans="1:9" x14ac:dyDescent="0.25">
      <c r="A2444">
        <v>2443</v>
      </c>
      <c r="B2444" s="1" t="s">
        <v>1857</v>
      </c>
      <c r="C2444" s="1" t="s">
        <v>65</v>
      </c>
      <c r="D2444" s="1" t="s">
        <v>2</v>
      </c>
      <c r="H2444" s="1"/>
      <c r="I2444" s="1"/>
    </row>
    <row r="2445" spans="1:9" x14ac:dyDescent="0.25">
      <c r="A2445">
        <v>2444</v>
      </c>
      <c r="B2445" s="1" t="s">
        <v>2469</v>
      </c>
      <c r="C2445" s="1" t="s">
        <v>73</v>
      </c>
      <c r="D2445" s="1" t="s">
        <v>2</v>
      </c>
      <c r="H2445" s="1"/>
      <c r="I2445" s="1"/>
    </row>
    <row r="2446" spans="1:9" x14ac:dyDescent="0.25">
      <c r="A2446">
        <v>2445</v>
      </c>
      <c r="B2446" s="1" t="s">
        <v>1858</v>
      </c>
      <c r="C2446" s="1" t="s">
        <v>56</v>
      </c>
      <c r="D2446" s="1" t="s">
        <v>2</v>
      </c>
      <c r="H2446" s="1"/>
      <c r="I2446" s="1"/>
    </row>
    <row r="2447" spans="1:9" x14ac:dyDescent="0.25">
      <c r="A2447">
        <v>2446</v>
      </c>
      <c r="B2447" s="1" t="s">
        <v>1859</v>
      </c>
      <c r="C2447" s="1" t="s">
        <v>83</v>
      </c>
      <c r="D2447" s="1" t="s">
        <v>2</v>
      </c>
      <c r="H2447" s="1"/>
      <c r="I2447" s="1"/>
    </row>
    <row r="2448" spans="1:9" x14ac:dyDescent="0.25">
      <c r="A2448">
        <v>2447</v>
      </c>
      <c r="B2448" s="1" t="s">
        <v>2482</v>
      </c>
      <c r="C2448" s="1" t="s">
        <v>56</v>
      </c>
      <c r="D2448" s="1" t="s">
        <v>2</v>
      </c>
      <c r="H2448" s="1"/>
      <c r="I2448" s="1"/>
    </row>
    <row r="2449" spans="1:9" x14ac:dyDescent="0.25">
      <c r="A2449">
        <v>2448</v>
      </c>
      <c r="B2449" s="1" t="s">
        <v>1863</v>
      </c>
      <c r="C2449" s="1" t="s">
        <v>217</v>
      </c>
      <c r="D2449" s="1" t="s">
        <v>2</v>
      </c>
      <c r="H2449" s="1"/>
      <c r="I2449" s="1"/>
    </row>
    <row r="2450" spans="1:9" x14ac:dyDescent="0.25">
      <c r="A2450">
        <v>2449</v>
      </c>
      <c r="B2450" s="1" t="s">
        <v>2492</v>
      </c>
      <c r="C2450" s="1" t="s">
        <v>575</v>
      </c>
      <c r="D2450" s="1" t="s">
        <v>2</v>
      </c>
      <c r="H2450" s="1"/>
      <c r="I2450" s="1"/>
    </row>
    <row r="2451" spans="1:9" x14ac:dyDescent="0.25">
      <c r="A2451">
        <v>2450</v>
      </c>
      <c r="B2451" s="1" t="s">
        <v>2497</v>
      </c>
      <c r="C2451" s="1" t="s">
        <v>2491</v>
      </c>
      <c r="D2451" s="1" t="s">
        <v>2</v>
      </c>
      <c r="H2451" s="1"/>
      <c r="I2451" s="1"/>
    </row>
    <row r="2452" spans="1:9" x14ac:dyDescent="0.25">
      <c r="A2452">
        <v>2451</v>
      </c>
      <c r="B2452" s="1" t="s">
        <v>1866</v>
      </c>
      <c r="C2452" s="1" t="s">
        <v>200</v>
      </c>
      <c r="D2452" s="1" t="s">
        <v>2</v>
      </c>
      <c r="H2452" s="1"/>
      <c r="I2452" s="1"/>
    </row>
    <row r="2453" spans="1:9" x14ac:dyDescent="0.25">
      <c r="A2453">
        <v>2452</v>
      </c>
      <c r="B2453" s="1" t="s">
        <v>1908</v>
      </c>
      <c r="C2453" s="1" t="s">
        <v>73</v>
      </c>
      <c r="D2453" s="1" t="s">
        <v>2</v>
      </c>
      <c r="H2453" s="1"/>
      <c r="I2453" s="1"/>
    </row>
    <row r="2454" spans="1:9" x14ac:dyDescent="0.25">
      <c r="A2454">
        <v>2453</v>
      </c>
      <c r="B2454" s="1" t="s">
        <v>1806</v>
      </c>
      <c r="C2454" s="1" t="s">
        <v>67</v>
      </c>
      <c r="D2454" s="1" t="s">
        <v>2</v>
      </c>
      <c r="H2454" s="1"/>
      <c r="I2454" s="1"/>
    </row>
    <row r="2455" spans="1:9" x14ac:dyDescent="0.25">
      <c r="A2455">
        <v>2454</v>
      </c>
      <c r="B2455" s="1" t="s">
        <v>2</v>
      </c>
      <c r="C2455" s="1" t="s">
        <v>2</v>
      </c>
      <c r="D2455" s="1" t="s">
        <v>2</v>
      </c>
      <c r="H2455" s="1"/>
      <c r="I2455" s="1"/>
    </row>
    <row r="2456" spans="1:9" x14ac:dyDescent="0.25">
      <c r="A2456">
        <v>2455</v>
      </c>
      <c r="B2456" s="1" t="s">
        <v>2</v>
      </c>
      <c r="C2456" s="1" t="s">
        <v>2</v>
      </c>
      <c r="D2456" s="1" t="s">
        <v>2</v>
      </c>
      <c r="H2456" s="1"/>
      <c r="I2456" s="1"/>
    </row>
    <row r="2457" spans="1:9" x14ac:dyDescent="0.25">
      <c r="A2457">
        <v>2456</v>
      </c>
      <c r="B2457" s="1" t="s">
        <v>1558</v>
      </c>
      <c r="C2457" s="1" t="s">
        <v>2</v>
      </c>
      <c r="D2457" s="1" t="s">
        <v>2</v>
      </c>
      <c r="H2457" s="1"/>
      <c r="I2457" s="1"/>
    </row>
    <row r="2458" spans="1:9" x14ac:dyDescent="0.25">
      <c r="A2458">
        <v>2457</v>
      </c>
      <c r="B2458" s="1" t="s">
        <v>2</v>
      </c>
      <c r="C2458" s="1" t="s">
        <v>2</v>
      </c>
      <c r="D2458" s="1" t="s">
        <v>2</v>
      </c>
      <c r="H2458" s="1"/>
      <c r="I2458" s="1"/>
    </row>
    <row r="2459" spans="1:9" x14ac:dyDescent="0.25">
      <c r="A2459">
        <v>2458</v>
      </c>
      <c r="B2459" s="1" t="s">
        <v>2554</v>
      </c>
      <c r="C2459" s="1" t="s">
        <v>2</v>
      </c>
      <c r="D2459" s="1" t="s">
        <v>2</v>
      </c>
      <c r="H2459" s="1"/>
      <c r="I2459" s="1"/>
    </row>
    <row r="2460" spans="1:9" x14ac:dyDescent="0.25">
      <c r="A2460">
        <v>2459</v>
      </c>
      <c r="B2460" s="1" t="s">
        <v>52</v>
      </c>
      <c r="C2460" s="1" t="s">
        <v>2</v>
      </c>
      <c r="D2460" s="1" t="s">
        <v>2</v>
      </c>
      <c r="H2460" s="1"/>
      <c r="I2460" s="1"/>
    </row>
    <row r="2461" spans="1:9" x14ac:dyDescent="0.25">
      <c r="A2461">
        <v>2460</v>
      </c>
      <c r="B2461" s="1" t="s">
        <v>1843</v>
      </c>
      <c r="C2461" s="1" t="s">
        <v>562</v>
      </c>
      <c r="D2461" s="1" t="s">
        <v>2</v>
      </c>
      <c r="H2461" s="1"/>
      <c r="I2461" s="1"/>
    </row>
    <row r="2462" spans="1:9" x14ac:dyDescent="0.25">
      <c r="A2462">
        <v>2461</v>
      </c>
      <c r="B2462" s="1" t="s">
        <v>1844</v>
      </c>
      <c r="C2462" s="1" t="s">
        <v>121</v>
      </c>
      <c r="D2462" s="1" t="s">
        <v>2</v>
      </c>
      <c r="H2462" s="1"/>
      <c r="I2462" s="1"/>
    </row>
    <row r="2463" spans="1:9" x14ac:dyDescent="0.25">
      <c r="A2463">
        <v>2462</v>
      </c>
      <c r="B2463" s="1" t="s">
        <v>1845</v>
      </c>
      <c r="C2463" s="1" t="s">
        <v>63</v>
      </c>
      <c r="D2463" s="1" t="s">
        <v>2</v>
      </c>
      <c r="H2463" s="1"/>
      <c r="I2463" s="1"/>
    </row>
    <row r="2464" spans="1:9" x14ac:dyDescent="0.25">
      <c r="A2464">
        <v>2463</v>
      </c>
      <c r="B2464" s="1" t="s">
        <v>1846</v>
      </c>
      <c r="C2464" s="1" t="s">
        <v>2706</v>
      </c>
      <c r="D2464" s="1" t="s">
        <v>2</v>
      </c>
      <c r="H2464" s="1"/>
      <c r="I2464" s="1"/>
    </row>
    <row r="2465" spans="1:9" x14ac:dyDescent="0.25">
      <c r="A2465">
        <v>2464</v>
      </c>
      <c r="B2465" s="1" t="s">
        <v>1847</v>
      </c>
      <c r="C2465" s="1" t="s">
        <v>2892</v>
      </c>
      <c r="D2465" s="1" t="s">
        <v>2</v>
      </c>
      <c r="H2465" s="1"/>
      <c r="I2465" s="1"/>
    </row>
    <row r="2466" spans="1:9" x14ac:dyDescent="0.25">
      <c r="A2466">
        <v>2465</v>
      </c>
      <c r="B2466" s="1" t="s">
        <v>1850</v>
      </c>
      <c r="C2466" s="1" t="s">
        <v>2861</v>
      </c>
      <c r="D2466" s="1" t="s">
        <v>2</v>
      </c>
      <c r="H2466" s="1"/>
      <c r="I2466" s="1"/>
    </row>
    <row r="2467" spans="1:9" x14ac:dyDescent="0.25">
      <c r="A2467">
        <v>2466</v>
      </c>
      <c r="B2467" s="1" t="s">
        <v>1851</v>
      </c>
      <c r="C2467" s="1" t="s">
        <v>56</v>
      </c>
      <c r="D2467" s="1" t="s">
        <v>2</v>
      </c>
      <c r="H2467" s="1"/>
      <c r="I2467" s="1"/>
    </row>
    <row r="2468" spans="1:9" x14ac:dyDescent="0.25">
      <c r="A2468">
        <v>2467</v>
      </c>
      <c r="B2468" s="1" t="s">
        <v>1896</v>
      </c>
      <c r="C2468" s="1" t="s">
        <v>56</v>
      </c>
      <c r="D2468" s="1" t="s">
        <v>2</v>
      </c>
      <c r="H2468" s="1"/>
      <c r="I2468" s="1"/>
    </row>
    <row r="2469" spans="1:9" x14ac:dyDescent="0.25">
      <c r="A2469">
        <v>2468</v>
      </c>
      <c r="B2469" s="1" t="s">
        <v>1853</v>
      </c>
      <c r="C2469" s="1" t="s">
        <v>56</v>
      </c>
      <c r="D2469" s="1" t="s">
        <v>2</v>
      </c>
      <c r="H2469" s="1"/>
      <c r="I2469" s="1"/>
    </row>
    <row r="2470" spans="1:9" x14ac:dyDescent="0.25">
      <c r="A2470">
        <v>2469</v>
      </c>
      <c r="B2470" s="1" t="s">
        <v>1854</v>
      </c>
      <c r="C2470" s="1" t="s">
        <v>2893</v>
      </c>
      <c r="D2470" s="1" t="s">
        <v>2</v>
      </c>
      <c r="H2470" s="1"/>
      <c r="I2470" s="1"/>
    </row>
    <row r="2471" spans="1:9" x14ac:dyDescent="0.25">
      <c r="A2471">
        <v>2470</v>
      </c>
      <c r="B2471" s="1" t="s">
        <v>1856</v>
      </c>
      <c r="C2471" s="1" t="s">
        <v>64</v>
      </c>
      <c r="D2471" s="1" t="s">
        <v>2</v>
      </c>
      <c r="H2471" s="1"/>
      <c r="I2471" s="1"/>
    </row>
    <row r="2472" spans="1:9" x14ac:dyDescent="0.25">
      <c r="A2472">
        <v>2471</v>
      </c>
      <c r="B2472" s="1" t="s">
        <v>1857</v>
      </c>
      <c r="C2472" s="1" t="s">
        <v>65</v>
      </c>
      <c r="D2472" s="1" t="s">
        <v>2</v>
      </c>
      <c r="H2472" s="1"/>
      <c r="I2472" s="1"/>
    </row>
    <row r="2473" spans="1:9" x14ac:dyDescent="0.25">
      <c r="A2473">
        <v>2472</v>
      </c>
      <c r="B2473" s="1" t="s">
        <v>2469</v>
      </c>
      <c r="C2473" s="1" t="s">
        <v>76</v>
      </c>
      <c r="D2473" s="1" t="s">
        <v>2</v>
      </c>
      <c r="H2473" s="1"/>
      <c r="I2473" s="1"/>
    </row>
    <row r="2474" spans="1:9" x14ac:dyDescent="0.25">
      <c r="A2474">
        <v>2473</v>
      </c>
      <c r="B2474" s="1" t="s">
        <v>1858</v>
      </c>
      <c r="C2474" s="1" t="s">
        <v>56</v>
      </c>
      <c r="D2474" s="1" t="s">
        <v>2</v>
      </c>
      <c r="H2474" s="1"/>
      <c r="I2474" s="1"/>
    </row>
    <row r="2475" spans="1:9" x14ac:dyDescent="0.25">
      <c r="A2475">
        <v>2474</v>
      </c>
      <c r="B2475" s="1" t="s">
        <v>2482</v>
      </c>
      <c r="C2475" s="1" t="s">
        <v>56</v>
      </c>
      <c r="D2475" s="1" t="s">
        <v>2</v>
      </c>
      <c r="H2475" s="1"/>
      <c r="I2475" s="1"/>
    </row>
    <row r="2476" spans="1:9" x14ac:dyDescent="0.25">
      <c r="A2476">
        <v>2475</v>
      </c>
      <c r="B2476" s="1" t="s">
        <v>1863</v>
      </c>
      <c r="C2476" s="1" t="s">
        <v>261</v>
      </c>
      <c r="D2476" s="1" t="s">
        <v>2</v>
      </c>
      <c r="H2476" s="1"/>
      <c r="I2476" s="1"/>
    </row>
    <row r="2477" spans="1:9" x14ac:dyDescent="0.25">
      <c r="A2477">
        <v>2476</v>
      </c>
      <c r="B2477" s="1" t="s">
        <v>1871</v>
      </c>
      <c r="C2477" s="1" t="s">
        <v>84</v>
      </c>
      <c r="D2477" s="1" t="s">
        <v>2</v>
      </c>
      <c r="H2477" s="1"/>
      <c r="I2477" s="1"/>
    </row>
    <row r="2478" spans="1:9" x14ac:dyDescent="0.25">
      <c r="A2478">
        <v>2477</v>
      </c>
      <c r="B2478" s="1" t="s">
        <v>1875</v>
      </c>
      <c r="C2478" s="1" t="s">
        <v>107</v>
      </c>
      <c r="D2478" s="1" t="s">
        <v>2</v>
      </c>
      <c r="H2478" s="1"/>
      <c r="I2478" s="1"/>
    </row>
    <row r="2479" spans="1:9" x14ac:dyDescent="0.25">
      <c r="A2479">
        <v>2478</v>
      </c>
      <c r="B2479" s="1" t="s">
        <v>1905</v>
      </c>
      <c r="C2479" s="1" t="s">
        <v>56</v>
      </c>
      <c r="D2479" s="1" t="s">
        <v>2</v>
      </c>
      <c r="H2479" s="1"/>
      <c r="I2479" s="1"/>
    </row>
    <row r="2480" spans="1:9" x14ac:dyDescent="0.25">
      <c r="A2480">
        <v>2479</v>
      </c>
      <c r="B2480" s="1" t="s">
        <v>1909</v>
      </c>
      <c r="C2480" s="1" t="s">
        <v>76</v>
      </c>
      <c r="D2480" s="1" t="s">
        <v>2</v>
      </c>
      <c r="H2480" s="1"/>
      <c r="I2480" s="1"/>
    </row>
    <row r="2481" spans="1:9" x14ac:dyDescent="0.25">
      <c r="A2481">
        <v>2480</v>
      </c>
      <c r="B2481" s="1" t="s">
        <v>1899</v>
      </c>
      <c r="C2481" s="1" t="s">
        <v>107</v>
      </c>
      <c r="D2481" s="1" t="s">
        <v>2</v>
      </c>
      <c r="H2481" s="1"/>
      <c r="I2481" s="1"/>
    </row>
    <row r="2482" spans="1:9" x14ac:dyDescent="0.25">
      <c r="A2482">
        <v>2481</v>
      </c>
      <c r="B2482" s="1" t="s">
        <v>1921</v>
      </c>
      <c r="C2482" s="1" t="s">
        <v>55</v>
      </c>
      <c r="D2482" s="1" t="s">
        <v>2</v>
      </c>
      <c r="H2482" s="1"/>
      <c r="I2482" s="1"/>
    </row>
    <row r="2483" spans="1:9" x14ac:dyDescent="0.25">
      <c r="A2483">
        <v>2482</v>
      </c>
      <c r="B2483" s="1" t="s">
        <v>1866</v>
      </c>
      <c r="C2483" s="1" t="s">
        <v>200</v>
      </c>
      <c r="D2483" s="1" t="s">
        <v>2</v>
      </c>
      <c r="H2483" s="1"/>
      <c r="I2483" s="1"/>
    </row>
    <row r="2484" spans="1:9" x14ac:dyDescent="0.25">
      <c r="A2484">
        <v>2483</v>
      </c>
      <c r="B2484" s="1" t="s">
        <v>1908</v>
      </c>
      <c r="C2484" s="1" t="s">
        <v>73</v>
      </c>
      <c r="D2484" s="1" t="s">
        <v>2</v>
      </c>
      <c r="H2484" s="1"/>
      <c r="I2484" s="1"/>
    </row>
    <row r="2485" spans="1:9" x14ac:dyDescent="0.25">
      <c r="A2485">
        <v>2484</v>
      </c>
      <c r="B2485" s="1" t="s">
        <v>1806</v>
      </c>
      <c r="C2485" s="1" t="s">
        <v>67</v>
      </c>
      <c r="D2485" s="1" t="s">
        <v>2</v>
      </c>
      <c r="H2485" s="1"/>
      <c r="I2485" s="1"/>
    </row>
    <row r="2486" spans="1:9" x14ac:dyDescent="0.25">
      <c r="A2486">
        <v>2485</v>
      </c>
      <c r="B2486" s="1" t="s">
        <v>2</v>
      </c>
      <c r="C2486" s="1" t="s">
        <v>2</v>
      </c>
      <c r="D2486" s="1" t="s">
        <v>2</v>
      </c>
      <c r="H2486" s="1"/>
      <c r="I2486" s="1"/>
    </row>
    <row r="2487" spans="1:9" x14ac:dyDescent="0.25">
      <c r="A2487">
        <v>2486</v>
      </c>
      <c r="B2487" s="1" t="s">
        <v>2</v>
      </c>
      <c r="C2487" s="1" t="s">
        <v>2</v>
      </c>
      <c r="D2487" s="1" t="s">
        <v>2</v>
      </c>
      <c r="H2487" s="1"/>
      <c r="I2487" s="1"/>
    </row>
    <row r="2488" spans="1:9" x14ac:dyDescent="0.25">
      <c r="A2488">
        <v>2487</v>
      </c>
      <c r="B2488" s="1" t="s">
        <v>1564</v>
      </c>
      <c r="C2488" s="1" t="s">
        <v>2</v>
      </c>
      <c r="D2488" s="1" t="s">
        <v>2</v>
      </c>
      <c r="H2488" s="1"/>
      <c r="I2488" s="1"/>
    </row>
    <row r="2489" spans="1:9" x14ac:dyDescent="0.25">
      <c r="A2489">
        <v>2488</v>
      </c>
      <c r="B2489" s="1" t="s">
        <v>2</v>
      </c>
      <c r="C2489" s="1" t="s">
        <v>2</v>
      </c>
      <c r="D2489" s="1" t="s">
        <v>2</v>
      </c>
      <c r="H2489" s="1"/>
      <c r="I2489" s="1"/>
    </row>
    <row r="2490" spans="1:9" x14ac:dyDescent="0.25">
      <c r="A2490">
        <v>2489</v>
      </c>
      <c r="B2490" s="1" t="s">
        <v>2558</v>
      </c>
      <c r="C2490" s="1" t="s">
        <v>2</v>
      </c>
      <c r="D2490" s="1" t="s">
        <v>2</v>
      </c>
      <c r="H2490" s="1"/>
      <c r="I2490" s="1"/>
    </row>
    <row r="2491" spans="1:9" x14ac:dyDescent="0.25">
      <c r="A2491">
        <v>2490</v>
      </c>
      <c r="B2491" s="1" t="s">
        <v>52</v>
      </c>
      <c r="C2491" s="1" t="s">
        <v>2</v>
      </c>
      <c r="D2491" s="1" t="s">
        <v>2</v>
      </c>
      <c r="H2491" s="1"/>
      <c r="I2491" s="1"/>
    </row>
    <row r="2492" spans="1:9" x14ac:dyDescent="0.25">
      <c r="A2492">
        <v>2491</v>
      </c>
      <c r="B2492" s="1" t="s">
        <v>1843</v>
      </c>
      <c r="C2492" s="1" t="s">
        <v>262</v>
      </c>
      <c r="D2492" s="1" t="s">
        <v>2</v>
      </c>
      <c r="H2492" s="1"/>
      <c r="I2492" s="1"/>
    </row>
    <row r="2493" spans="1:9" x14ac:dyDescent="0.25">
      <c r="A2493">
        <v>2492</v>
      </c>
      <c r="B2493" s="1" t="s">
        <v>1844</v>
      </c>
      <c r="C2493" s="1" t="s">
        <v>121</v>
      </c>
      <c r="D2493" s="1" t="s">
        <v>2</v>
      </c>
      <c r="H2493" s="1"/>
      <c r="I2493" s="1"/>
    </row>
    <row r="2494" spans="1:9" x14ac:dyDescent="0.25">
      <c r="A2494">
        <v>2493</v>
      </c>
      <c r="B2494" s="1" t="s">
        <v>1845</v>
      </c>
      <c r="C2494" s="1" t="s">
        <v>55</v>
      </c>
      <c r="D2494" s="1" t="s">
        <v>2</v>
      </c>
      <c r="H2494" s="1"/>
      <c r="I2494" s="1"/>
    </row>
    <row r="2495" spans="1:9" x14ac:dyDescent="0.25">
      <c r="A2495">
        <v>2494</v>
      </c>
      <c r="B2495" s="1" t="s">
        <v>1846</v>
      </c>
      <c r="C2495" s="1" t="s">
        <v>2797</v>
      </c>
      <c r="D2495" s="1" t="s">
        <v>2</v>
      </c>
      <c r="H2495" s="1"/>
      <c r="I2495" s="1"/>
    </row>
    <row r="2496" spans="1:9" x14ac:dyDescent="0.25">
      <c r="A2496">
        <v>2495</v>
      </c>
      <c r="B2496" s="1" t="s">
        <v>1847</v>
      </c>
      <c r="C2496" s="1" t="s">
        <v>2894</v>
      </c>
      <c r="D2496" s="1" t="s">
        <v>2</v>
      </c>
      <c r="H2496" s="1"/>
      <c r="I2496" s="1"/>
    </row>
    <row r="2497" spans="1:9" x14ac:dyDescent="0.25">
      <c r="A2497">
        <v>2496</v>
      </c>
      <c r="B2497" s="1" t="s">
        <v>1850</v>
      </c>
      <c r="C2497" s="1" t="s">
        <v>2861</v>
      </c>
      <c r="D2497" s="1" t="s">
        <v>2</v>
      </c>
      <c r="H2497" s="1"/>
      <c r="I2497" s="1"/>
    </row>
    <row r="2498" spans="1:9" x14ac:dyDescent="0.25">
      <c r="A2498">
        <v>2497</v>
      </c>
      <c r="B2498" s="1" t="s">
        <v>1851</v>
      </c>
      <c r="C2498" s="1" t="s">
        <v>56</v>
      </c>
      <c r="D2498" s="1" t="s">
        <v>2</v>
      </c>
      <c r="H2498" s="1"/>
      <c r="I2498" s="1"/>
    </row>
    <row r="2499" spans="1:9" x14ac:dyDescent="0.25">
      <c r="A2499">
        <v>2498</v>
      </c>
      <c r="B2499" s="1" t="s">
        <v>1896</v>
      </c>
      <c r="C2499" s="1" t="s">
        <v>56</v>
      </c>
      <c r="D2499" s="1" t="s">
        <v>2</v>
      </c>
      <c r="H2499" s="1"/>
      <c r="I2499" s="1"/>
    </row>
    <row r="2500" spans="1:9" x14ac:dyDescent="0.25">
      <c r="A2500">
        <v>2499</v>
      </c>
      <c r="B2500" s="1" t="s">
        <v>1853</v>
      </c>
      <c r="C2500" s="1" t="s">
        <v>56</v>
      </c>
      <c r="D2500" s="1" t="s">
        <v>2</v>
      </c>
      <c r="H2500" s="1"/>
      <c r="I2500" s="1"/>
    </row>
    <row r="2501" spans="1:9" x14ac:dyDescent="0.25">
      <c r="A2501">
        <v>2500</v>
      </c>
      <c r="B2501" s="1" t="s">
        <v>1854</v>
      </c>
      <c r="C2501" s="1" t="s">
        <v>62</v>
      </c>
      <c r="D2501" s="1" t="s">
        <v>2</v>
      </c>
      <c r="H2501" s="1"/>
      <c r="I2501" s="1"/>
    </row>
    <row r="2502" spans="1:9" x14ac:dyDescent="0.25">
      <c r="A2502">
        <v>2501</v>
      </c>
      <c r="B2502" s="1" t="s">
        <v>1856</v>
      </c>
      <c r="C2502" s="1" t="s">
        <v>64</v>
      </c>
      <c r="D2502" s="1" t="s">
        <v>2</v>
      </c>
      <c r="H2502" s="1"/>
      <c r="I2502" s="1"/>
    </row>
    <row r="2503" spans="1:9" x14ac:dyDescent="0.25">
      <c r="A2503">
        <v>2502</v>
      </c>
      <c r="B2503" s="1" t="s">
        <v>1857</v>
      </c>
      <c r="C2503" s="1" t="s">
        <v>65</v>
      </c>
      <c r="D2503" s="1" t="s">
        <v>2</v>
      </c>
      <c r="H2503" s="1"/>
      <c r="I2503" s="1"/>
    </row>
    <row r="2504" spans="1:9" x14ac:dyDescent="0.25">
      <c r="A2504">
        <v>2503</v>
      </c>
      <c r="B2504" s="1" t="s">
        <v>2469</v>
      </c>
      <c r="C2504" s="1" t="s">
        <v>56</v>
      </c>
      <c r="D2504" s="1" t="s">
        <v>2</v>
      </c>
      <c r="H2504" s="1"/>
      <c r="I2504" s="1"/>
    </row>
    <row r="2505" spans="1:9" x14ac:dyDescent="0.25">
      <c r="A2505">
        <v>2504</v>
      </c>
      <c r="B2505" s="1" t="s">
        <v>1858</v>
      </c>
      <c r="C2505" s="1" t="s">
        <v>56</v>
      </c>
      <c r="D2505" s="1" t="s">
        <v>2</v>
      </c>
      <c r="H2505" s="1"/>
      <c r="I2505" s="1"/>
    </row>
    <row r="2506" spans="1:9" x14ac:dyDescent="0.25">
      <c r="A2506">
        <v>2505</v>
      </c>
      <c r="B2506" s="1" t="s">
        <v>1859</v>
      </c>
      <c r="C2506" s="1" t="s">
        <v>83</v>
      </c>
      <c r="D2506" s="1" t="s">
        <v>2</v>
      </c>
      <c r="H2506" s="1"/>
      <c r="I2506" s="1"/>
    </row>
    <row r="2507" spans="1:9" x14ac:dyDescent="0.25">
      <c r="A2507">
        <v>2506</v>
      </c>
      <c r="B2507" s="1" t="s">
        <v>2482</v>
      </c>
      <c r="C2507" s="1" t="s">
        <v>56</v>
      </c>
      <c r="D2507" s="1" t="s">
        <v>2</v>
      </c>
      <c r="H2507" s="1"/>
      <c r="I2507" s="1"/>
    </row>
    <row r="2508" spans="1:9" x14ac:dyDescent="0.25">
      <c r="A2508">
        <v>2507</v>
      </c>
      <c r="B2508" s="1" t="s">
        <v>1863</v>
      </c>
      <c r="C2508" s="1" t="s">
        <v>56</v>
      </c>
      <c r="D2508" s="1" t="s">
        <v>2</v>
      </c>
      <c r="H2508" s="1"/>
      <c r="I2508" s="1"/>
    </row>
    <row r="2509" spans="1:9" x14ac:dyDescent="0.25">
      <c r="A2509">
        <v>2508</v>
      </c>
      <c r="B2509" s="1" t="s">
        <v>2492</v>
      </c>
      <c r="C2509" s="1" t="s">
        <v>65</v>
      </c>
      <c r="D2509" s="1" t="s">
        <v>2</v>
      </c>
      <c r="H2509" s="1"/>
      <c r="I2509" s="1"/>
    </row>
    <row r="2510" spans="1:9" x14ac:dyDescent="0.25">
      <c r="A2510">
        <v>2509</v>
      </c>
      <c r="B2510" s="1" t="s">
        <v>1871</v>
      </c>
      <c r="C2510" s="1" t="s">
        <v>84</v>
      </c>
      <c r="D2510" s="1" t="s">
        <v>2</v>
      </c>
      <c r="H2510" s="1"/>
      <c r="I2510" s="1"/>
    </row>
    <row r="2511" spans="1:9" x14ac:dyDescent="0.25">
      <c r="A2511">
        <v>2510</v>
      </c>
      <c r="B2511" s="1" t="s">
        <v>1875</v>
      </c>
      <c r="C2511" s="1" t="s">
        <v>113</v>
      </c>
      <c r="D2511" s="1" t="s">
        <v>2</v>
      </c>
      <c r="H2511" s="1"/>
      <c r="I2511" s="1"/>
    </row>
    <row r="2512" spans="1:9" x14ac:dyDescent="0.25">
      <c r="A2512">
        <v>2511</v>
      </c>
      <c r="B2512" s="1" t="s">
        <v>1905</v>
      </c>
      <c r="C2512" s="1" t="s">
        <v>56</v>
      </c>
      <c r="D2512" s="1" t="s">
        <v>2</v>
      </c>
      <c r="H2512" s="1"/>
      <c r="I2512" s="1"/>
    </row>
    <row r="2513" spans="1:9" x14ac:dyDescent="0.25">
      <c r="A2513">
        <v>2512</v>
      </c>
      <c r="B2513" s="1" t="s">
        <v>1909</v>
      </c>
      <c r="C2513" s="1" t="s">
        <v>95</v>
      </c>
      <c r="D2513" s="1" t="s">
        <v>2</v>
      </c>
      <c r="H2513" s="1"/>
      <c r="I2513" s="1"/>
    </row>
    <row r="2514" spans="1:9" x14ac:dyDescent="0.25">
      <c r="A2514">
        <v>2513</v>
      </c>
      <c r="B2514" s="1" t="s">
        <v>1899</v>
      </c>
      <c r="C2514" s="1" t="s">
        <v>77</v>
      </c>
      <c r="D2514" s="1" t="s">
        <v>2</v>
      </c>
      <c r="H2514" s="1"/>
      <c r="I2514" s="1"/>
    </row>
    <row r="2515" spans="1:9" x14ac:dyDescent="0.25">
      <c r="A2515">
        <v>2514</v>
      </c>
      <c r="B2515" s="1" t="s">
        <v>1921</v>
      </c>
      <c r="C2515" s="1" t="s">
        <v>121</v>
      </c>
      <c r="D2515" s="1" t="s">
        <v>2</v>
      </c>
      <c r="H2515" s="1"/>
      <c r="I2515" s="1"/>
    </row>
    <row r="2516" spans="1:9" x14ac:dyDescent="0.25">
      <c r="A2516">
        <v>2515</v>
      </c>
      <c r="B2516" s="1" t="s">
        <v>1866</v>
      </c>
      <c r="C2516" s="1" t="s">
        <v>200</v>
      </c>
      <c r="D2516" s="1" t="s">
        <v>2</v>
      </c>
      <c r="H2516" s="1"/>
      <c r="I2516" s="1"/>
    </row>
    <row r="2517" spans="1:9" x14ac:dyDescent="0.25">
      <c r="A2517">
        <v>2516</v>
      </c>
      <c r="B2517" s="1" t="s">
        <v>1908</v>
      </c>
      <c r="C2517" s="1" t="s">
        <v>73</v>
      </c>
      <c r="D2517" s="1" t="s">
        <v>2</v>
      </c>
      <c r="H2517" s="1"/>
      <c r="I2517" s="1"/>
    </row>
    <row r="2518" spans="1:9" x14ac:dyDescent="0.25">
      <c r="A2518">
        <v>2517</v>
      </c>
      <c r="B2518" s="1" t="s">
        <v>1806</v>
      </c>
      <c r="C2518" s="1" t="s">
        <v>67</v>
      </c>
      <c r="D2518" s="1" t="s">
        <v>2</v>
      </c>
      <c r="H2518" s="1"/>
      <c r="I2518" s="1"/>
    </row>
    <row r="2519" spans="1:9" x14ac:dyDescent="0.25">
      <c r="A2519">
        <v>2518</v>
      </c>
      <c r="B2519" s="1" t="s">
        <v>2</v>
      </c>
      <c r="C2519" s="1" t="s">
        <v>2</v>
      </c>
      <c r="D2519" s="1" t="s">
        <v>2</v>
      </c>
      <c r="H2519" s="1"/>
      <c r="I2519" s="1"/>
    </row>
    <row r="2520" spans="1:9" x14ac:dyDescent="0.25">
      <c r="A2520">
        <v>2519</v>
      </c>
      <c r="B2520" s="1" t="s">
        <v>2562</v>
      </c>
      <c r="C2520" s="1" t="s">
        <v>2</v>
      </c>
      <c r="D2520" s="1" t="s">
        <v>2</v>
      </c>
      <c r="H2520" s="1"/>
      <c r="I2520" s="1"/>
    </row>
    <row r="2521" spans="1:9" x14ac:dyDescent="0.25">
      <c r="A2521">
        <v>2520</v>
      </c>
      <c r="B2521" s="1" t="s">
        <v>52</v>
      </c>
      <c r="C2521" s="1" t="s">
        <v>2</v>
      </c>
      <c r="D2521" s="1" t="s">
        <v>2</v>
      </c>
      <c r="H2521" s="1"/>
      <c r="I2521" s="1"/>
    </row>
    <row r="2522" spans="1:9" x14ac:dyDescent="0.25">
      <c r="A2522">
        <v>2521</v>
      </c>
      <c r="B2522" s="1" t="s">
        <v>1843</v>
      </c>
      <c r="C2522" s="1" t="s">
        <v>227</v>
      </c>
      <c r="D2522" s="1" t="s">
        <v>2</v>
      </c>
      <c r="H2522" s="1"/>
      <c r="I2522" s="1"/>
    </row>
    <row r="2523" spans="1:9" x14ac:dyDescent="0.25">
      <c r="A2523">
        <v>2522</v>
      </c>
      <c r="B2523" s="1" t="s">
        <v>1844</v>
      </c>
      <c r="C2523" s="1" t="s">
        <v>121</v>
      </c>
      <c r="D2523" s="1" t="s">
        <v>2</v>
      </c>
      <c r="H2523" s="1"/>
      <c r="I2523" s="1"/>
    </row>
    <row r="2524" spans="1:9" x14ac:dyDescent="0.25">
      <c r="A2524">
        <v>2523</v>
      </c>
      <c r="B2524" s="1" t="s">
        <v>1845</v>
      </c>
      <c r="C2524" s="1" t="s">
        <v>55</v>
      </c>
      <c r="D2524" s="1" t="s">
        <v>2</v>
      </c>
      <c r="H2524" s="1"/>
      <c r="I2524" s="1"/>
    </row>
    <row r="2525" spans="1:9" x14ac:dyDescent="0.25">
      <c r="A2525">
        <v>2524</v>
      </c>
      <c r="B2525" s="1" t="s">
        <v>1846</v>
      </c>
      <c r="C2525" s="1" t="s">
        <v>2800</v>
      </c>
      <c r="D2525" s="1" t="s">
        <v>2</v>
      </c>
      <c r="H2525" s="1"/>
      <c r="I2525" s="1"/>
    </row>
    <row r="2526" spans="1:9" x14ac:dyDescent="0.25">
      <c r="A2526">
        <v>2525</v>
      </c>
      <c r="B2526" s="1" t="s">
        <v>1847</v>
      </c>
      <c r="C2526" s="1" t="s">
        <v>2895</v>
      </c>
      <c r="D2526" s="1" t="s">
        <v>2</v>
      </c>
      <c r="H2526" s="1"/>
      <c r="I2526" s="1"/>
    </row>
    <row r="2527" spans="1:9" x14ac:dyDescent="0.25">
      <c r="A2527">
        <v>2526</v>
      </c>
      <c r="B2527" s="1" t="s">
        <v>1850</v>
      </c>
      <c r="C2527" s="1" t="s">
        <v>2861</v>
      </c>
      <c r="D2527" s="1" t="s">
        <v>2</v>
      </c>
      <c r="H2527" s="1"/>
      <c r="I2527" s="1"/>
    </row>
    <row r="2528" spans="1:9" x14ac:dyDescent="0.25">
      <c r="A2528">
        <v>2527</v>
      </c>
      <c r="B2528" s="1" t="s">
        <v>1851</v>
      </c>
      <c r="C2528" s="1" t="s">
        <v>56</v>
      </c>
      <c r="D2528" s="1" t="s">
        <v>2</v>
      </c>
      <c r="H2528" s="1"/>
      <c r="I2528" s="1"/>
    </row>
    <row r="2529" spans="1:9" x14ac:dyDescent="0.25">
      <c r="A2529">
        <v>2528</v>
      </c>
      <c r="B2529" s="1" t="s">
        <v>1896</v>
      </c>
      <c r="C2529" s="1" t="s">
        <v>56</v>
      </c>
      <c r="D2529" s="1" t="s">
        <v>2</v>
      </c>
      <c r="H2529" s="1"/>
      <c r="I2529" s="1"/>
    </row>
    <row r="2530" spans="1:9" x14ac:dyDescent="0.25">
      <c r="A2530">
        <v>2529</v>
      </c>
      <c r="B2530" s="1" t="s">
        <v>1853</v>
      </c>
      <c r="C2530" s="1" t="s">
        <v>56</v>
      </c>
      <c r="D2530" s="1" t="s">
        <v>2</v>
      </c>
      <c r="H2530" s="1"/>
      <c r="I2530" s="1"/>
    </row>
    <row r="2531" spans="1:9" x14ac:dyDescent="0.25">
      <c r="A2531">
        <v>2530</v>
      </c>
      <c r="B2531" s="1" t="s">
        <v>1854</v>
      </c>
      <c r="C2531" s="1" t="s">
        <v>62</v>
      </c>
      <c r="D2531" s="1" t="s">
        <v>2</v>
      </c>
      <c r="H2531" s="1"/>
      <c r="I2531" s="1"/>
    </row>
    <row r="2532" spans="1:9" x14ac:dyDescent="0.25">
      <c r="A2532">
        <v>2531</v>
      </c>
      <c r="B2532" s="1" t="s">
        <v>1856</v>
      </c>
      <c r="C2532" s="1" t="s">
        <v>64</v>
      </c>
      <c r="D2532" s="1" t="s">
        <v>2</v>
      </c>
      <c r="H2532" s="1"/>
      <c r="I2532" s="1"/>
    </row>
    <row r="2533" spans="1:9" x14ac:dyDescent="0.25">
      <c r="A2533">
        <v>2532</v>
      </c>
      <c r="B2533" s="1" t="s">
        <v>1857</v>
      </c>
      <c r="C2533" s="1" t="s">
        <v>65</v>
      </c>
      <c r="D2533" s="1" t="s">
        <v>2</v>
      </c>
      <c r="H2533" s="1"/>
      <c r="I2533" s="1"/>
    </row>
    <row r="2534" spans="1:9" x14ac:dyDescent="0.25">
      <c r="A2534">
        <v>2533</v>
      </c>
      <c r="B2534" s="1" t="s">
        <v>2469</v>
      </c>
      <c r="C2534" s="1" t="s">
        <v>56</v>
      </c>
      <c r="D2534" s="1" t="s">
        <v>2</v>
      </c>
      <c r="H2534" s="1"/>
      <c r="I2534" s="1"/>
    </row>
    <row r="2535" spans="1:9" x14ac:dyDescent="0.25">
      <c r="A2535">
        <v>2534</v>
      </c>
      <c r="B2535" s="1" t="s">
        <v>1858</v>
      </c>
      <c r="C2535" s="1" t="s">
        <v>56</v>
      </c>
      <c r="D2535" s="1" t="s">
        <v>2</v>
      </c>
      <c r="H2535" s="1"/>
      <c r="I2535" s="1"/>
    </row>
    <row r="2536" spans="1:9" x14ac:dyDescent="0.25">
      <c r="A2536">
        <v>2535</v>
      </c>
      <c r="B2536" s="1" t="s">
        <v>1859</v>
      </c>
      <c r="C2536" s="1" t="s">
        <v>83</v>
      </c>
      <c r="D2536" s="1" t="s">
        <v>2</v>
      </c>
      <c r="H2536" s="1"/>
      <c r="I2536" s="1"/>
    </row>
    <row r="2537" spans="1:9" x14ac:dyDescent="0.25">
      <c r="A2537">
        <v>2536</v>
      </c>
      <c r="B2537" s="1" t="s">
        <v>2482</v>
      </c>
      <c r="C2537" s="1" t="s">
        <v>56</v>
      </c>
      <c r="D2537" s="1" t="s">
        <v>2</v>
      </c>
      <c r="H2537" s="1"/>
      <c r="I2537" s="1"/>
    </row>
    <row r="2538" spans="1:9" x14ac:dyDescent="0.25">
      <c r="A2538">
        <v>2537</v>
      </c>
      <c r="B2538" s="1" t="s">
        <v>1863</v>
      </c>
      <c r="C2538" s="1" t="s">
        <v>56</v>
      </c>
      <c r="D2538" s="1" t="s">
        <v>2</v>
      </c>
      <c r="H2538" s="1"/>
      <c r="I2538" s="1"/>
    </row>
    <row r="2539" spans="1:9" x14ac:dyDescent="0.25">
      <c r="A2539">
        <v>2538</v>
      </c>
      <c r="B2539" s="1" t="s">
        <v>2492</v>
      </c>
      <c r="C2539" s="1" t="s">
        <v>575</v>
      </c>
      <c r="D2539" s="1" t="s">
        <v>2</v>
      </c>
      <c r="H2539" s="1"/>
      <c r="I2539" s="1"/>
    </row>
    <row r="2540" spans="1:9" x14ac:dyDescent="0.25">
      <c r="A2540">
        <v>2539</v>
      </c>
      <c r="B2540" s="1" t="s">
        <v>2497</v>
      </c>
      <c r="C2540" s="1" t="s">
        <v>575</v>
      </c>
      <c r="D2540" s="1" t="s">
        <v>2</v>
      </c>
      <c r="H2540" s="1"/>
      <c r="I2540" s="1"/>
    </row>
    <row r="2541" spans="1:9" x14ac:dyDescent="0.25">
      <c r="A2541">
        <v>2540</v>
      </c>
      <c r="B2541" s="1" t="s">
        <v>1921</v>
      </c>
      <c r="C2541" s="1" t="s">
        <v>63</v>
      </c>
      <c r="D2541" s="1" t="s">
        <v>2</v>
      </c>
      <c r="H2541" s="1"/>
      <c r="I2541" s="1"/>
    </row>
    <row r="2542" spans="1:9" x14ac:dyDescent="0.25">
      <c r="A2542">
        <v>2541</v>
      </c>
      <c r="B2542" s="1" t="s">
        <v>1866</v>
      </c>
      <c r="C2542" s="1" t="s">
        <v>200</v>
      </c>
      <c r="D2542" s="1" t="s">
        <v>2</v>
      </c>
      <c r="H2542" s="1"/>
      <c r="I2542" s="1"/>
    </row>
    <row r="2543" spans="1:9" x14ac:dyDescent="0.25">
      <c r="A2543">
        <v>2542</v>
      </c>
      <c r="B2543" s="1" t="s">
        <v>1908</v>
      </c>
      <c r="C2543" s="1" t="s">
        <v>73</v>
      </c>
      <c r="D2543" s="1" t="s">
        <v>2</v>
      </c>
      <c r="H2543" s="1"/>
      <c r="I2543" s="1"/>
    </row>
    <row r="2544" spans="1:9" x14ac:dyDescent="0.25">
      <c r="A2544">
        <v>2543</v>
      </c>
      <c r="B2544" s="1" t="s">
        <v>1806</v>
      </c>
      <c r="C2544" s="1" t="s">
        <v>67</v>
      </c>
      <c r="D2544" s="1" t="s">
        <v>2</v>
      </c>
      <c r="H2544" s="1"/>
      <c r="I2544" s="1"/>
    </row>
    <row r="2545" spans="1:9" x14ac:dyDescent="0.25">
      <c r="A2545">
        <v>2544</v>
      </c>
      <c r="B2545" s="1" t="s">
        <v>2</v>
      </c>
      <c r="C2545" s="1" t="s">
        <v>2</v>
      </c>
      <c r="D2545" s="1" t="s">
        <v>2</v>
      </c>
      <c r="H2545" s="1"/>
      <c r="I2545" s="1"/>
    </row>
    <row r="2546" spans="1:9" x14ac:dyDescent="0.25">
      <c r="A2546">
        <v>2545</v>
      </c>
      <c r="B2546" s="1" t="s">
        <v>2</v>
      </c>
      <c r="C2546" s="1" t="s">
        <v>2</v>
      </c>
      <c r="D2546" s="1" t="s">
        <v>2</v>
      </c>
      <c r="H2546" s="1"/>
      <c r="I2546" s="1"/>
    </row>
    <row r="2547" spans="1:9" x14ac:dyDescent="0.25">
      <c r="A2547">
        <v>2546</v>
      </c>
      <c r="B2547" s="1" t="s">
        <v>2</v>
      </c>
      <c r="C2547" s="1" t="s">
        <v>2</v>
      </c>
      <c r="D2547" s="1" t="s">
        <v>2</v>
      </c>
      <c r="H2547" s="1"/>
      <c r="I2547" s="1"/>
    </row>
    <row r="2548" spans="1:9" x14ac:dyDescent="0.25">
      <c r="A2548">
        <v>2547</v>
      </c>
      <c r="B2548" s="1" t="s">
        <v>594</v>
      </c>
      <c r="C2548" s="1" t="s">
        <v>2</v>
      </c>
      <c r="D2548" s="1" t="s">
        <v>2</v>
      </c>
      <c r="H2548" s="1"/>
      <c r="I2548" s="1"/>
    </row>
    <row r="2549" spans="1:9" x14ac:dyDescent="0.25">
      <c r="A2549">
        <v>2548</v>
      </c>
      <c r="B2549" s="1" t="s">
        <v>2</v>
      </c>
      <c r="C2549" s="1" t="s">
        <v>2</v>
      </c>
      <c r="D2549" s="1" t="s">
        <v>2</v>
      </c>
      <c r="H2549" s="1"/>
      <c r="I2549" s="1"/>
    </row>
    <row r="2550" spans="1:9" x14ac:dyDescent="0.25">
      <c r="A2550">
        <v>2549</v>
      </c>
      <c r="B2550" s="1" t="s">
        <v>2</v>
      </c>
      <c r="C2550" s="1" t="s">
        <v>2</v>
      </c>
      <c r="D2550" s="1" t="s">
        <v>2</v>
      </c>
      <c r="H2550" s="1"/>
      <c r="I2550" s="1"/>
    </row>
    <row r="2551" spans="1:9" x14ac:dyDescent="0.25">
      <c r="A2551">
        <v>2550</v>
      </c>
      <c r="B2551" s="1" t="s">
        <v>1575</v>
      </c>
      <c r="C2551" s="1" t="s">
        <v>2</v>
      </c>
      <c r="D2551" s="1" t="s">
        <v>2</v>
      </c>
      <c r="H2551" s="1"/>
      <c r="I2551" s="1"/>
    </row>
    <row r="2552" spans="1:9" x14ac:dyDescent="0.25">
      <c r="A2552">
        <v>2551</v>
      </c>
      <c r="B2552" s="1" t="s">
        <v>2</v>
      </c>
      <c r="C2552" s="1" t="s">
        <v>2</v>
      </c>
      <c r="D2552" s="1" t="s">
        <v>2</v>
      </c>
      <c r="H2552" s="1"/>
      <c r="I2552" s="1"/>
    </row>
    <row r="2553" spans="1:9" x14ac:dyDescent="0.25">
      <c r="A2553">
        <v>2552</v>
      </c>
      <c r="B2553" s="1" t="s">
        <v>2566</v>
      </c>
      <c r="C2553" s="1" t="s">
        <v>2</v>
      </c>
      <c r="D2553" s="1" t="s">
        <v>2</v>
      </c>
      <c r="H2553" s="1"/>
      <c r="I2553" s="1"/>
    </row>
    <row r="2554" spans="1:9" x14ac:dyDescent="0.25">
      <c r="A2554">
        <v>2553</v>
      </c>
      <c r="B2554" s="1" t="s">
        <v>52</v>
      </c>
      <c r="C2554" s="1" t="s">
        <v>2</v>
      </c>
      <c r="D2554" s="1" t="s">
        <v>2</v>
      </c>
      <c r="H2554" s="1"/>
      <c r="I2554" s="1"/>
    </row>
    <row r="2555" spans="1:9" x14ac:dyDescent="0.25">
      <c r="A2555">
        <v>2554</v>
      </c>
      <c r="B2555" s="1" t="s">
        <v>1843</v>
      </c>
      <c r="C2555" s="1" t="s">
        <v>673</v>
      </c>
      <c r="D2555" s="1" t="s">
        <v>2</v>
      </c>
      <c r="H2555" s="1"/>
      <c r="I2555" s="1"/>
    </row>
    <row r="2556" spans="1:9" x14ac:dyDescent="0.25">
      <c r="A2556">
        <v>2555</v>
      </c>
      <c r="B2556" s="1" t="s">
        <v>1844</v>
      </c>
      <c r="C2556" s="1" t="s">
        <v>121</v>
      </c>
      <c r="D2556" s="1" t="s">
        <v>2</v>
      </c>
      <c r="H2556" s="1"/>
      <c r="I2556" s="1"/>
    </row>
    <row r="2557" spans="1:9" x14ac:dyDescent="0.25">
      <c r="A2557">
        <v>2556</v>
      </c>
      <c r="B2557" s="1" t="s">
        <v>1845</v>
      </c>
      <c r="C2557" s="1" t="s">
        <v>56</v>
      </c>
      <c r="D2557" s="1" t="s">
        <v>2</v>
      </c>
      <c r="H2557" s="1"/>
      <c r="I2557" s="1"/>
    </row>
    <row r="2558" spans="1:9" x14ac:dyDescent="0.25">
      <c r="A2558">
        <v>2557</v>
      </c>
      <c r="B2558" s="1" t="s">
        <v>1846</v>
      </c>
      <c r="C2558" s="1" t="s">
        <v>2706</v>
      </c>
      <c r="D2558" s="1" t="s">
        <v>2</v>
      </c>
      <c r="H2558" s="1"/>
      <c r="I2558" s="1"/>
    </row>
    <row r="2559" spans="1:9" x14ac:dyDescent="0.25">
      <c r="A2559">
        <v>2558</v>
      </c>
      <c r="B2559" s="1" t="s">
        <v>1847</v>
      </c>
      <c r="C2559" s="1" t="s">
        <v>2896</v>
      </c>
      <c r="D2559" s="1" t="s">
        <v>2</v>
      </c>
      <c r="H2559" s="1"/>
      <c r="I2559" s="1"/>
    </row>
    <row r="2560" spans="1:9" x14ac:dyDescent="0.25">
      <c r="A2560">
        <v>2559</v>
      </c>
      <c r="B2560" s="1" t="s">
        <v>1850</v>
      </c>
      <c r="C2560" s="1" t="s">
        <v>2861</v>
      </c>
      <c r="D2560" s="1" t="s">
        <v>2</v>
      </c>
      <c r="H2560" s="1"/>
      <c r="I2560" s="1"/>
    </row>
    <row r="2561" spans="1:9" x14ac:dyDescent="0.25">
      <c r="A2561">
        <v>2560</v>
      </c>
      <c r="B2561" s="1" t="s">
        <v>1851</v>
      </c>
      <c r="C2561" s="1" t="s">
        <v>56</v>
      </c>
      <c r="D2561" s="1" t="s">
        <v>2</v>
      </c>
      <c r="H2561" s="1"/>
      <c r="I2561" s="1"/>
    </row>
    <row r="2562" spans="1:9" x14ac:dyDescent="0.25">
      <c r="A2562">
        <v>2561</v>
      </c>
      <c r="B2562" s="1" t="s">
        <v>1896</v>
      </c>
      <c r="C2562" s="1" t="s">
        <v>56</v>
      </c>
      <c r="D2562" s="1" t="s">
        <v>2</v>
      </c>
      <c r="H2562" s="1"/>
      <c r="I2562" s="1"/>
    </row>
    <row r="2563" spans="1:9" x14ac:dyDescent="0.25">
      <c r="A2563">
        <v>2562</v>
      </c>
      <c r="B2563" s="1" t="s">
        <v>1853</v>
      </c>
      <c r="C2563" s="1" t="s">
        <v>56</v>
      </c>
      <c r="D2563" s="1" t="s">
        <v>2</v>
      </c>
      <c r="H2563" s="1"/>
      <c r="I2563" s="1"/>
    </row>
    <row r="2564" spans="1:9" x14ac:dyDescent="0.25">
      <c r="A2564">
        <v>2563</v>
      </c>
      <c r="B2564" s="1" t="s">
        <v>1854</v>
      </c>
      <c r="C2564" s="1" t="s">
        <v>137</v>
      </c>
      <c r="D2564" s="1" t="s">
        <v>2</v>
      </c>
      <c r="H2564" s="1"/>
      <c r="I2564" s="1"/>
    </row>
    <row r="2565" spans="1:9" x14ac:dyDescent="0.25">
      <c r="A2565">
        <v>2564</v>
      </c>
      <c r="B2565" s="1" t="s">
        <v>1856</v>
      </c>
      <c r="C2565" s="1" t="s">
        <v>64</v>
      </c>
      <c r="D2565" s="1" t="s">
        <v>2</v>
      </c>
      <c r="H2565" s="1"/>
      <c r="I2565" s="1"/>
    </row>
    <row r="2566" spans="1:9" x14ac:dyDescent="0.25">
      <c r="A2566">
        <v>2565</v>
      </c>
      <c r="B2566" s="1" t="s">
        <v>1857</v>
      </c>
      <c r="C2566" s="1" t="s">
        <v>65</v>
      </c>
      <c r="D2566" s="1" t="s">
        <v>2</v>
      </c>
      <c r="H2566" s="1"/>
      <c r="I2566" s="1"/>
    </row>
    <row r="2567" spans="1:9" x14ac:dyDescent="0.25">
      <c r="A2567">
        <v>2566</v>
      </c>
      <c r="B2567" s="1" t="s">
        <v>2469</v>
      </c>
      <c r="C2567" s="1" t="s">
        <v>76</v>
      </c>
      <c r="D2567" s="1" t="s">
        <v>2</v>
      </c>
      <c r="H2567" s="1"/>
      <c r="I2567" s="1"/>
    </row>
    <row r="2568" spans="1:9" x14ac:dyDescent="0.25">
      <c r="A2568">
        <v>2567</v>
      </c>
      <c r="B2568" s="1" t="s">
        <v>1858</v>
      </c>
      <c r="C2568" s="1" t="s">
        <v>56</v>
      </c>
      <c r="D2568" s="1" t="s">
        <v>2</v>
      </c>
      <c r="H2568" s="1"/>
      <c r="I2568" s="1"/>
    </row>
    <row r="2569" spans="1:9" x14ac:dyDescent="0.25">
      <c r="A2569">
        <v>2568</v>
      </c>
      <c r="B2569" s="1" t="s">
        <v>2482</v>
      </c>
      <c r="C2569" s="1" t="s">
        <v>56</v>
      </c>
      <c r="D2569" s="1" t="s">
        <v>2</v>
      </c>
      <c r="H2569" s="1"/>
      <c r="I2569" s="1"/>
    </row>
    <row r="2570" spans="1:9" x14ac:dyDescent="0.25">
      <c r="A2570">
        <v>2569</v>
      </c>
      <c r="B2570" s="1" t="s">
        <v>1863</v>
      </c>
      <c r="C2570" s="1" t="s">
        <v>139</v>
      </c>
      <c r="D2570" s="1" t="s">
        <v>2</v>
      </c>
      <c r="H2570" s="1"/>
      <c r="I2570" s="1"/>
    </row>
    <row r="2571" spans="1:9" x14ac:dyDescent="0.25">
      <c r="A2571">
        <v>2570</v>
      </c>
      <c r="B2571" s="1" t="s">
        <v>2497</v>
      </c>
      <c r="C2571" s="1" t="s">
        <v>2542</v>
      </c>
      <c r="D2571" s="1" t="s">
        <v>2</v>
      </c>
      <c r="H2571" s="1"/>
      <c r="I2571" s="1"/>
    </row>
    <row r="2572" spans="1:9" x14ac:dyDescent="0.25">
      <c r="A2572">
        <v>2571</v>
      </c>
      <c r="B2572" s="1" t="s">
        <v>2492</v>
      </c>
      <c r="C2572" s="1" t="s">
        <v>575</v>
      </c>
      <c r="D2572" s="1" t="s">
        <v>2</v>
      </c>
      <c r="H2572" s="1"/>
      <c r="I2572" s="1"/>
    </row>
    <row r="2573" spans="1:9" x14ac:dyDescent="0.25">
      <c r="A2573">
        <v>2572</v>
      </c>
      <c r="B2573" s="1" t="s">
        <v>1871</v>
      </c>
      <c r="C2573" s="1" t="s">
        <v>56</v>
      </c>
      <c r="D2573" s="1" t="s">
        <v>2</v>
      </c>
      <c r="H2573" s="1"/>
      <c r="I2573" s="1"/>
    </row>
    <row r="2574" spans="1:9" x14ac:dyDescent="0.25">
      <c r="A2574">
        <v>2573</v>
      </c>
      <c r="B2574" s="1" t="s">
        <v>1875</v>
      </c>
      <c r="C2574" s="1" t="s">
        <v>113</v>
      </c>
      <c r="D2574" s="1" t="s">
        <v>2</v>
      </c>
      <c r="H2574" s="1"/>
      <c r="I2574" s="1"/>
    </row>
    <row r="2575" spans="1:9" x14ac:dyDescent="0.25">
      <c r="A2575">
        <v>2574</v>
      </c>
      <c r="B2575" s="1" t="s">
        <v>2660</v>
      </c>
      <c r="C2575" s="1" t="s">
        <v>105</v>
      </c>
      <c r="D2575" s="1" t="s">
        <v>2</v>
      </c>
      <c r="H2575" s="1"/>
      <c r="I2575" s="1"/>
    </row>
    <row r="2576" spans="1:9" x14ac:dyDescent="0.25">
      <c r="A2576">
        <v>2575</v>
      </c>
      <c r="B2576" s="1" t="s">
        <v>1866</v>
      </c>
      <c r="C2576" s="1" t="s">
        <v>200</v>
      </c>
      <c r="D2576" s="1" t="s">
        <v>2</v>
      </c>
      <c r="H2576" s="1"/>
      <c r="I2576" s="1"/>
    </row>
    <row r="2577" spans="1:9" x14ac:dyDescent="0.25">
      <c r="A2577">
        <v>2576</v>
      </c>
      <c r="B2577" s="1" t="s">
        <v>1908</v>
      </c>
      <c r="C2577" s="1" t="s">
        <v>73</v>
      </c>
      <c r="D2577" s="1" t="s">
        <v>2</v>
      </c>
      <c r="H2577" s="1"/>
      <c r="I2577" s="1"/>
    </row>
    <row r="2578" spans="1:9" x14ac:dyDescent="0.25">
      <c r="A2578">
        <v>2577</v>
      </c>
      <c r="B2578" s="1" t="s">
        <v>1806</v>
      </c>
      <c r="C2578" s="1" t="s">
        <v>84</v>
      </c>
      <c r="D2578" s="1" t="s">
        <v>2</v>
      </c>
      <c r="H2578" s="1"/>
      <c r="I2578" s="1"/>
    </row>
    <row r="2579" spans="1:9" x14ac:dyDescent="0.25">
      <c r="A2579">
        <v>2578</v>
      </c>
      <c r="B2579" s="1" t="s">
        <v>2</v>
      </c>
      <c r="C2579" s="1" t="s">
        <v>2</v>
      </c>
      <c r="D2579" s="1" t="s">
        <v>2</v>
      </c>
      <c r="H2579" s="1"/>
      <c r="I2579" s="1"/>
    </row>
    <row r="2580" spans="1:9" x14ac:dyDescent="0.25">
      <c r="A2580">
        <v>2579</v>
      </c>
      <c r="B2580" s="1" t="s">
        <v>2570</v>
      </c>
      <c r="C2580" s="1" t="s">
        <v>2</v>
      </c>
      <c r="D2580" s="1" t="s">
        <v>2</v>
      </c>
      <c r="H2580" s="1"/>
      <c r="I2580" s="1"/>
    </row>
    <row r="2581" spans="1:9" x14ac:dyDescent="0.25">
      <c r="A2581">
        <v>2580</v>
      </c>
      <c r="B2581" s="1" t="s">
        <v>52</v>
      </c>
      <c r="C2581" s="1" t="s">
        <v>2</v>
      </c>
      <c r="D2581" s="1" t="s">
        <v>2</v>
      </c>
      <c r="H2581" s="1"/>
      <c r="I2581" s="1"/>
    </row>
    <row r="2582" spans="1:9" x14ac:dyDescent="0.25">
      <c r="A2582">
        <v>2581</v>
      </c>
      <c r="B2582" s="1" t="s">
        <v>1843</v>
      </c>
      <c r="C2582" s="1" t="s">
        <v>601</v>
      </c>
      <c r="D2582" s="1" t="s">
        <v>2</v>
      </c>
      <c r="H2582" s="1"/>
      <c r="I2582" s="1"/>
    </row>
    <row r="2583" spans="1:9" x14ac:dyDescent="0.25">
      <c r="A2583">
        <v>2582</v>
      </c>
      <c r="B2583" s="1" t="s">
        <v>1844</v>
      </c>
      <c r="C2583" s="1" t="s">
        <v>121</v>
      </c>
      <c r="D2583" s="1" t="s">
        <v>2</v>
      </c>
      <c r="H2583" s="1"/>
      <c r="I2583" s="1"/>
    </row>
    <row r="2584" spans="1:9" x14ac:dyDescent="0.25">
      <c r="A2584">
        <v>2583</v>
      </c>
      <c r="B2584" s="1" t="s">
        <v>1845</v>
      </c>
      <c r="C2584" s="1" t="s">
        <v>56</v>
      </c>
      <c r="D2584" s="1" t="s">
        <v>2</v>
      </c>
      <c r="H2584" s="1"/>
      <c r="I2584" s="1"/>
    </row>
    <row r="2585" spans="1:9" x14ac:dyDescent="0.25">
      <c r="A2585">
        <v>2584</v>
      </c>
      <c r="B2585" s="1" t="s">
        <v>1846</v>
      </c>
      <c r="C2585" s="1" t="s">
        <v>2706</v>
      </c>
      <c r="D2585" s="1" t="s">
        <v>2</v>
      </c>
      <c r="H2585" s="1"/>
      <c r="I2585" s="1"/>
    </row>
    <row r="2586" spans="1:9" x14ac:dyDescent="0.25">
      <c r="A2586">
        <v>2585</v>
      </c>
      <c r="B2586" s="1" t="s">
        <v>1847</v>
      </c>
      <c r="C2586" s="1" t="s">
        <v>2897</v>
      </c>
      <c r="D2586" s="1" t="s">
        <v>2</v>
      </c>
      <c r="H2586" s="1"/>
      <c r="I2586" s="1"/>
    </row>
    <row r="2587" spans="1:9" x14ac:dyDescent="0.25">
      <c r="A2587">
        <v>2586</v>
      </c>
      <c r="B2587" s="1" t="s">
        <v>1850</v>
      </c>
      <c r="C2587" s="1" t="s">
        <v>2861</v>
      </c>
      <c r="D2587" s="1" t="s">
        <v>2</v>
      </c>
      <c r="H2587" s="1"/>
      <c r="I2587" s="1"/>
    </row>
    <row r="2588" spans="1:9" x14ac:dyDescent="0.25">
      <c r="A2588">
        <v>2587</v>
      </c>
      <c r="B2588" s="1" t="s">
        <v>1851</v>
      </c>
      <c r="C2588" s="1" t="s">
        <v>56</v>
      </c>
      <c r="D2588" s="1" t="s">
        <v>2</v>
      </c>
      <c r="H2588" s="1"/>
      <c r="I2588" s="1"/>
    </row>
    <row r="2589" spans="1:9" x14ac:dyDescent="0.25">
      <c r="A2589">
        <v>2588</v>
      </c>
      <c r="B2589" s="1" t="s">
        <v>1896</v>
      </c>
      <c r="C2589" s="1" t="s">
        <v>56</v>
      </c>
      <c r="D2589" s="1" t="s">
        <v>2</v>
      </c>
      <c r="H2589" s="1"/>
      <c r="I2589" s="1"/>
    </row>
    <row r="2590" spans="1:9" x14ac:dyDescent="0.25">
      <c r="A2590">
        <v>2589</v>
      </c>
      <c r="B2590" s="1" t="s">
        <v>1853</v>
      </c>
      <c r="C2590" s="1" t="s">
        <v>56</v>
      </c>
      <c r="D2590" s="1" t="s">
        <v>2</v>
      </c>
      <c r="H2590" s="1"/>
      <c r="I2590" s="1"/>
    </row>
    <row r="2591" spans="1:9" x14ac:dyDescent="0.25">
      <c r="A2591">
        <v>2590</v>
      </c>
      <c r="B2591" s="1" t="s">
        <v>1854</v>
      </c>
      <c r="C2591" s="1" t="s">
        <v>133</v>
      </c>
      <c r="D2591" s="1" t="s">
        <v>2</v>
      </c>
      <c r="H2591" s="1"/>
      <c r="I2591" s="1"/>
    </row>
    <row r="2592" spans="1:9" x14ac:dyDescent="0.25">
      <c r="A2592">
        <v>2591</v>
      </c>
      <c r="B2592" s="1" t="s">
        <v>1856</v>
      </c>
      <c r="C2592" s="1" t="s">
        <v>64</v>
      </c>
      <c r="D2592" s="1" t="s">
        <v>2</v>
      </c>
      <c r="H2592" s="1"/>
      <c r="I2592" s="1"/>
    </row>
    <row r="2593" spans="1:9" x14ac:dyDescent="0.25">
      <c r="A2593">
        <v>2592</v>
      </c>
      <c r="B2593" s="1" t="s">
        <v>1857</v>
      </c>
      <c r="C2593" s="1" t="s">
        <v>65</v>
      </c>
      <c r="D2593" s="1" t="s">
        <v>2</v>
      </c>
      <c r="H2593" s="1"/>
      <c r="I2593" s="1"/>
    </row>
    <row r="2594" spans="1:9" x14ac:dyDescent="0.25">
      <c r="A2594">
        <v>2593</v>
      </c>
      <c r="B2594" s="1" t="s">
        <v>2469</v>
      </c>
      <c r="C2594" s="1" t="s">
        <v>76</v>
      </c>
      <c r="D2594" s="1" t="s">
        <v>2</v>
      </c>
      <c r="H2594" s="1"/>
      <c r="I2594" s="1"/>
    </row>
    <row r="2595" spans="1:9" x14ac:dyDescent="0.25">
      <c r="A2595">
        <v>2594</v>
      </c>
      <c r="B2595" s="1" t="s">
        <v>1858</v>
      </c>
      <c r="C2595" s="1" t="s">
        <v>56</v>
      </c>
      <c r="D2595" s="1" t="s">
        <v>2</v>
      </c>
      <c r="H2595" s="1"/>
      <c r="I2595" s="1"/>
    </row>
    <row r="2596" spans="1:9" x14ac:dyDescent="0.25">
      <c r="A2596">
        <v>2595</v>
      </c>
      <c r="B2596" s="1" t="s">
        <v>2482</v>
      </c>
      <c r="C2596" s="1" t="s">
        <v>56</v>
      </c>
      <c r="D2596" s="1" t="s">
        <v>2</v>
      </c>
      <c r="H2596" s="1"/>
      <c r="I2596" s="1"/>
    </row>
    <row r="2597" spans="1:9" x14ac:dyDescent="0.25">
      <c r="A2597">
        <v>2596</v>
      </c>
      <c r="B2597" s="1" t="s">
        <v>1863</v>
      </c>
      <c r="C2597" s="1" t="s">
        <v>269</v>
      </c>
      <c r="D2597" s="1" t="s">
        <v>2</v>
      </c>
      <c r="H2597" s="1"/>
      <c r="I2597" s="1"/>
    </row>
    <row r="2598" spans="1:9" x14ac:dyDescent="0.25">
      <c r="A2598">
        <v>2597</v>
      </c>
      <c r="B2598" s="1" t="s">
        <v>2492</v>
      </c>
      <c r="C2598" s="1" t="s">
        <v>65</v>
      </c>
      <c r="D2598" s="1" t="s">
        <v>2</v>
      </c>
      <c r="H2598" s="1"/>
      <c r="I2598" s="1"/>
    </row>
    <row r="2599" spans="1:9" x14ac:dyDescent="0.25">
      <c r="A2599">
        <v>2598</v>
      </c>
      <c r="B2599" s="1" t="s">
        <v>2497</v>
      </c>
      <c r="C2599" s="1" t="s">
        <v>65</v>
      </c>
      <c r="D2599" s="1" t="s">
        <v>2</v>
      </c>
      <c r="H2599" s="1"/>
      <c r="I2599" s="1"/>
    </row>
    <row r="2600" spans="1:9" x14ac:dyDescent="0.25">
      <c r="A2600">
        <v>2599</v>
      </c>
      <c r="B2600" s="1" t="s">
        <v>1899</v>
      </c>
      <c r="C2600" s="1" t="s">
        <v>107</v>
      </c>
      <c r="D2600" s="1" t="s">
        <v>2</v>
      </c>
      <c r="H2600" s="1"/>
      <c r="I2600" s="1"/>
    </row>
    <row r="2601" spans="1:9" x14ac:dyDescent="0.25">
      <c r="A2601">
        <v>2600</v>
      </c>
      <c r="B2601" s="1" t="s">
        <v>1866</v>
      </c>
      <c r="C2601" s="1" t="s">
        <v>200</v>
      </c>
      <c r="D2601" s="1" t="s">
        <v>2</v>
      </c>
      <c r="H2601" s="1"/>
      <c r="I2601" s="1"/>
    </row>
    <row r="2602" spans="1:9" x14ac:dyDescent="0.25">
      <c r="A2602">
        <v>2601</v>
      </c>
      <c r="B2602" s="1" t="s">
        <v>1908</v>
      </c>
      <c r="C2602" s="1" t="s">
        <v>73</v>
      </c>
      <c r="D2602" s="1" t="s">
        <v>2</v>
      </c>
      <c r="H2602" s="1"/>
      <c r="I2602" s="1"/>
    </row>
    <row r="2603" spans="1:9" x14ac:dyDescent="0.25">
      <c r="A2603">
        <v>2602</v>
      </c>
      <c r="B2603" s="1" t="s">
        <v>1806</v>
      </c>
      <c r="C2603" s="1" t="s">
        <v>84</v>
      </c>
      <c r="D2603" s="1" t="s">
        <v>2</v>
      </c>
      <c r="H2603" s="1"/>
      <c r="I2603" s="1"/>
    </row>
    <row r="2604" spans="1:9" x14ac:dyDescent="0.25">
      <c r="A2604">
        <v>2603</v>
      </c>
      <c r="B2604" s="1" t="s">
        <v>2</v>
      </c>
      <c r="C2604" s="1" t="s">
        <v>2</v>
      </c>
      <c r="D2604" s="1" t="s">
        <v>2</v>
      </c>
      <c r="H2604" s="1"/>
      <c r="I2604" s="1"/>
    </row>
    <row r="2605" spans="1:9" x14ac:dyDescent="0.25">
      <c r="A2605">
        <v>2604</v>
      </c>
      <c r="B2605" s="1" t="s">
        <v>2574</v>
      </c>
      <c r="C2605" s="1" t="s">
        <v>2</v>
      </c>
      <c r="D2605" s="1" t="s">
        <v>2</v>
      </c>
      <c r="H2605" s="1"/>
      <c r="I2605" s="1"/>
    </row>
    <row r="2606" spans="1:9" x14ac:dyDescent="0.25">
      <c r="A2606">
        <v>2605</v>
      </c>
      <c r="B2606" s="1" t="s">
        <v>52</v>
      </c>
      <c r="C2606" s="1" t="s">
        <v>2</v>
      </c>
      <c r="D2606" s="1" t="s">
        <v>2</v>
      </c>
      <c r="H2606" s="1"/>
      <c r="I2606" s="1"/>
    </row>
    <row r="2607" spans="1:9" x14ac:dyDescent="0.25">
      <c r="A2607">
        <v>2606</v>
      </c>
      <c r="B2607" s="1" t="s">
        <v>1843</v>
      </c>
      <c r="C2607" s="1" t="s">
        <v>619</v>
      </c>
      <c r="D2607" s="1" t="s">
        <v>2</v>
      </c>
      <c r="H2607" s="1"/>
      <c r="I2607" s="1"/>
    </row>
    <row r="2608" spans="1:9" x14ac:dyDescent="0.25">
      <c r="A2608">
        <v>2607</v>
      </c>
      <c r="B2608" s="1" t="s">
        <v>1844</v>
      </c>
      <c r="C2608" s="1" t="s">
        <v>121</v>
      </c>
      <c r="D2608" s="1" t="s">
        <v>2</v>
      </c>
      <c r="H2608" s="1"/>
      <c r="I2608" s="1"/>
    </row>
    <row r="2609" spans="1:9" x14ac:dyDescent="0.25">
      <c r="A2609">
        <v>2608</v>
      </c>
      <c r="B2609" s="1" t="s">
        <v>1845</v>
      </c>
      <c r="C2609" s="1" t="s">
        <v>56</v>
      </c>
      <c r="D2609" s="1" t="s">
        <v>2</v>
      </c>
      <c r="H2609" s="1"/>
      <c r="I2609" s="1"/>
    </row>
    <row r="2610" spans="1:9" x14ac:dyDescent="0.25">
      <c r="A2610">
        <v>2609</v>
      </c>
      <c r="B2610" s="1" t="s">
        <v>1846</v>
      </c>
      <c r="C2610" s="1" t="s">
        <v>2706</v>
      </c>
      <c r="D2610" s="1" t="s">
        <v>2</v>
      </c>
      <c r="H2610" s="1"/>
      <c r="I2610" s="1"/>
    </row>
    <row r="2611" spans="1:9" x14ac:dyDescent="0.25">
      <c r="A2611">
        <v>2610</v>
      </c>
      <c r="B2611" s="1" t="s">
        <v>1847</v>
      </c>
      <c r="C2611" s="1" t="s">
        <v>2898</v>
      </c>
      <c r="D2611" s="1" t="s">
        <v>2</v>
      </c>
      <c r="H2611" s="1"/>
      <c r="I2611" s="1"/>
    </row>
    <row r="2612" spans="1:9" x14ac:dyDescent="0.25">
      <c r="A2612">
        <v>2611</v>
      </c>
      <c r="B2612" s="1" t="s">
        <v>1850</v>
      </c>
      <c r="C2612" s="1" t="s">
        <v>2859</v>
      </c>
      <c r="D2612" s="1" t="s">
        <v>2</v>
      </c>
      <c r="H2612" s="1"/>
      <c r="I2612" s="1"/>
    </row>
    <row r="2613" spans="1:9" x14ac:dyDescent="0.25">
      <c r="A2613">
        <v>2612</v>
      </c>
      <c r="B2613" s="1" t="s">
        <v>1851</v>
      </c>
      <c r="C2613" s="1" t="s">
        <v>56</v>
      </c>
      <c r="D2613" s="1" t="s">
        <v>2</v>
      </c>
      <c r="H2613" s="1"/>
      <c r="I2613" s="1"/>
    </row>
    <row r="2614" spans="1:9" x14ac:dyDescent="0.25">
      <c r="A2614">
        <v>2613</v>
      </c>
      <c r="B2614" s="1" t="s">
        <v>1896</v>
      </c>
      <c r="C2614" s="1" t="s">
        <v>56</v>
      </c>
      <c r="D2614" s="1" t="s">
        <v>2</v>
      </c>
      <c r="H2614" s="1"/>
      <c r="I2614" s="1"/>
    </row>
    <row r="2615" spans="1:9" x14ac:dyDescent="0.25">
      <c r="A2615">
        <v>2614</v>
      </c>
      <c r="B2615" s="1" t="s">
        <v>1853</v>
      </c>
      <c r="C2615" s="1" t="s">
        <v>56</v>
      </c>
      <c r="D2615" s="1" t="s">
        <v>2</v>
      </c>
      <c r="H2615" s="1"/>
      <c r="I2615" s="1"/>
    </row>
    <row r="2616" spans="1:9" x14ac:dyDescent="0.25">
      <c r="A2616">
        <v>2615</v>
      </c>
      <c r="B2616" s="1" t="s">
        <v>1854</v>
      </c>
      <c r="C2616" s="1" t="s">
        <v>81</v>
      </c>
      <c r="D2616" s="1" t="s">
        <v>2</v>
      </c>
      <c r="H2616" s="1"/>
      <c r="I2616" s="1"/>
    </row>
    <row r="2617" spans="1:9" x14ac:dyDescent="0.25">
      <c r="A2617">
        <v>2616</v>
      </c>
      <c r="B2617" s="1" t="s">
        <v>1856</v>
      </c>
      <c r="C2617" s="1" t="s">
        <v>64</v>
      </c>
      <c r="D2617" s="1" t="s">
        <v>2</v>
      </c>
      <c r="H2617" s="1"/>
      <c r="I2617" s="1"/>
    </row>
    <row r="2618" spans="1:9" x14ac:dyDescent="0.25">
      <c r="A2618">
        <v>2617</v>
      </c>
      <c r="B2618" s="1" t="s">
        <v>1857</v>
      </c>
      <c r="C2618" s="1" t="s">
        <v>65</v>
      </c>
      <c r="D2618" s="1" t="s">
        <v>2</v>
      </c>
      <c r="H2618" s="1"/>
      <c r="I2618" s="1"/>
    </row>
    <row r="2619" spans="1:9" x14ac:dyDescent="0.25">
      <c r="A2619">
        <v>2618</v>
      </c>
      <c r="B2619" s="1" t="s">
        <v>2469</v>
      </c>
      <c r="C2619" s="1" t="s">
        <v>77</v>
      </c>
      <c r="D2619" s="1" t="s">
        <v>2</v>
      </c>
      <c r="H2619" s="1"/>
      <c r="I2619" s="1"/>
    </row>
    <row r="2620" spans="1:9" x14ac:dyDescent="0.25">
      <c r="A2620">
        <v>2619</v>
      </c>
      <c r="B2620" s="1" t="s">
        <v>1858</v>
      </c>
      <c r="C2620" s="1" t="s">
        <v>56</v>
      </c>
      <c r="D2620" s="1" t="s">
        <v>2</v>
      </c>
      <c r="H2620" s="1"/>
      <c r="I2620" s="1"/>
    </row>
    <row r="2621" spans="1:9" x14ac:dyDescent="0.25">
      <c r="A2621">
        <v>2620</v>
      </c>
      <c r="B2621" s="1" t="s">
        <v>2482</v>
      </c>
      <c r="C2621" s="1" t="s">
        <v>56</v>
      </c>
      <c r="D2621" s="1" t="s">
        <v>2</v>
      </c>
      <c r="H2621" s="1"/>
      <c r="I2621" s="1"/>
    </row>
    <row r="2622" spans="1:9" x14ac:dyDescent="0.25">
      <c r="A2622">
        <v>2621</v>
      </c>
      <c r="B2622" s="1" t="s">
        <v>1863</v>
      </c>
      <c r="C2622" s="1" t="s">
        <v>132</v>
      </c>
      <c r="D2622" s="1" t="s">
        <v>2</v>
      </c>
      <c r="H2622" s="1"/>
      <c r="I2622" s="1"/>
    </row>
    <row r="2623" spans="1:9" x14ac:dyDescent="0.25">
      <c r="A2623">
        <v>2622</v>
      </c>
      <c r="B2623" s="1" t="s">
        <v>2492</v>
      </c>
      <c r="C2623" s="1" t="s">
        <v>2463</v>
      </c>
      <c r="D2623" s="1" t="s">
        <v>2</v>
      </c>
      <c r="H2623" s="1"/>
      <c r="I2623" s="1"/>
    </row>
    <row r="2624" spans="1:9" x14ac:dyDescent="0.25">
      <c r="A2624">
        <v>2623</v>
      </c>
      <c r="B2624" s="1" t="s">
        <v>2497</v>
      </c>
      <c r="C2624" s="1" t="s">
        <v>721</v>
      </c>
      <c r="D2624" s="1" t="s">
        <v>2</v>
      </c>
      <c r="H2624" s="1"/>
      <c r="I2624" s="1"/>
    </row>
    <row r="2625" spans="1:9" x14ac:dyDescent="0.25">
      <c r="A2625">
        <v>2624</v>
      </c>
      <c r="B2625" s="1" t="s">
        <v>1899</v>
      </c>
      <c r="C2625" s="1" t="s">
        <v>124</v>
      </c>
      <c r="D2625" s="1" t="s">
        <v>2</v>
      </c>
      <c r="H2625" s="1"/>
      <c r="I2625" s="1"/>
    </row>
    <row r="2626" spans="1:9" x14ac:dyDescent="0.25">
      <c r="A2626">
        <v>2625</v>
      </c>
      <c r="B2626" s="1" t="s">
        <v>1866</v>
      </c>
      <c r="C2626" s="1" t="s">
        <v>200</v>
      </c>
      <c r="D2626" s="1" t="s">
        <v>2</v>
      </c>
      <c r="H2626" s="1"/>
      <c r="I2626" s="1"/>
    </row>
    <row r="2627" spans="1:9" x14ac:dyDescent="0.25">
      <c r="A2627">
        <v>2626</v>
      </c>
      <c r="B2627" s="1" t="s">
        <v>1908</v>
      </c>
      <c r="C2627" s="1" t="s">
        <v>73</v>
      </c>
      <c r="D2627" s="1" t="s">
        <v>2</v>
      </c>
      <c r="H2627" s="1"/>
      <c r="I2627" s="1"/>
    </row>
    <row r="2628" spans="1:9" x14ac:dyDescent="0.25">
      <c r="A2628">
        <v>2627</v>
      </c>
      <c r="B2628" s="1" t="s">
        <v>1806</v>
      </c>
      <c r="C2628" s="1" t="s">
        <v>84</v>
      </c>
      <c r="D2628" s="1" t="s">
        <v>2</v>
      </c>
      <c r="H2628" s="1"/>
      <c r="I2628" s="1"/>
    </row>
    <row r="2629" spans="1:9" x14ac:dyDescent="0.25">
      <c r="A2629">
        <v>2628</v>
      </c>
      <c r="B2629" s="1" t="s">
        <v>2</v>
      </c>
      <c r="C2629" s="1" t="s">
        <v>2</v>
      </c>
      <c r="D2629" s="1" t="s">
        <v>2</v>
      </c>
      <c r="H2629" s="1"/>
      <c r="I2629" s="1"/>
    </row>
    <row r="2630" spans="1:9" x14ac:dyDescent="0.25">
      <c r="A2630">
        <v>2629</v>
      </c>
      <c r="B2630" s="1" t="s">
        <v>2578</v>
      </c>
      <c r="C2630" s="1" t="s">
        <v>2</v>
      </c>
      <c r="D2630" s="1" t="s">
        <v>2</v>
      </c>
      <c r="H2630" s="1"/>
      <c r="I2630" s="1"/>
    </row>
    <row r="2631" spans="1:9" x14ac:dyDescent="0.25">
      <c r="A2631">
        <v>2630</v>
      </c>
      <c r="B2631" s="1" t="s">
        <v>52</v>
      </c>
      <c r="C2631" s="1" t="s">
        <v>2</v>
      </c>
      <c r="D2631" s="1" t="s">
        <v>2</v>
      </c>
      <c r="H2631" s="1"/>
      <c r="I2631" s="1"/>
    </row>
    <row r="2632" spans="1:9" x14ac:dyDescent="0.25">
      <c r="A2632">
        <v>2631</v>
      </c>
      <c r="B2632" s="1" t="s">
        <v>1843</v>
      </c>
      <c r="C2632" s="1" t="s">
        <v>382</v>
      </c>
      <c r="D2632" s="1" t="s">
        <v>2</v>
      </c>
      <c r="H2632" s="1"/>
      <c r="I2632" s="1"/>
    </row>
    <row r="2633" spans="1:9" x14ac:dyDescent="0.25">
      <c r="A2633">
        <v>2632</v>
      </c>
      <c r="B2633" s="1" t="s">
        <v>1844</v>
      </c>
      <c r="C2633" s="1" t="s">
        <v>121</v>
      </c>
      <c r="D2633" s="1" t="s">
        <v>2</v>
      </c>
      <c r="H2633" s="1"/>
      <c r="I2633" s="1"/>
    </row>
    <row r="2634" spans="1:9" x14ac:dyDescent="0.25">
      <c r="A2634">
        <v>2633</v>
      </c>
      <c r="B2634" s="1" t="s">
        <v>1845</v>
      </c>
      <c r="C2634" s="1" t="s">
        <v>56</v>
      </c>
      <c r="D2634" s="1" t="s">
        <v>2</v>
      </c>
      <c r="H2634" s="1"/>
      <c r="I2634" s="1"/>
    </row>
    <row r="2635" spans="1:9" x14ac:dyDescent="0.25">
      <c r="A2635">
        <v>2634</v>
      </c>
      <c r="B2635" s="1" t="s">
        <v>1846</v>
      </c>
      <c r="C2635" s="1" t="s">
        <v>2706</v>
      </c>
      <c r="D2635" s="1" t="s">
        <v>2</v>
      </c>
      <c r="H2635" s="1"/>
      <c r="I2635" s="1"/>
    </row>
    <row r="2636" spans="1:9" x14ac:dyDescent="0.25">
      <c r="A2636">
        <v>2635</v>
      </c>
      <c r="B2636" s="1" t="s">
        <v>1847</v>
      </c>
      <c r="C2636" s="1" t="s">
        <v>2899</v>
      </c>
      <c r="D2636" s="1" t="s">
        <v>2</v>
      </c>
      <c r="H2636" s="1"/>
      <c r="I2636" s="1"/>
    </row>
    <row r="2637" spans="1:9" x14ac:dyDescent="0.25">
      <c r="A2637">
        <v>2636</v>
      </c>
      <c r="B2637" s="1" t="s">
        <v>1850</v>
      </c>
      <c r="C2637" s="1" t="s">
        <v>2859</v>
      </c>
      <c r="D2637" s="1" t="s">
        <v>2</v>
      </c>
      <c r="H2637" s="1"/>
      <c r="I2637" s="1"/>
    </row>
    <row r="2638" spans="1:9" x14ac:dyDescent="0.25">
      <c r="A2638">
        <v>2637</v>
      </c>
      <c r="B2638" s="1" t="s">
        <v>1851</v>
      </c>
      <c r="C2638" s="1" t="s">
        <v>56</v>
      </c>
      <c r="D2638" s="1" t="s">
        <v>2</v>
      </c>
      <c r="H2638" s="1"/>
      <c r="I2638" s="1"/>
    </row>
    <row r="2639" spans="1:9" x14ac:dyDescent="0.25">
      <c r="A2639">
        <v>2638</v>
      </c>
      <c r="B2639" s="1" t="s">
        <v>1896</v>
      </c>
      <c r="C2639" s="1" t="s">
        <v>56</v>
      </c>
      <c r="D2639" s="1" t="s">
        <v>2</v>
      </c>
      <c r="H2639" s="1"/>
      <c r="I2639" s="1"/>
    </row>
    <row r="2640" spans="1:9" x14ac:dyDescent="0.25">
      <c r="A2640">
        <v>2639</v>
      </c>
      <c r="B2640" s="1" t="s">
        <v>1853</v>
      </c>
      <c r="C2640" s="1" t="s">
        <v>56</v>
      </c>
      <c r="D2640" s="1" t="s">
        <v>2</v>
      </c>
      <c r="H2640" s="1"/>
      <c r="I2640" s="1"/>
    </row>
    <row r="2641" spans="1:9" x14ac:dyDescent="0.25">
      <c r="A2641">
        <v>2640</v>
      </c>
      <c r="B2641" s="1" t="s">
        <v>1854</v>
      </c>
      <c r="C2641" s="1" t="s">
        <v>81</v>
      </c>
      <c r="D2641" s="1" t="s">
        <v>2</v>
      </c>
      <c r="H2641" s="1"/>
      <c r="I2641" s="1"/>
    </row>
    <row r="2642" spans="1:9" x14ac:dyDescent="0.25">
      <c r="A2642">
        <v>2641</v>
      </c>
      <c r="B2642" s="1" t="s">
        <v>1856</v>
      </c>
      <c r="C2642" s="1" t="s">
        <v>64</v>
      </c>
      <c r="D2642" s="1" t="s">
        <v>2</v>
      </c>
      <c r="H2642" s="1"/>
      <c r="I2642" s="1"/>
    </row>
    <row r="2643" spans="1:9" x14ac:dyDescent="0.25">
      <c r="A2643">
        <v>2642</v>
      </c>
      <c r="B2643" s="1" t="s">
        <v>1857</v>
      </c>
      <c r="C2643" s="1" t="s">
        <v>65</v>
      </c>
      <c r="D2643" s="1" t="s">
        <v>2</v>
      </c>
      <c r="H2643" s="1"/>
      <c r="I2643" s="1"/>
    </row>
    <row r="2644" spans="1:9" x14ac:dyDescent="0.25">
      <c r="A2644">
        <v>2643</v>
      </c>
      <c r="B2644" s="1" t="s">
        <v>2469</v>
      </c>
      <c r="C2644" s="1" t="s">
        <v>77</v>
      </c>
      <c r="D2644" s="1" t="s">
        <v>2</v>
      </c>
      <c r="H2644" s="1"/>
      <c r="I2644" s="1"/>
    </row>
    <row r="2645" spans="1:9" x14ac:dyDescent="0.25">
      <c r="A2645">
        <v>2644</v>
      </c>
      <c r="B2645" s="1" t="s">
        <v>1858</v>
      </c>
      <c r="C2645" s="1" t="s">
        <v>56</v>
      </c>
      <c r="D2645" s="1" t="s">
        <v>2</v>
      </c>
      <c r="H2645" s="1"/>
      <c r="I2645" s="1"/>
    </row>
    <row r="2646" spans="1:9" x14ac:dyDescent="0.25">
      <c r="A2646">
        <v>2645</v>
      </c>
      <c r="B2646" s="1" t="s">
        <v>2663</v>
      </c>
      <c r="C2646" s="1" t="s">
        <v>2664</v>
      </c>
      <c r="D2646" s="1" t="s">
        <v>2</v>
      </c>
      <c r="H2646" s="1"/>
      <c r="I2646" s="1"/>
    </row>
    <row r="2647" spans="1:9" x14ac:dyDescent="0.25">
      <c r="A2647">
        <v>2646</v>
      </c>
      <c r="B2647" s="1" t="s">
        <v>2482</v>
      </c>
      <c r="C2647" s="1" t="s">
        <v>56</v>
      </c>
      <c r="D2647" s="1" t="s">
        <v>2</v>
      </c>
      <c r="H2647" s="1"/>
      <c r="I2647" s="1"/>
    </row>
    <row r="2648" spans="1:9" x14ac:dyDescent="0.25">
      <c r="A2648">
        <v>2647</v>
      </c>
      <c r="B2648" s="1" t="s">
        <v>1863</v>
      </c>
      <c r="C2648" s="1" t="s">
        <v>132</v>
      </c>
      <c r="D2648" s="1" t="s">
        <v>2</v>
      </c>
      <c r="H2648" s="1"/>
      <c r="I2648" s="1"/>
    </row>
    <row r="2649" spans="1:9" x14ac:dyDescent="0.25">
      <c r="A2649">
        <v>2648</v>
      </c>
      <c r="B2649" s="1" t="s">
        <v>2678</v>
      </c>
      <c r="C2649" s="1" t="s">
        <v>2453</v>
      </c>
      <c r="D2649" s="1" t="s">
        <v>2</v>
      </c>
      <c r="H2649" s="1"/>
      <c r="I2649" s="1"/>
    </row>
    <row r="2650" spans="1:9" x14ac:dyDescent="0.25">
      <c r="A2650">
        <v>2649</v>
      </c>
      <c r="B2650" s="1" t="s">
        <v>2492</v>
      </c>
      <c r="C2650" s="1" t="s">
        <v>625</v>
      </c>
      <c r="D2650" s="1" t="s">
        <v>2</v>
      </c>
      <c r="H2650" s="1"/>
      <c r="I2650" s="1"/>
    </row>
    <row r="2651" spans="1:9" x14ac:dyDescent="0.25">
      <c r="A2651">
        <v>2650</v>
      </c>
      <c r="B2651" s="1" t="s">
        <v>2497</v>
      </c>
      <c r="C2651" s="1" t="s">
        <v>93</v>
      </c>
      <c r="D2651" s="1" t="s">
        <v>2</v>
      </c>
      <c r="H2651" s="1"/>
      <c r="I2651" s="1"/>
    </row>
    <row r="2652" spans="1:9" x14ac:dyDescent="0.25">
      <c r="A2652">
        <v>2651</v>
      </c>
      <c r="B2652" s="1" t="s">
        <v>1871</v>
      </c>
      <c r="C2652" s="1" t="s">
        <v>56</v>
      </c>
      <c r="D2652" s="1" t="s">
        <v>2</v>
      </c>
      <c r="H2652" s="1"/>
      <c r="I2652" s="1"/>
    </row>
    <row r="2653" spans="1:9" x14ac:dyDescent="0.25">
      <c r="A2653">
        <v>2652</v>
      </c>
      <c r="B2653" s="1" t="s">
        <v>1875</v>
      </c>
      <c r="C2653" s="1" t="s">
        <v>106</v>
      </c>
      <c r="D2653" s="1" t="s">
        <v>2</v>
      </c>
      <c r="H2653" s="1"/>
      <c r="I2653" s="1"/>
    </row>
    <row r="2654" spans="1:9" x14ac:dyDescent="0.25">
      <c r="A2654">
        <v>2653</v>
      </c>
      <c r="B2654" s="1" t="s">
        <v>1899</v>
      </c>
      <c r="C2654" s="1" t="s">
        <v>107</v>
      </c>
      <c r="D2654" s="1" t="s">
        <v>2</v>
      </c>
      <c r="H2654" s="1"/>
      <c r="I2654" s="1"/>
    </row>
    <row r="2655" spans="1:9" x14ac:dyDescent="0.25">
      <c r="A2655">
        <v>2654</v>
      </c>
      <c r="B2655" s="1" t="s">
        <v>1866</v>
      </c>
      <c r="C2655" s="1" t="s">
        <v>200</v>
      </c>
      <c r="D2655" s="1" t="s">
        <v>2</v>
      </c>
      <c r="H2655" s="1"/>
      <c r="I2655" s="1"/>
    </row>
    <row r="2656" spans="1:9" x14ac:dyDescent="0.25">
      <c r="A2656">
        <v>2655</v>
      </c>
      <c r="B2656" s="1" t="s">
        <v>1908</v>
      </c>
      <c r="C2656" s="1" t="s">
        <v>73</v>
      </c>
      <c r="D2656" s="1" t="s">
        <v>2</v>
      </c>
      <c r="H2656" s="1"/>
      <c r="I2656" s="1"/>
    </row>
    <row r="2657" spans="1:9" x14ac:dyDescent="0.25">
      <c r="A2657">
        <v>2656</v>
      </c>
      <c r="B2657" s="1" t="s">
        <v>1806</v>
      </c>
      <c r="C2657" s="1" t="s">
        <v>84</v>
      </c>
      <c r="D2657" s="1" t="s">
        <v>2</v>
      </c>
      <c r="H2657" s="1"/>
      <c r="I2657" s="1"/>
    </row>
    <row r="2658" spans="1:9" x14ac:dyDescent="0.25">
      <c r="A2658">
        <v>2657</v>
      </c>
      <c r="B2658" s="1" t="s">
        <v>2</v>
      </c>
      <c r="C2658" s="1" t="s">
        <v>2</v>
      </c>
      <c r="D2658" s="1" t="s">
        <v>2</v>
      </c>
      <c r="H2658" s="1"/>
      <c r="I2658" s="1"/>
    </row>
    <row r="2659" spans="1:9" x14ac:dyDescent="0.25">
      <c r="A2659">
        <v>2658</v>
      </c>
      <c r="B2659" s="1" t="s">
        <v>2582</v>
      </c>
      <c r="C2659" s="1" t="s">
        <v>2</v>
      </c>
      <c r="D2659" s="1" t="s">
        <v>2</v>
      </c>
      <c r="H2659" s="1"/>
      <c r="I2659" s="1"/>
    </row>
    <row r="2660" spans="1:9" x14ac:dyDescent="0.25">
      <c r="A2660">
        <v>2659</v>
      </c>
      <c r="B2660" s="1" t="s">
        <v>52</v>
      </c>
      <c r="C2660" s="1" t="s">
        <v>2</v>
      </c>
      <c r="D2660" s="1" t="s">
        <v>2</v>
      </c>
      <c r="H2660" s="1"/>
      <c r="I2660" s="1"/>
    </row>
    <row r="2661" spans="1:9" x14ac:dyDescent="0.25">
      <c r="A2661">
        <v>2660</v>
      </c>
      <c r="B2661" s="1" t="s">
        <v>1843</v>
      </c>
      <c r="C2661" s="1" t="s">
        <v>624</v>
      </c>
      <c r="D2661" s="1" t="s">
        <v>2</v>
      </c>
      <c r="H2661" s="1"/>
      <c r="I2661" s="1"/>
    </row>
    <row r="2662" spans="1:9" x14ac:dyDescent="0.25">
      <c r="A2662">
        <v>2661</v>
      </c>
      <c r="B2662" s="1" t="s">
        <v>1844</v>
      </c>
      <c r="C2662" s="1" t="s">
        <v>121</v>
      </c>
      <c r="D2662" s="1" t="s">
        <v>2</v>
      </c>
      <c r="H2662" s="1"/>
      <c r="I2662" s="1"/>
    </row>
    <row r="2663" spans="1:9" x14ac:dyDescent="0.25">
      <c r="A2663">
        <v>2662</v>
      </c>
      <c r="B2663" s="1" t="s">
        <v>1845</v>
      </c>
      <c r="C2663" s="1" t="s">
        <v>56</v>
      </c>
      <c r="D2663" s="1" t="s">
        <v>2</v>
      </c>
      <c r="H2663" s="1"/>
      <c r="I2663" s="1"/>
    </row>
    <row r="2664" spans="1:9" x14ac:dyDescent="0.25">
      <c r="A2664">
        <v>2663</v>
      </c>
      <c r="B2664" s="1" t="s">
        <v>1846</v>
      </c>
      <c r="C2664" s="1" t="s">
        <v>2736</v>
      </c>
      <c r="D2664" s="1" t="s">
        <v>2</v>
      </c>
      <c r="H2664" s="1"/>
      <c r="I2664" s="1"/>
    </row>
    <row r="2665" spans="1:9" x14ac:dyDescent="0.25">
      <c r="A2665">
        <v>2664</v>
      </c>
      <c r="B2665" s="1" t="s">
        <v>1847</v>
      </c>
      <c r="C2665" s="1" t="s">
        <v>2900</v>
      </c>
      <c r="D2665" s="1" t="s">
        <v>2</v>
      </c>
      <c r="H2665" s="1"/>
      <c r="I2665" s="1"/>
    </row>
    <row r="2666" spans="1:9" x14ac:dyDescent="0.25">
      <c r="A2666">
        <v>2665</v>
      </c>
      <c r="B2666" s="1" t="s">
        <v>1850</v>
      </c>
      <c r="C2666" s="1" t="s">
        <v>2861</v>
      </c>
      <c r="D2666" s="1" t="s">
        <v>2</v>
      </c>
      <c r="H2666" s="1"/>
      <c r="I2666" s="1"/>
    </row>
    <row r="2667" spans="1:9" x14ac:dyDescent="0.25">
      <c r="A2667">
        <v>2666</v>
      </c>
      <c r="B2667" s="1" t="s">
        <v>1851</v>
      </c>
      <c r="C2667" s="1" t="s">
        <v>56</v>
      </c>
      <c r="D2667" s="1" t="s">
        <v>2</v>
      </c>
      <c r="H2667" s="1"/>
      <c r="I2667" s="1"/>
    </row>
    <row r="2668" spans="1:9" x14ac:dyDescent="0.25">
      <c r="A2668">
        <v>2667</v>
      </c>
      <c r="B2668" s="1" t="s">
        <v>1896</v>
      </c>
      <c r="C2668" s="1" t="s">
        <v>56</v>
      </c>
      <c r="D2668" s="1" t="s">
        <v>2</v>
      </c>
      <c r="H2668" s="1"/>
      <c r="I2668" s="1"/>
    </row>
    <row r="2669" spans="1:9" x14ac:dyDescent="0.25">
      <c r="A2669">
        <v>2668</v>
      </c>
      <c r="B2669" s="1" t="s">
        <v>1853</v>
      </c>
      <c r="C2669" s="1" t="s">
        <v>56</v>
      </c>
      <c r="D2669" s="1" t="s">
        <v>2</v>
      </c>
      <c r="H2669" s="1"/>
      <c r="I2669" s="1"/>
    </row>
    <row r="2670" spans="1:9" x14ac:dyDescent="0.25">
      <c r="A2670">
        <v>2669</v>
      </c>
      <c r="B2670" s="1" t="s">
        <v>1854</v>
      </c>
      <c r="C2670" s="1" t="s">
        <v>137</v>
      </c>
      <c r="D2670" s="1" t="s">
        <v>2</v>
      </c>
      <c r="H2670" s="1"/>
      <c r="I2670" s="1"/>
    </row>
    <row r="2671" spans="1:9" x14ac:dyDescent="0.25">
      <c r="A2671">
        <v>2670</v>
      </c>
      <c r="B2671" s="1" t="s">
        <v>1856</v>
      </c>
      <c r="C2671" s="1" t="s">
        <v>64</v>
      </c>
      <c r="D2671" s="1" t="s">
        <v>2</v>
      </c>
      <c r="H2671" s="1"/>
      <c r="I2671" s="1"/>
    </row>
    <row r="2672" spans="1:9" x14ac:dyDescent="0.25">
      <c r="A2672">
        <v>2671</v>
      </c>
      <c r="B2672" s="1" t="s">
        <v>1857</v>
      </c>
      <c r="C2672" s="1" t="s">
        <v>65</v>
      </c>
      <c r="D2672" s="1" t="s">
        <v>2</v>
      </c>
      <c r="H2672" s="1"/>
      <c r="I2672" s="1"/>
    </row>
    <row r="2673" spans="1:9" x14ac:dyDescent="0.25">
      <c r="A2673">
        <v>2672</v>
      </c>
      <c r="B2673" s="1" t="s">
        <v>2469</v>
      </c>
      <c r="C2673" s="1" t="s">
        <v>76</v>
      </c>
      <c r="D2673" s="1" t="s">
        <v>2</v>
      </c>
      <c r="H2673" s="1"/>
      <c r="I2673" s="1"/>
    </row>
    <row r="2674" spans="1:9" x14ac:dyDescent="0.25">
      <c r="A2674">
        <v>2673</v>
      </c>
      <c r="B2674" s="1" t="s">
        <v>1858</v>
      </c>
      <c r="C2674" s="1" t="s">
        <v>56</v>
      </c>
      <c r="D2674" s="1" t="s">
        <v>2</v>
      </c>
      <c r="H2674" s="1"/>
      <c r="I2674" s="1"/>
    </row>
    <row r="2675" spans="1:9" x14ac:dyDescent="0.25">
      <c r="A2675">
        <v>2674</v>
      </c>
      <c r="B2675" s="1" t="s">
        <v>2482</v>
      </c>
      <c r="C2675" s="1" t="s">
        <v>56</v>
      </c>
      <c r="D2675" s="1" t="s">
        <v>2</v>
      </c>
      <c r="H2675" s="1"/>
      <c r="I2675" s="1"/>
    </row>
    <row r="2676" spans="1:9" x14ac:dyDescent="0.25">
      <c r="A2676">
        <v>2675</v>
      </c>
      <c r="B2676" s="1" t="s">
        <v>1863</v>
      </c>
      <c r="C2676" s="1" t="s">
        <v>81</v>
      </c>
      <c r="D2676" s="1" t="s">
        <v>2</v>
      </c>
      <c r="H2676" s="1"/>
      <c r="I2676" s="1"/>
    </row>
    <row r="2677" spans="1:9" x14ac:dyDescent="0.25">
      <c r="A2677">
        <v>2676</v>
      </c>
      <c r="B2677" s="1" t="s">
        <v>2492</v>
      </c>
      <c r="C2677" s="1" t="s">
        <v>2458</v>
      </c>
      <c r="D2677" s="1" t="s">
        <v>2</v>
      </c>
      <c r="H2677" s="1"/>
      <c r="I2677" s="1"/>
    </row>
    <row r="2678" spans="1:9" x14ac:dyDescent="0.25">
      <c r="A2678">
        <v>2677</v>
      </c>
      <c r="B2678" s="1" t="s">
        <v>2497</v>
      </c>
      <c r="C2678" s="1" t="s">
        <v>2464</v>
      </c>
      <c r="D2678" s="1" t="s">
        <v>2</v>
      </c>
      <c r="H2678" s="1"/>
      <c r="I2678" s="1"/>
    </row>
    <row r="2679" spans="1:9" x14ac:dyDescent="0.25">
      <c r="A2679">
        <v>2678</v>
      </c>
      <c r="B2679" s="1" t="s">
        <v>1899</v>
      </c>
      <c r="C2679" s="1" t="s">
        <v>93</v>
      </c>
      <c r="D2679" s="1" t="s">
        <v>2</v>
      </c>
      <c r="H2679" s="1"/>
      <c r="I2679" s="1"/>
    </row>
    <row r="2680" spans="1:9" x14ac:dyDescent="0.25">
      <c r="A2680">
        <v>2679</v>
      </c>
      <c r="B2680" s="1" t="s">
        <v>1866</v>
      </c>
      <c r="C2680" s="1" t="s">
        <v>200</v>
      </c>
      <c r="D2680" s="1" t="s">
        <v>2</v>
      </c>
      <c r="H2680" s="1"/>
      <c r="I2680" s="1"/>
    </row>
    <row r="2681" spans="1:9" x14ac:dyDescent="0.25">
      <c r="A2681">
        <v>2680</v>
      </c>
      <c r="B2681" s="1" t="s">
        <v>1908</v>
      </c>
      <c r="C2681" s="1" t="s">
        <v>73</v>
      </c>
      <c r="D2681" s="1" t="s">
        <v>2</v>
      </c>
      <c r="H2681" s="1"/>
      <c r="I2681" s="1"/>
    </row>
    <row r="2682" spans="1:9" x14ac:dyDescent="0.25">
      <c r="A2682">
        <v>2681</v>
      </c>
      <c r="B2682" s="1" t="s">
        <v>1806</v>
      </c>
      <c r="C2682" s="1" t="s">
        <v>84</v>
      </c>
      <c r="D2682" s="1" t="s">
        <v>2</v>
      </c>
      <c r="H2682" s="1"/>
      <c r="I2682" s="1"/>
    </row>
    <row r="2683" spans="1:9" x14ac:dyDescent="0.25">
      <c r="A2683">
        <v>2682</v>
      </c>
      <c r="B2683" s="1" t="s">
        <v>2</v>
      </c>
      <c r="C2683" s="1" t="s">
        <v>2</v>
      </c>
      <c r="D2683" s="1" t="s">
        <v>2</v>
      </c>
      <c r="H2683" s="1"/>
      <c r="I2683" s="1"/>
    </row>
    <row r="2684" spans="1:9" x14ac:dyDescent="0.25">
      <c r="A2684">
        <v>2683</v>
      </c>
      <c r="B2684" s="1" t="s">
        <v>2</v>
      </c>
      <c r="C2684" s="1" t="s">
        <v>2</v>
      </c>
      <c r="D2684" s="1" t="s">
        <v>2</v>
      </c>
      <c r="H2684" s="1"/>
      <c r="I2684" s="1"/>
    </row>
    <row r="2685" spans="1:9" x14ac:dyDescent="0.25">
      <c r="A2685">
        <v>2684</v>
      </c>
      <c r="B2685" s="1" t="s">
        <v>1602</v>
      </c>
      <c r="C2685" s="1" t="s">
        <v>2</v>
      </c>
      <c r="D2685" s="1" t="s">
        <v>2</v>
      </c>
      <c r="H2685" s="1"/>
      <c r="I2685" s="1"/>
    </row>
    <row r="2686" spans="1:9" x14ac:dyDescent="0.25">
      <c r="A2686">
        <v>2685</v>
      </c>
      <c r="B2686" s="1" t="s">
        <v>2</v>
      </c>
      <c r="C2686" s="1" t="s">
        <v>2</v>
      </c>
      <c r="D2686" s="1" t="s">
        <v>2</v>
      </c>
      <c r="H2686" s="1"/>
      <c r="I2686" s="1"/>
    </row>
    <row r="2687" spans="1:9" x14ac:dyDescent="0.25">
      <c r="A2687">
        <v>2686</v>
      </c>
      <c r="B2687" s="1" t="s">
        <v>2586</v>
      </c>
      <c r="C2687" s="1" t="s">
        <v>2</v>
      </c>
      <c r="D2687" s="1" t="s">
        <v>2</v>
      </c>
      <c r="H2687" s="1"/>
      <c r="I2687" s="1"/>
    </row>
    <row r="2688" spans="1:9" x14ac:dyDescent="0.25">
      <c r="A2688">
        <v>2687</v>
      </c>
      <c r="B2688" s="1" t="s">
        <v>52</v>
      </c>
      <c r="C2688" s="1" t="s">
        <v>2</v>
      </c>
      <c r="D2688" s="1" t="s">
        <v>2</v>
      </c>
      <c r="H2688" s="1"/>
      <c r="I2688" s="1"/>
    </row>
    <row r="2689" spans="1:9" x14ac:dyDescent="0.25">
      <c r="A2689">
        <v>2688</v>
      </c>
      <c r="B2689" s="1" t="s">
        <v>1843</v>
      </c>
      <c r="C2689" s="1" t="s">
        <v>2812</v>
      </c>
      <c r="D2689" s="1" t="s">
        <v>2</v>
      </c>
      <c r="H2689" s="1"/>
      <c r="I2689" s="1"/>
    </row>
    <row r="2690" spans="1:9" x14ac:dyDescent="0.25">
      <c r="A2690">
        <v>2689</v>
      </c>
      <c r="B2690" s="1" t="s">
        <v>1844</v>
      </c>
      <c r="C2690" s="1" t="s">
        <v>121</v>
      </c>
      <c r="D2690" s="1" t="s">
        <v>2</v>
      </c>
      <c r="H2690" s="1"/>
      <c r="I2690" s="1"/>
    </row>
    <row r="2691" spans="1:9" x14ac:dyDescent="0.25">
      <c r="A2691">
        <v>2690</v>
      </c>
      <c r="B2691" s="1" t="s">
        <v>1845</v>
      </c>
      <c r="C2691" s="1" t="s">
        <v>121</v>
      </c>
      <c r="D2691" s="1" t="s">
        <v>2</v>
      </c>
      <c r="H2691" s="1"/>
      <c r="I2691" s="1"/>
    </row>
    <row r="2692" spans="1:9" x14ac:dyDescent="0.25">
      <c r="A2692">
        <v>2691</v>
      </c>
      <c r="B2692" s="1" t="s">
        <v>1846</v>
      </c>
      <c r="C2692" s="1" t="s">
        <v>2668</v>
      </c>
      <c r="D2692" s="1" t="s">
        <v>2</v>
      </c>
      <c r="H2692" s="1"/>
      <c r="I2692" s="1"/>
    </row>
    <row r="2693" spans="1:9" x14ac:dyDescent="0.25">
      <c r="A2693">
        <v>2692</v>
      </c>
      <c r="B2693" s="1" t="s">
        <v>1847</v>
      </c>
      <c r="C2693" s="1" t="s">
        <v>2901</v>
      </c>
      <c r="D2693" s="1" t="s">
        <v>2</v>
      </c>
      <c r="H2693" s="1"/>
      <c r="I2693" s="1"/>
    </row>
    <row r="2694" spans="1:9" x14ac:dyDescent="0.25">
      <c r="A2694">
        <v>2693</v>
      </c>
      <c r="B2694" s="1" t="s">
        <v>1850</v>
      </c>
      <c r="C2694" s="1" t="s">
        <v>2859</v>
      </c>
      <c r="D2694" s="1" t="s">
        <v>2</v>
      </c>
      <c r="H2694" s="1"/>
      <c r="I2694" s="1"/>
    </row>
    <row r="2695" spans="1:9" x14ac:dyDescent="0.25">
      <c r="A2695">
        <v>2694</v>
      </c>
      <c r="B2695" s="1" t="s">
        <v>1851</v>
      </c>
      <c r="C2695" s="1" t="s">
        <v>56</v>
      </c>
      <c r="D2695" s="1" t="s">
        <v>2</v>
      </c>
      <c r="H2695" s="1"/>
      <c r="I2695" s="1"/>
    </row>
    <row r="2696" spans="1:9" x14ac:dyDescent="0.25">
      <c r="A2696">
        <v>2695</v>
      </c>
      <c r="B2696" s="1" t="s">
        <v>1896</v>
      </c>
      <c r="C2696" s="1" t="s">
        <v>56</v>
      </c>
      <c r="D2696" s="1" t="s">
        <v>2</v>
      </c>
      <c r="H2696" s="1"/>
      <c r="I2696" s="1"/>
    </row>
    <row r="2697" spans="1:9" x14ac:dyDescent="0.25">
      <c r="A2697">
        <v>2696</v>
      </c>
      <c r="B2697" s="1" t="s">
        <v>1853</v>
      </c>
      <c r="C2697" s="1" t="s">
        <v>56</v>
      </c>
      <c r="D2697" s="1" t="s">
        <v>2</v>
      </c>
      <c r="H2697" s="1"/>
      <c r="I2697" s="1"/>
    </row>
    <row r="2698" spans="1:9" x14ac:dyDescent="0.25">
      <c r="A2698">
        <v>2697</v>
      </c>
      <c r="B2698" s="1" t="s">
        <v>1854</v>
      </c>
      <c r="C2698" s="1" t="s">
        <v>2879</v>
      </c>
      <c r="D2698" s="1" t="s">
        <v>2</v>
      </c>
      <c r="H2698" s="1"/>
      <c r="I2698" s="1"/>
    </row>
    <row r="2699" spans="1:9" x14ac:dyDescent="0.25">
      <c r="A2699">
        <v>2698</v>
      </c>
      <c r="B2699" s="1" t="s">
        <v>1856</v>
      </c>
      <c r="C2699" s="1" t="s">
        <v>64</v>
      </c>
      <c r="D2699" s="1" t="s">
        <v>2</v>
      </c>
      <c r="H2699" s="1"/>
      <c r="I2699" s="1"/>
    </row>
    <row r="2700" spans="1:9" x14ac:dyDescent="0.25">
      <c r="A2700">
        <v>2699</v>
      </c>
      <c r="B2700" s="1" t="s">
        <v>1857</v>
      </c>
      <c r="C2700" s="1" t="s">
        <v>65</v>
      </c>
      <c r="D2700" s="1" t="s">
        <v>2</v>
      </c>
      <c r="H2700" s="1"/>
      <c r="I2700" s="1"/>
    </row>
    <row r="2701" spans="1:9" x14ac:dyDescent="0.25">
      <c r="A2701">
        <v>2700</v>
      </c>
      <c r="B2701" s="1" t="s">
        <v>2469</v>
      </c>
      <c r="C2701" s="1" t="s">
        <v>73</v>
      </c>
      <c r="D2701" s="1" t="s">
        <v>2</v>
      </c>
      <c r="H2701" s="1"/>
      <c r="I2701" s="1"/>
    </row>
    <row r="2702" spans="1:9" x14ac:dyDescent="0.25">
      <c r="A2702">
        <v>2701</v>
      </c>
      <c r="B2702" s="1" t="s">
        <v>1858</v>
      </c>
      <c r="C2702" s="1" t="s">
        <v>56</v>
      </c>
      <c r="D2702" s="1" t="s">
        <v>2</v>
      </c>
      <c r="H2702" s="1"/>
      <c r="I2702" s="1"/>
    </row>
    <row r="2703" spans="1:9" x14ac:dyDescent="0.25">
      <c r="A2703">
        <v>2702</v>
      </c>
      <c r="B2703" s="1" t="s">
        <v>1860</v>
      </c>
      <c r="C2703" s="1" t="s">
        <v>139</v>
      </c>
      <c r="D2703" s="1" t="s">
        <v>2</v>
      </c>
      <c r="H2703" s="1"/>
      <c r="I2703" s="1"/>
    </row>
    <row r="2704" spans="1:9" x14ac:dyDescent="0.25">
      <c r="A2704">
        <v>2703</v>
      </c>
      <c r="B2704" s="1" t="s">
        <v>1872</v>
      </c>
      <c r="C2704" s="1" t="s">
        <v>72</v>
      </c>
      <c r="D2704" s="1" t="s">
        <v>2</v>
      </c>
      <c r="H2704" s="1"/>
      <c r="I2704" s="1"/>
    </row>
    <row r="2705" spans="1:9" x14ac:dyDescent="0.25">
      <c r="A2705">
        <v>2704</v>
      </c>
      <c r="B2705" s="1" t="s">
        <v>2482</v>
      </c>
      <c r="C2705" s="1" t="s">
        <v>56</v>
      </c>
      <c r="D2705" s="1" t="s">
        <v>2</v>
      </c>
      <c r="H2705" s="1"/>
      <c r="I2705" s="1"/>
    </row>
    <row r="2706" spans="1:9" x14ac:dyDescent="0.25">
      <c r="A2706">
        <v>2705</v>
      </c>
      <c r="B2706" s="1" t="s">
        <v>1863</v>
      </c>
      <c r="C2706" s="1" t="s">
        <v>228</v>
      </c>
      <c r="D2706" s="1" t="s">
        <v>2</v>
      </c>
      <c r="H2706" s="1"/>
      <c r="I2706" s="1"/>
    </row>
    <row r="2707" spans="1:9" x14ac:dyDescent="0.25">
      <c r="A2707">
        <v>2706</v>
      </c>
      <c r="B2707" s="1" t="s">
        <v>2492</v>
      </c>
      <c r="C2707" s="1" t="s">
        <v>65</v>
      </c>
      <c r="D2707" s="1" t="s">
        <v>2</v>
      </c>
      <c r="H2707" s="1"/>
      <c r="I2707" s="1"/>
    </row>
    <row r="2708" spans="1:9" x14ac:dyDescent="0.25">
      <c r="A2708">
        <v>2707</v>
      </c>
      <c r="B2708" s="1" t="s">
        <v>2671</v>
      </c>
      <c r="C2708" s="1" t="s">
        <v>56</v>
      </c>
      <c r="D2708" s="1" t="s">
        <v>2</v>
      </c>
      <c r="H2708" s="1"/>
      <c r="I2708" s="1"/>
    </row>
    <row r="2709" spans="1:9" x14ac:dyDescent="0.25">
      <c r="A2709">
        <v>2708</v>
      </c>
      <c r="B2709" s="1" t="s">
        <v>2672</v>
      </c>
      <c r="C2709" s="1" t="s">
        <v>56</v>
      </c>
      <c r="D2709" s="1" t="s">
        <v>2</v>
      </c>
      <c r="H2709" s="1"/>
      <c r="I2709" s="1"/>
    </row>
    <row r="2710" spans="1:9" x14ac:dyDescent="0.25">
      <c r="A2710">
        <v>2709</v>
      </c>
      <c r="B2710" s="1" t="s">
        <v>1921</v>
      </c>
      <c r="C2710" s="1" t="s">
        <v>55</v>
      </c>
      <c r="D2710" s="1" t="s">
        <v>2</v>
      </c>
      <c r="H2710" s="1"/>
      <c r="I2710" s="1"/>
    </row>
    <row r="2711" spans="1:9" x14ac:dyDescent="0.25">
      <c r="A2711">
        <v>2710</v>
      </c>
      <c r="B2711" s="1" t="s">
        <v>1866</v>
      </c>
      <c r="C2711" s="1" t="s">
        <v>200</v>
      </c>
      <c r="D2711" s="1" t="s">
        <v>2</v>
      </c>
      <c r="H2711" s="1"/>
      <c r="I2711" s="1"/>
    </row>
    <row r="2712" spans="1:9" x14ac:dyDescent="0.25">
      <c r="A2712">
        <v>2711</v>
      </c>
      <c r="B2712" s="1" t="s">
        <v>1908</v>
      </c>
      <c r="C2712" s="1" t="s">
        <v>73</v>
      </c>
      <c r="D2712" s="1" t="s">
        <v>2</v>
      </c>
      <c r="H2712" s="1"/>
      <c r="I2712" s="1"/>
    </row>
    <row r="2713" spans="1:9" x14ac:dyDescent="0.25">
      <c r="A2713">
        <v>2712</v>
      </c>
      <c r="B2713" s="1" t="s">
        <v>1806</v>
      </c>
      <c r="C2713" s="1" t="s">
        <v>84</v>
      </c>
      <c r="D2713" s="1" t="s">
        <v>2</v>
      </c>
      <c r="H2713" s="1"/>
      <c r="I2713" s="1"/>
    </row>
    <row r="2714" spans="1:9" x14ac:dyDescent="0.25">
      <c r="A2714">
        <v>2713</v>
      </c>
      <c r="B2714" s="1" t="s">
        <v>2</v>
      </c>
      <c r="C2714" s="1" t="s">
        <v>2</v>
      </c>
      <c r="D2714" s="1" t="s">
        <v>2</v>
      </c>
      <c r="H2714" s="1"/>
      <c r="I2714" s="1"/>
    </row>
    <row r="2715" spans="1:9" x14ac:dyDescent="0.25">
      <c r="A2715">
        <v>2714</v>
      </c>
      <c r="B2715" s="1" t="s">
        <v>2590</v>
      </c>
      <c r="C2715" s="1" t="s">
        <v>2</v>
      </c>
      <c r="D2715" s="1" t="s">
        <v>2</v>
      </c>
      <c r="H2715" s="1"/>
      <c r="I2715" s="1"/>
    </row>
    <row r="2716" spans="1:9" x14ac:dyDescent="0.25">
      <c r="A2716">
        <v>2715</v>
      </c>
      <c r="B2716" s="1" t="s">
        <v>52</v>
      </c>
      <c r="C2716" s="1" t="s">
        <v>2</v>
      </c>
      <c r="D2716" s="1" t="s">
        <v>2</v>
      </c>
      <c r="H2716" s="1"/>
      <c r="I2716" s="1"/>
    </row>
    <row r="2717" spans="1:9" x14ac:dyDescent="0.25">
      <c r="A2717">
        <v>2716</v>
      </c>
      <c r="B2717" s="1" t="s">
        <v>1843</v>
      </c>
      <c r="C2717" s="1" t="s">
        <v>2815</v>
      </c>
      <c r="D2717" s="1" t="s">
        <v>2</v>
      </c>
      <c r="H2717" s="1"/>
      <c r="I2717" s="1"/>
    </row>
    <row r="2718" spans="1:9" x14ac:dyDescent="0.25">
      <c r="A2718">
        <v>2717</v>
      </c>
      <c r="B2718" s="1" t="s">
        <v>1844</v>
      </c>
      <c r="C2718" s="1" t="s">
        <v>121</v>
      </c>
      <c r="D2718" s="1" t="s">
        <v>2</v>
      </c>
      <c r="H2718" s="1"/>
      <c r="I2718" s="1"/>
    </row>
    <row r="2719" spans="1:9" x14ac:dyDescent="0.25">
      <c r="A2719">
        <v>2718</v>
      </c>
      <c r="B2719" s="1" t="s">
        <v>1845</v>
      </c>
      <c r="C2719" s="1" t="s">
        <v>121</v>
      </c>
      <c r="D2719" s="1" t="s">
        <v>2</v>
      </c>
      <c r="H2719" s="1"/>
      <c r="I2719" s="1"/>
    </row>
    <row r="2720" spans="1:9" x14ac:dyDescent="0.25">
      <c r="A2720">
        <v>2719</v>
      </c>
      <c r="B2720" s="1" t="s">
        <v>1846</v>
      </c>
      <c r="C2720" s="1" t="s">
        <v>2668</v>
      </c>
      <c r="D2720" s="1" t="s">
        <v>2</v>
      </c>
      <c r="H2720" s="1"/>
      <c r="I2720" s="1"/>
    </row>
    <row r="2721" spans="1:9" x14ac:dyDescent="0.25">
      <c r="A2721">
        <v>2720</v>
      </c>
      <c r="B2721" s="1" t="s">
        <v>1847</v>
      </c>
      <c r="C2721" s="1" t="s">
        <v>2669</v>
      </c>
      <c r="D2721" s="1" t="s">
        <v>2</v>
      </c>
      <c r="H2721" s="1"/>
      <c r="I2721" s="1"/>
    </row>
    <row r="2722" spans="1:9" x14ac:dyDescent="0.25">
      <c r="A2722">
        <v>2721</v>
      </c>
      <c r="B2722" s="1" t="s">
        <v>1850</v>
      </c>
      <c r="C2722" s="1" t="s">
        <v>2859</v>
      </c>
      <c r="D2722" s="1" t="s">
        <v>2</v>
      </c>
      <c r="H2722" s="1"/>
      <c r="I2722" s="1"/>
    </row>
    <row r="2723" spans="1:9" x14ac:dyDescent="0.25">
      <c r="A2723">
        <v>2722</v>
      </c>
      <c r="B2723" s="1" t="s">
        <v>1851</v>
      </c>
      <c r="C2723" s="1" t="s">
        <v>56</v>
      </c>
      <c r="D2723" s="1" t="s">
        <v>2</v>
      </c>
      <c r="H2723" s="1"/>
      <c r="I2723" s="1"/>
    </row>
    <row r="2724" spans="1:9" x14ac:dyDescent="0.25">
      <c r="A2724">
        <v>2723</v>
      </c>
      <c r="B2724" s="1" t="s">
        <v>1896</v>
      </c>
      <c r="C2724" s="1" t="s">
        <v>56</v>
      </c>
      <c r="D2724" s="1" t="s">
        <v>2</v>
      </c>
      <c r="H2724" s="1"/>
      <c r="I2724" s="1"/>
    </row>
    <row r="2725" spans="1:9" x14ac:dyDescent="0.25">
      <c r="A2725">
        <v>2724</v>
      </c>
      <c r="B2725" s="1" t="s">
        <v>1853</v>
      </c>
      <c r="C2725" s="1" t="s">
        <v>56</v>
      </c>
      <c r="D2725" s="1" t="s">
        <v>2</v>
      </c>
      <c r="H2725" s="1"/>
      <c r="I2725" s="1"/>
    </row>
    <row r="2726" spans="1:9" x14ac:dyDescent="0.25">
      <c r="A2726">
        <v>2725</v>
      </c>
      <c r="B2726" s="1" t="s">
        <v>1854</v>
      </c>
      <c r="C2726" s="1" t="s">
        <v>2879</v>
      </c>
      <c r="D2726" s="1" t="s">
        <v>2</v>
      </c>
      <c r="H2726" s="1"/>
      <c r="I2726" s="1"/>
    </row>
    <row r="2727" spans="1:9" x14ac:dyDescent="0.25">
      <c r="A2727">
        <v>2726</v>
      </c>
      <c r="B2727" s="1" t="s">
        <v>1856</v>
      </c>
      <c r="C2727" s="1" t="s">
        <v>64</v>
      </c>
      <c r="D2727" s="1" t="s">
        <v>2</v>
      </c>
      <c r="H2727" s="1"/>
      <c r="I2727" s="1"/>
    </row>
    <row r="2728" spans="1:9" x14ac:dyDescent="0.25">
      <c r="A2728">
        <v>2727</v>
      </c>
      <c r="B2728" s="1" t="s">
        <v>1857</v>
      </c>
      <c r="C2728" s="1" t="s">
        <v>65</v>
      </c>
      <c r="D2728" s="1" t="s">
        <v>2</v>
      </c>
      <c r="H2728" s="1"/>
      <c r="I2728" s="1"/>
    </row>
    <row r="2729" spans="1:9" x14ac:dyDescent="0.25">
      <c r="A2729">
        <v>2728</v>
      </c>
      <c r="B2729" s="1" t="s">
        <v>2469</v>
      </c>
      <c r="C2729" s="1" t="s">
        <v>73</v>
      </c>
      <c r="D2729" s="1" t="s">
        <v>2</v>
      </c>
      <c r="H2729" s="1"/>
      <c r="I2729" s="1"/>
    </row>
    <row r="2730" spans="1:9" x14ac:dyDescent="0.25">
      <c r="A2730">
        <v>2729</v>
      </c>
      <c r="B2730" s="1" t="s">
        <v>1858</v>
      </c>
      <c r="C2730" s="1" t="s">
        <v>56</v>
      </c>
      <c r="D2730" s="1" t="s">
        <v>2</v>
      </c>
      <c r="H2730" s="1"/>
      <c r="I2730" s="1"/>
    </row>
    <row r="2731" spans="1:9" x14ac:dyDescent="0.25">
      <c r="A2731">
        <v>2730</v>
      </c>
      <c r="B2731" s="1" t="s">
        <v>1860</v>
      </c>
      <c r="C2731" s="1" t="s">
        <v>139</v>
      </c>
      <c r="D2731" s="1" t="s">
        <v>2</v>
      </c>
      <c r="H2731" s="1"/>
      <c r="I2731" s="1"/>
    </row>
    <row r="2732" spans="1:9" x14ac:dyDescent="0.25">
      <c r="A2732">
        <v>2731</v>
      </c>
      <c r="B2732" s="1" t="s">
        <v>1872</v>
      </c>
      <c r="C2732" s="1" t="s">
        <v>72</v>
      </c>
      <c r="D2732" s="1" t="s">
        <v>2</v>
      </c>
      <c r="H2732" s="1"/>
      <c r="I2732" s="1"/>
    </row>
    <row r="2733" spans="1:9" x14ac:dyDescent="0.25">
      <c r="A2733">
        <v>2732</v>
      </c>
      <c r="B2733" s="1" t="s">
        <v>2482</v>
      </c>
      <c r="C2733" s="1" t="s">
        <v>56</v>
      </c>
      <c r="D2733" s="1" t="s">
        <v>2</v>
      </c>
      <c r="H2733" s="1"/>
      <c r="I2733" s="1"/>
    </row>
    <row r="2734" spans="1:9" x14ac:dyDescent="0.25">
      <c r="A2734">
        <v>2733</v>
      </c>
      <c r="B2734" s="1" t="s">
        <v>1863</v>
      </c>
      <c r="C2734" s="1" t="s">
        <v>228</v>
      </c>
      <c r="D2734" s="1" t="s">
        <v>2</v>
      </c>
      <c r="H2734" s="1"/>
      <c r="I2734" s="1"/>
    </row>
    <row r="2735" spans="1:9" x14ac:dyDescent="0.25">
      <c r="A2735">
        <v>2734</v>
      </c>
      <c r="B2735" s="1" t="s">
        <v>2492</v>
      </c>
      <c r="C2735" s="1" t="s">
        <v>65</v>
      </c>
      <c r="D2735" s="1" t="s">
        <v>2</v>
      </c>
      <c r="H2735" s="1"/>
      <c r="I2735" s="1"/>
    </row>
    <row r="2736" spans="1:9" x14ac:dyDescent="0.25">
      <c r="A2736">
        <v>2735</v>
      </c>
      <c r="B2736" s="1" t="s">
        <v>2671</v>
      </c>
      <c r="C2736" s="1" t="s">
        <v>56</v>
      </c>
      <c r="D2736" s="1" t="s">
        <v>2</v>
      </c>
      <c r="H2736" s="1"/>
      <c r="I2736" s="1"/>
    </row>
    <row r="2737" spans="1:9" x14ac:dyDescent="0.25">
      <c r="A2737">
        <v>2736</v>
      </c>
      <c r="B2737" s="1" t="s">
        <v>2672</v>
      </c>
      <c r="C2737" s="1" t="s">
        <v>56</v>
      </c>
      <c r="D2737" s="1" t="s">
        <v>2</v>
      </c>
      <c r="H2737" s="1"/>
      <c r="I2737" s="1"/>
    </row>
    <row r="2738" spans="1:9" x14ac:dyDescent="0.25">
      <c r="A2738">
        <v>2737</v>
      </c>
      <c r="B2738" s="1" t="s">
        <v>1921</v>
      </c>
      <c r="C2738" s="1" t="s">
        <v>63</v>
      </c>
      <c r="D2738" s="1" t="s">
        <v>2</v>
      </c>
      <c r="H2738" s="1"/>
      <c r="I2738" s="1"/>
    </row>
    <row r="2739" spans="1:9" x14ac:dyDescent="0.25">
      <c r="A2739">
        <v>2738</v>
      </c>
      <c r="B2739" s="1" t="s">
        <v>1866</v>
      </c>
      <c r="C2739" s="1" t="s">
        <v>200</v>
      </c>
      <c r="D2739" s="1" t="s">
        <v>2</v>
      </c>
      <c r="H2739" s="1"/>
      <c r="I2739" s="1"/>
    </row>
    <row r="2740" spans="1:9" x14ac:dyDescent="0.25">
      <c r="A2740">
        <v>2739</v>
      </c>
      <c r="B2740" s="1" t="s">
        <v>1908</v>
      </c>
      <c r="C2740" s="1" t="s">
        <v>73</v>
      </c>
      <c r="D2740" s="1" t="s">
        <v>2</v>
      </c>
      <c r="H2740" s="1"/>
      <c r="I2740" s="1"/>
    </row>
    <row r="2741" spans="1:9" x14ac:dyDescent="0.25">
      <c r="A2741">
        <v>2740</v>
      </c>
      <c r="B2741" s="1" t="s">
        <v>1806</v>
      </c>
      <c r="C2741" s="1" t="s">
        <v>84</v>
      </c>
      <c r="D2741" s="1" t="s">
        <v>2</v>
      </c>
      <c r="H2741" s="1"/>
      <c r="I2741" s="1"/>
    </row>
    <row r="2742" spans="1:9" x14ac:dyDescent="0.25">
      <c r="A2742">
        <v>2741</v>
      </c>
      <c r="B2742" s="1" t="s">
        <v>2</v>
      </c>
      <c r="C2742" s="1" t="s">
        <v>2</v>
      </c>
      <c r="D2742" s="1" t="s">
        <v>2</v>
      </c>
      <c r="H2742" s="1"/>
      <c r="I2742" s="1"/>
    </row>
    <row r="2743" spans="1:9" x14ac:dyDescent="0.25">
      <c r="A2743">
        <v>2742</v>
      </c>
      <c r="B2743" s="1" t="s">
        <v>2</v>
      </c>
      <c r="C2743" s="1" t="s">
        <v>2</v>
      </c>
      <c r="D2743" s="1" t="s">
        <v>2</v>
      </c>
      <c r="H2743" s="1"/>
      <c r="I2743" s="1"/>
    </row>
    <row r="2744" spans="1:9" x14ac:dyDescent="0.25">
      <c r="A2744">
        <v>2743</v>
      </c>
      <c r="B2744" s="1" t="s">
        <v>2</v>
      </c>
      <c r="C2744" s="1" t="s">
        <v>2</v>
      </c>
      <c r="D2744" s="1" t="s">
        <v>2</v>
      </c>
      <c r="H2744" s="1"/>
      <c r="I2744" s="1"/>
    </row>
    <row r="2745" spans="1:9" x14ac:dyDescent="0.25">
      <c r="A2745">
        <v>2744</v>
      </c>
      <c r="B2745" s="1" t="s">
        <v>692</v>
      </c>
      <c r="C2745" s="1" t="s">
        <v>2</v>
      </c>
      <c r="D2745" s="1" t="s">
        <v>2</v>
      </c>
      <c r="H2745" s="1"/>
      <c r="I2745" s="1"/>
    </row>
    <row r="2746" spans="1:9" x14ac:dyDescent="0.25">
      <c r="A2746">
        <v>2745</v>
      </c>
      <c r="B2746" s="1" t="s">
        <v>2</v>
      </c>
      <c r="C2746" s="1" t="s">
        <v>2</v>
      </c>
      <c r="D2746" s="1" t="s">
        <v>2</v>
      </c>
      <c r="H2746" s="1"/>
      <c r="I2746" s="1"/>
    </row>
    <row r="2747" spans="1:9" x14ac:dyDescent="0.25">
      <c r="A2747">
        <v>2746</v>
      </c>
      <c r="B2747" s="1" t="s">
        <v>2</v>
      </c>
      <c r="C2747" s="1" t="s">
        <v>2</v>
      </c>
      <c r="D2747" s="1" t="s">
        <v>2</v>
      </c>
      <c r="H2747" s="1"/>
      <c r="I2747" s="1"/>
    </row>
    <row r="2748" spans="1:9" x14ac:dyDescent="0.25">
      <c r="A2748">
        <v>2747</v>
      </c>
      <c r="B2748" s="1" t="s">
        <v>1609</v>
      </c>
      <c r="C2748" s="1" t="s">
        <v>2</v>
      </c>
      <c r="D2748" s="1" t="s">
        <v>2</v>
      </c>
      <c r="H2748" s="1"/>
      <c r="I2748" s="1"/>
    </row>
    <row r="2749" spans="1:9" x14ac:dyDescent="0.25">
      <c r="A2749">
        <v>2748</v>
      </c>
      <c r="B2749" s="1" t="s">
        <v>2</v>
      </c>
      <c r="C2749" s="1" t="s">
        <v>2</v>
      </c>
      <c r="D2749" s="1" t="s">
        <v>2</v>
      </c>
      <c r="H2749" s="1"/>
      <c r="I2749" s="1"/>
    </row>
    <row r="2750" spans="1:9" x14ac:dyDescent="0.25">
      <c r="A2750">
        <v>2749</v>
      </c>
      <c r="B2750" s="1" t="s">
        <v>2594</v>
      </c>
      <c r="C2750" s="1" t="s">
        <v>2</v>
      </c>
      <c r="D2750" s="1" t="s">
        <v>2</v>
      </c>
      <c r="H2750" s="1"/>
      <c r="I2750" s="1"/>
    </row>
    <row r="2751" spans="1:9" x14ac:dyDescent="0.25">
      <c r="A2751">
        <v>2750</v>
      </c>
      <c r="B2751" s="1" t="s">
        <v>52</v>
      </c>
      <c r="C2751" s="1" t="s">
        <v>2</v>
      </c>
      <c r="D2751" s="1" t="s">
        <v>2</v>
      </c>
      <c r="H2751" s="1"/>
      <c r="I2751" s="1"/>
    </row>
    <row r="2752" spans="1:9" x14ac:dyDescent="0.25">
      <c r="A2752">
        <v>2751</v>
      </c>
      <c r="B2752" s="1" t="s">
        <v>1843</v>
      </c>
      <c r="C2752" s="1" t="s">
        <v>124</v>
      </c>
      <c r="D2752" s="1" t="s">
        <v>2</v>
      </c>
      <c r="H2752" s="1"/>
      <c r="I2752" s="1"/>
    </row>
    <row r="2753" spans="1:9" x14ac:dyDescent="0.25">
      <c r="A2753">
        <v>2752</v>
      </c>
      <c r="B2753" s="1" t="s">
        <v>1844</v>
      </c>
      <c r="C2753" s="1" t="s">
        <v>121</v>
      </c>
      <c r="D2753" s="1" t="s">
        <v>2</v>
      </c>
      <c r="H2753" s="1"/>
      <c r="I2753" s="1"/>
    </row>
    <row r="2754" spans="1:9" x14ac:dyDescent="0.25">
      <c r="A2754">
        <v>2753</v>
      </c>
      <c r="B2754" s="1" t="s">
        <v>1845</v>
      </c>
      <c r="C2754" s="1" t="s">
        <v>56</v>
      </c>
      <c r="D2754" s="1" t="s">
        <v>2</v>
      </c>
      <c r="H2754" s="1"/>
      <c r="I2754" s="1"/>
    </row>
    <row r="2755" spans="1:9" x14ac:dyDescent="0.25">
      <c r="A2755">
        <v>2754</v>
      </c>
      <c r="B2755" s="1" t="s">
        <v>1846</v>
      </c>
      <c r="C2755" s="1" t="s">
        <v>2723</v>
      </c>
      <c r="D2755" s="1" t="s">
        <v>2</v>
      </c>
      <c r="H2755" s="1"/>
      <c r="I2755" s="1"/>
    </row>
    <row r="2756" spans="1:9" x14ac:dyDescent="0.25">
      <c r="A2756">
        <v>2755</v>
      </c>
      <c r="B2756" s="1" t="s">
        <v>1847</v>
      </c>
      <c r="C2756" s="1" t="s">
        <v>2902</v>
      </c>
      <c r="D2756" s="1" t="s">
        <v>2</v>
      </c>
      <c r="H2756" s="1"/>
      <c r="I2756" s="1"/>
    </row>
    <row r="2757" spans="1:9" x14ac:dyDescent="0.25">
      <c r="A2757">
        <v>2756</v>
      </c>
      <c r="B2757" s="1" t="s">
        <v>1850</v>
      </c>
      <c r="C2757" s="1" t="s">
        <v>2861</v>
      </c>
      <c r="D2757" s="1" t="s">
        <v>2</v>
      </c>
      <c r="H2757" s="1"/>
      <c r="I2757" s="1"/>
    </row>
    <row r="2758" spans="1:9" x14ac:dyDescent="0.25">
      <c r="A2758">
        <v>2757</v>
      </c>
      <c r="B2758" s="1" t="s">
        <v>1851</v>
      </c>
      <c r="C2758" s="1" t="s">
        <v>56</v>
      </c>
      <c r="D2758" s="1" t="s">
        <v>2</v>
      </c>
      <c r="H2758" s="1"/>
      <c r="I2758" s="1"/>
    </row>
    <row r="2759" spans="1:9" x14ac:dyDescent="0.25">
      <c r="A2759">
        <v>2758</v>
      </c>
      <c r="B2759" s="1" t="s">
        <v>1896</v>
      </c>
      <c r="C2759" s="1" t="s">
        <v>56</v>
      </c>
      <c r="D2759" s="1" t="s">
        <v>2</v>
      </c>
      <c r="H2759" s="1"/>
      <c r="I2759" s="1"/>
    </row>
    <row r="2760" spans="1:9" x14ac:dyDescent="0.25">
      <c r="A2760">
        <v>2759</v>
      </c>
      <c r="B2760" s="1" t="s">
        <v>1853</v>
      </c>
      <c r="C2760" s="1" t="s">
        <v>56</v>
      </c>
      <c r="D2760" s="1" t="s">
        <v>2</v>
      </c>
      <c r="H2760" s="1"/>
      <c r="I2760" s="1"/>
    </row>
    <row r="2761" spans="1:9" x14ac:dyDescent="0.25">
      <c r="A2761">
        <v>2760</v>
      </c>
      <c r="B2761" s="1" t="s">
        <v>1854</v>
      </c>
      <c r="C2761" s="1" t="s">
        <v>262</v>
      </c>
      <c r="D2761" s="1" t="s">
        <v>2</v>
      </c>
      <c r="H2761" s="1"/>
      <c r="I2761" s="1"/>
    </row>
    <row r="2762" spans="1:9" x14ac:dyDescent="0.25">
      <c r="A2762">
        <v>2761</v>
      </c>
      <c r="B2762" s="1" t="s">
        <v>1856</v>
      </c>
      <c r="C2762" s="1" t="s">
        <v>64</v>
      </c>
      <c r="D2762" s="1" t="s">
        <v>2</v>
      </c>
      <c r="H2762" s="1"/>
      <c r="I2762" s="1"/>
    </row>
    <row r="2763" spans="1:9" x14ac:dyDescent="0.25">
      <c r="A2763">
        <v>2762</v>
      </c>
      <c r="B2763" s="1" t="s">
        <v>1857</v>
      </c>
      <c r="C2763" s="1" t="s">
        <v>65</v>
      </c>
      <c r="D2763" s="1" t="s">
        <v>2</v>
      </c>
      <c r="H2763" s="1"/>
      <c r="I2763" s="1"/>
    </row>
    <row r="2764" spans="1:9" x14ac:dyDescent="0.25">
      <c r="A2764">
        <v>2763</v>
      </c>
      <c r="B2764" s="1" t="s">
        <v>2469</v>
      </c>
      <c r="C2764" s="1" t="s">
        <v>77</v>
      </c>
      <c r="D2764" s="1" t="s">
        <v>2</v>
      </c>
      <c r="H2764" s="1"/>
      <c r="I2764" s="1"/>
    </row>
    <row r="2765" spans="1:9" x14ac:dyDescent="0.25">
      <c r="A2765">
        <v>2764</v>
      </c>
      <c r="B2765" s="1" t="s">
        <v>1858</v>
      </c>
      <c r="C2765" s="1" t="s">
        <v>56</v>
      </c>
      <c r="D2765" s="1" t="s">
        <v>2</v>
      </c>
      <c r="H2765" s="1"/>
      <c r="I2765" s="1"/>
    </row>
    <row r="2766" spans="1:9" x14ac:dyDescent="0.25">
      <c r="A2766">
        <v>2765</v>
      </c>
      <c r="B2766" s="1" t="s">
        <v>2482</v>
      </c>
      <c r="C2766" s="1" t="s">
        <v>56</v>
      </c>
      <c r="D2766" s="1" t="s">
        <v>2</v>
      </c>
      <c r="H2766" s="1"/>
      <c r="I2766" s="1"/>
    </row>
    <row r="2767" spans="1:9" x14ac:dyDescent="0.25">
      <c r="A2767">
        <v>2766</v>
      </c>
      <c r="B2767" s="1" t="s">
        <v>1863</v>
      </c>
      <c r="C2767" s="1" t="s">
        <v>67</v>
      </c>
      <c r="D2767" s="1" t="s">
        <v>2</v>
      </c>
      <c r="H2767" s="1"/>
      <c r="I2767" s="1"/>
    </row>
    <row r="2768" spans="1:9" x14ac:dyDescent="0.25">
      <c r="A2768">
        <v>2767</v>
      </c>
      <c r="B2768" s="1" t="s">
        <v>2492</v>
      </c>
      <c r="C2768" s="1" t="s">
        <v>721</v>
      </c>
      <c r="D2768" s="1" t="s">
        <v>2</v>
      </c>
      <c r="H2768" s="1"/>
      <c r="I2768" s="1"/>
    </row>
    <row r="2769" spans="1:9" x14ac:dyDescent="0.25">
      <c r="A2769">
        <v>2768</v>
      </c>
      <c r="B2769" s="1" t="s">
        <v>2497</v>
      </c>
      <c r="C2769" s="1" t="s">
        <v>76</v>
      </c>
      <c r="D2769" s="1" t="s">
        <v>2</v>
      </c>
      <c r="H2769" s="1"/>
      <c r="I2769" s="1"/>
    </row>
    <row r="2770" spans="1:9" x14ac:dyDescent="0.25">
      <c r="A2770">
        <v>2769</v>
      </c>
      <c r="B2770" s="1" t="s">
        <v>1899</v>
      </c>
      <c r="C2770" s="1" t="s">
        <v>158</v>
      </c>
      <c r="D2770" s="1" t="s">
        <v>2</v>
      </c>
      <c r="H2770" s="1"/>
      <c r="I2770" s="1"/>
    </row>
    <row r="2771" spans="1:9" x14ac:dyDescent="0.25">
      <c r="A2771">
        <v>2770</v>
      </c>
      <c r="B2771" s="1" t="s">
        <v>1866</v>
      </c>
      <c r="C2771" s="1" t="s">
        <v>200</v>
      </c>
      <c r="D2771" s="1" t="s">
        <v>2</v>
      </c>
      <c r="H2771" s="1"/>
      <c r="I2771" s="1"/>
    </row>
    <row r="2772" spans="1:9" x14ac:dyDescent="0.25">
      <c r="A2772">
        <v>2771</v>
      </c>
      <c r="B2772" s="1" t="s">
        <v>1908</v>
      </c>
      <c r="C2772" s="1" t="s">
        <v>73</v>
      </c>
      <c r="D2772" s="1" t="s">
        <v>2</v>
      </c>
      <c r="H2772" s="1"/>
      <c r="I2772" s="1"/>
    </row>
    <row r="2773" spans="1:9" x14ac:dyDescent="0.25">
      <c r="A2773">
        <v>2772</v>
      </c>
      <c r="B2773" s="1" t="s">
        <v>1806</v>
      </c>
      <c r="C2773" s="1" t="s">
        <v>66</v>
      </c>
      <c r="D2773" s="1" t="s">
        <v>2</v>
      </c>
      <c r="H2773" s="1"/>
      <c r="I2773" s="1"/>
    </row>
    <row r="2774" spans="1:9" x14ac:dyDescent="0.25">
      <c r="A2774">
        <v>2773</v>
      </c>
      <c r="B2774" s="1" t="s">
        <v>2</v>
      </c>
      <c r="C2774" s="1" t="s">
        <v>2</v>
      </c>
      <c r="D2774" s="1" t="s">
        <v>2</v>
      </c>
      <c r="H2774" s="1"/>
      <c r="I2774" s="1"/>
    </row>
    <row r="2775" spans="1:9" x14ac:dyDescent="0.25">
      <c r="A2775">
        <v>2774</v>
      </c>
      <c r="B2775" s="1" t="s">
        <v>2598</v>
      </c>
      <c r="C2775" s="1" t="s">
        <v>2</v>
      </c>
      <c r="D2775" s="1" t="s">
        <v>2</v>
      </c>
      <c r="H2775" s="1"/>
      <c r="I2775" s="1"/>
    </row>
    <row r="2776" spans="1:9" x14ac:dyDescent="0.25">
      <c r="A2776">
        <v>2775</v>
      </c>
      <c r="B2776" s="1" t="s">
        <v>52</v>
      </c>
      <c r="C2776" s="1" t="s">
        <v>2</v>
      </c>
      <c r="D2776" s="1" t="s">
        <v>2</v>
      </c>
      <c r="H2776" s="1"/>
      <c r="I2776" s="1"/>
    </row>
    <row r="2777" spans="1:9" x14ac:dyDescent="0.25">
      <c r="A2777">
        <v>2776</v>
      </c>
      <c r="B2777" s="1" t="s">
        <v>1843</v>
      </c>
      <c r="C2777" s="1" t="s">
        <v>217</v>
      </c>
      <c r="D2777" s="1" t="s">
        <v>2</v>
      </c>
      <c r="H2777" s="1"/>
      <c r="I2777" s="1"/>
    </row>
    <row r="2778" spans="1:9" x14ac:dyDescent="0.25">
      <c r="A2778">
        <v>2777</v>
      </c>
      <c r="B2778" s="1" t="s">
        <v>1844</v>
      </c>
      <c r="C2778" s="1" t="s">
        <v>121</v>
      </c>
      <c r="D2778" s="1" t="s">
        <v>2</v>
      </c>
      <c r="H2778" s="1"/>
      <c r="I2778" s="1"/>
    </row>
    <row r="2779" spans="1:9" x14ac:dyDescent="0.25">
      <c r="A2779">
        <v>2778</v>
      </c>
      <c r="B2779" s="1" t="s">
        <v>1845</v>
      </c>
      <c r="C2779" s="1" t="s">
        <v>56</v>
      </c>
      <c r="D2779" s="1" t="s">
        <v>2</v>
      </c>
      <c r="H2779" s="1"/>
      <c r="I2779" s="1"/>
    </row>
    <row r="2780" spans="1:9" x14ac:dyDescent="0.25">
      <c r="A2780">
        <v>2779</v>
      </c>
      <c r="B2780" s="1" t="s">
        <v>1846</v>
      </c>
      <c r="C2780" s="1" t="s">
        <v>2726</v>
      </c>
      <c r="D2780" s="1" t="s">
        <v>2</v>
      </c>
      <c r="H2780" s="1"/>
      <c r="I2780" s="1"/>
    </row>
    <row r="2781" spans="1:9" x14ac:dyDescent="0.25">
      <c r="A2781">
        <v>2780</v>
      </c>
      <c r="B2781" s="1" t="s">
        <v>1847</v>
      </c>
      <c r="C2781" s="1" t="s">
        <v>2903</v>
      </c>
      <c r="D2781" s="1" t="s">
        <v>2</v>
      </c>
      <c r="H2781" s="1"/>
      <c r="I2781" s="1"/>
    </row>
    <row r="2782" spans="1:9" x14ac:dyDescent="0.25">
      <c r="A2782">
        <v>2781</v>
      </c>
      <c r="B2782" s="1" t="s">
        <v>1850</v>
      </c>
      <c r="C2782" s="1" t="s">
        <v>2859</v>
      </c>
      <c r="D2782" s="1" t="s">
        <v>2</v>
      </c>
      <c r="H2782" s="1"/>
      <c r="I2782" s="1"/>
    </row>
    <row r="2783" spans="1:9" x14ac:dyDescent="0.25">
      <c r="A2783">
        <v>2782</v>
      </c>
      <c r="B2783" s="1" t="s">
        <v>1851</v>
      </c>
      <c r="C2783" s="1" t="s">
        <v>56</v>
      </c>
      <c r="D2783" s="1" t="s">
        <v>2</v>
      </c>
      <c r="H2783" s="1"/>
      <c r="I2783" s="1"/>
    </row>
    <row r="2784" spans="1:9" x14ac:dyDescent="0.25">
      <c r="A2784">
        <v>2783</v>
      </c>
      <c r="B2784" s="1" t="s">
        <v>1896</v>
      </c>
      <c r="C2784" s="1" t="s">
        <v>56</v>
      </c>
      <c r="D2784" s="1" t="s">
        <v>2</v>
      </c>
      <c r="H2784" s="1"/>
      <c r="I2784" s="1"/>
    </row>
    <row r="2785" spans="1:9" x14ac:dyDescent="0.25">
      <c r="A2785">
        <v>2784</v>
      </c>
      <c r="B2785" s="1" t="s">
        <v>1853</v>
      </c>
      <c r="C2785" s="1" t="s">
        <v>56</v>
      </c>
      <c r="D2785" s="1" t="s">
        <v>2</v>
      </c>
      <c r="H2785" s="1"/>
      <c r="I2785" s="1"/>
    </row>
    <row r="2786" spans="1:9" x14ac:dyDescent="0.25">
      <c r="A2786">
        <v>2785</v>
      </c>
      <c r="B2786" s="1" t="s">
        <v>1854</v>
      </c>
      <c r="C2786" s="1" t="s">
        <v>262</v>
      </c>
      <c r="D2786" s="1" t="s">
        <v>2</v>
      </c>
      <c r="H2786" s="1"/>
      <c r="I2786" s="1"/>
    </row>
    <row r="2787" spans="1:9" x14ac:dyDescent="0.25">
      <c r="A2787">
        <v>2786</v>
      </c>
      <c r="B2787" s="1" t="s">
        <v>1856</v>
      </c>
      <c r="C2787" s="1" t="s">
        <v>64</v>
      </c>
      <c r="D2787" s="1" t="s">
        <v>2</v>
      </c>
      <c r="H2787" s="1"/>
      <c r="I2787" s="1"/>
    </row>
    <row r="2788" spans="1:9" x14ac:dyDescent="0.25">
      <c r="A2788">
        <v>2787</v>
      </c>
      <c r="B2788" s="1" t="s">
        <v>1857</v>
      </c>
      <c r="C2788" s="1" t="s">
        <v>65</v>
      </c>
      <c r="D2788" s="1" t="s">
        <v>2</v>
      </c>
      <c r="H2788" s="1"/>
      <c r="I2788" s="1"/>
    </row>
    <row r="2789" spans="1:9" x14ac:dyDescent="0.25">
      <c r="A2789">
        <v>2788</v>
      </c>
      <c r="B2789" s="1" t="s">
        <v>2469</v>
      </c>
      <c r="C2789" s="1" t="s">
        <v>77</v>
      </c>
      <c r="D2789" s="1" t="s">
        <v>2</v>
      </c>
      <c r="H2789" s="1"/>
      <c r="I2789" s="1"/>
    </row>
    <row r="2790" spans="1:9" x14ac:dyDescent="0.25">
      <c r="A2790">
        <v>2789</v>
      </c>
      <c r="B2790" s="1" t="s">
        <v>1858</v>
      </c>
      <c r="C2790" s="1" t="s">
        <v>56</v>
      </c>
      <c r="D2790" s="1" t="s">
        <v>2</v>
      </c>
      <c r="H2790" s="1"/>
      <c r="I2790" s="1"/>
    </row>
    <row r="2791" spans="1:9" x14ac:dyDescent="0.25">
      <c r="A2791">
        <v>2790</v>
      </c>
      <c r="B2791" s="1" t="s">
        <v>2663</v>
      </c>
      <c r="C2791" s="1" t="s">
        <v>2664</v>
      </c>
      <c r="D2791" s="1" t="s">
        <v>2</v>
      </c>
      <c r="H2791" s="1"/>
      <c r="I2791" s="1"/>
    </row>
    <row r="2792" spans="1:9" x14ac:dyDescent="0.25">
      <c r="A2792">
        <v>2791</v>
      </c>
      <c r="B2792" s="1" t="s">
        <v>2482</v>
      </c>
      <c r="C2792" s="1" t="s">
        <v>56</v>
      </c>
      <c r="D2792" s="1" t="s">
        <v>2</v>
      </c>
      <c r="H2792" s="1"/>
      <c r="I2792" s="1"/>
    </row>
    <row r="2793" spans="1:9" x14ac:dyDescent="0.25">
      <c r="A2793">
        <v>2792</v>
      </c>
      <c r="B2793" s="1" t="s">
        <v>1863</v>
      </c>
      <c r="C2793" s="1" t="s">
        <v>67</v>
      </c>
      <c r="D2793" s="1" t="s">
        <v>2</v>
      </c>
      <c r="H2793" s="1"/>
      <c r="I2793" s="1"/>
    </row>
    <row r="2794" spans="1:9" x14ac:dyDescent="0.25">
      <c r="A2794">
        <v>2793</v>
      </c>
      <c r="B2794" s="1" t="s">
        <v>2492</v>
      </c>
      <c r="C2794" s="1" t="s">
        <v>65</v>
      </c>
      <c r="D2794" s="1" t="s">
        <v>2</v>
      </c>
      <c r="H2794" s="1"/>
      <c r="I2794" s="1"/>
    </row>
    <row r="2795" spans="1:9" x14ac:dyDescent="0.25">
      <c r="A2795">
        <v>2794</v>
      </c>
      <c r="B2795" s="1" t="s">
        <v>2497</v>
      </c>
      <c r="C2795" s="1" t="s">
        <v>2542</v>
      </c>
      <c r="D2795" s="1" t="s">
        <v>2</v>
      </c>
      <c r="H2795" s="1"/>
      <c r="I2795" s="1"/>
    </row>
    <row r="2796" spans="1:9" x14ac:dyDescent="0.25">
      <c r="A2796">
        <v>2795</v>
      </c>
      <c r="B2796" s="1" t="s">
        <v>1866</v>
      </c>
      <c r="C2796" s="1" t="s">
        <v>200</v>
      </c>
      <c r="D2796" s="1" t="s">
        <v>2</v>
      </c>
      <c r="H2796" s="1"/>
      <c r="I2796" s="1"/>
    </row>
    <row r="2797" spans="1:9" x14ac:dyDescent="0.25">
      <c r="A2797">
        <v>2796</v>
      </c>
      <c r="B2797" s="1" t="s">
        <v>1908</v>
      </c>
      <c r="C2797" s="1" t="s">
        <v>73</v>
      </c>
      <c r="D2797" s="1" t="s">
        <v>2</v>
      </c>
      <c r="H2797" s="1"/>
      <c r="I2797" s="1"/>
    </row>
    <row r="2798" spans="1:9" x14ac:dyDescent="0.25">
      <c r="A2798">
        <v>2797</v>
      </c>
      <c r="B2798" s="1" t="s">
        <v>1806</v>
      </c>
      <c r="C2798" s="1" t="s">
        <v>66</v>
      </c>
      <c r="D2798" s="1" t="s">
        <v>2</v>
      </c>
      <c r="H2798" s="1"/>
      <c r="I2798" s="1"/>
    </row>
    <row r="2799" spans="1:9" x14ac:dyDescent="0.25">
      <c r="A2799">
        <v>2798</v>
      </c>
      <c r="B2799" s="1" t="s">
        <v>2</v>
      </c>
      <c r="C2799" s="1" t="s">
        <v>2</v>
      </c>
      <c r="D2799" s="1" t="s">
        <v>2</v>
      </c>
      <c r="H2799" s="1"/>
      <c r="I2799" s="1"/>
    </row>
    <row r="2800" spans="1:9" x14ac:dyDescent="0.25">
      <c r="A2800">
        <v>2799</v>
      </c>
      <c r="B2800" s="1" t="s">
        <v>2603</v>
      </c>
      <c r="C2800" s="1" t="s">
        <v>2</v>
      </c>
      <c r="D2800" s="1" t="s">
        <v>2</v>
      </c>
      <c r="H2800" s="1"/>
      <c r="I2800" s="1"/>
    </row>
    <row r="2801" spans="1:9" x14ac:dyDescent="0.25">
      <c r="A2801">
        <v>2800</v>
      </c>
      <c r="B2801" s="1" t="s">
        <v>52</v>
      </c>
      <c r="C2801" s="1" t="s">
        <v>2</v>
      </c>
      <c r="D2801" s="1" t="s">
        <v>2</v>
      </c>
      <c r="H2801" s="1"/>
      <c r="I2801" s="1"/>
    </row>
    <row r="2802" spans="1:9" x14ac:dyDescent="0.25">
      <c r="A2802">
        <v>2801</v>
      </c>
      <c r="B2802" s="1" t="s">
        <v>1843</v>
      </c>
      <c r="C2802" s="1" t="s">
        <v>729</v>
      </c>
      <c r="D2802" s="1" t="s">
        <v>2</v>
      </c>
      <c r="H2802" s="1"/>
      <c r="I2802" s="1"/>
    </row>
    <row r="2803" spans="1:9" x14ac:dyDescent="0.25">
      <c r="A2803">
        <v>2802</v>
      </c>
      <c r="B2803" s="1" t="s">
        <v>1844</v>
      </c>
      <c r="C2803" s="1" t="s">
        <v>121</v>
      </c>
      <c r="D2803" s="1" t="s">
        <v>2</v>
      </c>
      <c r="H2803" s="1"/>
      <c r="I2803" s="1"/>
    </row>
    <row r="2804" spans="1:9" x14ac:dyDescent="0.25">
      <c r="A2804">
        <v>2803</v>
      </c>
      <c r="B2804" s="1" t="s">
        <v>1845</v>
      </c>
      <c r="C2804" s="1" t="s">
        <v>56</v>
      </c>
      <c r="D2804" s="1" t="s">
        <v>2</v>
      </c>
      <c r="H2804" s="1"/>
      <c r="I2804" s="1"/>
    </row>
    <row r="2805" spans="1:9" x14ac:dyDescent="0.25">
      <c r="A2805">
        <v>2804</v>
      </c>
      <c r="B2805" s="1" t="s">
        <v>1846</v>
      </c>
      <c r="C2805" s="1" t="s">
        <v>2739</v>
      </c>
      <c r="D2805" s="1" t="s">
        <v>2</v>
      </c>
      <c r="H2805" s="1"/>
      <c r="I2805" s="1"/>
    </row>
    <row r="2806" spans="1:9" x14ac:dyDescent="0.25">
      <c r="A2806">
        <v>2805</v>
      </c>
      <c r="B2806" s="1" t="s">
        <v>1847</v>
      </c>
      <c r="C2806" s="1" t="s">
        <v>2904</v>
      </c>
      <c r="D2806" s="1" t="s">
        <v>2</v>
      </c>
      <c r="H2806" s="1"/>
      <c r="I2806" s="1"/>
    </row>
    <row r="2807" spans="1:9" x14ac:dyDescent="0.25">
      <c r="A2807">
        <v>2806</v>
      </c>
      <c r="B2807" s="1" t="s">
        <v>1850</v>
      </c>
      <c r="C2807" s="1" t="s">
        <v>2861</v>
      </c>
      <c r="D2807" s="1" t="s">
        <v>2</v>
      </c>
      <c r="H2807" s="1"/>
      <c r="I2807" s="1"/>
    </row>
    <row r="2808" spans="1:9" x14ac:dyDescent="0.25">
      <c r="A2808">
        <v>2807</v>
      </c>
      <c r="B2808" s="1" t="s">
        <v>1851</v>
      </c>
      <c r="C2808" s="1" t="s">
        <v>56</v>
      </c>
      <c r="D2808" s="1" t="s">
        <v>2</v>
      </c>
      <c r="H2808" s="1"/>
      <c r="I2808" s="1"/>
    </row>
    <row r="2809" spans="1:9" x14ac:dyDescent="0.25">
      <c r="A2809">
        <v>2808</v>
      </c>
      <c r="B2809" s="1" t="s">
        <v>1896</v>
      </c>
      <c r="C2809" s="1" t="s">
        <v>56</v>
      </c>
      <c r="D2809" s="1" t="s">
        <v>2</v>
      </c>
      <c r="H2809" s="1"/>
      <c r="I2809" s="1"/>
    </row>
    <row r="2810" spans="1:9" x14ac:dyDescent="0.25">
      <c r="A2810">
        <v>2809</v>
      </c>
      <c r="B2810" s="1" t="s">
        <v>1853</v>
      </c>
      <c r="C2810" s="1" t="s">
        <v>56</v>
      </c>
      <c r="D2810" s="1" t="s">
        <v>2</v>
      </c>
      <c r="H2810" s="1"/>
      <c r="I2810" s="1"/>
    </row>
    <row r="2811" spans="1:9" x14ac:dyDescent="0.25">
      <c r="A2811">
        <v>2810</v>
      </c>
      <c r="B2811" s="1" t="s">
        <v>1854</v>
      </c>
      <c r="C2811" s="1" t="s">
        <v>75</v>
      </c>
      <c r="D2811" s="1" t="s">
        <v>2</v>
      </c>
      <c r="H2811" s="1"/>
      <c r="I2811" s="1"/>
    </row>
    <row r="2812" spans="1:9" x14ac:dyDescent="0.25">
      <c r="A2812">
        <v>2811</v>
      </c>
      <c r="B2812" s="1" t="s">
        <v>1856</v>
      </c>
      <c r="C2812" s="1" t="s">
        <v>64</v>
      </c>
      <c r="D2812" s="1" t="s">
        <v>2</v>
      </c>
      <c r="H2812" s="1"/>
      <c r="I2812" s="1"/>
    </row>
    <row r="2813" spans="1:9" x14ac:dyDescent="0.25">
      <c r="A2813">
        <v>2812</v>
      </c>
      <c r="B2813" s="1" t="s">
        <v>1857</v>
      </c>
      <c r="C2813" s="1" t="s">
        <v>65</v>
      </c>
      <c r="D2813" s="1" t="s">
        <v>2</v>
      </c>
      <c r="H2813" s="1"/>
      <c r="I2813" s="1"/>
    </row>
    <row r="2814" spans="1:9" x14ac:dyDescent="0.25">
      <c r="A2814">
        <v>2813</v>
      </c>
      <c r="B2814" s="1" t="s">
        <v>2469</v>
      </c>
      <c r="C2814" s="1" t="s">
        <v>76</v>
      </c>
      <c r="D2814" s="1" t="s">
        <v>2</v>
      </c>
      <c r="H2814" s="1"/>
      <c r="I2814" s="1"/>
    </row>
    <row r="2815" spans="1:9" x14ac:dyDescent="0.25">
      <c r="A2815">
        <v>2814</v>
      </c>
      <c r="B2815" s="1" t="s">
        <v>1858</v>
      </c>
      <c r="C2815" s="1" t="s">
        <v>56</v>
      </c>
      <c r="D2815" s="1" t="s">
        <v>2</v>
      </c>
      <c r="H2815" s="1"/>
      <c r="I2815" s="1"/>
    </row>
    <row r="2816" spans="1:9" x14ac:dyDescent="0.25">
      <c r="A2816">
        <v>2815</v>
      </c>
      <c r="B2816" s="1" t="s">
        <v>2482</v>
      </c>
      <c r="C2816" s="1" t="s">
        <v>56</v>
      </c>
      <c r="D2816" s="1" t="s">
        <v>2</v>
      </c>
      <c r="H2816" s="1"/>
      <c r="I2816" s="1"/>
    </row>
    <row r="2817" spans="1:9" x14ac:dyDescent="0.25">
      <c r="A2817">
        <v>2816</v>
      </c>
      <c r="B2817" s="1" t="s">
        <v>1863</v>
      </c>
      <c r="C2817" s="1" t="s">
        <v>83</v>
      </c>
      <c r="D2817" s="1" t="s">
        <v>2</v>
      </c>
      <c r="H2817" s="1"/>
      <c r="I2817" s="1"/>
    </row>
    <row r="2818" spans="1:9" x14ac:dyDescent="0.25">
      <c r="A2818">
        <v>2817</v>
      </c>
      <c r="B2818" s="1" t="s">
        <v>2678</v>
      </c>
      <c r="C2818" s="1" t="s">
        <v>2453</v>
      </c>
      <c r="D2818" s="1" t="s">
        <v>2</v>
      </c>
      <c r="H2818" s="1"/>
      <c r="I2818" s="1"/>
    </row>
    <row r="2819" spans="1:9" x14ac:dyDescent="0.25">
      <c r="A2819">
        <v>2818</v>
      </c>
      <c r="B2819" s="1" t="s">
        <v>2492</v>
      </c>
      <c r="C2819" s="1" t="s">
        <v>625</v>
      </c>
      <c r="D2819" s="1" t="s">
        <v>2</v>
      </c>
      <c r="H2819" s="1"/>
      <c r="I2819" s="1"/>
    </row>
    <row r="2820" spans="1:9" x14ac:dyDescent="0.25">
      <c r="A2820">
        <v>2819</v>
      </c>
      <c r="B2820" s="1" t="s">
        <v>2497</v>
      </c>
      <c r="C2820" s="1" t="s">
        <v>76</v>
      </c>
      <c r="D2820" s="1" t="s">
        <v>2</v>
      </c>
      <c r="H2820" s="1"/>
      <c r="I2820" s="1"/>
    </row>
    <row r="2821" spans="1:9" x14ac:dyDescent="0.25">
      <c r="A2821">
        <v>2820</v>
      </c>
      <c r="B2821" s="1" t="s">
        <v>1899</v>
      </c>
      <c r="C2821" s="1" t="s">
        <v>77</v>
      </c>
      <c r="D2821" s="1" t="s">
        <v>2</v>
      </c>
      <c r="H2821" s="1"/>
      <c r="I2821" s="1"/>
    </row>
    <row r="2822" spans="1:9" x14ac:dyDescent="0.25">
      <c r="A2822">
        <v>2821</v>
      </c>
      <c r="B2822" s="1" t="s">
        <v>1866</v>
      </c>
      <c r="C2822" s="1" t="s">
        <v>200</v>
      </c>
      <c r="D2822" s="1" t="s">
        <v>2</v>
      </c>
      <c r="H2822" s="1"/>
      <c r="I2822" s="1"/>
    </row>
    <row r="2823" spans="1:9" x14ac:dyDescent="0.25">
      <c r="A2823">
        <v>2822</v>
      </c>
      <c r="B2823" s="1" t="s">
        <v>1908</v>
      </c>
      <c r="C2823" s="1" t="s">
        <v>73</v>
      </c>
      <c r="D2823" s="1" t="s">
        <v>2</v>
      </c>
      <c r="H2823" s="1"/>
      <c r="I2823" s="1"/>
    </row>
    <row r="2824" spans="1:9" x14ac:dyDescent="0.25">
      <c r="A2824">
        <v>2823</v>
      </c>
      <c r="B2824" s="1" t="s">
        <v>1806</v>
      </c>
      <c r="C2824" s="1" t="s">
        <v>66</v>
      </c>
      <c r="D2824" s="1" t="s">
        <v>2</v>
      </c>
      <c r="H2824" s="1"/>
      <c r="I2824" s="1"/>
    </row>
    <row r="2825" spans="1:9" x14ac:dyDescent="0.25">
      <c r="A2825">
        <v>2824</v>
      </c>
      <c r="B2825" s="1" t="s">
        <v>2</v>
      </c>
      <c r="C2825" s="1" t="s">
        <v>2</v>
      </c>
      <c r="D2825" s="1" t="s">
        <v>2</v>
      </c>
      <c r="H2825" s="1"/>
      <c r="I2825" s="1"/>
    </row>
    <row r="2826" spans="1:9" x14ac:dyDescent="0.25">
      <c r="A2826">
        <v>2825</v>
      </c>
      <c r="B2826" s="1" t="s">
        <v>2607</v>
      </c>
      <c r="C2826" s="1" t="s">
        <v>2</v>
      </c>
      <c r="D2826" s="1" t="s">
        <v>2</v>
      </c>
      <c r="H2826" s="1"/>
      <c r="I2826" s="1"/>
    </row>
    <row r="2827" spans="1:9" x14ac:dyDescent="0.25">
      <c r="A2827">
        <v>2826</v>
      </c>
      <c r="B2827" s="1" t="s">
        <v>52</v>
      </c>
      <c r="C2827" s="1" t="s">
        <v>2</v>
      </c>
      <c r="D2827" s="1" t="s">
        <v>2</v>
      </c>
      <c r="H2827" s="1"/>
      <c r="I2827" s="1"/>
    </row>
    <row r="2828" spans="1:9" x14ac:dyDescent="0.25">
      <c r="A2828">
        <v>2827</v>
      </c>
      <c r="B2828" s="1" t="s">
        <v>1843</v>
      </c>
      <c r="C2828" s="1" t="s">
        <v>745</v>
      </c>
      <c r="D2828" s="1" t="s">
        <v>2</v>
      </c>
      <c r="H2828" s="1"/>
      <c r="I2828" s="1"/>
    </row>
    <row r="2829" spans="1:9" x14ac:dyDescent="0.25">
      <c r="A2829">
        <v>2828</v>
      </c>
      <c r="B2829" s="1" t="s">
        <v>1844</v>
      </c>
      <c r="C2829" s="1" t="s">
        <v>121</v>
      </c>
      <c r="D2829" s="1" t="s">
        <v>2</v>
      </c>
      <c r="H2829" s="1"/>
      <c r="I2829" s="1"/>
    </row>
    <row r="2830" spans="1:9" x14ac:dyDescent="0.25">
      <c r="A2830">
        <v>2829</v>
      </c>
      <c r="B2830" s="1" t="s">
        <v>1845</v>
      </c>
      <c r="C2830" s="1" t="s">
        <v>56</v>
      </c>
      <c r="D2830" s="1" t="s">
        <v>2</v>
      </c>
      <c r="H2830" s="1"/>
      <c r="I2830" s="1"/>
    </row>
    <row r="2831" spans="1:9" x14ac:dyDescent="0.25">
      <c r="A2831">
        <v>2830</v>
      </c>
      <c r="B2831" s="1" t="s">
        <v>1846</v>
      </c>
      <c r="C2831" s="1" t="s">
        <v>2706</v>
      </c>
      <c r="D2831" s="1" t="s">
        <v>2</v>
      </c>
      <c r="H2831" s="1"/>
      <c r="I2831" s="1"/>
    </row>
    <row r="2832" spans="1:9" x14ac:dyDescent="0.25">
      <c r="A2832">
        <v>2831</v>
      </c>
      <c r="B2832" s="1" t="s">
        <v>1847</v>
      </c>
      <c r="C2832" s="1" t="s">
        <v>2905</v>
      </c>
      <c r="D2832" s="1" t="s">
        <v>2</v>
      </c>
      <c r="H2832" s="1"/>
      <c r="I2832" s="1"/>
    </row>
    <row r="2833" spans="1:9" x14ac:dyDescent="0.25">
      <c r="A2833">
        <v>2832</v>
      </c>
      <c r="B2833" s="1" t="s">
        <v>1850</v>
      </c>
      <c r="C2833" s="1" t="s">
        <v>2859</v>
      </c>
      <c r="D2833" s="1" t="s">
        <v>2</v>
      </c>
      <c r="H2833" s="1"/>
      <c r="I2833" s="1"/>
    </row>
    <row r="2834" spans="1:9" x14ac:dyDescent="0.25">
      <c r="A2834">
        <v>2833</v>
      </c>
      <c r="B2834" s="1" t="s">
        <v>1851</v>
      </c>
      <c r="C2834" s="1" t="s">
        <v>56</v>
      </c>
      <c r="D2834" s="1" t="s">
        <v>2</v>
      </c>
      <c r="H2834" s="1"/>
      <c r="I2834" s="1"/>
    </row>
    <row r="2835" spans="1:9" x14ac:dyDescent="0.25">
      <c r="A2835">
        <v>2834</v>
      </c>
      <c r="B2835" s="1" t="s">
        <v>1896</v>
      </c>
      <c r="C2835" s="1" t="s">
        <v>56</v>
      </c>
      <c r="D2835" s="1" t="s">
        <v>2</v>
      </c>
      <c r="H2835" s="1"/>
      <c r="I2835" s="1"/>
    </row>
    <row r="2836" spans="1:9" x14ac:dyDescent="0.25">
      <c r="A2836">
        <v>2835</v>
      </c>
      <c r="B2836" s="1" t="s">
        <v>1853</v>
      </c>
      <c r="C2836" s="1" t="s">
        <v>56</v>
      </c>
      <c r="D2836" s="1" t="s">
        <v>2</v>
      </c>
      <c r="H2836" s="1"/>
      <c r="I2836" s="1"/>
    </row>
    <row r="2837" spans="1:9" x14ac:dyDescent="0.25">
      <c r="A2837">
        <v>2836</v>
      </c>
      <c r="B2837" s="1" t="s">
        <v>1854</v>
      </c>
      <c r="C2837" s="1" t="s">
        <v>285</v>
      </c>
      <c r="D2837" s="1" t="s">
        <v>2</v>
      </c>
      <c r="H2837" s="1"/>
      <c r="I2837" s="1"/>
    </row>
    <row r="2838" spans="1:9" x14ac:dyDescent="0.25">
      <c r="A2838">
        <v>2837</v>
      </c>
      <c r="B2838" s="1" t="s">
        <v>1856</v>
      </c>
      <c r="C2838" s="1" t="s">
        <v>64</v>
      </c>
      <c r="D2838" s="1" t="s">
        <v>2</v>
      </c>
      <c r="H2838" s="1"/>
      <c r="I2838" s="1"/>
    </row>
    <row r="2839" spans="1:9" x14ac:dyDescent="0.25">
      <c r="A2839">
        <v>2838</v>
      </c>
      <c r="B2839" s="1" t="s">
        <v>1857</v>
      </c>
      <c r="C2839" s="1" t="s">
        <v>65</v>
      </c>
      <c r="D2839" s="1" t="s">
        <v>2</v>
      </c>
      <c r="H2839" s="1"/>
      <c r="I2839" s="1"/>
    </row>
    <row r="2840" spans="1:9" x14ac:dyDescent="0.25">
      <c r="A2840">
        <v>2839</v>
      </c>
      <c r="B2840" s="1" t="s">
        <v>2469</v>
      </c>
      <c r="C2840" s="1" t="s">
        <v>73</v>
      </c>
      <c r="D2840" s="1" t="s">
        <v>2</v>
      </c>
      <c r="H2840" s="1"/>
      <c r="I2840" s="1"/>
    </row>
    <row r="2841" spans="1:9" x14ac:dyDescent="0.25">
      <c r="A2841">
        <v>2840</v>
      </c>
      <c r="B2841" s="1" t="s">
        <v>1858</v>
      </c>
      <c r="C2841" s="1" t="s">
        <v>56</v>
      </c>
      <c r="D2841" s="1" t="s">
        <v>2</v>
      </c>
      <c r="H2841" s="1"/>
      <c r="I2841" s="1"/>
    </row>
    <row r="2842" spans="1:9" x14ac:dyDescent="0.25">
      <c r="A2842">
        <v>2841</v>
      </c>
      <c r="B2842" s="1" t="s">
        <v>1859</v>
      </c>
      <c r="C2842" s="1" t="s">
        <v>83</v>
      </c>
      <c r="D2842" s="1" t="s">
        <v>2</v>
      </c>
      <c r="H2842" s="1"/>
      <c r="I2842" s="1"/>
    </row>
    <row r="2843" spans="1:9" x14ac:dyDescent="0.25">
      <c r="A2843">
        <v>2842</v>
      </c>
      <c r="B2843" s="1" t="s">
        <v>2482</v>
      </c>
      <c r="C2843" s="1" t="s">
        <v>56</v>
      </c>
      <c r="D2843" s="1" t="s">
        <v>2</v>
      </c>
      <c r="H2843" s="1"/>
      <c r="I2843" s="1"/>
    </row>
    <row r="2844" spans="1:9" x14ac:dyDescent="0.25">
      <c r="A2844">
        <v>2843</v>
      </c>
      <c r="B2844" s="1" t="s">
        <v>1863</v>
      </c>
      <c r="C2844" s="1" t="s">
        <v>75</v>
      </c>
      <c r="D2844" s="1" t="s">
        <v>2</v>
      </c>
      <c r="H2844" s="1"/>
      <c r="I2844" s="1"/>
    </row>
    <row r="2845" spans="1:9" x14ac:dyDescent="0.25">
      <c r="A2845">
        <v>2844</v>
      </c>
      <c r="B2845" s="1" t="s">
        <v>2492</v>
      </c>
      <c r="C2845" s="1" t="s">
        <v>575</v>
      </c>
      <c r="D2845" s="1" t="s">
        <v>2</v>
      </c>
      <c r="H2845" s="1"/>
      <c r="I2845" s="1"/>
    </row>
    <row r="2846" spans="1:9" x14ac:dyDescent="0.25">
      <c r="A2846">
        <v>2845</v>
      </c>
      <c r="B2846" s="1" t="s">
        <v>2497</v>
      </c>
      <c r="C2846" s="1" t="s">
        <v>2491</v>
      </c>
      <c r="D2846" s="1" t="s">
        <v>2</v>
      </c>
      <c r="H2846" s="1"/>
      <c r="I2846" s="1"/>
    </row>
    <row r="2847" spans="1:9" x14ac:dyDescent="0.25">
      <c r="A2847">
        <v>2846</v>
      </c>
      <c r="B2847" s="1" t="s">
        <v>1866</v>
      </c>
      <c r="C2847" s="1" t="s">
        <v>200</v>
      </c>
      <c r="D2847" s="1" t="s">
        <v>2</v>
      </c>
      <c r="H2847" s="1"/>
      <c r="I2847" s="1"/>
    </row>
    <row r="2848" spans="1:9" x14ac:dyDescent="0.25">
      <c r="A2848">
        <v>2847</v>
      </c>
      <c r="B2848" s="1" t="s">
        <v>1908</v>
      </c>
      <c r="C2848" s="1" t="s">
        <v>73</v>
      </c>
      <c r="D2848" s="1" t="s">
        <v>2</v>
      </c>
      <c r="H2848" s="1"/>
      <c r="I2848" s="1"/>
    </row>
    <row r="2849" spans="1:9" x14ac:dyDescent="0.25">
      <c r="A2849">
        <v>2848</v>
      </c>
      <c r="B2849" s="1" t="s">
        <v>1806</v>
      </c>
      <c r="C2849" s="1" t="s">
        <v>66</v>
      </c>
      <c r="D2849" s="1" t="s">
        <v>2</v>
      </c>
      <c r="H2849" s="1"/>
      <c r="I2849" s="1"/>
    </row>
    <row r="2850" spans="1:9" x14ac:dyDescent="0.25">
      <c r="A2850">
        <v>2849</v>
      </c>
      <c r="B2850" s="1" t="s">
        <v>2</v>
      </c>
      <c r="C2850" s="1" t="s">
        <v>2</v>
      </c>
      <c r="D2850" s="1" t="s">
        <v>2</v>
      </c>
      <c r="H2850" s="1"/>
      <c r="I2850" s="1"/>
    </row>
    <row r="2851" spans="1:9" x14ac:dyDescent="0.25">
      <c r="A2851">
        <v>2850</v>
      </c>
      <c r="B2851" s="1" t="s">
        <v>2612</v>
      </c>
      <c r="C2851" s="1" t="s">
        <v>2</v>
      </c>
      <c r="D2851" s="1" t="s">
        <v>2</v>
      </c>
      <c r="H2851" s="1"/>
      <c r="I2851" s="1"/>
    </row>
    <row r="2852" spans="1:9" x14ac:dyDescent="0.25">
      <c r="A2852">
        <v>2851</v>
      </c>
      <c r="B2852" s="1" t="s">
        <v>52</v>
      </c>
      <c r="C2852" s="1" t="s">
        <v>2</v>
      </c>
      <c r="D2852" s="1" t="s">
        <v>2</v>
      </c>
      <c r="H2852" s="1"/>
      <c r="I2852" s="1"/>
    </row>
    <row r="2853" spans="1:9" x14ac:dyDescent="0.25">
      <c r="A2853">
        <v>2852</v>
      </c>
      <c r="B2853" s="1" t="s">
        <v>1843</v>
      </c>
      <c r="C2853" s="1" t="s">
        <v>755</v>
      </c>
      <c r="D2853" s="1" t="s">
        <v>2</v>
      </c>
      <c r="H2853" s="1"/>
      <c r="I2853" s="1"/>
    </row>
    <row r="2854" spans="1:9" x14ac:dyDescent="0.25">
      <c r="A2854">
        <v>2853</v>
      </c>
      <c r="B2854" s="1" t="s">
        <v>1844</v>
      </c>
      <c r="C2854" s="1" t="s">
        <v>121</v>
      </c>
      <c r="D2854" s="1" t="s">
        <v>2</v>
      </c>
      <c r="H2854" s="1"/>
      <c r="I2854" s="1"/>
    </row>
    <row r="2855" spans="1:9" x14ac:dyDescent="0.25">
      <c r="A2855">
        <v>2854</v>
      </c>
      <c r="B2855" s="1" t="s">
        <v>1845</v>
      </c>
      <c r="C2855" s="1" t="s">
        <v>56</v>
      </c>
      <c r="D2855" s="1" t="s">
        <v>2</v>
      </c>
      <c r="H2855" s="1"/>
      <c r="I2855" s="1"/>
    </row>
    <row r="2856" spans="1:9" x14ac:dyDescent="0.25">
      <c r="A2856">
        <v>2855</v>
      </c>
      <c r="B2856" s="1" t="s">
        <v>1846</v>
      </c>
      <c r="C2856" s="1" t="s">
        <v>2706</v>
      </c>
      <c r="D2856" s="1" t="s">
        <v>2</v>
      </c>
      <c r="H2856" s="1"/>
      <c r="I2856" s="1"/>
    </row>
    <row r="2857" spans="1:9" x14ac:dyDescent="0.25">
      <c r="A2857">
        <v>2856</v>
      </c>
      <c r="B2857" s="1" t="s">
        <v>1847</v>
      </c>
      <c r="C2857" s="1" t="s">
        <v>2906</v>
      </c>
      <c r="D2857" s="1" t="s">
        <v>2</v>
      </c>
      <c r="H2857" s="1"/>
      <c r="I2857" s="1"/>
    </row>
    <row r="2858" spans="1:9" x14ac:dyDescent="0.25">
      <c r="A2858">
        <v>2857</v>
      </c>
      <c r="B2858" s="1" t="s">
        <v>1850</v>
      </c>
      <c r="C2858" s="1" t="s">
        <v>2861</v>
      </c>
      <c r="D2858" s="1" t="s">
        <v>2</v>
      </c>
      <c r="H2858" s="1"/>
      <c r="I2858" s="1"/>
    </row>
    <row r="2859" spans="1:9" x14ac:dyDescent="0.25">
      <c r="A2859">
        <v>2858</v>
      </c>
      <c r="B2859" s="1" t="s">
        <v>1851</v>
      </c>
      <c r="C2859" s="1" t="s">
        <v>56</v>
      </c>
      <c r="D2859" s="1" t="s">
        <v>2</v>
      </c>
      <c r="H2859" s="1"/>
      <c r="I2859" s="1"/>
    </row>
    <row r="2860" spans="1:9" x14ac:dyDescent="0.25">
      <c r="A2860">
        <v>2859</v>
      </c>
      <c r="B2860" s="1" t="s">
        <v>1896</v>
      </c>
      <c r="C2860" s="1" t="s">
        <v>56</v>
      </c>
      <c r="D2860" s="1" t="s">
        <v>2</v>
      </c>
      <c r="H2860" s="1"/>
      <c r="I2860" s="1"/>
    </row>
    <row r="2861" spans="1:9" x14ac:dyDescent="0.25">
      <c r="A2861">
        <v>2860</v>
      </c>
      <c r="B2861" s="1" t="s">
        <v>1853</v>
      </c>
      <c r="C2861" s="1" t="s">
        <v>56</v>
      </c>
      <c r="D2861" s="1" t="s">
        <v>2</v>
      </c>
      <c r="H2861" s="1"/>
      <c r="I2861" s="1"/>
    </row>
    <row r="2862" spans="1:9" x14ac:dyDescent="0.25">
      <c r="A2862">
        <v>2861</v>
      </c>
      <c r="B2862" s="1" t="s">
        <v>1854</v>
      </c>
      <c r="C2862" s="1" t="s">
        <v>73</v>
      </c>
      <c r="D2862" s="1" t="s">
        <v>2</v>
      </c>
      <c r="H2862" s="1"/>
      <c r="I2862" s="1"/>
    </row>
    <row r="2863" spans="1:9" x14ac:dyDescent="0.25">
      <c r="A2863">
        <v>2862</v>
      </c>
      <c r="B2863" s="1" t="s">
        <v>1856</v>
      </c>
      <c r="C2863" s="1" t="s">
        <v>64</v>
      </c>
      <c r="D2863" s="1" t="s">
        <v>2</v>
      </c>
      <c r="H2863" s="1"/>
      <c r="I2863" s="1"/>
    </row>
    <row r="2864" spans="1:9" x14ac:dyDescent="0.25">
      <c r="A2864">
        <v>2863</v>
      </c>
      <c r="B2864" s="1" t="s">
        <v>1857</v>
      </c>
      <c r="C2864" s="1" t="s">
        <v>65</v>
      </c>
      <c r="D2864" s="1" t="s">
        <v>2</v>
      </c>
      <c r="H2864" s="1"/>
      <c r="I2864" s="1"/>
    </row>
    <row r="2865" spans="1:9" x14ac:dyDescent="0.25">
      <c r="A2865">
        <v>2864</v>
      </c>
      <c r="B2865" s="1" t="s">
        <v>2469</v>
      </c>
      <c r="C2865" s="1" t="s">
        <v>77</v>
      </c>
      <c r="D2865" s="1" t="s">
        <v>2</v>
      </c>
      <c r="H2865" s="1"/>
      <c r="I2865" s="1"/>
    </row>
    <row r="2866" spans="1:9" x14ac:dyDescent="0.25">
      <c r="A2866">
        <v>2865</v>
      </c>
      <c r="B2866" s="1" t="s">
        <v>1858</v>
      </c>
      <c r="C2866" s="1" t="s">
        <v>56</v>
      </c>
      <c r="D2866" s="1" t="s">
        <v>2</v>
      </c>
      <c r="H2866" s="1"/>
      <c r="I2866" s="1"/>
    </row>
    <row r="2867" spans="1:9" x14ac:dyDescent="0.25">
      <c r="A2867">
        <v>2866</v>
      </c>
      <c r="B2867" s="1" t="s">
        <v>2482</v>
      </c>
      <c r="C2867" s="1" t="s">
        <v>56</v>
      </c>
      <c r="D2867" s="1" t="s">
        <v>2</v>
      </c>
      <c r="H2867" s="1"/>
      <c r="I2867" s="1"/>
    </row>
    <row r="2868" spans="1:9" x14ac:dyDescent="0.25">
      <c r="A2868">
        <v>2867</v>
      </c>
      <c r="B2868" s="1" t="s">
        <v>1863</v>
      </c>
      <c r="C2868" s="1" t="s">
        <v>117</v>
      </c>
      <c r="D2868" s="1" t="s">
        <v>2</v>
      </c>
      <c r="H2868" s="1"/>
      <c r="I2868" s="1"/>
    </row>
    <row r="2869" spans="1:9" x14ac:dyDescent="0.25">
      <c r="A2869">
        <v>2868</v>
      </c>
      <c r="B2869" s="1" t="s">
        <v>2497</v>
      </c>
      <c r="C2869" s="1" t="s">
        <v>2542</v>
      </c>
      <c r="D2869" s="1" t="s">
        <v>2</v>
      </c>
      <c r="H2869" s="1"/>
      <c r="I2869" s="1"/>
    </row>
    <row r="2870" spans="1:9" x14ac:dyDescent="0.25">
      <c r="A2870">
        <v>2869</v>
      </c>
      <c r="B2870" s="1" t="s">
        <v>1899</v>
      </c>
      <c r="C2870" s="1" t="s">
        <v>77</v>
      </c>
      <c r="D2870" s="1" t="s">
        <v>2</v>
      </c>
      <c r="H2870" s="1"/>
      <c r="I2870" s="1"/>
    </row>
    <row r="2871" spans="1:9" x14ac:dyDescent="0.25">
      <c r="A2871">
        <v>2870</v>
      </c>
      <c r="B2871" s="1" t="s">
        <v>1871</v>
      </c>
      <c r="C2871" s="1" t="s">
        <v>56</v>
      </c>
      <c r="D2871" s="1" t="s">
        <v>2</v>
      </c>
      <c r="H2871" s="1"/>
      <c r="I2871" s="1"/>
    </row>
    <row r="2872" spans="1:9" x14ac:dyDescent="0.25">
      <c r="A2872">
        <v>2871</v>
      </c>
      <c r="B2872" s="1" t="s">
        <v>1875</v>
      </c>
      <c r="C2872" s="1" t="s">
        <v>106</v>
      </c>
      <c r="D2872" s="1" t="s">
        <v>2</v>
      </c>
      <c r="H2872" s="1"/>
      <c r="I2872" s="1"/>
    </row>
    <row r="2873" spans="1:9" x14ac:dyDescent="0.25">
      <c r="A2873">
        <v>2872</v>
      </c>
      <c r="B2873" s="1" t="s">
        <v>1866</v>
      </c>
      <c r="C2873" s="1" t="s">
        <v>200</v>
      </c>
      <c r="D2873" s="1" t="s">
        <v>2</v>
      </c>
      <c r="H2873" s="1"/>
      <c r="I2873" s="1"/>
    </row>
    <row r="2874" spans="1:9" x14ac:dyDescent="0.25">
      <c r="A2874">
        <v>2873</v>
      </c>
      <c r="B2874" s="1" t="s">
        <v>1908</v>
      </c>
      <c r="C2874" s="1" t="s">
        <v>73</v>
      </c>
      <c r="D2874" s="1" t="s">
        <v>2</v>
      </c>
      <c r="H2874" s="1"/>
      <c r="I2874" s="1"/>
    </row>
    <row r="2875" spans="1:9" x14ac:dyDescent="0.25">
      <c r="A2875">
        <v>2874</v>
      </c>
      <c r="B2875" s="1" t="s">
        <v>1806</v>
      </c>
      <c r="C2875" s="1" t="s">
        <v>66</v>
      </c>
      <c r="D2875" s="1" t="s">
        <v>2</v>
      </c>
      <c r="H2875" s="1"/>
      <c r="I2875" s="1"/>
    </row>
    <row r="2876" spans="1:9" x14ac:dyDescent="0.25">
      <c r="A2876">
        <v>2875</v>
      </c>
      <c r="B2876" s="1" t="s">
        <v>2</v>
      </c>
      <c r="C2876" s="1" t="s">
        <v>2</v>
      </c>
      <c r="D2876" s="1" t="s">
        <v>2</v>
      </c>
      <c r="H2876" s="1"/>
      <c r="I2876" s="1"/>
    </row>
    <row r="2877" spans="1:9" x14ac:dyDescent="0.25">
      <c r="A2877">
        <v>2876</v>
      </c>
      <c r="B2877" s="1" t="s">
        <v>2</v>
      </c>
      <c r="C2877" s="1" t="s">
        <v>2</v>
      </c>
      <c r="D2877" s="1" t="s">
        <v>2</v>
      </c>
      <c r="H2877" s="1"/>
      <c r="I2877" s="1"/>
    </row>
    <row r="2878" spans="1:9" x14ac:dyDescent="0.25">
      <c r="A2878">
        <v>2877</v>
      </c>
      <c r="B2878" s="1" t="s">
        <v>2</v>
      </c>
      <c r="C2878" s="1" t="s">
        <v>2</v>
      </c>
      <c r="D2878" s="1" t="s">
        <v>2</v>
      </c>
      <c r="H2878" s="1"/>
      <c r="I2878" s="1"/>
    </row>
    <row r="2879" spans="1:9" x14ac:dyDescent="0.25">
      <c r="A2879">
        <v>2878</v>
      </c>
      <c r="B2879" s="1" t="s">
        <v>810</v>
      </c>
      <c r="C2879" s="1" t="s">
        <v>2</v>
      </c>
      <c r="D2879" s="1" t="s">
        <v>2</v>
      </c>
      <c r="H2879" s="1"/>
      <c r="I2879" s="1"/>
    </row>
    <row r="2880" spans="1:9" x14ac:dyDescent="0.25">
      <c r="A2880">
        <v>2879</v>
      </c>
      <c r="B2880" s="1" t="s">
        <v>2</v>
      </c>
      <c r="C2880" s="1" t="s">
        <v>2</v>
      </c>
      <c r="D2880" s="1" t="s">
        <v>2</v>
      </c>
      <c r="H2880" s="1"/>
      <c r="I2880" s="1"/>
    </row>
    <row r="2881" spans="1:9" x14ac:dyDescent="0.25">
      <c r="A2881">
        <v>2880</v>
      </c>
      <c r="B2881" s="1" t="s">
        <v>2</v>
      </c>
      <c r="C2881" s="1" t="s">
        <v>2</v>
      </c>
      <c r="D2881" s="1" t="s">
        <v>2</v>
      </c>
      <c r="H2881" s="1"/>
      <c r="I2881" s="1"/>
    </row>
    <row r="2882" spans="1:9" x14ac:dyDescent="0.25">
      <c r="A2882">
        <v>2881</v>
      </c>
      <c r="B2882" s="1" t="s">
        <v>1631</v>
      </c>
      <c r="C2882" s="1" t="s">
        <v>2</v>
      </c>
      <c r="D2882" s="1" t="s">
        <v>2</v>
      </c>
      <c r="H2882" s="1"/>
      <c r="I2882" s="1"/>
    </row>
    <row r="2883" spans="1:9" x14ac:dyDescent="0.25">
      <c r="A2883">
        <v>2882</v>
      </c>
      <c r="B2883" s="1" t="s">
        <v>2</v>
      </c>
      <c r="C2883" s="1" t="s">
        <v>2</v>
      </c>
      <c r="D2883" s="1" t="s">
        <v>2</v>
      </c>
      <c r="H2883" s="1"/>
      <c r="I2883" s="1"/>
    </row>
    <row r="2884" spans="1:9" x14ac:dyDescent="0.25">
      <c r="A2884">
        <v>2883</v>
      </c>
      <c r="B2884" s="1" t="s">
        <v>2617</v>
      </c>
      <c r="C2884" s="1" t="s">
        <v>2</v>
      </c>
      <c r="D2884" s="1" t="s">
        <v>2</v>
      </c>
      <c r="H2884" s="1"/>
      <c r="I2884" s="1"/>
    </row>
    <row r="2885" spans="1:9" x14ac:dyDescent="0.25">
      <c r="A2885">
        <v>2884</v>
      </c>
      <c r="B2885" s="1" t="s">
        <v>52</v>
      </c>
      <c r="C2885" s="1" t="s">
        <v>2</v>
      </c>
      <c r="D2885" s="1" t="s">
        <v>2</v>
      </c>
      <c r="H2885" s="1"/>
      <c r="I2885" s="1"/>
    </row>
    <row r="2886" spans="1:9" x14ac:dyDescent="0.25">
      <c r="A2886">
        <v>2885</v>
      </c>
      <c r="B2886" s="1" t="s">
        <v>1843</v>
      </c>
      <c r="C2886" s="1" t="s">
        <v>854</v>
      </c>
      <c r="D2886" s="1" t="s">
        <v>2</v>
      </c>
      <c r="H2886" s="1"/>
      <c r="I2886" s="1"/>
    </row>
    <row r="2887" spans="1:9" x14ac:dyDescent="0.25">
      <c r="A2887">
        <v>2886</v>
      </c>
      <c r="B2887" s="1" t="s">
        <v>1844</v>
      </c>
      <c r="C2887" s="1" t="s">
        <v>121</v>
      </c>
      <c r="D2887" s="1" t="s">
        <v>2</v>
      </c>
      <c r="H2887" s="1"/>
      <c r="I2887" s="1"/>
    </row>
    <row r="2888" spans="1:9" x14ac:dyDescent="0.25">
      <c r="A2888">
        <v>2887</v>
      </c>
      <c r="B2888" s="1" t="s">
        <v>1845</v>
      </c>
      <c r="C2888" s="1" t="s">
        <v>56</v>
      </c>
      <c r="D2888" s="1" t="s">
        <v>2</v>
      </c>
      <c r="H2888" s="1"/>
      <c r="I2888" s="1"/>
    </row>
    <row r="2889" spans="1:9" x14ac:dyDescent="0.25">
      <c r="A2889">
        <v>2888</v>
      </c>
      <c r="B2889" s="1" t="s">
        <v>1846</v>
      </c>
      <c r="C2889" s="1" t="s">
        <v>2706</v>
      </c>
      <c r="D2889" s="1" t="s">
        <v>2</v>
      </c>
      <c r="H2889" s="1"/>
      <c r="I2889" s="1"/>
    </row>
    <row r="2890" spans="1:9" x14ac:dyDescent="0.25">
      <c r="A2890">
        <v>2889</v>
      </c>
      <c r="B2890" s="1" t="s">
        <v>1847</v>
      </c>
      <c r="C2890" s="1" t="s">
        <v>2907</v>
      </c>
      <c r="D2890" s="1" t="s">
        <v>2</v>
      </c>
      <c r="H2890" s="1"/>
      <c r="I2890" s="1"/>
    </row>
    <row r="2891" spans="1:9" x14ac:dyDescent="0.25">
      <c r="A2891">
        <v>2890</v>
      </c>
      <c r="B2891" s="1" t="s">
        <v>1850</v>
      </c>
      <c r="C2891" s="1" t="s">
        <v>2859</v>
      </c>
      <c r="D2891" s="1" t="s">
        <v>2</v>
      </c>
      <c r="H2891" s="1"/>
      <c r="I2891" s="1"/>
    </row>
    <row r="2892" spans="1:9" x14ac:dyDescent="0.25">
      <c r="A2892">
        <v>2891</v>
      </c>
      <c r="B2892" s="1" t="s">
        <v>1851</v>
      </c>
      <c r="C2892" s="1" t="s">
        <v>56</v>
      </c>
      <c r="D2892" s="1" t="s">
        <v>2</v>
      </c>
      <c r="H2892" s="1"/>
      <c r="I2892" s="1"/>
    </row>
    <row r="2893" spans="1:9" x14ac:dyDescent="0.25">
      <c r="A2893">
        <v>2892</v>
      </c>
      <c r="B2893" s="1" t="s">
        <v>1896</v>
      </c>
      <c r="C2893" s="1" t="s">
        <v>56</v>
      </c>
      <c r="D2893" s="1" t="s">
        <v>2</v>
      </c>
      <c r="H2893" s="1"/>
      <c r="I2893" s="1"/>
    </row>
    <row r="2894" spans="1:9" x14ac:dyDescent="0.25">
      <c r="A2894">
        <v>2893</v>
      </c>
      <c r="B2894" s="1" t="s">
        <v>1853</v>
      </c>
      <c r="C2894" s="1" t="s">
        <v>56</v>
      </c>
      <c r="D2894" s="1" t="s">
        <v>2</v>
      </c>
      <c r="H2894" s="1"/>
      <c r="I2894" s="1"/>
    </row>
    <row r="2895" spans="1:9" x14ac:dyDescent="0.25">
      <c r="A2895">
        <v>2894</v>
      </c>
      <c r="B2895" s="1" t="s">
        <v>1854</v>
      </c>
      <c r="C2895" s="1" t="s">
        <v>269</v>
      </c>
      <c r="D2895" s="1" t="s">
        <v>2</v>
      </c>
      <c r="H2895" s="1"/>
      <c r="I2895" s="1"/>
    </row>
    <row r="2896" spans="1:9" x14ac:dyDescent="0.25">
      <c r="A2896">
        <v>2895</v>
      </c>
      <c r="B2896" s="1" t="s">
        <v>1856</v>
      </c>
      <c r="C2896" s="1" t="s">
        <v>64</v>
      </c>
      <c r="D2896" s="1" t="s">
        <v>2</v>
      </c>
      <c r="H2896" s="1"/>
      <c r="I2896" s="1"/>
    </row>
    <row r="2897" spans="1:9" x14ac:dyDescent="0.25">
      <c r="A2897">
        <v>2896</v>
      </c>
      <c r="B2897" s="1" t="s">
        <v>1857</v>
      </c>
      <c r="C2897" s="1" t="s">
        <v>65</v>
      </c>
      <c r="D2897" s="1" t="s">
        <v>2</v>
      </c>
      <c r="H2897" s="1"/>
      <c r="I2897" s="1"/>
    </row>
    <row r="2898" spans="1:9" x14ac:dyDescent="0.25">
      <c r="A2898">
        <v>2897</v>
      </c>
      <c r="B2898" s="1" t="s">
        <v>2469</v>
      </c>
      <c r="C2898" s="1" t="s">
        <v>73</v>
      </c>
      <c r="D2898" s="1" t="s">
        <v>2</v>
      </c>
      <c r="H2898" s="1"/>
      <c r="I2898" s="1"/>
    </row>
    <row r="2899" spans="1:9" x14ac:dyDescent="0.25">
      <c r="A2899">
        <v>2898</v>
      </c>
      <c r="B2899" s="1" t="s">
        <v>1858</v>
      </c>
      <c r="C2899" s="1" t="s">
        <v>56</v>
      </c>
      <c r="D2899" s="1" t="s">
        <v>2</v>
      </c>
      <c r="H2899" s="1"/>
      <c r="I2899" s="1"/>
    </row>
    <row r="2900" spans="1:9" x14ac:dyDescent="0.25">
      <c r="A2900">
        <v>2899</v>
      </c>
      <c r="B2900" s="1" t="s">
        <v>1859</v>
      </c>
      <c r="C2900" s="1" t="s">
        <v>83</v>
      </c>
      <c r="D2900" s="1" t="s">
        <v>2</v>
      </c>
      <c r="H2900" s="1"/>
      <c r="I2900" s="1"/>
    </row>
    <row r="2901" spans="1:9" x14ac:dyDescent="0.25">
      <c r="A2901">
        <v>2900</v>
      </c>
      <c r="B2901" s="1" t="s">
        <v>2482</v>
      </c>
      <c r="C2901" s="1" t="s">
        <v>56</v>
      </c>
      <c r="D2901" s="1" t="s">
        <v>2</v>
      </c>
      <c r="H2901" s="1"/>
      <c r="I2901" s="1"/>
    </row>
    <row r="2902" spans="1:9" x14ac:dyDescent="0.25">
      <c r="A2902">
        <v>2901</v>
      </c>
      <c r="B2902" s="1" t="s">
        <v>1863</v>
      </c>
      <c r="C2902" s="1" t="s">
        <v>382</v>
      </c>
      <c r="D2902" s="1" t="s">
        <v>2</v>
      </c>
      <c r="H2902" s="1"/>
      <c r="I2902" s="1"/>
    </row>
    <row r="2903" spans="1:9" x14ac:dyDescent="0.25">
      <c r="A2903">
        <v>2902</v>
      </c>
      <c r="B2903" s="1" t="s">
        <v>2492</v>
      </c>
      <c r="C2903" s="1" t="s">
        <v>2463</v>
      </c>
      <c r="D2903" s="1" t="s">
        <v>2</v>
      </c>
      <c r="H2903" s="1"/>
      <c r="I2903" s="1"/>
    </row>
    <row r="2904" spans="1:9" x14ac:dyDescent="0.25">
      <c r="A2904">
        <v>2903</v>
      </c>
      <c r="B2904" s="1" t="s">
        <v>2497</v>
      </c>
      <c r="C2904" s="1" t="s">
        <v>2522</v>
      </c>
      <c r="D2904" s="1" t="s">
        <v>2</v>
      </c>
      <c r="H2904" s="1"/>
      <c r="I2904" s="1"/>
    </row>
    <row r="2905" spans="1:9" x14ac:dyDescent="0.25">
      <c r="A2905">
        <v>2904</v>
      </c>
      <c r="B2905" s="1" t="s">
        <v>1866</v>
      </c>
      <c r="C2905" s="1" t="s">
        <v>200</v>
      </c>
      <c r="D2905" s="1" t="s">
        <v>2</v>
      </c>
      <c r="H2905" s="1"/>
      <c r="I2905" s="1"/>
    </row>
    <row r="2906" spans="1:9" x14ac:dyDescent="0.25">
      <c r="A2906">
        <v>2905</v>
      </c>
      <c r="B2906" s="1" t="s">
        <v>1908</v>
      </c>
      <c r="C2906" s="1" t="s">
        <v>73</v>
      </c>
      <c r="D2906" s="1" t="s">
        <v>2</v>
      </c>
      <c r="H2906" s="1"/>
      <c r="I2906" s="1"/>
    </row>
    <row r="2907" spans="1:9" x14ac:dyDescent="0.25">
      <c r="A2907">
        <v>2906</v>
      </c>
      <c r="B2907" s="1" t="s">
        <v>1806</v>
      </c>
      <c r="C2907" s="1" t="s">
        <v>70</v>
      </c>
      <c r="D2907" s="1" t="s">
        <v>2</v>
      </c>
      <c r="H2907" s="1"/>
      <c r="I2907" s="1"/>
    </row>
    <row r="2908" spans="1:9" x14ac:dyDescent="0.25">
      <c r="A2908">
        <v>2907</v>
      </c>
      <c r="B2908" s="1" t="s">
        <v>2</v>
      </c>
      <c r="C2908" s="1" t="s">
        <v>2</v>
      </c>
      <c r="D2908" s="1" t="s">
        <v>2</v>
      </c>
      <c r="H2908" s="1"/>
      <c r="I2908" s="1"/>
    </row>
    <row r="2909" spans="1:9" x14ac:dyDescent="0.25">
      <c r="A2909">
        <v>2908</v>
      </c>
      <c r="B2909" s="1" t="s">
        <v>2622</v>
      </c>
      <c r="C2909" s="1" t="s">
        <v>2</v>
      </c>
      <c r="D2909" s="1" t="s">
        <v>2</v>
      </c>
      <c r="H2909" s="1"/>
      <c r="I2909" s="1"/>
    </row>
    <row r="2910" spans="1:9" x14ac:dyDescent="0.25">
      <c r="A2910">
        <v>2909</v>
      </c>
      <c r="B2910" s="1" t="s">
        <v>52</v>
      </c>
      <c r="C2910" s="1" t="s">
        <v>2</v>
      </c>
      <c r="D2910" s="1" t="s">
        <v>2</v>
      </c>
      <c r="H2910" s="1"/>
      <c r="I2910" s="1"/>
    </row>
    <row r="2911" spans="1:9" x14ac:dyDescent="0.25">
      <c r="A2911">
        <v>2910</v>
      </c>
      <c r="B2911" s="1" t="s">
        <v>1843</v>
      </c>
      <c r="C2911" s="1" t="s">
        <v>814</v>
      </c>
      <c r="D2911" s="1" t="s">
        <v>2</v>
      </c>
      <c r="H2911" s="1"/>
      <c r="I2911" s="1"/>
    </row>
    <row r="2912" spans="1:9" x14ac:dyDescent="0.25">
      <c r="A2912">
        <v>2911</v>
      </c>
      <c r="B2912" s="1" t="s">
        <v>1844</v>
      </c>
      <c r="C2912" s="1" t="s">
        <v>121</v>
      </c>
      <c r="D2912" s="1" t="s">
        <v>2</v>
      </c>
      <c r="H2912" s="1"/>
      <c r="I2912" s="1"/>
    </row>
    <row r="2913" spans="1:9" x14ac:dyDescent="0.25">
      <c r="A2913">
        <v>2912</v>
      </c>
      <c r="B2913" s="1" t="s">
        <v>1845</v>
      </c>
      <c r="C2913" s="1" t="s">
        <v>56</v>
      </c>
      <c r="D2913" s="1" t="s">
        <v>2</v>
      </c>
      <c r="H2913" s="1"/>
      <c r="I2913" s="1"/>
    </row>
    <row r="2914" spans="1:9" x14ac:dyDescent="0.25">
      <c r="A2914">
        <v>2913</v>
      </c>
      <c r="B2914" s="1" t="s">
        <v>1846</v>
      </c>
      <c r="C2914" s="1" t="s">
        <v>2608</v>
      </c>
      <c r="D2914" s="1" t="s">
        <v>2</v>
      </c>
      <c r="H2914" s="1"/>
      <c r="I2914" s="1"/>
    </row>
    <row r="2915" spans="1:9" x14ac:dyDescent="0.25">
      <c r="A2915">
        <v>2914</v>
      </c>
      <c r="B2915" s="1" t="s">
        <v>1847</v>
      </c>
      <c r="C2915" s="1" t="s">
        <v>2908</v>
      </c>
      <c r="D2915" s="1" t="s">
        <v>2</v>
      </c>
      <c r="H2915" s="1"/>
      <c r="I2915" s="1"/>
    </row>
    <row r="2916" spans="1:9" x14ac:dyDescent="0.25">
      <c r="A2916">
        <v>2915</v>
      </c>
      <c r="B2916" s="1" t="s">
        <v>1850</v>
      </c>
      <c r="C2916" s="1" t="s">
        <v>2861</v>
      </c>
      <c r="D2916" s="1" t="s">
        <v>2</v>
      </c>
      <c r="H2916" s="1"/>
      <c r="I2916" s="1"/>
    </row>
    <row r="2917" spans="1:9" x14ac:dyDescent="0.25">
      <c r="A2917">
        <v>2916</v>
      </c>
      <c r="B2917" s="1" t="s">
        <v>1851</v>
      </c>
      <c r="C2917" s="1" t="s">
        <v>56</v>
      </c>
      <c r="D2917" s="1" t="s">
        <v>2</v>
      </c>
      <c r="H2917" s="1"/>
      <c r="I2917" s="1"/>
    </row>
    <row r="2918" spans="1:9" x14ac:dyDescent="0.25">
      <c r="A2918">
        <v>2917</v>
      </c>
      <c r="B2918" s="1" t="s">
        <v>1896</v>
      </c>
      <c r="C2918" s="1" t="s">
        <v>56</v>
      </c>
      <c r="D2918" s="1" t="s">
        <v>2</v>
      </c>
      <c r="H2918" s="1"/>
      <c r="I2918" s="1"/>
    </row>
    <row r="2919" spans="1:9" x14ac:dyDescent="0.25">
      <c r="A2919">
        <v>2918</v>
      </c>
      <c r="B2919" s="1" t="s">
        <v>1853</v>
      </c>
      <c r="C2919" s="1" t="s">
        <v>56</v>
      </c>
      <c r="D2919" s="1" t="s">
        <v>2</v>
      </c>
      <c r="H2919" s="1"/>
      <c r="I2919" s="1"/>
    </row>
    <row r="2920" spans="1:9" x14ac:dyDescent="0.25">
      <c r="A2920">
        <v>2919</v>
      </c>
      <c r="B2920" s="1" t="s">
        <v>1854</v>
      </c>
      <c r="C2920" s="1" t="s">
        <v>146</v>
      </c>
      <c r="D2920" s="1" t="s">
        <v>2</v>
      </c>
      <c r="H2920" s="1"/>
      <c r="I2920" s="1"/>
    </row>
    <row r="2921" spans="1:9" x14ac:dyDescent="0.25">
      <c r="A2921">
        <v>2920</v>
      </c>
      <c r="B2921" s="1" t="s">
        <v>1856</v>
      </c>
      <c r="C2921" s="1" t="s">
        <v>64</v>
      </c>
      <c r="D2921" s="1" t="s">
        <v>2</v>
      </c>
      <c r="H2921" s="1"/>
      <c r="I2921" s="1"/>
    </row>
    <row r="2922" spans="1:9" x14ac:dyDescent="0.25">
      <c r="A2922">
        <v>2921</v>
      </c>
      <c r="B2922" s="1" t="s">
        <v>1857</v>
      </c>
      <c r="C2922" s="1" t="s">
        <v>65</v>
      </c>
      <c r="D2922" s="1" t="s">
        <v>2</v>
      </c>
      <c r="H2922" s="1"/>
      <c r="I2922" s="1"/>
    </row>
    <row r="2923" spans="1:9" x14ac:dyDescent="0.25">
      <c r="A2923">
        <v>2922</v>
      </c>
      <c r="B2923" s="1" t="s">
        <v>2469</v>
      </c>
      <c r="C2923" s="1" t="s">
        <v>76</v>
      </c>
      <c r="D2923" s="1" t="s">
        <v>2</v>
      </c>
      <c r="H2923" s="1"/>
      <c r="I2923" s="1"/>
    </row>
    <row r="2924" spans="1:9" x14ac:dyDescent="0.25">
      <c r="A2924">
        <v>2923</v>
      </c>
      <c r="B2924" s="1" t="s">
        <v>1858</v>
      </c>
      <c r="C2924" s="1" t="s">
        <v>56</v>
      </c>
      <c r="D2924" s="1" t="s">
        <v>2</v>
      </c>
      <c r="H2924" s="1"/>
      <c r="I2924" s="1"/>
    </row>
    <row r="2925" spans="1:9" x14ac:dyDescent="0.25">
      <c r="A2925">
        <v>2924</v>
      </c>
      <c r="B2925" s="1" t="s">
        <v>2482</v>
      </c>
      <c r="C2925" s="1" t="s">
        <v>56</v>
      </c>
      <c r="D2925" s="1" t="s">
        <v>2</v>
      </c>
      <c r="H2925" s="1"/>
      <c r="I2925" s="1"/>
    </row>
    <row r="2926" spans="1:9" x14ac:dyDescent="0.25">
      <c r="A2926">
        <v>2925</v>
      </c>
      <c r="B2926" s="1" t="s">
        <v>1863</v>
      </c>
      <c r="C2926" s="1" t="s">
        <v>93</v>
      </c>
      <c r="D2926" s="1" t="s">
        <v>2</v>
      </c>
      <c r="H2926" s="1"/>
      <c r="I2926" s="1"/>
    </row>
    <row r="2927" spans="1:9" x14ac:dyDescent="0.25">
      <c r="A2927">
        <v>2926</v>
      </c>
      <c r="B2927" s="1" t="s">
        <v>2492</v>
      </c>
      <c r="C2927" s="1" t="s">
        <v>65</v>
      </c>
      <c r="D2927" s="1" t="s">
        <v>2</v>
      </c>
      <c r="H2927" s="1"/>
      <c r="I2927" s="1"/>
    </row>
    <row r="2928" spans="1:9" x14ac:dyDescent="0.25">
      <c r="A2928">
        <v>2927</v>
      </c>
      <c r="B2928" s="1" t="s">
        <v>2497</v>
      </c>
      <c r="C2928" s="1" t="s">
        <v>65</v>
      </c>
      <c r="D2928" s="1" t="s">
        <v>2</v>
      </c>
      <c r="H2928" s="1"/>
      <c r="I2928" s="1"/>
    </row>
    <row r="2929" spans="1:9" x14ac:dyDescent="0.25">
      <c r="A2929">
        <v>2928</v>
      </c>
      <c r="B2929" s="1" t="s">
        <v>1899</v>
      </c>
      <c r="C2929" s="1" t="s">
        <v>106</v>
      </c>
      <c r="D2929" s="1" t="s">
        <v>2</v>
      </c>
      <c r="H2929" s="1"/>
      <c r="I2929" s="1"/>
    </row>
    <row r="2930" spans="1:9" x14ac:dyDescent="0.25">
      <c r="A2930">
        <v>2929</v>
      </c>
      <c r="B2930" s="1" t="s">
        <v>1866</v>
      </c>
      <c r="C2930" s="1" t="s">
        <v>200</v>
      </c>
      <c r="D2930" s="1" t="s">
        <v>2</v>
      </c>
      <c r="H2930" s="1"/>
      <c r="I2930" s="1"/>
    </row>
    <row r="2931" spans="1:9" x14ac:dyDescent="0.25">
      <c r="A2931">
        <v>2930</v>
      </c>
      <c r="B2931" s="1" t="s">
        <v>1908</v>
      </c>
      <c r="C2931" s="1" t="s">
        <v>73</v>
      </c>
      <c r="D2931" s="1" t="s">
        <v>2</v>
      </c>
      <c r="H2931" s="1"/>
      <c r="I2931" s="1"/>
    </row>
    <row r="2932" spans="1:9" x14ac:dyDescent="0.25">
      <c r="A2932">
        <v>2931</v>
      </c>
      <c r="B2932" s="1" t="s">
        <v>1806</v>
      </c>
      <c r="C2932" s="1" t="s">
        <v>70</v>
      </c>
      <c r="D2932" s="1" t="s">
        <v>2</v>
      </c>
      <c r="H2932" s="1"/>
      <c r="I2932" s="1"/>
    </row>
    <row r="2933" spans="1:9" x14ac:dyDescent="0.25">
      <c r="A2933">
        <v>2932</v>
      </c>
      <c r="B2933" s="1" t="s">
        <v>2</v>
      </c>
      <c r="C2933" s="1" t="s">
        <v>2</v>
      </c>
      <c r="D2933" s="1" t="s">
        <v>2</v>
      </c>
      <c r="H2933" s="1"/>
      <c r="I2933" s="1"/>
    </row>
    <row r="2934" spans="1:9" x14ac:dyDescent="0.25">
      <c r="A2934">
        <v>2933</v>
      </c>
      <c r="B2934" s="1" t="s">
        <v>2626</v>
      </c>
      <c r="C2934" s="1" t="s">
        <v>2</v>
      </c>
      <c r="D2934" s="1" t="s">
        <v>2</v>
      </c>
      <c r="H2934" s="1"/>
      <c r="I2934" s="1"/>
    </row>
    <row r="2935" spans="1:9" x14ac:dyDescent="0.25">
      <c r="A2935">
        <v>2934</v>
      </c>
      <c r="B2935" s="1" t="s">
        <v>52</v>
      </c>
      <c r="C2935" s="1" t="s">
        <v>2</v>
      </c>
      <c r="D2935" s="1" t="s">
        <v>2</v>
      </c>
      <c r="H2935" s="1"/>
      <c r="I2935" s="1"/>
    </row>
    <row r="2936" spans="1:9" x14ac:dyDescent="0.25">
      <c r="A2936">
        <v>2935</v>
      </c>
      <c r="B2936" s="1" t="s">
        <v>1843</v>
      </c>
      <c r="C2936" s="1" t="s">
        <v>819</v>
      </c>
      <c r="D2936" s="1" t="s">
        <v>2</v>
      </c>
      <c r="H2936" s="1"/>
      <c r="I2936" s="1"/>
    </row>
    <row r="2937" spans="1:9" x14ac:dyDescent="0.25">
      <c r="A2937">
        <v>2936</v>
      </c>
      <c r="B2937" s="1" t="s">
        <v>1844</v>
      </c>
      <c r="C2937" s="1" t="s">
        <v>121</v>
      </c>
      <c r="D2937" s="1" t="s">
        <v>2</v>
      </c>
      <c r="H2937" s="1"/>
      <c r="I2937" s="1"/>
    </row>
    <row r="2938" spans="1:9" x14ac:dyDescent="0.25">
      <c r="A2938">
        <v>2937</v>
      </c>
      <c r="B2938" s="1" t="s">
        <v>1845</v>
      </c>
      <c r="C2938" s="1" t="s">
        <v>56</v>
      </c>
      <c r="D2938" s="1" t="s">
        <v>2</v>
      </c>
      <c r="H2938" s="1"/>
      <c r="I2938" s="1"/>
    </row>
    <row r="2939" spans="1:9" x14ac:dyDescent="0.25">
      <c r="A2939">
        <v>2938</v>
      </c>
      <c r="B2939" s="1" t="s">
        <v>1846</v>
      </c>
      <c r="C2939" s="1" t="s">
        <v>2608</v>
      </c>
      <c r="D2939" s="1" t="s">
        <v>2</v>
      </c>
      <c r="H2939" s="1"/>
      <c r="I2939" s="1"/>
    </row>
    <row r="2940" spans="1:9" x14ac:dyDescent="0.25">
      <c r="A2940">
        <v>2939</v>
      </c>
      <c r="B2940" s="1" t="s">
        <v>1847</v>
      </c>
      <c r="C2940" s="1" t="s">
        <v>2855</v>
      </c>
      <c r="D2940" s="1" t="s">
        <v>2</v>
      </c>
      <c r="H2940" s="1"/>
      <c r="I2940" s="1"/>
    </row>
    <row r="2941" spans="1:9" x14ac:dyDescent="0.25">
      <c r="A2941">
        <v>2940</v>
      </c>
      <c r="B2941" s="1" t="s">
        <v>1850</v>
      </c>
      <c r="C2941" s="1" t="s">
        <v>2861</v>
      </c>
      <c r="D2941" s="1" t="s">
        <v>2</v>
      </c>
      <c r="H2941" s="1"/>
      <c r="I2941" s="1"/>
    </row>
    <row r="2942" spans="1:9" x14ac:dyDescent="0.25">
      <c r="A2942">
        <v>2941</v>
      </c>
      <c r="B2942" s="1" t="s">
        <v>1851</v>
      </c>
      <c r="C2942" s="1" t="s">
        <v>56</v>
      </c>
      <c r="D2942" s="1" t="s">
        <v>2</v>
      </c>
      <c r="H2942" s="1"/>
      <c r="I2942" s="1"/>
    </row>
    <row r="2943" spans="1:9" x14ac:dyDescent="0.25">
      <c r="A2943">
        <v>2942</v>
      </c>
      <c r="B2943" s="1" t="s">
        <v>1896</v>
      </c>
      <c r="C2943" s="1" t="s">
        <v>56</v>
      </c>
      <c r="D2943" s="1" t="s">
        <v>2</v>
      </c>
      <c r="H2943" s="1"/>
      <c r="I2943" s="1"/>
    </row>
    <row r="2944" spans="1:9" x14ac:dyDescent="0.25">
      <c r="A2944">
        <v>2943</v>
      </c>
      <c r="B2944" s="1" t="s">
        <v>1853</v>
      </c>
      <c r="C2944" s="1" t="s">
        <v>56</v>
      </c>
      <c r="D2944" s="1" t="s">
        <v>2</v>
      </c>
      <c r="H2944" s="1"/>
      <c r="I2944" s="1"/>
    </row>
    <row r="2945" spans="1:9" x14ac:dyDescent="0.25">
      <c r="A2945">
        <v>2944</v>
      </c>
      <c r="B2945" s="1" t="s">
        <v>1854</v>
      </c>
      <c r="C2945" s="1" t="s">
        <v>146</v>
      </c>
      <c r="D2945" s="1" t="s">
        <v>2</v>
      </c>
      <c r="H2945" s="1"/>
      <c r="I2945" s="1"/>
    </row>
    <row r="2946" spans="1:9" x14ac:dyDescent="0.25">
      <c r="A2946">
        <v>2945</v>
      </c>
      <c r="B2946" s="1" t="s">
        <v>1856</v>
      </c>
      <c r="C2946" s="1" t="s">
        <v>64</v>
      </c>
      <c r="D2946" s="1" t="s">
        <v>2</v>
      </c>
      <c r="H2946" s="1"/>
      <c r="I2946" s="1"/>
    </row>
    <row r="2947" spans="1:9" x14ac:dyDescent="0.25">
      <c r="A2947">
        <v>2946</v>
      </c>
      <c r="B2947" s="1" t="s">
        <v>1857</v>
      </c>
      <c r="C2947" s="1" t="s">
        <v>65</v>
      </c>
      <c r="D2947" s="1" t="s">
        <v>2</v>
      </c>
      <c r="H2947" s="1"/>
      <c r="I2947" s="1"/>
    </row>
    <row r="2948" spans="1:9" x14ac:dyDescent="0.25">
      <c r="A2948">
        <v>2947</v>
      </c>
      <c r="B2948" s="1" t="s">
        <v>2469</v>
      </c>
      <c r="C2948" s="1" t="s">
        <v>76</v>
      </c>
      <c r="D2948" s="1" t="s">
        <v>2</v>
      </c>
      <c r="H2948" s="1"/>
      <c r="I2948" s="1"/>
    </row>
    <row r="2949" spans="1:9" x14ac:dyDescent="0.25">
      <c r="A2949">
        <v>2948</v>
      </c>
      <c r="B2949" s="1" t="s">
        <v>1858</v>
      </c>
      <c r="C2949" s="1" t="s">
        <v>56</v>
      </c>
      <c r="D2949" s="1" t="s">
        <v>2</v>
      </c>
      <c r="H2949" s="1"/>
      <c r="I2949" s="1"/>
    </row>
    <row r="2950" spans="1:9" x14ac:dyDescent="0.25">
      <c r="A2950">
        <v>2949</v>
      </c>
      <c r="B2950" s="1" t="s">
        <v>2482</v>
      </c>
      <c r="C2950" s="1" t="s">
        <v>56</v>
      </c>
      <c r="D2950" s="1" t="s">
        <v>2</v>
      </c>
      <c r="H2950" s="1"/>
      <c r="I2950" s="1"/>
    </row>
    <row r="2951" spans="1:9" x14ac:dyDescent="0.25">
      <c r="A2951">
        <v>2950</v>
      </c>
      <c r="B2951" s="1" t="s">
        <v>1863</v>
      </c>
      <c r="C2951" s="1" t="s">
        <v>620</v>
      </c>
      <c r="D2951" s="1" t="s">
        <v>2</v>
      </c>
      <c r="H2951" s="1"/>
      <c r="I2951" s="1"/>
    </row>
    <row r="2952" spans="1:9" x14ac:dyDescent="0.25">
      <c r="A2952">
        <v>2951</v>
      </c>
      <c r="B2952" s="1" t="s">
        <v>2492</v>
      </c>
      <c r="C2952" s="1" t="s">
        <v>2463</v>
      </c>
      <c r="D2952" s="1" t="s">
        <v>2</v>
      </c>
      <c r="H2952" s="1"/>
      <c r="I2952" s="1"/>
    </row>
    <row r="2953" spans="1:9" x14ac:dyDescent="0.25">
      <c r="A2953">
        <v>2952</v>
      </c>
      <c r="B2953" s="1" t="s">
        <v>2497</v>
      </c>
      <c r="C2953" s="1" t="s">
        <v>65</v>
      </c>
      <c r="D2953" s="1" t="s">
        <v>2</v>
      </c>
      <c r="H2953" s="1"/>
      <c r="I2953" s="1"/>
    </row>
    <row r="2954" spans="1:9" x14ac:dyDescent="0.25">
      <c r="A2954">
        <v>2953</v>
      </c>
      <c r="B2954" s="1" t="s">
        <v>1899</v>
      </c>
      <c r="C2954" s="1" t="s">
        <v>107</v>
      </c>
      <c r="D2954" s="1" t="s">
        <v>2</v>
      </c>
      <c r="H2954" s="1"/>
      <c r="I2954" s="1"/>
    </row>
    <row r="2955" spans="1:9" x14ac:dyDescent="0.25">
      <c r="A2955">
        <v>2954</v>
      </c>
      <c r="B2955" s="1" t="s">
        <v>1866</v>
      </c>
      <c r="C2955" s="1" t="s">
        <v>200</v>
      </c>
      <c r="D2955" s="1" t="s">
        <v>2</v>
      </c>
      <c r="H2955" s="1"/>
      <c r="I2955" s="1"/>
    </row>
    <row r="2956" spans="1:9" x14ac:dyDescent="0.25">
      <c r="A2956">
        <v>2955</v>
      </c>
      <c r="B2956" s="1" t="s">
        <v>1908</v>
      </c>
      <c r="C2956" s="1" t="s">
        <v>73</v>
      </c>
      <c r="D2956" s="1" t="s">
        <v>2</v>
      </c>
      <c r="H2956" s="1"/>
      <c r="I2956" s="1"/>
    </row>
    <row r="2957" spans="1:9" x14ac:dyDescent="0.25">
      <c r="A2957">
        <v>2956</v>
      </c>
      <c r="B2957" s="1" t="s">
        <v>1806</v>
      </c>
      <c r="C2957" s="1" t="s">
        <v>70</v>
      </c>
      <c r="D2957" s="1" t="s">
        <v>2</v>
      </c>
      <c r="H2957" s="1"/>
      <c r="I2957" s="1"/>
    </row>
    <row r="2958" spans="1:9" x14ac:dyDescent="0.25">
      <c r="A2958">
        <v>2957</v>
      </c>
      <c r="B2958" s="1" t="s">
        <v>2</v>
      </c>
      <c r="C2958" s="1" t="s">
        <v>2</v>
      </c>
      <c r="D2958" s="1" t="s">
        <v>2</v>
      </c>
      <c r="H2958" s="1"/>
      <c r="I2958" s="1"/>
    </row>
    <row r="2959" spans="1:9" x14ac:dyDescent="0.25">
      <c r="A2959">
        <v>2958</v>
      </c>
      <c r="B2959" s="1" t="s">
        <v>2</v>
      </c>
      <c r="C2959" s="1" t="s">
        <v>2</v>
      </c>
      <c r="D2959" s="1" t="s">
        <v>2</v>
      </c>
      <c r="H2959" s="1"/>
      <c r="I2959" s="1"/>
    </row>
    <row r="2960" spans="1:9" x14ac:dyDescent="0.25">
      <c r="A2960">
        <v>2959</v>
      </c>
      <c r="B2960" s="1" t="s">
        <v>1642</v>
      </c>
      <c r="C2960" s="1" t="s">
        <v>2</v>
      </c>
      <c r="D2960" s="1" t="s">
        <v>2</v>
      </c>
      <c r="H2960" s="1"/>
      <c r="I2960" s="1"/>
    </row>
    <row r="2961" spans="1:9" x14ac:dyDescent="0.25">
      <c r="A2961">
        <v>2960</v>
      </c>
      <c r="B2961" s="1" t="s">
        <v>2</v>
      </c>
      <c r="C2961" s="1" t="s">
        <v>2</v>
      </c>
      <c r="D2961" s="1" t="s">
        <v>2</v>
      </c>
      <c r="H2961" s="1"/>
      <c r="I2961" s="1"/>
    </row>
    <row r="2962" spans="1:9" x14ac:dyDescent="0.25">
      <c r="A2962">
        <v>2961</v>
      </c>
      <c r="B2962" s="1" t="s">
        <v>2630</v>
      </c>
      <c r="C2962" s="1" t="s">
        <v>2</v>
      </c>
      <c r="D2962" s="1" t="s">
        <v>2</v>
      </c>
      <c r="H2962" s="1"/>
      <c r="I2962" s="1"/>
    </row>
    <row r="2963" spans="1:9" x14ac:dyDescent="0.25">
      <c r="A2963">
        <v>2962</v>
      </c>
      <c r="B2963" s="1" t="s">
        <v>52</v>
      </c>
      <c r="C2963" s="1" t="s">
        <v>2</v>
      </c>
      <c r="D2963" s="1" t="s">
        <v>2</v>
      </c>
      <c r="H2963" s="1"/>
      <c r="I2963" s="1"/>
    </row>
    <row r="2964" spans="1:9" x14ac:dyDescent="0.25">
      <c r="A2964">
        <v>2963</v>
      </c>
      <c r="B2964" s="1" t="s">
        <v>1843</v>
      </c>
      <c r="C2964" s="1" t="s">
        <v>823</v>
      </c>
      <c r="D2964" s="1" t="s">
        <v>2</v>
      </c>
      <c r="H2964" s="1"/>
      <c r="I2964" s="1"/>
    </row>
    <row r="2965" spans="1:9" x14ac:dyDescent="0.25">
      <c r="A2965">
        <v>2964</v>
      </c>
      <c r="B2965" s="1" t="s">
        <v>1844</v>
      </c>
      <c r="C2965" s="1" t="s">
        <v>121</v>
      </c>
      <c r="D2965" s="1" t="s">
        <v>2</v>
      </c>
      <c r="H2965" s="1"/>
      <c r="I2965" s="1"/>
    </row>
    <row r="2966" spans="1:9" x14ac:dyDescent="0.25">
      <c r="A2966">
        <v>2965</v>
      </c>
      <c r="B2966" s="1" t="s">
        <v>1845</v>
      </c>
      <c r="C2966" s="1" t="s">
        <v>2909</v>
      </c>
      <c r="D2966" s="1" t="s">
        <v>2</v>
      </c>
      <c r="H2966" s="1"/>
      <c r="I2966" s="1"/>
    </row>
    <row r="2967" spans="1:9" x14ac:dyDescent="0.25">
      <c r="A2967">
        <v>2966</v>
      </c>
      <c r="B2967" s="1" t="s">
        <v>1846</v>
      </c>
      <c r="C2967" s="1" t="s">
        <v>2774</v>
      </c>
      <c r="D2967" s="1" t="s">
        <v>2</v>
      </c>
      <c r="H2967" s="1"/>
      <c r="I2967" s="1"/>
    </row>
    <row r="2968" spans="1:9" x14ac:dyDescent="0.25">
      <c r="A2968">
        <v>2967</v>
      </c>
      <c r="B2968" s="1" t="s">
        <v>1847</v>
      </c>
      <c r="C2968" s="1" t="s">
        <v>2910</v>
      </c>
      <c r="D2968" s="1" t="s">
        <v>2</v>
      </c>
      <c r="H2968" s="1"/>
      <c r="I2968" s="1"/>
    </row>
    <row r="2969" spans="1:9" x14ac:dyDescent="0.25">
      <c r="A2969">
        <v>2968</v>
      </c>
      <c r="B2969" s="1" t="s">
        <v>1850</v>
      </c>
      <c r="C2969" s="1" t="s">
        <v>2861</v>
      </c>
      <c r="D2969" s="1" t="s">
        <v>2</v>
      </c>
      <c r="H2969" s="1"/>
      <c r="I2969" s="1"/>
    </row>
    <row r="2970" spans="1:9" x14ac:dyDescent="0.25">
      <c r="A2970">
        <v>2969</v>
      </c>
      <c r="B2970" s="1" t="s">
        <v>1851</v>
      </c>
      <c r="C2970" s="1" t="s">
        <v>56</v>
      </c>
      <c r="D2970" s="1" t="s">
        <v>2</v>
      </c>
      <c r="H2970" s="1"/>
      <c r="I2970" s="1"/>
    </row>
    <row r="2971" spans="1:9" x14ac:dyDescent="0.25">
      <c r="A2971">
        <v>2970</v>
      </c>
      <c r="B2971" s="1" t="s">
        <v>1896</v>
      </c>
      <c r="C2971" s="1" t="s">
        <v>56</v>
      </c>
      <c r="D2971" s="1" t="s">
        <v>2</v>
      </c>
      <c r="H2971" s="1"/>
      <c r="I2971" s="1"/>
    </row>
    <row r="2972" spans="1:9" x14ac:dyDescent="0.25">
      <c r="A2972">
        <v>2971</v>
      </c>
      <c r="B2972" s="1" t="s">
        <v>1853</v>
      </c>
      <c r="C2972" s="1" t="s">
        <v>56</v>
      </c>
      <c r="D2972" s="1" t="s">
        <v>2</v>
      </c>
      <c r="H2972" s="1"/>
      <c r="I2972" s="1"/>
    </row>
    <row r="2973" spans="1:9" x14ac:dyDescent="0.25">
      <c r="A2973">
        <v>2972</v>
      </c>
      <c r="B2973" s="1" t="s">
        <v>1854</v>
      </c>
      <c r="C2973" s="1" t="s">
        <v>105</v>
      </c>
      <c r="D2973" s="1" t="s">
        <v>2</v>
      </c>
      <c r="H2973" s="1"/>
      <c r="I2973" s="1"/>
    </row>
    <row r="2974" spans="1:9" x14ac:dyDescent="0.25">
      <c r="A2974">
        <v>2973</v>
      </c>
      <c r="B2974" s="1" t="s">
        <v>1856</v>
      </c>
      <c r="C2974" s="1" t="s">
        <v>64</v>
      </c>
      <c r="D2974" s="1" t="s">
        <v>2</v>
      </c>
      <c r="H2974" s="1"/>
      <c r="I2974" s="1"/>
    </row>
    <row r="2975" spans="1:9" x14ac:dyDescent="0.25">
      <c r="A2975">
        <v>2974</v>
      </c>
      <c r="B2975" s="1" t="s">
        <v>1857</v>
      </c>
      <c r="C2975" s="1" t="s">
        <v>65</v>
      </c>
      <c r="D2975" s="1" t="s">
        <v>2</v>
      </c>
      <c r="H2975" s="1"/>
      <c r="I2975" s="1"/>
    </row>
    <row r="2976" spans="1:9" x14ac:dyDescent="0.25">
      <c r="A2976">
        <v>2975</v>
      </c>
      <c r="B2976" s="1" t="s">
        <v>2469</v>
      </c>
      <c r="C2976" s="1" t="s">
        <v>108</v>
      </c>
      <c r="D2976" s="1" t="s">
        <v>2</v>
      </c>
      <c r="H2976" s="1"/>
      <c r="I2976" s="1"/>
    </row>
    <row r="2977" spans="1:9" x14ac:dyDescent="0.25">
      <c r="A2977">
        <v>2976</v>
      </c>
      <c r="B2977" s="1" t="s">
        <v>1858</v>
      </c>
      <c r="C2977" s="1" t="s">
        <v>56</v>
      </c>
      <c r="D2977" s="1" t="s">
        <v>2</v>
      </c>
      <c r="H2977" s="1"/>
      <c r="I2977" s="1"/>
    </row>
    <row r="2978" spans="1:9" x14ac:dyDescent="0.25">
      <c r="A2978">
        <v>2977</v>
      </c>
      <c r="B2978" s="1" t="s">
        <v>1704</v>
      </c>
      <c r="C2978" s="1" t="s">
        <v>56</v>
      </c>
      <c r="D2978" s="1" t="s">
        <v>2</v>
      </c>
      <c r="H2978" s="1"/>
      <c r="I2978" s="1"/>
    </row>
    <row r="2979" spans="1:9" x14ac:dyDescent="0.25">
      <c r="A2979">
        <v>2978</v>
      </c>
      <c r="B2979" s="1" t="s">
        <v>2482</v>
      </c>
      <c r="C2979" s="1" t="s">
        <v>56</v>
      </c>
      <c r="D2979" s="1" t="s">
        <v>2</v>
      </c>
      <c r="H2979" s="1"/>
      <c r="I2979" s="1"/>
    </row>
    <row r="2980" spans="1:9" x14ac:dyDescent="0.25">
      <c r="A2980">
        <v>2979</v>
      </c>
      <c r="B2980" s="1" t="s">
        <v>1863</v>
      </c>
      <c r="C2980" s="1" t="s">
        <v>210</v>
      </c>
      <c r="D2980" s="1" t="s">
        <v>2</v>
      </c>
      <c r="H2980" s="1"/>
      <c r="I2980" s="1"/>
    </row>
    <row r="2981" spans="1:9" x14ac:dyDescent="0.25">
      <c r="A2981">
        <v>2980</v>
      </c>
      <c r="B2981" s="1" t="s">
        <v>2678</v>
      </c>
      <c r="C2981" s="1" t="s">
        <v>2463</v>
      </c>
      <c r="D2981" s="1" t="s">
        <v>2</v>
      </c>
      <c r="H2981" s="1"/>
      <c r="I2981" s="1"/>
    </row>
    <row r="2982" spans="1:9" x14ac:dyDescent="0.25">
      <c r="A2982">
        <v>2981</v>
      </c>
      <c r="B2982" s="1" t="s">
        <v>2492</v>
      </c>
      <c r="C2982" s="1" t="s">
        <v>575</v>
      </c>
      <c r="D2982" s="1" t="s">
        <v>2</v>
      </c>
      <c r="H2982" s="1"/>
      <c r="I2982" s="1"/>
    </row>
    <row r="2983" spans="1:9" x14ac:dyDescent="0.25">
      <c r="A2983">
        <v>2982</v>
      </c>
      <c r="B2983" s="1" t="s">
        <v>2497</v>
      </c>
      <c r="C2983" s="1" t="s">
        <v>2491</v>
      </c>
      <c r="D2983" s="1" t="s">
        <v>2</v>
      </c>
      <c r="H2983" s="1"/>
      <c r="I2983" s="1"/>
    </row>
    <row r="2984" spans="1:9" x14ac:dyDescent="0.25">
      <c r="A2984">
        <v>2983</v>
      </c>
      <c r="B2984" s="1" t="s">
        <v>1871</v>
      </c>
      <c r="C2984" s="1" t="s">
        <v>56</v>
      </c>
      <c r="D2984" s="1" t="s">
        <v>2</v>
      </c>
      <c r="H2984" s="1"/>
      <c r="I2984" s="1"/>
    </row>
    <row r="2985" spans="1:9" x14ac:dyDescent="0.25">
      <c r="A2985">
        <v>2984</v>
      </c>
      <c r="B2985" s="1" t="s">
        <v>1875</v>
      </c>
      <c r="C2985" s="1" t="s">
        <v>93</v>
      </c>
      <c r="D2985" s="1" t="s">
        <v>2</v>
      </c>
      <c r="H2985" s="1"/>
      <c r="I2985" s="1"/>
    </row>
    <row r="2986" spans="1:9" x14ac:dyDescent="0.25">
      <c r="A2986">
        <v>2985</v>
      </c>
      <c r="B2986" s="1" t="s">
        <v>1899</v>
      </c>
      <c r="C2986" s="1" t="s">
        <v>126</v>
      </c>
      <c r="D2986" s="1" t="s">
        <v>2</v>
      </c>
      <c r="H2986" s="1"/>
      <c r="I2986" s="1"/>
    </row>
    <row r="2987" spans="1:9" x14ac:dyDescent="0.25">
      <c r="A2987">
        <v>2986</v>
      </c>
      <c r="B2987" s="1" t="s">
        <v>1866</v>
      </c>
      <c r="C2987" s="1" t="s">
        <v>200</v>
      </c>
      <c r="D2987" s="1" t="s">
        <v>2</v>
      </c>
      <c r="H2987" s="1"/>
      <c r="I2987" s="1"/>
    </row>
    <row r="2988" spans="1:9" x14ac:dyDescent="0.25">
      <c r="A2988">
        <v>2987</v>
      </c>
      <c r="B2988" s="1" t="s">
        <v>1908</v>
      </c>
      <c r="C2988" s="1" t="s">
        <v>73</v>
      </c>
      <c r="D2988" s="1" t="s">
        <v>2</v>
      </c>
      <c r="H2988" s="1"/>
      <c r="I2988" s="1"/>
    </row>
    <row r="2989" spans="1:9" x14ac:dyDescent="0.25">
      <c r="A2989">
        <v>2988</v>
      </c>
      <c r="B2989" s="1" t="s">
        <v>1806</v>
      </c>
      <c r="C2989" s="1" t="s">
        <v>70</v>
      </c>
      <c r="D2989" s="1" t="s">
        <v>2</v>
      </c>
      <c r="H2989" s="1"/>
      <c r="I2989" s="1"/>
    </row>
    <row r="2990" spans="1:9" x14ac:dyDescent="0.25">
      <c r="A2990">
        <v>2989</v>
      </c>
      <c r="B2990" s="1" t="s">
        <v>2</v>
      </c>
      <c r="C2990" s="1" t="s">
        <v>2</v>
      </c>
      <c r="D2990" s="1" t="s">
        <v>2</v>
      </c>
      <c r="H2990" s="1"/>
      <c r="I2990" s="1"/>
    </row>
    <row r="2991" spans="1:9" x14ac:dyDescent="0.25">
      <c r="A2991">
        <v>2990</v>
      </c>
      <c r="B2991" s="1" t="s">
        <v>2634</v>
      </c>
      <c r="C2991" s="1" t="s">
        <v>2</v>
      </c>
      <c r="D2991" s="1" t="s">
        <v>2</v>
      </c>
      <c r="H2991" s="1"/>
      <c r="I2991" s="1"/>
    </row>
    <row r="2992" spans="1:9" x14ac:dyDescent="0.25">
      <c r="A2992">
        <v>2991</v>
      </c>
      <c r="B2992" s="1" t="s">
        <v>52</v>
      </c>
      <c r="C2992" s="1" t="s">
        <v>2</v>
      </c>
      <c r="D2992" s="1" t="s">
        <v>2</v>
      </c>
      <c r="H2992" s="1"/>
      <c r="I2992" s="1"/>
    </row>
    <row r="2993" spans="1:9" x14ac:dyDescent="0.25">
      <c r="A2993">
        <v>2992</v>
      </c>
      <c r="B2993" s="1" t="s">
        <v>1843</v>
      </c>
      <c r="C2993" s="1" t="s">
        <v>2779</v>
      </c>
      <c r="D2993" s="1" t="s">
        <v>2</v>
      </c>
      <c r="H2993" s="1"/>
      <c r="I2993" s="1"/>
    </row>
    <row r="2994" spans="1:9" x14ac:dyDescent="0.25">
      <c r="A2994">
        <v>2993</v>
      </c>
      <c r="B2994" s="1" t="s">
        <v>1844</v>
      </c>
      <c r="C2994" s="1" t="s">
        <v>121</v>
      </c>
      <c r="D2994" s="1" t="s">
        <v>2</v>
      </c>
      <c r="H2994" s="1"/>
      <c r="I2994" s="1"/>
    </row>
    <row r="2995" spans="1:9" x14ac:dyDescent="0.25">
      <c r="A2995">
        <v>2994</v>
      </c>
      <c r="B2995" s="1" t="s">
        <v>1845</v>
      </c>
      <c r="C2995" s="1" t="s">
        <v>2909</v>
      </c>
      <c r="D2995" s="1" t="s">
        <v>2</v>
      </c>
      <c r="H2995" s="1"/>
      <c r="I2995" s="1"/>
    </row>
    <row r="2996" spans="1:9" x14ac:dyDescent="0.25">
      <c r="A2996">
        <v>2995</v>
      </c>
      <c r="B2996" s="1" t="s">
        <v>1846</v>
      </c>
      <c r="C2996" s="1" t="s">
        <v>2777</v>
      </c>
      <c r="D2996" s="1" t="s">
        <v>2</v>
      </c>
      <c r="H2996" s="1"/>
      <c r="I2996" s="1"/>
    </row>
    <row r="2997" spans="1:9" x14ac:dyDescent="0.25">
      <c r="A2997">
        <v>2996</v>
      </c>
      <c r="B2997" s="1" t="s">
        <v>1847</v>
      </c>
      <c r="C2997" s="1" t="s">
        <v>2911</v>
      </c>
      <c r="D2997" s="1" t="s">
        <v>2</v>
      </c>
      <c r="H2997" s="1"/>
      <c r="I2997" s="1"/>
    </row>
    <row r="2998" spans="1:9" x14ac:dyDescent="0.25">
      <c r="A2998">
        <v>2997</v>
      </c>
      <c r="B2998" s="1" t="s">
        <v>1850</v>
      </c>
      <c r="C2998" s="1" t="s">
        <v>2861</v>
      </c>
      <c r="D2998" s="1" t="s">
        <v>2</v>
      </c>
      <c r="H2998" s="1"/>
      <c r="I2998" s="1"/>
    </row>
    <row r="2999" spans="1:9" x14ac:dyDescent="0.25">
      <c r="A2999">
        <v>2998</v>
      </c>
      <c r="B2999" s="1" t="s">
        <v>1851</v>
      </c>
      <c r="C2999" s="1" t="s">
        <v>56</v>
      </c>
      <c r="D2999" s="1" t="s">
        <v>2</v>
      </c>
      <c r="H2999" s="1"/>
      <c r="I2999" s="1"/>
    </row>
    <row r="3000" spans="1:9" x14ac:dyDescent="0.25">
      <c r="A3000">
        <v>2999</v>
      </c>
      <c r="B3000" s="1" t="s">
        <v>1896</v>
      </c>
      <c r="C3000" s="1" t="s">
        <v>56</v>
      </c>
      <c r="D3000" s="1" t="s">
        <v>2</v>
      </c>
      <c r="H3000" s="1"/>
      <c r="I3000" s="1"/>
    </row>
    <row r="3001" spans="1:9" x14ac:dyDescent="0.25">
      <c r="A3001">
        <v>3000</v>
      </c>
      <c r="B3001" s="1" t="s">
        <v>1853</v>
      </c>
      <c r="C3001" s="1" t="s">
        <v>56</v>
      </c>
      <c r="D3001" s="1" t="s">
        <v>2</v>
      </c>
      <c r="H3001" s="1"/>
      <c r="I3001" s="1"/>
    </row>
    <row r="3002" spans="1:9" x14ac:dyDescent="0.25">
      <c r="A3002">
        <v>3001</v>
      </c>
      <c r="B3002" s="1" t="s">
        <v>1854</v>
      </c>
      <c r="C3002" s="1" t="s">
        <v>105</v>
      </c>
      <c r="D3002" s="1" t="s">
        <v>2</v>
      </c>
      <c r="H3002" s="1"/>
      <c r="I3002" s="1"/>
    </row>
    <row r="3003" spans="1:9" x14ac:dyDescent="0.25">
      <c r="A3003">
        <v>3002</v>
      </c>
      <c r="B3003" s="1" t="s">
        <v>1856</v>
      </c>
      <c r="C3003" s="1" t="s">
        <v>64</v>
      </c>
      <c r="D3003" s="1" t="s">
        <v>2</v>
      </c>
      <c r="H3003" s="1"/>
      <c r="I3003" s="1"/>
    </row>
    <row r="3004" spans="1:9" x14ac:dyDescent="0.25">
      <c r="A3004">
        <v>3003</v>
      </c>
      <c r="B3004" s="1" t="s">
        <v>1857</v>
      </c>
      <c r="C3004" s="1" t="s">
        <v>65</v>
      </c>
      <c r="D3004" s="1" t="s">
        <v>2</v>
      </c>
      <c r="H3004" s="1"/>
      <c r="I3004" s="1"/>
    </row>
    <row r="3005" spans="1:9" x14ac:dyDescent="0.25">
      <c r="A3005">
        <v>3004</v>
      </c>
      <c r="B3005" s="1" t="s">
        <v>2469</v>
      </c>
      <c r="C3005" s="1" t="s">
        <v>73</v>
      </c>
      <c r="D3005" s="1" t="s">
        <v>2</v>
      </c>
      <c r="H3005" s="1"/>
      <c r="I3005" s="1"/>
    </row>
    <row r="3006" spans="1:9" x14ac:dyDescent="0.25">
      <c r="A3006">
        <v>3005</v>
      </c>
      <c r="B3006" s="1" t="s">
        <v>1858</v>
      </c>
      <c r="C3006" s="1" t="s">
        <v>56</v>
      </c>
      <c r="D3006" s="1" t="s">
        <v>2</v>
      </c>
      <c r="H3006" s="1"/>
      <c r="I3006" s="1"/>
    </row>
    <row r="3007" spans="1:9" x14ac:dyDescent="0.25">
      <c r="A3007">
        <v>3006</v>
      </c>
      <c r="B3007" s="1" t="s">
        <v>2482</v>
      </c>
      <c r="C3007" s="1" t="s">
        <v>56</v>
      </c>
      <c r="D3007" s="1" t="s">
        <v>2</v>
      </c>
      <c r="H3007" s="1"/>
      <c r="I3007" s="1"/>
    </row>
    <row r="3008" spans="1:9" x14ac:dyDescent="0.25">
      <c r="A3008">
        <v>3007</v>
      </c>
      <c r="B3008" s="1" t="s">
        <v>1863</v>
      </c>
      <c r="C3008" s="1" t="s">
        <v>210</v>
      </c>
      <c r="D3008" s="1" t="s">
        <v>2</v>
      </c>
      <c r="H3008" s="1"/>
      <c r="I3008" s="1"/>
    </row>
    <row r="3009" spans="1:9" x14ac:dyDescent="0.25">
      <c r="A3009">
        <v>3008</v>
      </c>
      <c r="B3009" s="1" t="s">
        <v>2492</v>
      </c>
      <c r="C3009" s="1" t="s">
        <v>2491</v>
      </c>
      <c r="D3009" s="1" t="s">
        <v>2</v>
      </c>
      <c r="H3009" s="1"/>
      <c r="I3009" s="1"/>
    </row>
    <row r="3010" spans="1:9" x14ac:dyDescent="0.25">
      <c r="A3010">
        <v>3009</v>
      </c>
      <c r="B3010" s="1" t="s">
        <v>2497</v>
      </c>
      <c r="C3010" s="1" t="s">
        <v>721</v>
      </c>
      <c r="D3010" s="1" t="s">
        <v>2</v>
      </c>
      <c r="H3010" s="1"/>
      <c r="I3010" s="1"/>
    </row>
    <row r="3011" spans="1:9" x14ac:dyDescent="0.25">
      <c r="A3011">
        <v>3010</v>
      </c>
      <c r="B3011" s="1" t="s">
        <v>2671</v>
      </c>
      <c r="C3011" s="1" t="s">
        <v>56</v>
      </c>
      <c r="D3011" s="1" t="s">
        <v>2</v>
      </c>
      <c r="H3011" s="1"/>
      <c r="I3011" s="1"/>
    </row>
    <row r="3012" spans="1:9" x14ac:dyDescent="0.25">
      <c r="A3012">
        <v>3011</v>
      </c>
      <c r="B3012" s="1" t="s">
        <v>2672</v>
      </c>
      <c r="C3012" s="1" t="s">
        <v>56</v>
      </c>
      <c r="D3012" s="1" t="s">
        <v>2</v>
      </c>
      <c r="H3012" s="1"/>
      <c r="I3012" s="1"/>
    </row>
    <row r="3013" spans="1:9" x14ac:dyDescent="0.25">
      <c r="A3013">
        <v>3012</v>
      </c>
      <c r="B3013" s="1" t="s">
        <v>1866</v>
      </c>
      <c r="C3013" s="1" t="s">
        <v>200</v>
      </c>
      <c r="D3013" s="1" t="s">
        <v>2</v>
      </c>
      <c r="H3013" s="1"/>
      <c r="I3013" s="1"/>
    </row>
    <row r="3014" spans="1:9" x14ac:dyDescent="0.25">
      <c r="A3014">
        <v>3013</v>
      </c>
      <c r="B3014" s="1" t="s">
        <v>1908</v>
      </c>
      <c r="C3014" s="1" t="s">
        <v>73</v>
      </c>
      <c r="D3014" s="1" t="s">
        <v>2</v>
      </c>
      <c r="H3014" s="1"/>
      <c r="I3014" s="1"/>
    </row>
    <row r="3015" spans="1:9" x14ac:dyDescent="0.25">
      <c r="A3015">
        <v>3014</v>
      </c>
      <c r="B3015" s="1" t="s">
        <v>1806</v>
      </c>
      <c r="C3015" s="1" t="s">
        <v>70</v>
      </c>
      <c r="D3015" s="1" t="s">
        <v>2</v>
      </c>
      <c r="H3015" s="1"/>
      <c r="I3015" s="1"/>
    </row>
    <row r="3016" spans="1:9" x14ac:dyDescent="0.25">
      <c r="A3016">
        <v>3015</v>
      </c>
      <c r="B3016" s="1" t="s">
        <v>2</v>
      </c>
      <c r="C3016" s="1" t="s">
        <v>2</v>
      </c>
      <c r="D3016" s="1" t="s">
        <v>2</v>
      </c>
      <c r="H3016" s="1"/>
      <c r="I3016" s="1"/>
    </row>
    <row r="3017" spans="1:9" x14ac:dyDescent="0.25">
      <c r="A3017">
        <v>3016</v>
      </c>
      <c r="B3017" s="1" t="s">
        <v>2638</v>
      </c>
      <c r="C3017" s="1" t="s">
        <v>2</v>
      </c>
      <c r="D3017" s="1" t="s">
        <v>2</v>
      </c>
      <c r="H3017" s="1"/>
      <c r="I3017" s="1"/>
    </row>
    <row r="3018" spans="1:9" x14ac:dyDescent="0.25">
      <c r="A3018">
        <v>3017</v>
      </c>
      <c r="B3018" s="1" t="s">
        <v>52</v>
      </c>
      <c r="C3018" s="1" t="s">
        <v>2</v>
      </c>
      <c r="D3018" s="1" t="s">
        <v>2</v>
      </c>
      <c r="H3018" s="1"/>
      <c r="I3018" s="1"/>
    </row>
    <row r="3019" spans="1:9" x14ac:dyDescent="0.25">
      <c r="A3019">
        <v>3018</v>
      </c>
      <c r="B3019" s="1" t="s">
        <v>1843</v>
      </c>
      <c r="C3019" s="1" t="s">
        <v>2912</v>
      </c>
      <c r="D3019" s="1" t="s">
        <v>2</v>
      </c>
      <c r="H3019" s="1"/>
      <c r="I3019" s="1"/>
    </row>
    <row r="3020" spans="1:9" x14ac:dyDescent="0.25">
      <c r="A3020">
        <v>3019</v>
      </c>
      <c r="B3020" s="1" t="s">
        <v>1844</v>
      </c>
      <c r="C3020" s="1" t="s">
        <v>121</v>
      </c>
      <c r="D3020" s="1" t="s">
        <v>2</v>
      </c>
      <c r="H3020" s="1"/>
      <c r="I3020" s="1"/>
    </row>
    <row r="3021" spans="1:9" x14ac:dyDescent="0.25">
      <c r="A3021">
        <v>3020</v>
      </c>
      <c r="B3021" s="1" t="s">
        <v>1845</v>
      </c>
      <c r="C3021" s="1" t="s">
        <v>2909</v>
      </c>
      <c r="D3021" s="1" t="s">
        <v>2</v>
      </c>
      <c r="H3021" s="1"/>
      <c r="I3021" s="1"/>
    </row>
    <row r="3022" spans="1:9" x14ac:dyDescent="0.25">
      <c r="A3022">
        <v>3021</v>
      </c>
      <c r="B3022" s="1" t="s">
        <v>1846</v>
      </c>
      <c r="C3022" s="1" t="s">
        <v>2777</v>
      </c>
      <c r="D3022" s="1" t="s">
        <v>2</v>
      </c>
      <c r="H3022" s="1"/>
      <c r="I3022" s="1"/>
    </row>
    <row r="3023" spans="1:9" x14ac:dyDescent="0.25">
      <c r="A3023">
        <v>3022</v>
      </c>
      <c r="B3023" s="1" t="s">
        <v>1847</v>
      </c>
      <c r="C3023" s="1" t="s">
        <v>2913</v>
      </c>
      <c r="D3023" s="1" t="s">
        <v>2</v>
      </c>
      <c r="H3023" s="1"/>
      <c r="I3023" s="1"/>
    </row>
    <row r="3024" spans="1:9" x14ac:dyDescent="0.25">
      <c r="A3024">
        <v>3023</v>
      </c>
      <c r="B3024" s="1" t="s">
        <v>1850</v>
      </c>
      <c r="C3024" s="1" t="s">
        <v>2861</v>
      </c>
      <c r="D3024" s="1" t="s">
        <v>2</v>
      </c>
      <c r="H3024" s="1"/>
      <c r="I3024" s="1"/>
    </row>
    <row r="3025" spans="1:9" x14ac:dyDescent="0.25">
      <c r="A3025">
        <v>3024</v>
      </c>
      <c r="B3025" s="1" t="s">
        <v>1851</v>
      </c>
      <c r="C3025" s="1" t="s">
        <v>56</v>
      </c>
      <c r="D3025" s="1" t="s">
        <v>2</v>
      </c>
      <c r="H3025" s="1"/>
      <c r="I3025" s="1"/>
    </row>
    <row r="3026" spans="1:9" x14ac:dyDescent="0.25">
      <c r="A3026">
        <v>3025</v>
      </c>
      <c r="B3026" s="1" t="s">
        <v>1896</v>
      </c>
      <c r="C3026" s="1" t="s">
        <v>56</v>
      </c>
      <c r="D3026" s="1" t="s">
        <v>2</v>
      </c>
      <c r="H3026" s="1"/>
      <c r="I3026" s="1"/>
    </row>
    <row r="3027" spans="1:9" x14ac:dyDescent="0.25">
      <c r="A3027">
        <v>3026</v>
      </c>
      <c r="B3027" s="1" t="s">
        <v>1853</v>
      </c>
      <c r="C3027" s="1" t="s">
        <v>56</v>
      </c>
      <c r="D3027" s="1" t="s">
        <v>2</v>
      </c>
      <c r="H3027" s="1"/>
      <c r="I3027" s="1"/>
    </row>
    <row r="3028" spans="1:9" x14ac:dyDescent="0.25">
      <c r="A3028">
        <v>3027</v>
      </c>
      <c r="B3028" s="1" t="s">
        <v>1854</v>
      </c>
      <c r="C3028" s="1" t="s">
        <v>105</v>
      </c>
      <c r="D3028" s="1" t="s">
        <v>2</v>
      </c>
      <c r="H3028" s="1"/>
      <c r="I3028" s="1"/>
    </row>
    <row r="3029" spans="1:9" x14ac:dyDescent="0.25">
      <c r="A3029">
        <v>3028</v>
      </c>
      <c r="B3029" s="1" t="s">
        <v>1856</v>
      </c>
      <c r="C3029" s="1" t="s">
        <v>64</v>
      </c>
      <c r="D3029" s="1" t="s">
        <v>2</v>
      </c>
      <c r="H3029" s="1"/>
      <c r="I3029" s="1"/>
    </row>
    <row r="3030" spans="1:9" x14ac:dyDescent="0.25">
      <c r="A3030">
        <v>3029</v>
      </c>
      <c r="B3030" s="1" t="s">
        <v>1857</v>
      </c>
      <c r="C3030" s="1" t="s">
        <v>65</v>
      </c>
      <c r="D3030" s="1" t="s">
        <v>2</v>
      </c>
      <c r="H3030" s="1"/>
      <c r="I3030" s="1"/>
    </row>
    <row r="3031" spans="1:9" x14ac:dyDescent="0.25">
      <c r="A3031">
        <v>3030</v>
      </c>
      <c r="B3031" s="1" t="s">
        <v>2469</v>
      </c>
      <c r="C3031" s="1" t="s">
        <v>73</v>
      </c>
      <c r="D3031" s="1" t="s">
        <v>2</v>
      </c>
      <c r="H3031" s="1"/>
      <c r="I3031" s="1"/>
    </row>
    <row r="3032" spans="1:9" x14ac:dyDescent="0.25">
      <c r="A3032">
        <v>3031</v>
      </c>
      <c r="B3032" s="1" t="s">
        <v>1858</v>
      </c>
      <c r="C3032" s="1" t="s">
        <v>56</v>
      </c>
      <c r="D3032" s="1" t="s">
        <v>2</v>
      </c>
      <c r="H3032" s="1"/>
      <c r="I3032" s="1"/>
    </row>
    <row r="3033" spans="1:9" x14ac:dyDescent="0.25">
      <c r="A3033">
        <v>3032</v>
      </c>
      <c r="B3033" s="1" t="s">
        <v>2482</v>
      </c>
      <c r="C3033" s="1" t="s">
        <v>56</v>
      </c>
      <c r="D3033" s="1" t="s">
        <v>2</v>
      </c>
      <c r="H3033" s="1"/>
      <c r="I3033" s="1"/>
    </row>
    <row r="3034" spans="1:9" x14ac:dyDescent="0.25">
      <c r="A3034">
        <v>3033</v>
      </c>
      <c r="B3034" s="1" t="s">
        <v>1863</v>
      </c>
      <c r="C3034" s="1" t="s">
        <v>210</v>
      </c>
      <c r="D3034" s="1" t="s">
        <v>2</v>
      </c>
      <c r="H3034" s="1"/>
      <c r="I3034" s="1"/>
    </row>
    <row r="3035" spans="1:9" x14ac:dyDescent="0.25">
      <c r="A3035">
        <v>3034</v>
      </c>
      <c r="B3035" s="1" t="s">
        <v>2671</v>
      </c>
      <c r="C3035" s="1" t="s">
        <v>56</v>
      </c>
      <c r="D3035" s="1" t="s">
        <v>2</v>
      </c>
      <c r="H3035" s="1"/>
      <c r="I3035" s="1"/>
    </row>
    <row r="3036" spans="1:9" x14ac:dyDescent="0.25">
      <c r="A3036">
        <v>3035</v>
      </c>
      <c r="B3036" s="1" t="s">
        <v>2672</v>
      </c>
      <c r="C3036" s="1" t="s">
        <v>56</v>
      </c>
      <c r="D3036" s="1" t="s">
        <v>2</v>
      </c>
      <c r="H3036" s="1"/>
      <c r="I3036" s="1"/>
    </row>
    <row r="3037" spans="1:9" x14ac:dyDescent="0.25">
      <c r="A3037">
        <v>3036</v>
      </c>
      <c r="B3037" s="1" t="s">
        <v>1871</v>
      </c>
      <c r="C3037" s="1" t="s">
        <v>66</v>
      </c>
      <c r="D3037" s="1" t="s">
        <v>2</v>
      </c>
      <c r="H3037" s="1"/>
      <c r="I3037" s="1"/>
    </row>
    <row r="3038" spans="1:9" x14ac:dyDescent="0.25">
      <c r="A3038">
        <v>3037</v>
      </c>
      <c r="B3038" s="1" t="s">
        <v>1875</v>
      </c>
      <c r="C3038" s="1" t="s">
        <v>77</v>
      </c>
      <c r="D3038" s="1" t="s">
        <v>2</v>
      </c>
      <c r="H3038" s="1"/>
      <c r="I3038" s="1"/>
    </row>
    <row r="3039" spans="1:9" x14ac:dyDescent="0.25">
      <c r="A3039">
        <v>3038</v>
      </c>
      <c r="B3039" s="1" t="s">
        <v>2914</v>
      </c>
      <c r="C3039" s="1" t="s">
        <v>56</v>
      </c>
      <c r="D3039" s="1" t="s">
        <v>2</v>
      </c>
      <c r="H3039" s="1"/>
      <c r="I3039" s="1"/>
    </row>
    <row r="3040" spans="1:9" x14ac:dyDescent="0.25">
      <c r="A3040">
        <v>3039</v>
      </c>
      <c r="B3040" s="1" t="s">
        <v>1866</v>
      </c>
      <c r="C3040" s="1" t="s">
        <v>200</v>
      </c>
      <c r="D3040" s="1" t="s">
        <v>2</v>
      </c>
      <c r="H3040" s="1"/>
      <c r="I3040" s="1"/>
    </row>
    <row r="3041" spans="1:9" x14ac:dyDescent="0.25">
      <c r="A3041">
        <v>3040</v>
      </c>
      <c r="B3041" s="1" t="s">
        <v>1908</v>
      </c>
      <c r="C3041" s="1" t="s">
        <v>73</v>
      </c>
      <c r="D3041" s="1" t="s">
        <v>2</v>
      </c>
      <c r="H3041" s="1"/>
      <c r="I3041" s="1"/>
    </row>
    <row r="3042" spans="1:9" x14ac:dyDescent="0.25">
      <c r="A3042">
        <v>3041</v>
      </c>
      <c r="B3042" s="1" t="s">
        <v>1806</v>
      </c>
      <c r="C3042" s="1" t="s">
        <v>70</v>
      </c>
      <c r="D3042" s="1" t="s">
        <v>2</v>
      </c>
      <c r="H3042" s="1"/>
      <c r="I3042" s="1"/>
    </row>
    <row r="3043" spans="1:9" x14ac:dyDescent="0.25">
      <c r="A3043">
        <v>3042</v>
      </c>
      <c r="B3043" s="1" t="s">
        <v>2</v>
      </c>
      <c r="C3043" s="1" t="s">
        <v>2</v>
      </c>
      <c r="D3043" s="1" t="s">
        <v>2</v>
      </c>
      <c r="H3043" s="1"/>
      <c r="I3043" s="1"/>
    </row>
    <row r="3044" spans="1:9" x14ac:dyDescent="0.25">
      <c r="A3044">
        <v>3043</v>
      </c>
      <c r="B3044" s="1" t="s">
        <v>2</v>
      </c>
      <c r="C3044" s="1" t="s">
        <v>2</v>
      </c>
      <c r="D3044" s="1" t="s">
        <v>2</v>
      </c>
      <c r="H3044" s="1"/>
      <c r="I3044" s="1"/>
    </row>
    <row r="3045" spans="1:9" x14ac:dyDescent="0.25">
      <c r="A3045">
        <v>3044</v>
      </c>
      <c r="B3045" s="1" t="s">
        <v>1662</v>
      </c>
      <c r="C3045" s="1" t="s">
        <v>2</v>
      </c>
      <c r="D3045" s="1" t="s">
        <v>2</v>
      </c>
      <c r="H3045" s="1"/>
      <c r="I3045" s="1"/>
    </row>
    <row r="3046" spans="1:9" x14ac:dyDescent="0.25">
      <c r="A3046">
        <v>3045</v>
      </c>
      <c r="B3046" s="1" t="s">
        <v>2</v>
      </c>
      <c r="C3046" s="1" t="s">
        <v>2</v>
      </c>
      <c r="D3046" s="1" t="s">
        <v>2</v>
      </c>
      <c r="H3046" s="1"/>
      <c r="I3046" s="1"/>
    </row>
    <row r="3047" spans="1:9" x14ac:dyDescent="0.25">
      <c r="A3047">
        <v>3046</v>
      </c>
      <c r="B3047" s="1" t="s">
        <v>2915</v>
      </c>
      <c r="C3047" s="1" t="s">
        <v>2</v>
      </c>
      <c r="D3047" s="1" t="s">
        <v>2</v>
      </c>
      <c r="H3047" s="1"/>
      <c r="I3047" s="1"/>
    </row>
    <row r="3048" spans="1:9" x14ac:dyDescent="0.25">
      <c r="A3048">
        <v>3047</v>
      </c>
      <c r="B3048" s="1" t="s">
        <v>2642</v>
      </c>
      <c r="C3048" s="1" t="s">
        <v>2</v>
      </c>
      <c r="D3048" s="1" t="s">
        <v>2</v>
      </c>
      <c r="H3048" s="1"/>
      <c r="I3048" s="1"/>
    </row>
    <row r="3049" spans="1:9" x14ac:dyDescent="0.25">
      <c r="A3049">
        <v>3048</v>
      </c>
      <c r="B3049" s="1" t="s">
        <v>52</v>
      </c>
      <c r="C3049" s="1" t="s">
        <v>2</v>
      </c>
      <c r="D3049" s="1" t="s">
        <v>2</v>
      </c>
      <c r="H3049" s="1"/>
      <c r="I3049" s="1"/>
    </row>
    <row r="3050" spans="1:9" x14ac:dyDescent="0.25">
      <c r="A3050">
        <v>3049</v>
      </c>
      <c r="B3050" s="1" t="s">
        <v>1843</v>
      </c>
      <c r="C3050" s="1" t="s">
        <v>2916</v>
      </c>
      <c r="D3050" s="1" t="s">
        <v>2</v>
      </c>
      <c r="H3050" s="1"/>
      <c r="I3050" s="1"/>
    </row>
    <row r="3051" spans="1:9" x14ac:dyDescent="0.25">
      <c r="A3051">
        <v>3050</v>
      </c>
      <c r="B3051" s="1" t="s">
        <v>1844</v>
      </c>
      <c r="C3051" s="1" t="s">
        <v>121</v>
      </c>
      <c r="D3051" s="1" t="s">
        <v>2</v>
      </c>
      <c r="H3051" s="1"/>
      <c r="I3051" s="1"/>
    </row>
    <row r="3052" spans="1:9" x14ac:dyDescent="0.25">
      <c r="A3052">
        <v>3051</v>
      </c>
      <c r="B3052" s="1" t="s">
        <v>1845</v>
      </c>
      <c r="C3052" s="1" t="s">
        <v>55</v>
      </c>
      <c r="D3052" s="1" t="s">
        <v>2</v>
      </c>
      <c r="H3052" s="1"/>
      <c r="I3052" s="1"/>
    </row>
    <row r="3053" spans="1:9" x14ac:dyDescent="0.25">
      <c r="A3053">
        <v>3052</v>
      </c>
      <c r="B3053" s="1" t="s">
        <v>1846</v>
      </c>
      <c r="C3053" s="1" t="s">
        <v>2917</v>
      </c>
      <c r="D3053" s="1" t="s">
        <v>2</v>
      </c>
      <c r="H3053" s="1"/>
      <c r="I3053" s="1"/>
    </row>
    <row r="3054" spans="1:9" x14ac:dyDescent="0.25">
      <c r="A3054">
        <v>3053</v>
      </c>
      <c r="B3054" s="1" t="s">
        <v>1847</v>
      </c>
      <c r="C3054" s="1" t="s">
        <v>2918</v>
      </c>
      <c r="D3054" s="1" t="s">
        <v>2</v>
      </c>
      <c r="H3054" s="1"/>
      <c r="I3054" s="1"/>
    </row>
    <row r="3055" spans="1:9" x14ac:dyDescent="0.25">
      <c r="A3055">
        <v>3054</v>
      </c>
      <c r="B3055" s="1" t="s">
        <v>1850</v>
      </c>
      <c r="C3055" s="1" t="s">
        <v>2861</v>
      </c>
      <c r="D3055" s="1" t="s">
        <v>2</v>
      </c>
      <c r="H3055" s="1"/>
      <c r="I3055" s="1"/>
    </row>
    <row r="3056" spans="1:9" x14ac:dyDescent="0.25">
      <c r="A3056">
        <v>3055</v>
      </c>
      <c r="B3056" s="1" t="s">
        <v>1851</v>
      </c>
      <c r="C3056" s="1" t="s">
        <v>56</v>
      </c>
      <c r="D3056" s="1" t="s">
        <v>2</v>
      </c>
      <c r="H3056" s="1"/>
      <c r="I3056" s="1"/>
    </row>
    <row r="3057" spans="1:9" x14ac:dyDescent="0.25">
      <c r="A3057">
        <v>3056</v>
      </c>
      <c r="B3057" s="1" t="s">
        <v>1896</v>
      </c>
      <c r="C3057" s="1" t="s">
        <v>56</v>
      </c>
      <c r="D3057" s="1" t="s">
        <v>2</v>
      </c>
      <c r="H3057" s="1"/>
      <c r="I3057" s="1"/>
    </row>
    <row r="3058" spans="1:9" x14ac:dyDescent="0.25">
      <c r="A3058">
        <v>3057</v>
      </c>
      <c r="B3058" s="1" t="s">
        <v>1853</v>
      </c>
      <c r="C3058" s="1" t="s">
        <v>56</v>
      </c>
      <c r="D3058" s="1" t="s">
        <v>2</v>
      </c>
      <c r="H3058" s="1"/>
      <c r="I3058" s="1"/>
    </row>
    <row r="3059" spans="1:9" x14ac:dyDescent="0.25">
      <c r="A3059">
        <v>3058</v>
      </c>
      <c r="B3059" s="1" t="s">
        <v>1854</v>
      </c>
      <c r="C3059" s="1" t="s">
        <v>62</v>
      </c>
      <c r="D3059" s="1" t="s">
        <v>2</v>
      </c>
      <c r="H3059" s="1"/>
      <c r="I3059" s="1"/>
    </row>
    <row r="3060" spans="1:9" x14ac:dyDescent="0.25">
      <c r="A3060">
        <v>3059</v>
      </c>
      <c r="B3060" s="1" t="s">
        <v>1856</v>
      </c>
      <c r="C3060" s="1" t="s">
        <v>64</v>
      </c>
      <c r="D3060" s="1" t="s">
        <v>2</v>
      </c>
      <c r="H3060" s="1"/>
      <c r="I3060" s="1"/>
    </row>
    <row r="3061" spans="1:9" x14ac:dyDescent="0.25">
      <c r="A3061">
        <v>3060</v>
      </c>
      <c r="B3061" s="1" t="s">
        <v>1857</v>
      </c>
      <c r="C3061" s="1" t="s">
        <v>65</v>
      </c>
      <c r="D3061" s="1" t="s">
        <v>2</v>
      </c>
      <c r="H3061" s="1"/>
      <c r="I3061" s="1"/>
    </row>
    <row r="3062" spans="1:9" x14ac:dyDescent="0.25">
      <c r="A3062">
        <v>3061</v>
      </c>
      <c r="B3062" s="1" t="s">
        <v>2469</v>
      </c>
      <c r="C3062" s="1" t="s">
        <v>56</v>
      </c>
      <c r="D3062" s="1" t="s">
        <v>2</v>
      </c>
      <c r="H3062" s="1"/>
      <c r="I3062" s="1"/>
    </row>
    <row r="3063" spans="1:9" x14ac:dyDescent="0.25">
      <c r="A3063">
        <v>3062</v>
      </c>
      <c r="B3063" s="1" t="s">
        <v>1858</v>
      </c>
      <c r="C3063" s="1" t="s">
        <v>56</v>
      </c>
      <c r="D3063" s="1" t="s">
        <v>2</v>
      </c>
      <c r="H3063" s="1"/>
      <c r="I3063" s="1"/>
    </row>
    <row r="3064" spans="1:9" x14ac:dyDescent="0.25">
      <c r="A3064">
        <v>3063</v>
      </c>
      <c r="B3064" s="1" t="s">
        <v>1859</v>
      </c>
      <c r="C3064" s="1" t="s">
        <v>83</v>
      </c>
      <c r="D3064" s="1" t="s">
        <v>2</v>
      </c>
      <c r="H3064" s="1"/>
      <c r="I3064" s="1"/>
    </row>
    <row r="3065" spans="1:9" x14ac:dyDescent="0.25">
      <c r="A3065">
        <v>3064</v>
      </c>
      <c r="B3065" s="1" t="s">
        <v>2482</v>
      </c>
      <c r="C3065" s="1" t="s">
        <v>56</v>
      </c>
      <c r="D3065" s="1" t="s">
        <v>2</v>
      </c>
      <c r="H3065" s="1"/>
      <c r="I3065" s="1"/>
    </row>
    <row r="3066" spans="1:9" x14ac:dyDescent="0.25">
      <c r="A3066">
        <v>3065</v>
      </c>
      <c r="B3066" s="1" t="s">
        <v>1863</v>
      </c>
      <c r="C3066" s="1" t="s">
        <v>56</v>
      </c>
      <c r="D3066" s="1" t="s">
        <v>2</v>
      </c>
      <c r="H3066" s="1"/>
      <c r="I3066" s="1"/>
    </row>
    <row r="3067" spans="1:9" x14ac:dyDescent="0.25">
      <c r="A3067">
        <v>3066</v>
      </c>
      <c r="B3067" s="1" t="s">
        <v>2492</v>
      </c>
      <c r="C3067" s="1" t="s">
        <v>73</v>
      </c>
      <c r="D3067" s="1" t="s">
        <v>2</v>
      </c>
      <c r="H3067" s="1"/>
      <c r="I3067" s="1"/>
    </row>
    <row r="3068" spans="1:9" x14ac:dyDescent="0.25">
      <c r="A3068">
        <v>3067</v>
      </c>
      <c r="B3068" s="1" t="s">
        <v>2671</v>
      </c>
      <c r="C3068" s="1" t="s">
        <v>56</v>
      </c>
      <c r="D3068" s="1" t="s">
        <v>2</v>
      </c>
      <c r="H3068" s="1"/>
      <c r="I3068" s="1"/>
    </row>
    <row r="3069" spans="1:9" x14ac:dyDescent="0.25">
      <c r="A3069">
        <v>3068</v>
      </c>
      <c r="B3069" s="1" t="s">
        <v>2672</v>
      </c>
      <c r="C3069" s="1" t="s">
        <v>63</v>
      </c>
      <c r="D3069" s="1" t="s">
        <v>2</v>
      </c>
      <c r="H3069" s="1"/>
      <c r="I3069" s="1"/>
    </row>
    <row r="3070" spans="1:9" x14ac:dyDescent="0.25">
      <c r="A3070">
        <v>3069</v>
      </c>
      <c r="B3070" s="1" t="s">
        <v>1871</v>
      </c>
      <c r="C3070" s="1" t="s">
        <v>84</v>
      </c>
      <c r="D3070" s="1" t="s">
        <v>2</v>
      </c>
      <c r="H3070" s="1"/>
      <c r="I3070" s="1"/>
    </row>
    <row r="3071" spans="1:9" x14ac:dyDescent="0.25">
      <c r="A3071">
        <v>3070</v>
      </c>
      <c r="B3071" s="1" t="s">
        <v>1875</v>
      </c>
      <c r="C3071" s="1" t="s">
        <v>149</v>
      </c>
      <c r="D3071" s="1" t="s">
        <v>2</v>
      </c>
      <c r="H3071" s="1"/>
      <c r="I3071" s="1"/>
    </row>
    <row r="3072" spans="1:9" x14ac:dyDescent="0.25">
      <c r="A3072">
        <v>3071</v>
      </c>
      <c r="B3072" s="1" t="s">
        <v>1921</v>
      </c>
      <c r="C3072" s="1" t="s">
        <v>55</v>
      </c>
      <c r="D3072" s="1" t="s">
        <v>2</v>
      </c>
      <c r="H3072" s="1"/>
      <c r="I3072" s="1"/>
    </row>
    <row r="3073" spans="1:9" x14ac:dyDescent="0.25">
      <c r="A3073">
        <v>3072</v>
      </c>
      <c r="B3073" s="1" t="s">
        <v>1866</v>
      </c>
      <c r="C3073" s="1" t="s">
        <v>200</v>
      </c>
      <c r="D3073" s="1" t="s">
        <v>2</v>
      </c>
      <c r="H3073" s="1"/>
      <c r="I3073" s="1"/>
    </row>
    <row r="3074" spans="1:9" x14ac:dyDescent="0.25">
      <c r="A3074">
        <v>3073</v>
      </c>
      <c r="B3074" s="1" t="s">
        <v>1908</v>
      </c>
      <c r="C3074" s="1" t="s">
        <v>73</v>
      </c>
      <c r="D3074" s="1" t="s">
        <v>2</v>
      </c>
      <c r="H3074" s="1"/>
      <c r="I3074" s="1"/>
    </row>
    <row r="3075" spans="1:9" x14ac:dyDescent="0.25">
      <c r="A3075">
        <v>3074</v>
      </c>
      <c r="B3075" s="1" t="s">
        <v>1806</v>
      </c>
      <c r="C3075" s="1" t="s">
        <v>70</v>
      </c>
      <c r="D3075" s="1" t="s">
        <v>2</v>
      </c>
      <c r="H3075" s="1"/>
      <c r="I3075" s="1"/>
    </row>
    <row r="3076" spans="1:9" x14ac:dyDescent="0.25">
      <c r="A3076">
        <v>3075</v>
      </c>
      <c r="B3076" s="1" t="s">
        <v>2</v>
      </c>
      <c r="C3076" s="1" t="s">
        <v>2</v>
      </c>
      <c r="D3076" s="1" t="s">
        <v>2</v>
      </c>
      <c r="H3076" s="1"/>
      <c r="I3076" s="1"/>
    </row>
    <row r="3077" spans="1:9" x14ac:dyDescent="0.25">
      <c r="A3077">
        <v>3076</v>
      </c>
      <c r="B3077" s="1" t="s">
        <v>2</v>
      </c>
      <c r="C3077" s="1" t="s">
        <v>2</v>
      </c>
      <c r="D3077" s="1" t="s">
        <v>2</v>
      </c>
      <c r="H3077" s="1"/>
      <c r="I3077" s="1"/>
    </row>
    <row r="3078" spans="1:9" x14ac:dyDescent="0.25">
      <c r="A3078">
        <v>3077</v>
      </c>
      <c r="B3078" s="1" t="s">
        <v>1668</v>
      </c>
      <c r="C3078" s="1" t="s">
        <v>2</v>
      </c>
      <c r="D3078" s="1" t="s">
        <v>2</v>
      </c>
      <c r="H3078" s="1"/>
      <c r="I3078" s="1"/>
    </row>
    <row r="3079" spans="1:9" x14ac:dyDescent="0.25">
      <c r="A3079">
        <v>3078</v>
      </c>
      <c r="B3079" s="1" t="s">
        <v>2</v>
      </c>
      <c r="C3079" s="1" t="s">
        <v>2</v>
      </c>
      <c r="D3079" s="1" t="s">
        <v>2</v>
      </c>
      <c r="H3079" s="1"/>
      <c r="I3079" s="1"/>
    </row>
    <row r="3080" spans="1:9" x14ac:dyDescent="0.25">
      <c r="A3080">
        <v>3079</v>
      </c>
      <c r="B3080" s="1" t="s">
        <v>2646</v>
      </c>
      <c r="C3080" s="1" t="s">
        <v>2</v>
      </c>
      <c r="D3080" s="1" t="s">
        <v>2</v>
      </c>
      <c r="H3080" s="1"/>
      <c r="I3080" s="1"/>
    </row>
    <row r="3081" spans="1:9" x14ac:dyDescent="0.25">
      <c r="A3081">
        <v>3080</v>
      </c>
      <c r="B3081" s="1" t="s">
        <v>52</v>
      </c>
      <c r="C3081" s="1" t="s">
        <v>2</v>
      </c>
      <c r="D3081" s="1" t="s">
        <v>2</v>
      </c>
      <c r="H3081" s="1"/>
      <c r="I3081" s="1"/>
    </row>
    <row r="3082" spans="1:9" x14ac:dyDescent="0.25">
      <c r="A3082">
        <v>3081</v>
      </c>
      <c r="B3082" s="1" t="s">
        <v>1843</v>
      </c>
      <c r="C3082" s="1" t="s">
        <v>905</v>
      </c>
      <c r="D3082" s="1" t="s">
        <v>2</v>
      </c>
      <c r="H3082" s="1"/>
      <c r="I3082" s="1"/>
    </row>
    <row r="3083" spans="1:9" x14ac:dyDescent="0.25">
      <c r="A3083">
        <v>3082</v>
      </c>
      <c r="B3083" s="1" t="s">
        <v>1844</v>
      </c>
      <c r="C3083" s="1" t="s">
        <v>121</v>
      </c>
      <c r="D3083" s="1" t="s">
        <v>2</v>
      </c>
      <c r="H3083" s="1"/>
      <c r="I3083" s="1"/>
    </row>
    <row r="3084" spans="1:9" x14ac:dyDescent="0.25">
      <c r="A3084">
        <v>3083</v>
      </c>
      <c r="B3084" s="1" t="s">
        <v>1846</v>
      </c>
      <c r="C3084" s="1" t="s">
        <v>2693</v>
      </c>
      <c r="D3084" s="1" t="s">
        <v>2</v>
      </c>
      <c r="H3084" s="1"/>
      <c r="I3084" s="1"/>
    </row>
    <row r="3085" spans="1:9" x14ac:dyDescent="0.25">
      <c r="A3085">
        <v>3084</v>
      </c>
      <c r="B3085" s="1" t="s">
        <v>1847</v>
      </c>
      <c r="C3085" s="1" t="s">
        <v>2694</v>
      </c>
      <c r="D3085" s="1" t="s">
        <v>2</v>
      </c>
      <c r="H3085" s="1"/>
      <c r="I3085" s="1"/>
    </row>
    <row r="3086" spans="1:9" x14ac:dyDescent="0.25">
      <c r="A3086">
        <v>3085</v>
      </c>
      <c r="B3086" s="1" t="s">
        <v>1850</v>
      </c>
      <c r="C3086" s="1" t="s">
        <v>2861</v>
      </c>
      <c r="D3086" s="1" t="s">
        <v>2</v>
      </c>
      <c r="H3086" s="1"/>
      <c r="I3086" s="1"/>
    </row>
    <row r="3087" spans="1:9" x14ac:dyDescent="0.25">
      <c r="A3087">
        <v>3086</v>
      </c>
      <c r="B3087" s="1" t="s">
        <v>1851</v>
      </c>
      <c r="C3087" s="1" t="s">
        <v>56</v>
      </c>
      <c r="D3087" s="1" t="s">
        <v>2</v>
      </c>
      <c r="H3087" s="1"/>
      <c r="I3087" s="1"/>
    </row>
    <row r="3088" spans="1:9" x14ac:dyDescent="0.25">
      <c r="A3088">
        <v>3087</v>
      </c>
      <c r="B3088" s="1" t="s">
        <v>1896</v>
      </c>
      <c r="C3088" s="1" t="s">
        <v>56</v>
      </c>
      <c r="D3088" s="1" t="s">
        <v>2</v>
      </c>
      <c r="H3088" s="1"/>
      <c r="I3088" s="1"/>
    </row>
    <row r="3089" spans="1:9" x14ac:dyDescent="0.25">
      <c r="A3089">
        <v>3088</v>
      </c>
      <c r="B3089" s="1" t="s">
        <v>1853</v>
      </c>
      <c r="C3089" s="1" t="s">
        <v>56</v>
      </c>
      <c r="D3089" s="1" t="s">
        <v>2</v>
      </c>
      <c r="H3089" s="1"/>
      <c r="I3089" s="1"/>
    </row>
    <row r="3090" spans="1:9" x14ac:dyDescent="0.25">
      <c r="A3090">
        <v>3089</v>
      </c>
      <c r="B3090" s="1" t="s">
        <v>1854</v>
      </c>
      <c r="C3090" s="1" t="s">
        <v>124</v>
      </c>
      <c r="D3090" s="1" t="s">
        <v>2</v>
      </c>
      <c r="H3090" s="1"/>
      <c r="I3090" s="1"/>
    </row>
    <row r="3091" spans="1:9" x14ac:dyDescent="0.25">
      <c r="A3091">
        <v>3090</v>
      </c>
      <c r="B3091" s="1" t="s">
        <v>1856</v>
      </c>
      <c r="C3091" s="1" t="s">
        <v>64</v>
      </c>
      <c r="D3091" s="1" t="s">
        <v>2</v>
      </c>
      <c r="H3091" s="1"/>
      <c r="I3091" s="1"/>
    </row>
    <row r="3092" spans="1:9" x14ac:dyDescent="0.25">
      <c r="A3092">
        <v>3091</v>
      </c>
      <c r="B3092" s="1" t="s">
        <v>1857</v>
      </c>
      <c r="C3092" s="1" t="s">
        <v>65</v>
      </c>
      <c r="D3092" s="1" t="s">
        <v>2</v>
      </c>
      <c r="H3092" s="1"/>
      <c r="I3092" s="1"/>
    </row>
    <row r="3093" spans="1:9" x14ac:dyDescent="0.25">
      <c r="A3093">
        <v>3092</v>
      </c>
      <c r="B3093" s="1" t="s">
        <v>2469</v>
      </c>
      <c r="C3093" s="1" t="s">
        <v>56</v>
      </c>
      <c r="D3093" s="1" t="s">
        <v>2</v>
      </c>
      <c r="H3093" s="1"/>
      <c r="I3093" s="1"/>
    </row>
    <row r="3094" spans="1:9" x14ac:dyDescent="0.25">
      <c r="A3094">
        <v>3093</v>
      </c>
      <c r="B3094" s="1" t="s">
        <v>1858</v>
      </c>
      <c r="C3094" s="1" t="s">
        <v>56</v>
      </c>
      <c r="D3094" s="1" t="s">
        <v>2</v>
      </c>
      <c r="H3094" s="1"/>
      <c r="I3094" s="1"/>
    </row>
    <row r="3095" spans="1:9" x14ac:dyDescent="0.25">
      <c r="A3095">
        <v>3094</v>
      </c>
      <c r="B3095" s="1" t="s">
        <v>1871</v>
      </c>
      <c r="C3095" s="1" t="s">
        <v>105</v>
      </c>
      <c r="D3095" s="1" t="s">
        <v>2</v>
      </c>
      <c r="H3095" s="1"/>
      <c r="I3095" s="1"/>
    </row>
    <row r="3096" spans="1:9" x14ac:dyDescent="0.25">
      <c r="A3096">
        <v>3095</v>
      </c>
      <c r="B3096" s="1" t="s">
        <v>1875</v>
      </c>
      <c r="C3096" s="1" t="s">
        <v>106</v>
      </c>
      <c r="D3096" s="1" t="s">
        <v>2</v>
      </c>
      <c r="H3096" s="1"/>
      <c r="I3096" s="1"/>
    </row>
    <row r="3097" spans="1:9" x14ac:dyDescent="0.25">
      <c r="A3097">
        <v>3096</v>
      </c>
      <c r="B3097" s="1" t="s">
        <v>1905</v>
      </c>
      <c r="C3097" s="1" t="s">
        <v>56</v>
      </c>
      <c r="D3097" s="1" t="s">
        <v>2</v>
      </c>
      <c r="H3097" s="1"/>
      <c r="I3097" s="1"/>
    </row>
    <row r="3098" spans="1:9" x14ac:dyDescent="0.25">
      <c r="A3098">
        <v>3097</v>
      </c>
      <c r="B3098" s="1" t="s">
        <v>1909</v>
      </c>
      <c r="C3098" s="1" t="s">
        <v>77</v>
      </c>
      <c r="D3098" s="1" t="s">
        <v>2</v>
      </c>
      <c r="H3098" s="1"/>
      <c r="I3098" s="1"/>
    </row>
    <row r="3099" spans="1:9" x14ac:dyDescent="0.25">
      <c r="A3099">
        <v>3098</v>
      </c>
      <c r="B3099" s="1" t="s">
        <v>2482</v>
      </c>
      <c r="C3099" s="1" t="s">
        <v>56</v>
      </c>
      <c r="D3099" s="1" t="s">
        <v>2</v>
      </c>
      <c r="H3099" s="1"/>
      <c r="I3099" s="1"/>
    </row>
    <row r="3100" spans="1:9" x14ac:dyDescent="0.25">
      <c r="A3100">
        <v>3099</v>
      </c>
      <c r="B3100" s="1" t="s">
        <v>1863</v>
      </c>
      <c r="C3100" s="1" t="s">
        <v>108</v>
      </c>
      <c r="D3100" s="1" t="s">
        <v>2</v>
      </c>
      <c r="H3100" s="1"/>
      <c r="I3100" s="1"/>
    </row>
    <row r="3101" spans="1:9" x14ac:dyDescent="0.25">
      <c r="A3101">
        <v>3100</v>
      </c>
      <c r="B3101" s="1" t="s">
        <v>2492</v>
      </c>
      <c r="C3101" s="1" t="s">
        <v>65</v>
      </c>
      <c r="D3101" s="1" t="s">
        <v>2</v>
      </c>
      <c r="H3101" s="1"/>
      <c r="I3101" s="1"/>
    </row>
    <row r="3102" spans="1:9" x14ac:dyDescent="0.25">
      <c r="A3102">
        <v>3101</v>
      </c>
      <c r="B3102" s="1" t="s">
        <v>1866</v>
      </c>
      <c r="C3102" s="1" t="s">
        <v>200</v>
      </c>
      <c r="D3102" s="1" t="s">
        <v>2</v>
      </c>
      <c r="H3102" s="1"/>
      <c r="I3102" s="1"/>
    </row>
    <row r="3103" spans="1:9" x14ac:dyDescent="0.25">
      <c r="A3103">
        <v>3102</v>
      </c>
      <c r="B3103" s="1" t="s">
        <v>1908</v>
      </c>
      <c r="C3103" s="1" t="s">
        <v>73</v>
      </c>
      <c r="D3103" s="1" t="s">
        <v>2</v>
      </c>
      <c r="H3103" s="1"/>
      <c r="I3103" s="1"/>
    </row>
    <row r="3104" spans="1:9" x14ac:dyDescent="0.25">
      <c r="A3104">
        <v>3103</v>
      </c>
      <c r="B3104" s="1" t="s">
        <v>1806</v>
      </c>
      <c r="C3104" s="1" t="s">
        <v>70</v>
      </c>
      <c r="D3104" s="1" t="s">
        <v>2</v>
      </c>
      <c r="H3104" s="1"/>
      <c r="I3104" s="1"/>
    </row>
    <row r="3105" spans="1:9" x14ac:dyDescent="0.25">
      <c r="A3105">
        <v>3104</v>
      </c>
      <c r="B3105" s="1" t="s">
        <v>2</v>
      </c>
      <c r="C3105" s="1" t="s">
        <v>2</v>
      </c>
      <c r="D3105" s="1" t="s">
        <v>2</v>
      </c>
      <c r="H3105" s="1"/>
      <c r="I3105" s="1"/>
    </row>
    <row r="3106" spans="1:9" x14ac:dyDescent="0.25">
      <c r="A3106">
        <v>3105</v>
      </c>
      <c r="B3106" s="1" t="s">
        <v>2</v>
      </c>
      <c r="C3106" s="1" t="s">
        <v>2</v>
      </c>
      <c r="D3106" s="1" t="s">
        <v>2</v>
      </c>
      <c r="H3106" s="1"/>
      <c r="I3106" s="1"/>
    </row>
    <row r="3107" spans="1:9" x14ac:dyDescent="0.25">
      <c r="A3107">
        <v>3106</v>
      </c>
      <c r="B3107" s="1" t="s">
        <v>1986</v>
      </c>
      <c r="C3107" s="1" t="s">
        <v>2</v>
      </c>
      <c r="D3107" s="1" t="s">
        <v>2</v>
      </c>
      <c r="H3107" s="1"/>
      <c r="I3107" s="1"/>
    </row>
    <row r="3108" spans="1:9" x14ac:dyDescent="0.25">
      <c r="A3108">
        <v>3107</v>
      </c>
      <c r="B3108" s="1" t="s">
        <v>2</v>
      </c>
      <c r="C3108" s="1" t="s">
        <v>2</v>
      </c>
      <c r="D3108" s="1" t="s">
        <v>2</v>
      </c>
      <c r="H3108" s="1"/>
      <c r="I3108" s="1"/>
    </row>
    <row r="3109" spans="1:9" x14ac:dyDescent="0.25">
      <c r="A3109">
        <v>3108</v>
      </c>
      <c r="B3109" s="1" t="s">
        <v>2919</v>
      </c>
      <c r="C3109" s="1" t="s">
        <v>2</v>
      </c>
      <c r="D3109" s="1" t="s">
        <v>2</v>
      </c>
      <c r="H3109" s="1"/>
      <c r="I3109" s="1"/>
    </row>
    <row r="3110" spans="1:9" x14ac:dyDescent="0.25">
      <c r="A3110">
        <v>3109</v>
      </c>
      <c r="B3110" s="1" t="s">
        <v>2</v>
      </c>
      <c r="C3110" s="1" t="s">
        <v>2</v>
      </c>
      <c r="D3110" s="1" t="s">
        <v>2</v>
      </c>
      <c r="H3110" s="1"/>
      <c r="I3110" s="1"/>
    </row>
    <row r="3111" spans="1:9" x14ac:dyDescent="0.25">
      <c r="A3111">
        <v>3110</v>
      </c>
      <c r="B3111" s="1" t="s">
        <v>2650</v>
      </c>
      <c r="C3111" s="1" t="s">
        <v>2920</v>
      </c>
      <c r="D3111" s="1" t="s">
        <v>2</v>
      </c>
      <c r="H3111" s="1"/>
      <c r="I3111" s="1"/>
    </row>
    <row r="3112" spans="1:9" x14ac:dyDescent="0.25">
      <c r="A3112">
        <v>3111</v>
      </c>
      <c r="B3112" s="1" t="s">
        <v>52</v>
      </c>
      <c r="C3112" s="1" t="s">
        <v>2</v>
      </c>
      <c r="D3112" s="1" t="s">
        <v>2</v>
      </c>
      <c r="H3112" s="1"/>
      <c r="I3112" s="1"/>
    </row>
    <row r="3113" spans="1:9" x14ac:dyDescent="0.25">
      <c r="A3113">
        <v>3112</v>
      </c>
      <c r="B3113" s="1" t="s">
        <v>1843</v>
      </c>
      <c r="C3113" s="1" t="s">
        <v>2017</v>
      </c>
      <c r="D3113" s="1" t="s">
        <v>2</v>
      </c>
      <c r="H3113" s="1"/>
      <c r="I3113" s="1"/>
    </row>
    <row r="3114" spans="1:9" x14ac:dyDescent="0.25">
      <c r="A3114">
        <v>3113</v>
      </c>
      <c r="B3114" s="1" t="s">
        <v>1844</v>
      </c>
      <c r="C3114" s="1" t="s">
        <v>121</v>
      </c>
      <c r="D3114" s="1" t="s">
        <v>2</v>
      </c>
      <c r="H3114" s="1"/>
      <c r="I3114" s="1"/>
    </row>
    <row r="3115" spans="1:9" x14ac:dyDescent="0.25">
      <c r="A3115">
        <v>3114</v>
      </c>
      <c r="B3115" s="1" t="s">
        <v>1845</v>
      </c>
      <c r="C3115" s="1" t="s">
        <v>56</v>
      </c>
      <c r="D3115" s="1" t="s">
        <v>2</v>
      </c>
      <c r="H3115" s="1"/>
      <c r="I3115" s="1"/>
    </row>
    <row r="3116" spans="1:9" x14ac:dyDescent="0.25">
      <c r="A3116">
        <v>3115</v>
      </c>
      <c r="B3116" s="1" t="s">
        <v>1846</v>
      </c>
      <c r="C3116" s="1" t="s">
        <v>2739</v>
      </c>
      <c r="D3116" s="1" t="s">
        <v>2</v>
      </c>
      <c r="H3116" s="1"/>
      <c r="I3116" s="1"/>
    </row>
    <row r="3117" spans="1:9" x14ac:dyDescent="0.25">
      <c r="A3117">
        <v>3116</v>
      </c>
      <c r="B3117" s="1" t="s">
        <v>1847</v>
      </c>
      <c r="C3117" s="1" t="s">
        <v>2921</v>
      </c>
      <c r="D3117" s="1" t="s">
        <v>2</v>
      </c>
      <c r="H3117" s="1"/>
      <c r="I3117" s="1"/>
    </row>
    <row r="3118" spans="1:9" x14ac:dyDescent="0.25">
      <c r="A3118">
        <v>3117</v>
      </c>
      <c r="B3118" s="1" t="s">
        <v>1850</v>
      </c>
      <c r="C3118" s="1" t="s">
        <v>2861</v>
      </c>
      <c r="D3118" s="1" t="s">
        <v>2</v>
      </c>
      <c r="H3118" s="1"/>
      <c r="I3118" s="1"/>
    </row>
    <row r="3119" spans="1:9" x14ac:dyDescent="0.25">
      <c r="A3119">
        <v>3118</v>
      </c>
      <c r="B3119" s="1" t="s">
        <v>1851</v>
      </c>
      <c r="C3119" s="1" t="s">
        <v>56</v>
      </c>
      <c r="D3119" s="1" t="s">
        <v>2</v>
      </c>
      <c r="H3119" s="1"/>
      <c r="I3119" s="1"/>
    </row>
    <row r="3120" spans="1:9" x14ac:dyDescent="0.25">
      <c r="A3120">
        <v>3119</v>
      </c>
      <c r="B3120" s="1" t="s">
        <v>1896</v>
      </c>
      <c r="C3120" s="1" t="s">
        <v>56</v>
      </c>
      <c r="D3120" s="1" t="s">
        <v>2</v>
      </c>
      <c r="H3120" s="1"/>
      <c r="I3120" s="1"/>
    </row>
    <row r="3121" spans="1:9" x14ac:dyDescent="0.25">
      <c r="A3121">
        <v>3120</v>
      </c>
      <c r="B3121" s="1" t="s">
        <v>1853</v>
      </c>
      <c r="C3121" s="1" t="s">
        <v>56</v>
      </c>
      <c r="D3121" s="1" t="s">
        <v>2</v>
      </c>
      <c r="H3121" s="1"/>
      <c r="I3121" s="1"/>
    </row>
    <row r="3122" spans="1:9" x14ac:dyDescent="0.25">
      <c r="A3122">
        <v>3121</v>
      </c>
      <c r="B3122" s="1" t="s">
        <v>1854</v>
      </c>
      <c r="C3122" s="1" t="s">
        <v>146</v>
      </c>
      <c r="D3122" s="1" t="s">
        <v>2</v>
      </c>
      <c r="H3122" s="1"/>
      <c r="I3122" s="1"/>
    </row>
    <row r="3123" spans="1:9" x14ac:dyDescent="0.25">
      <c r="A3123">
        <v>3122</v>
      </c>
      <c r="B3123" s="1" t="s">
        <v>1856</v>
      </c>
      <c r="C3123" s="1" t="s">
        <v>64</v>
      </c>
      <c r="D3123" s="1" t="s">
        <v>2</v>
      </c>
      <c r="H3123" s="1"/>
      <c r="I3123" s="1"/>
    </row>
    <row r="3124" spans="1:9" x14ac:dyDescent="0.25">
      <c r="A3124">
        <v>3123</v>
      </c>
      <c r="B3124" s="1" t="s">
        <v>1857</v>
      </c>
      <c r="C3124" s="1" t="s">
        <v>65</v>
      </c>
      <c r="D3124" s="1" t="s">
        <v>2</v>
      </c>
      <c r="H3124" s="1"/>
      <c r="I3124" s="1"/>
    </row>
    <row r="3125" spans="1:9" x14ac:dyDescent="0.25">
      <c r="A3125">
        <v>3124</v>
      </c>
      <c r="B3125" s="1" t="s">
        <v>2469</v>
      </c>
      <c r="C3125" s="1" t="s">
        <v>76</v>
      </c>
      <c r="D3125" s="1" t="s">
        <v>2</v>
      </c>
      <c r="H3125" s="1"/>
      <c r="I3125" s="1"/>
    </row>
    <row r="3126" spans="1:9" x14ac:dyDescent="0.25">
      <c r="A3126">
        <v>3125</v>
      </c>
      <c r="B3126" s="1" t="s">
        <v>1858</v>
      </c>
      <c r="C3126" s="1" t="s">
        <v>56</v>
      </c>
      <c r="D3126" s="1" t="s">
        <v>2</v>
      </c>
      <c r="H3126" s="1"/>
      <c r="I3126" s="1"/>
    </row>
    <row r="3127" spans="1:9" x14ac:dyDescent="0.25">
      <c r="A3127">
        <v>3126</v>
      </c>
      <c r="B3127" s="1" t="s">
        <v>2482</v>
      </c>
      <c r="C3127" s="1" t="s">
        <v>56</v>
      </c>
      <c r="D3127" s="1" t="s">
        <v>2</v>
      </c>
      <c r="H3127" s="1"/>
      <c r="I3127" s="1"/>
    </row>
    <row r="3128" spans="1:9" x14ac:dyDescent="0.25">
      <c r="A3128">
        <v>3127</v>
      </c>
      <c r="B3128" s="1" t="s">
        <v>1863</v>
      </c>
      <c r="C3128" s="1" t="s">
        <v>123</v>
      </c>
      <c r="D3128" s="1" t="s">
        <v>2</v>
      </c>
      <c r="H3128" s="1"/>
      <c r="I3128" s="1"/>
    </row>
    <row r="3129" spans="1:9" x14ac:dyDescent="0.25">
      <c r="A3129">
        <v>3128</v>
      </c>
      <c r="B3129" s="1" t="s">
        <v>2678</v>
      </c>
      <c r="C3129" s="1" t="s">
        <v>2463</v>
      </c>
      <c r="D3129" s="1" t="s">
        <v>2</v>
      </c>
      <c r="H3129" s="1"/>
      <c r="I3129" s="1"/>
    </row>
    <row r="3130" spans="1:9" x14ac:dyDescent="0.25">
      <c r="A3130">
        <v>3129</v>
      </c>
      <c r="B3130" s="1" t="s">
        <v>2492</v>
      </c>
      <c r="C3130" s="1" t="s">
        <v>2463</v>
      </c>
      <c r="D3130" s="1" t="s">
        <v>2</v>
      </c>
      <c r="H3130" s="1"/>
      <c r="I3130" s="1"/>
    </row>
    <row r="3131" spans="1:9" x14ac:dyDescent="0.25">
      <c r="A3131">
        <v>3130</v>
      </c>
      <c r="B3131" s="1" t="s">
        <v>2497</v>
      </c>
      <c r="C3131" s="1" t="s">
        <v>93</v>
      </c>
      <c r="D3131" s="1" t="s">
        <v>2</v>
      </c>
      <c r="H3131" s="1"/>
      <c r="I3131" s="1"/>
    </row>
    <row r="3132" spans="1:9" x14ac:dyDescent="0.25">
      <c r="A3132">
        <v>3131</v>
      </c>
      <c r="B3132" s="1" t="s">
        <v>1899</v>
      </c>
      <c r="C3132" s="1" t="s">
        <v>158</v>
      </c>
      <c r="D3132" s="1" t="s">
        <v>2</v>
      </c>
      <c r="H3132" s="1"/>
      <c r="I3132" s="1"/>
    </row>
    <row r="3133" spans="1:9" x14ac:dyDescent="0.25">
      <c r="A3133">
        <v>3132</v>
      </c>
      <c r="B3133" s="1" t="s">
        <v>1866</v>
      </c>
      <c r="C3133" s="1" t="s">
        <v>200</v>
      </c>
      <c r="D3133" s="1" t="s">
        <v>2</v>
      </c>
      <c r="H3133" s="1"/>
      <c r="I3133" s="1"/>
    </row>
    <row r="3134" spans="1:9" x14ac:dyDescent="0.25">
      <c r="A3134">
        <v>3133</v>
      </c>
      <c r="B3134" s="1" t="s">
        <v>1908</v>
      </c>
      <c r="C3134" s="1" t="s">
        <v>73</v>
      </c>
      <c r="D3134" s="1" t="s">
        <v>2</v>
      </c>
      <c r="H3134" s="1"/>
      <c r="I3134" s="1"/>
    </row>
    <row r="3135" spans="1:9" x14ac:dyDescent="0.25">
      <c r="A3135">
        <v>3134</v>
      </c>
      <c r="B3135" s="1" t="s">
        <v>1806</v>
      </c>
      <c r="C3135" s="1" t="s">
        <v>65</v>
      </c>
      <c r="D3135" s="1" t="s">
        <v>2</v>
      </c>
      <c r="H3135" s="1"/>
      <c r="I3135" s="1"/>
    </row>
    <row r="3136" spans="1:9" x14ac:dyDescent="0.25">
      <c r="A3136">
        <v>3135</v>
      </c>
      <c r="B3136" s="1" t="s">
        <v>2</v>
      </c>
      <c r="C3136" s="1" t="s">
        <v>2</v>
      </c>
      <c r="D3136" s="1" t="s">
        <v>2</v>
      </c>
      <c r="H3136" s="1"/>
      <c r="I3136" s="1"/>
    </row>
    <row r="3137" spans="1:9" x14ac:dyDescent="0.25">
      <c r="A3137">
        <v>3136</v>
      </c>
      <c r="B3137" s="1" t="s">
        <v>2</v>
      </c>
      <c r="C3137" s="1" t="s">
        <v>2</v>
      </c>
      <c r="D3137" s="1" t="s">
        <v>2</v>
      </c>
      <c r="H3137" s="1"/>
      <c r="I3137" s="1"/>
    </row>
    <row r="3138" spans="1:9" x14ac:dyDescent="0.25">
      <c r="A3138">
        <v>3137</v>
      </c>
      <c r="B3138" s="1" t="s">
        <v>1673</v>
      </c>
      <c r="C3138" s="1" t="s">
        <v>2</v>
      </c>
      <c r="D3138" s="1" t="s">
        <v>2</v>
      </c>
      <c r="H3138" s="1"/>
      <c r="I3138" s="1"/>
    </row>
    <row r="3139" spans="1:9" x14ac:dyDescent="0.25">
      <c r="A3139">
        <v>3138</v>
      </c>
      <c r="B3139" s="1" t="s">
        <v>965</v>
      </c>
      <c r="C3139" s="1" t="s">
        <v>2</v>
      </c>
      <c r="D3139" s="1" t="s">
        <v>2</v>
      </c>
      <c r="H3139" s="1"/>
      <c r="I3139" s="1"/>
    </row>
    <row r="3140" spans="1:9" x14ac:dyDescent="0.25">
      <c r="A3140">
        <v>3139</v>
      </c>
      <c r="B3140" s="1" t="s">
        <v>2</v>
      </c>
      <c r="C3140" s="1" t="s">
        <v>2</v>
      </c>
      <c r="D3140" s="1" t="s">
        <v>2</v>
      </c>
      <c r="H3140" s="1"/>
      <c r="I3140" s="1"/>
    </row>
    <row r="3141" spans="1:9" x14ac:dyDescent="0.25">
      <c r="A3141">
        <v>3140</v>
      </c>
      <c r="B3141" s="1" t="s">
        <v>2</v>
      </c>
      <c r="C3141" s="1" t="s">
        <v>2</v>
      </c>
      <c r="D3141" s="1" t="s">
        <v>2</v>
      </c>
      <c r="H3141" s="1"/>
      <c r="I3141" s="1"/>
    </row>
    <row r="3142" spans="1:9" x14ac:dyDescent="0.25">
      <c r="A3142">
        <v>3141</v>
      </c>
      <c r="B3142" s="1" t="s">
        <v>1674</v>
      </c>
      <c r="C3142" s="1" t="s">
        <v>2</v>
      </c>
      <c r="D3142" s="1" t="s">
        <v>2</v>
      </c>
      <c r="H3142" s="1"/>
      <c r="I3142" s="1"/>
    </row>
    <row r="3143" spans="1:9" x14ac:dyDescent="0.25">
      <c r="A3143">
        <v>3142</v>
      </c>
      <c r="B3143" s="1" t="s">
        <v>2</v>
      </c>
      <c r="C3143" s="1" t="s">
        <v>2</v>
      </c>
      <c r="D3143" s="1" t="s">
        <v>2</v>
      </c>
      <c r="H3143" s="1"/>
      <c r="I3143" s="1"/>
    </row>
    <row r="3144" spans="1:9" x14ac:dyDescent="0.25">
      <c r="A3144">
        <v>3143</v>
      </c>
      <c r="B3144" s="1" t="s">
        <v>1675</v>
      </c>
      <c r="C3144" s="1" t="s">
        <v>2</v>
      </c>
      <c r="D3144" s="1" t="s">
        <v>2</v>
      </c>
      <c r="H3144" s="1"/>
      <c r="I3144" s="1"/>
    </row>
    <row r="3145" spans="1:9" x14ac:dyDescent="0.25">
      <c r="A3145">
        <v>3144</v>
      </c>
      <c r="B3145" s="1" t="s">
        <v>2</v>
      </c>
      <c r="C3145" s="1" t="s">
        <v>2</v>
      </c>
      <c r="D3145" s="1" t="s">
        <v>2</v>
      </c>
      <c r="H3145" s="1"/>
      <c r="I3145" s="1"/>
    </row>
    <row r="3146" spans="1:9" x14ac:dyDescent="0.25">
      <c r="A3146">
        <v>3145</v>
      </c>
      <c r="B3146" s="1" t="s">
        <v>1676</v>
      </c>
      <c r="C3146" s="1" t="s">
        <v>2</v>
      </c>
      <c r="D3146" s="1" t="s">
        <v>2</v>
      </c>
      <c r="H3146" s="1"/>
      <c r="I3146" s="1"/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551DA5-2D2B-4FCA-9C20-A85C49076F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DmgPlanner</vt:lpstr>
      <vt:lpstr>proto</vt:lpstr>
      <vt:lpstr>criticals</vt:lpstr>
      <vt:lpstr>calculations</vt:lpstr>
      <vt:lpstr>WeaponList</vt:lpstr>
      <vt:lpstr>ArmorList</vt:lpstr>
      <vt:lpstr>AmmoList</vt:lpstr>
      <vt:lpstr>Aimlist</vt:lpstr>
      <vt:lpstr>AmmoListNew</vt:lpstr>
      <vt:lpstr>ArmorListNew</vt:lpstr>
      <vt:lpstr>ArtifactList</vt:lpstr>
      <vt:lpstr>Attackmodelist</vt:lpstr>
      <vt:lpstr>DistanceList</vt:lpstr>
      <vt:lpstr>DrugListA</vt:lpstr>
      <vt:lpstr>DrugListB</vt:lpstr>
      <vt:lpstr>FireModeList</vt:lpstr>
      <vt:lpstr>Hplist</vt:lpstr>
      <vt:lpstr>ModuleList</vt:lpstr>
      <vt:lpstr>MoveList</vt:lpstr>
      <vt:lpstr>PerkList</vt:lpstr>
      <vt:lpstr>QualityList</vt:lpstr>
      <vt:lpstr>SpecialList</vt:lpstr>
      <vt:lpstr>TraitList</vt:lpstr>
      <vt:lpstr>W.PerkList</vt:lpstr>
      <vt:lpstr>WeaponList</vt:lpstr>
      <vt:lpstr>WeaponSkillList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Dequ</dc:creator>
  <cp:lastModifiedBy>Dequ</cp:lastModifiedBy>
  <dcterms:created xsi:type="dcterms:W3CDTF">2020-04-19T09:33:54Z</dcterms:created>
  <dcterms:modified xsi:type="dcterms:W3CDTF">2021-04-18T17:39:36Z</dcterms:modified>
</cp:coreProperties>
</file>